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hidePivotFieldList="1" defaultThemeVersion="124226"/>
  <xr:revisionPtr revIDLastSave="0" documentId="13_ncr:1_{BEB8615D-96AC-4B09-AD7F-B6CADCB11C97}" xr6:coauthVersionLast="47" xr6:coauthVersionMax="47" xr10:uidLastSave="{00000000-0000-0000-0000-000000000000}"/>
  <bookViews>
    <workbookView xWindow="-5340" yWindow="-21720" windowWidth="38640" windowHeight="21240" firstSheet="2" activeTab="4" xr2:uid="{3CF2E232-5BC2-487E-B1A1-232F88949BDA}"/>
  </bookViews>
  <sheets>
    <sheet name="Notes" sheetId="1" r:id="rId1"/>
    <sheet name="Index" sheetId="2" r:id="rId2"/>
    <sheet name="Sets" sheetId="3" r:id="rId3"/>
    <sheet name="Maps" sheetId="14" r:id="rId4"/>
    <sheet name="SAM" sheetId="29" r:id="rId5"/>
    <sheet name="Demand" sheetId="5" r:id="rId6"/>
    <sheet name="Elasticities" sheetId="10" r:id="rId7"/>
    <sheet name="Trade" sheetId="11" r:id="rId8"/>
    <sheet name="Employment" sheetId="6" r:id="rId9"/>
    <sheet name="Energy" sheetId="27" r:id="rId10"/>
    <sheet name="FacNest" sheetId="7" r:id="rId11"/>
    <sheet name="Population" sheetId="9" r:id="rId12"/>
    <sheet name="CropProd" sheetId="33" r:id="rId13"/>
    <sheet name="Demand_RawData" sheetId="25" r:id="rId14"/>
    <sheet name="Elasticities_RawData" sheetId="26" r:id="rId15"/>
    <sheet name="2019_LMD" sheetId="32" r:id="rId16"/>
    <sheet name="Census" sheetId="34" r:id="rId17"/>
    <sheet name="Sheet2" sheetId="36" r:id="rId18"/>
    <sheet name="Modelled 2019 Emp" sheetId="31" r:id="rId19"/>
    <sheet name="SHR" sheetId="24" r:id="rId20"/>
  </sheets>
  <externalReferences>
    <externalReference r:id="rId21"/>
    <externalReference r:id="rId22"/>
    <externalReference r:id="rId23"/>
    <externalReference r:id="rId24"/>
  </externalReferences>
  <definedNames>
    <definedName name="_AMO_ContentDefinition_104386094" hidden="1">"'Partitions:9'"</definedName>
    <definedName name="_AMO_ContentDefinition_104386094.0" hidden="1">"'&lt;ContentDefinition name=""Summary Tables"" rsid=""104386094"" type=""Task"" format=""ReportXml"" imgfmt=""ActiveX"" created=""10/17/2013 08:49:12"" modifed=""02/28/2014 13:17:15"" user=""ndivhuwog"" apply=""False"" css=""C:\Program Files\SASHome\SASAd'"</definedName>
    <definedName name="_AMO_ContentDefinition_104386094.1" hidden="1">"'dinforMicrosoftOffice\5.1\Styles\AMODefault.css"" range=""Summary_Tables_51"" auto=""False"" xTime=""00:00:00.3870000"" rTime=""00:00:00.6690000"" bgnew=""False"" nFmt=""False"" grphSet=""False"" imgY=""0"" imgX=""0""&gt;_x000D_
  &lt;files&gt;C:\Users\ndivhuwog\Doc'"</definedName>
    <definedName name="_AMO_ContentDefinition_104386094.2" hidden="1">"'uments\My SAS Files\Add-In for Microsoft Office\_SOA_Summary_Tables_142718989\main.srx&lt;/files&gt;_x000D_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0438609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0438609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04386094.5" hidden="1">"'&amp;amp;quot;1.0&amp;amp;quot; encoding=&amp;amp;quot;utf-16&amp;amp;quot;?&amp;amp;gt;&amp;amp;lt;FilterTree&amp;amp;gt;&amp;amp;lt;TreeRoot /&amp;amp;gt;&amp;amp;lt;/FilterTree&amp;amp;gt;&amp;quot; ColSelFlg=&amp;quot;0&amp;quot; Name=&amp;quot;TABLE2_5&amp;quot; /&amp;gt;"" /&gt;_x000D_
  &lt;param n=""CredKey"" v=""TABLE2_5'"</definedName>
    <definedName name="_AMO_ContentDefinition_10438609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0438609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04386094.8" hidden="1">"'
&lt;/ContentDefinition&gt;'"</definedName>
    <definedName name="_AMO_ContentDefinition_112461039" hidden="1">"'Partitions:9'"</definedName>
    <definedName name="_AMO_ContentDefinition_112461039.0" hidden="1">"'&lt;ContentDefinition name=""Summary Tables"" rsid=""112461039"" type=""Task"" format=""ReportXml"" imgfmt=""ActiveX"" created=""02/14/2014 14:59:53"" modifed=""02/28/2014 13:11:57"" user=""ndivhuwog"" apply=""False"" css=""C:\Program Files\SASHome\SASAd'"</definedName>
    <definedName name="_AMO_ContentDefinition_112461039.1" hidden="1">"'dinforMicrosoftOffice\5.1\Styles\AMODefault.css"" range=""Summary_Tables_58"" auto=""False"" xTime=""00:00:00.4430000"" rTime=""00:00:00.6030000"" bgnew=""False"" nFmt=""False"" grphSet=""False"" imgY=""0"" imgX=""0""&gt;_x000D_
  &lt;files&gt;C:\Users\ndivhuwog\Doc'"</definedName>
    <definedName name="_AMO_ContentDefinition_112461039.2" hidden="1">"'uments\My SAS Files\Add-In for Microsoft Office\_SOA_Summary_Tables_224128394\main.srx&lt;/files&gt;_x000D_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11246103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11246103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112461039.5" hidden="1">"'&amp;amp;quot;1.0&amp;amp;quot; encoding=&amp;amp;quot;utf-16&amp;amp;quot;?&amp;amp;gt;&amp;amp;lt;FilterTree&amp;amp;gt;&amp;amp;lt;TreeRoot /&amp;amp;gt;&amp;amp;lt;/FilterTree&amp;amp;gt;&amp;quot; ColSelFlg=&amp;quot;0&amp;quot; Name=&amp;quot;TABLE2_1&amp;quot; /&amp;gt;"" /&gt;_x000D_
  &lt;param n=""CredKey"" v=""TABLE2_1'"</definedName>
    <definedName name="_AMO_ContentDefinition_112461039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112461039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112461039.8" hidden="1">"'
&lt;/ContentDefinition&gt;'"</definedName>
    <definedName name="_AMO_ContentDefinition_15410102" hidden="1">"'Partitions:9'"</definedName>
    <definedName name="_AMO_ContentDefinition_15410102.0" hidden="1">"'&lt;ContentDefinition name=""Summary Tables"" rsid=""15410102"" type=""Task"" format=""ReportXml"" imgfmt=""ACTXIMG"" created=""04/30/2009 09:29:34"" modifed=""01/24/2014 16:09:26"" user=""ndivhuwog"" apply=""False"" css=""C:\Documents and Settings\ndivh'"</definedName>
    <definedName name="_AMO_ContentDefinition_15410102.1" hidden="1">"'uwog.000\Application Data\SAS\BI Clients\Styles\Copy  of cpi (Ndivhu).css"" range=""Summary_Tables_23"" auto=""False"" xTime=""00:00:00.4200000"" rTime=""00:00:00.4890000"" bgnew=""False"" nFmt=""False"" grphSet=""False"" imgY=""0"" imgX=""0""&gt;_x000D_
  &lt;fi'"</definedName>
    <definedName name="_AMO_ContentDefinition_15410102.2" hidden="1">"'les&gt;C:\Users\ndivhuwog\Documents\My SAS Files\Add-In for Microsoft Office\_SOA_Summary_Tables_415479318\main.srx&lt;/files&gt;_x000D_
  &lt;parents /&gt;_x000D_
  &lt;children /&gt;_x000D_
  &lt;param n=""TaskID"" v=""D3932E3A-4FEE-43DF-956C-A605AC9AF3E7"" /&gt;_x000D_
  &lt;param n=""DisplayName"" v'"</definedName>
    <definedName name="_AMO_ContentDefinition_154101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154101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154101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Name=&amp;quot;TABLE7A&amp;'"</definedName>
    <definedName name="_AMO_ContentDefinition_15410102.6" hidden="1">"'quot; /&amp;gt;"" /&gt;_x000D_
  &lt;param n=""CredKey"" v=""TABLE7A&amp;#x1;SASApp&amp;#x1;LFSR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15410102.7" hidden="1">"'ROM_Version_"" v=""1.2"" /&gt;_x000D_
  &lt;param n=""_ROM_Application_"" v=""ODS"" /&gt;_x000D_
  &lt;param n=""_ROM_AppVersion_"" v=""9.2"" /&gt;_x000D_
  &lt;param n=""maxReportCols"" v=""10"" /&gt;_x000D_
  &lt;fids n=""main.srx"" v=""0"" /&gt;_x000D_
  &lt;ExcelXMLOptions AdjColWidths=""True"" RowOpt=""'"</definedName>
    <definedName name="_AMO_ContentDefinition_15410102.8" hidden="1">"'InsertEntire"" ColOpt=""InsertCells"" /&gt;_x000D_
&lt;/ContentDefinition&gt;'"</definedName>
    <definedName name="_AMO_ContentDefinition_205779628" hidden="1">"'Partitions:9'"</definedName>
    <definedName name="_AMO_ContentDefinition_205779628.0" hidden="1">"'&lt;ContentDefinition name=""Summary Tables"" rsid=""205779628"" type=""Task"" format=""ReportXml"" imgfmt=""ACTIVEX"" created=""04/19/2012 11:07:06"" modifed=""02/28/2014 13:42:20"" user=""ndivhuwog"" apply=""False"" css=""C:\Program Files\SAS\Shared Fi'"</definedName>
    <definedName name="_AMO_ContentDefinition_205779628.1" hidden="1">"'les\BIClientStyles\AMODefault.css"" range=""Summary_Tables_43"" auto=""False"" xTime=""00:00:00.4330000"" rTime=""00:00:00.8980000"" bgnew=""False"" nFmt=""False"" grphSet=""False"" imgY=""0"" imgX=""0""&gt;_x000D_
  &lt;files&gt;C:\Users\ndivhuwog\Documents\My SAS '"</definedName>
    <definedName name="_AMO_ContentDefinition_205779628.2" hidden="1">"'Files\Add-In for Microsoft Office\_SOA_Summary_Tables_137374932\main.srx&lt;/files&gt;_x000D_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05779628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05779628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05779628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Name=&amp;quot;TABLE3_8B&amp;quot; /&amp;gt;"" /&gt;_x000D_
  &lt;param n=""CredKey'"</definedName>
    <definedName name="_AMO_ContentDefinition_205779628.6" hidden="1">"'"" v=""TABLE3_8B&amp;#x1;SASApp&amp;#x1;LFSR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205779628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205779628.8" hidden="1">"'&gt;_x000D_
&lt;/ContentDefinition&gt;'"</definedName>
    <definedName name="_AMO_ContentDefinition_222545728" hidden="1">"'Partitions:9'"</definedName>
    <definedName name="_AMO_ContentDefinition_222545728.0" hidden="1">"'&lt;ContentDefinition name=""Summary Tables"" rsid=""222545728"" type=""Task"" format=""ReportXml"" imgfmt=""ActiveX"" created=""02/14/2014 15:20:38"" modifed=""02/28/2014 13:12:35"" user=""ndivhuwog"" apply=""False"" css=""C:\Program Files\SASHome\SASAd'"</definedName>
    <definedName name="_AMO_ContentDefinition_222545728.1" hidden="1">"'dinforMicrosoftOffice\5.1\Styles\AMODefault.css"" range=""Summary_Tables_60"" auto=""False"" xTime=""00:00:00.4180000"" rTime=""00:00:00.6970000"" bgnew=""False"" nFmt=""False"" grphSet=""False"" imgY=""0"" imgX=""0""&gt;_x000D_
  &lt;files&gt;C:\Users\ndivhuwog\Doc'"</definedName>
    <definedName name="_AMO_ContentDefinition_222545728.2" hidden="1">"'uments\My SAS Files\Add-In for Microsoft Office\_SOA_Summary_Tables_887691185\main.srx&lt;/files&gt;_x000D_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2254572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2254572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22545728.5" hidden="1">"'&amp;amp;quot;1.0&amp;amp;quot; encoding=&amp;amp;quot;utf-16&amp;amp;quot;?&amp;amp;gt;&amp;amp;lt;FilterTree&amp;amp;gt;&amp;amp;lt;TreeRoot /&amp;amp;gt;&amp;amp;lt;/FilterTree&amp;amp;gt;&amp;quot; ColSelFlg=&amp;quot;0&amp;quot; Name=&amp;quot;TABLE2_3B&amp;quot; /&amp;gt;"" /&gt;_x000D_
  &lt;param n=""CredKey"" v=""TABLE2_'"</definedName>
    <definedName name="_AMO_ContentDefinition_222545728.6" hidden="1">"'3B&amp;#x1;SASApp&amp;#x1;LFSR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222545728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22545728.8" hidden="1">"'
&lt;/ContentDefinition&gt;'"</definedName>
    <definedName name="_AMO_ContentDefinition_225272241" hidden="1">"'Partitions:9'"</definedName>
    <definedName name="_AMO_ContentDefinition_225272241.0" hidden="1">"'&lt;ContentDefinition name=""Summary Tables"" rsid=""225272241"" type=""Task"" format=""ReportXml"" imgfmt=""ACTXIMG"" created=""04/29/2009 15:30:49"" modifed=""02/28/2014 13:38:21"" user=""ndivhuwog"" apply=""False"" css=""C:\Documents and Settings\ndiv'"</definedName>
    <definedName name="_AMO_ContentDefinition_225272241.1" hidden="1">"'huwog.000\Application Data\SAS\BI Clients\Styles\Copy  of cpi (Ndivhu).css"" range=""Summary_Tables_13"" auto=""False"" xTime=""00:00:00.4090000"" rTime=""00:00:00.5530000"" bgnew=""False"" nFmt=""False"" grphSet=""False"" imgY=""0"" imgX=""0""&gt;_x000D_
  &lt;f'"</definedName>
    <definedName name="_AMO_ContentDefinition_225272241.2" hidden="1">"'iles&gt;C:\Users\ndivhuwog\Documents\My SAS Files\Add-In for Microsoft Office\_SOA_Summary_Tables_974195893\main.srx&lt;/files&gt;_x000D_
  &lt;parents /&gt;_x000D_
  &lt;children /&gt;_x000D_
  &lt;param n=""TaskID"" v=""D3932E3A-4FEE-43DF-956C-A605AC9AF3E7"" /&gt;_x000D_
  &lt;param n=""DisplayName"" '"</definedName>
    <definedName name="_AMO_ContentDefinition_225272241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225272241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225272241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225272241.6" hidden="1">"'5&amp;quot; /&amp;gt;"" /&gt;_x000D_
  &lt;param n=""CredKey"" v=""TABLE3_5&amp;#x1;SASApp&amp;#x1;LFSR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225272241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225272241.8" hidden="1">"'t=""InsertEntire"" ColOpt=""InsertCells"" /&gt;_x000D_
&lt;/ContentDefinition&gt;'"</definedName>
    <definedName name="_AMO_ContentDefinition_242095788" hidden="1">"'Partitions:9'"</definedName>
    <definedName name="_AMO_ContentDefinition_242095788.0" hidden="1">"'&lt;ContentDefinition name=""Summary Tables"" rsid=""242095788"" type=""Task"" format=""ReportXml"" imgfmt=""ActiveX"" created=""10/24/2012 16:11:53"" modifed=""03/04/2014 10:18:13"" user=""ndivhuwog"" apply=""False"" css=""C:\Program Files\SASHome\SASAd'"</definedName>
    <definedName name="_AMO_ContentDefinition_242095788.1" hidden="1">"'dinforMicrosoftOffice\5.1\Styles\AMODefault.css"" range=""Summary_Tables_49"" auto=""False"" xTime=""00:00:00.3710000"" rTime=""00:00:00.5560000"" bgnew=""False"" nFmt=""False"" grphSet=""False"" imgY=""0"" imgX=""0""&gt;_x000D_
  &lt;files&gt;C:\Users\ndivhuwog\Doc'"</definedName>
    <definedName name="_AMO_ContentDefinition_242095788.2" hidden="1">"'uments\My SAS Files\Add-In for Microsoft Office\_SOA_Summary_Tables_934375492\main.srx&lt;/files&gt;_x000D_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24209578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24209578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242095788.5" hidden="1">"'&amp;amp;quot;1.0&amp;amp;quot; encoding=&amp;amp;quot;utf-16&amp;amp;quot;?&amp;amp;gt;&amp;amp;lt;FilterTree&amp;amp;gt;&amp;amp;lt;TreeRoot /&amp;amp;gt;&amp;amp;lt;/FilterTree&amp;amp;gt;&amp;quot; ColSelFlg=&amp;quot;0&amp;quot; Name=&amp;quot;TABLE7&amp;quot; /&amp;gt;"" /&gt;_x000D_
  &lt;param n=""CredKey"" v=""TABLE7&amp;#x1'"</definedName>
    <definedName name="_AMO_ContentDefinition_242095788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242095788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2095788.8" hidden="1">"'
&lt;/ContentDefinition&gt;'"</definedName>
    <definedName name="_AMO_ContentDefinition_247862661" hidden="1">"'Partitions:9'"</definedName>
    <definedName name="_AMO_ContentDefinition_247862661.0" hidden="1">"'&lt;ContentDefinition name=""Summary Tables"" rsid=""247862661"" type=""Task"" format=""ReportXml"" imgfmt=""ACTXIMG"" created=""01/27/2011 15:40:18"" modifed=""02/28/2014 13:44:08"" user=""ndivhuwog"" apply=""False"" css=""C:\Program Files\SAS\Shared Fi'"</definedName>
    <definedName name="_AMO_ContentDefinition_247862661.1" hidden="1">"'les\BIClientStyles\AMODefault.css"" range=""Summary_Tables_33"" auto=""False"" xTime=""00:00:00.4570000"" rTime=""00:00:00.5300000"" bgnew=""False"" nFmt=""False"" grphSet=""False"" imgY=""0"" imgX=""0""&gt;_x000D_
  &lt;files&gt;C:\Users\ndivhuwog\Documents\My SAS '"</definedName>
    <definedName name="_AMO_ContentDefinition_247862661.2" hidden="1">"'Files\Add-In for Microsoft Office\_SOA_Summary_Tables_172771311\main.srx&lt;/files&gt;_x000D_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247862661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247862661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247862661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Name=&amp;quot;TABLE4&amp;quot; /&amp;gt;"" /&gt;_x000D_
  &lt;param n=""CredKey"" '"</definedName>
    <definedName name="_AMO_ContentDefinition_247862661.6" hidden="1">"'v=""TABLE4&amp;#x1;SASApp&amp;#x1;LFSR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n=""_'"</definedName>
    <definedName name="_AMO_ContentDefinition_247862661.7" hidden="1">"'ROM_Application_""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247862661.8" hidden="1">"'
&lt;/ContentDefinition&gt;'"</definedName>
    <definedName name="_AMO_ContentDefinition_30194841" hidden="1">"'Partitions:9'"</definedName>
    <definedName name="_AMO_ContentDefinition_30194841.0" hidden="1">"'&lt;ContentDefinition name=""Summary Tables"" rsid=""30194841"" type=""Task"" format=""ReportXml"" imgfmt=""ActiveX"" created=""02/14/2014 12:33:27"" modifed=""03/04/2014 10:23:30"" user=""ndivhuwog"" apply=""False"" css=""C:\Program Files\SASHome\SASAdd'"</definedName>
    <definedName name="_AMO_ContentDefinition_30194841.1" hidden="1">"'inforMicrosoftOffice\5.1\Styles\AMODefault.css"" range=""Summary_Tables_57"" auto=""False"" xTime=""00:00:00.3600000"" rTime=""00:00:00.6640000"" bgnew=""False"" nFmt=""False"" grphSet=""False"" imgY=""0"" imgX=""0""&gt;_x000D_
  &lt;files&gt;C:\Users\ndivhuwog\Docu'"</definedName>
    <definedName name="_AMO_ContentDefinition_30194841.2" hidden="1">"'ments\My SAS Files\Add-In for Microsoft Office\_SOA_Summary_Tables_409067076\main.srx&lt;/files&gt;_x000D_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0194841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0194841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0194841.5" hidden="1">"'&amp;amp;quot;1.0&amp;amp;quot; encoding=&amp;amp;quot;utf-16&amp;amp;quot;?&amp;amp;gt;&amp;amp;lt;FilterTree&amp;amp;gt;&amp;amp;lt;TreeRoot /&amp;amp;gt;&amp;amp;lt;/FilterTree&amp;amp;gt;&amp;quot; ColSelFlg=&amp;quot;0&amp;quot; Name=&amp;quot;TABLE6B&amp;quot; /&amp;gt;"" /&gt;_x000D_
  &lt;param n=""CredKey"" v=""TABLE6B&amp;#'"</definedName>
    <definedName name="_AMO_ContentDefinition_30194841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30194841.7" hidden="1">"'ation_""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30194841.8" hidden="1">"'
&lt;/ContentDefinition&gt;'"</definedName>
    <definedName name="_AMO_ContentDefinition_37461558" hidden="1">"'Partitions:9'"</definedName>
    <definedName name="_AMO_ContentDefinition_37461558.0" hidden="1">"'&lt;ContentDefinition name=""Summary Tables"" rsid=""37461558"" type=""Task"" format=""ReportXml"" imgfmt=""ActiveX"" created=""02/14/2014 15:25:47"" modifed=""02/28/2014 14:17:01"" user=""ndivhuwog"" apply=""False"" css=""C:\Program Files\SASHome\SASAdd'"</definedName>
    <definedName name="_AMO_ContentDefinition_37461558.1" hidden="1">"'inforMicrosoftOffice\5.1\Styles\AMODefault.css"" range=""Summary_Tables_61"" auto=""False"" xTime=""00:00:00.4010000"" rTime=""00:00:00.6050000"" bgnew=""False"" nFmt=""False"" grphSet=""False"" imgY=""0"" imgX=""0""&gt;_x000D_
  &lt;files&gt;C:\Users\ndivhuwog\Docu'"</definedName>
    <definedName name="_AMO_ContentDefinition_37461558.2" hidden="1">"'ments\My SAS Files\Add-In for Microsoft Office\_SOA_Summary_Tables_207425595\main.srx&lt;/files&gt;_x000D_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37461558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37461558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37461558.5" hidden="1">"'&amp;amp;quot;1.0&amp;amp;quot; encoding=&amp;amp;quot;utf-16&amp;amp;quot;?&amp;amp;gt;&amp;amp;lt;FilterTree&amp;amp;gt;&amp;amp;lt;TreeRoot /&amp;amp;gt;&amp;amp;lt;/FilterTree&amp;amp;gt;&amp;quot; ColSelFlg=&amp;quot;0&amp;quot; Name=&amp;quot;TABLE2_4&amp;quot; /&amp;gt;"" /&gt;_x000D_
  &lt;param n=""CredKey"" v=""TABLE2_4'"</definedName>
    <definedName name="_AMO_ContentDefinition_37461558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37461558.7" hidden="1">"'ication_""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37461558.8" hidden="1">"'
&lt;/ContentDefinition&gt;'"</definedName>
    <definedName name="_AMO_ContentDefinition_390982613" hidden="1">"'Partitions:9'"</definedName>
    <definedName name="_AMO_ContentDefinition_390982613.0" hidden="1">"'&lt;ContentDefinition name=""Summary Tables"" rsid=""390982613"" type=""Task"" format=""ReportXml"" imgfmt=""ACTXIMG"" created=""04/30/2009 09:25:26"" modifed=""02/28/2014 13:45:22"" user=""ndivhuwog"" apply=""False"" css=""C:\Documents and Settings\ndiv'"</definedName>
    <definedName name="_AMO_ContentDefinition_390982613.1" hidden="1">"'huwog.000\Application Data\SAS\BI Clients\Styles\Copy  of cpi (Ndivhu).css"" range=""Summary_Tables_22"" auto=""False"" xTime=""00:00:00.4100000"" rTime=""00:00:00.5250000"" bgnew=""False"" nFmt=""False"" grphSet=""False"" imgY=""0"" imgX=""0""&gt;_x000D_
  &lt;f'"</definedName>
    <definedName name="_AMO_ContentDefinition_390982613.2" hidden="1">"'iles&gt;C:\Users\ndivhuwog\Documents\My SAS Files\Add-In for Microsoft Office\_SOA_Summary_Tables_209047778\main.srx&lt;/files&gt;_x000D_
  &lt;parents /&gt;_x000D_
  &lt;children /&gt;_x000D_
  &lt;param n=""TaskID"" v=""D3932E3A-4FEE-43DF-956C-A605AC9AF3E7"" /&gt;_x000D_
  &lt;param n=""DisplayName"" '"</definedName>
    <definedName name="_AMO_ContentDefinition_390982613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390982613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390982613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Name=&amp;quot;TABLE6&amp;'"</definedName>
    <definedName name="_AMO_ContentDefinition_390982613.6" hidden="1">"'quot; /&amp;gt;"" /&gt;_x000D_
  &lt;param n=""CredKey"" v=""TABLE6&amp;#x1;SASApp&amp;#x1;LFSR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390982613.7" hidden="1">"'ROM_Version_""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RowOpt=""'"</definedName>
    <definedName name="_AMO_ContentDefinition_390982613.8" hidden="1">"'InsertEntire"" ColOpt=""InsertCells"" /&gt;_x000D_
&lt;/ContentDefinition&gt;'"</definedName>
    <definedName name="_AMO_ContentDefinition_398675413" hidden="1">"'Partitions:9'"</definedName>
    <definedName name="_AMO_ContentDefinition_398675413.0" hidden="1">"'&lt;ContentDefinition name=""Summary Tables"" rsid=""398675413"" type=""Task"" format=""ReportXml"" imgfmt=""ACTIVEX"" created=""04/19/2012 10:34:46"" modifed=""02/28/2014 13:39:04"" user=""ndivhuwog"" apply=""False"" css=""C:\Program Files\SAS\Shared Fi'"</definedName>
    <definedName name="_AMO_ContentDefinition_398675413.1" hidden="1">"'les\BIClientStyles\AMODefault.css"" range=""Summary_Tables_39"" auto=""False"" xTime=""00:00:00.3840000"" rTime=""00:00:00.4760000"" bgnew=""False"" nFmt=""False"" grphSet=""False"" imgY=""0"" imgX=""0""&gt;_x000D_
  &lt;files&gt;C:\Users\ndivhuwog\Documents\My SAS '"</definedName>
    <definedName name="_AMO_ContentDefinition_398675413.2" hidden="1">"'Files\Add-In for Microsoft Office\_SOA_Summary_Tables_722109671\main.srx&lt;/files&gt;_x000D_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398675413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398675413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398675413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Name=&amp;quot;TABLE3_6&amp;quot; /&amp;gt;"" /&gt;_x000D_
  &lt;param n=""CredKey""'"</definedName>
    <definedName name="_AMO_ContentDefinition_398675413.6" hidden="1">"' v=""TABLE3_6&amp;#x1;SASApp&amp;#x1;LFSR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398675413.7" hidden="1">"'=""_ROM_Application_""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/&gt;'"</definedName>
    <definedName name="_AMO_ContentDefinition_398675413.8" hidden="1">"'_x000D_
&lt;/ContentDefinition&gt;'"</definedName>
    <definedName name="_AMO_ContentDefinition_416626384" hidden="1">"'Partitions:9'"</definedName>
    <definedName name="_AMO_ContentDefinition_416626384.0" hidden="1">"'&lt;ContentDefinition name=""Summary Tables"" rsid=""416626384"" type=""Task"" format=""ReportXml"" imgfmt=""ActiveX"" created=""10/17/2013 08:57:04"" modifed=""03/03/2014 15:46:53"" user=""ndivhuwog"" apply=""False"" css=""C:\Program Files\SASHome\SASAd'"</definedName>
    <definedName name="_AMO_ContentDefinition_416626384.1" hidden="1">"'dinforMicrosoftOffice\5.1\Styles\AMODefault.css"" range=""Summary_Tables_53"" auto=""False"" xTime=""00:00:00.4300430"" rTime=""00:00:00.6620662"" bgnew=""False"" nFmt=""False"" grphSet=""False"" imgY=""0"" imgX=""0""&gt;_x000D_
  &lt;files&gt;C:\Users\ndivhuwog\Doc'"</definedName>
    <definedName name="_AMO_ContentDefinition_416626384.2" hidden="1">"'uments\My SAS Files\Add-In for Microsoft Office\_SOA_Summary_Tables_558012043\main.srx&lt;/files&gt;_x000D_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41662638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41662638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416626384.5" hidden="1">"'&amp;amp;quot;1.0&amp;amp;quot; encoding=&amp;amp;quot;utf-16&amp;amp;quot;?&amp;amp;gt;&amp;amp;lt;FilterTree&amp;amp;gt;&amp;amp;lt;TreeRoot /&amp;amp;gt;&amp;amp;lt;/FilterTree&amp;amp;gt;&amp;quot; ColSelFlg=&amp;quot;0&amp;quot; Name=&amp;quot;TABLE2_7A&amp;quot; /&amp;gt;"" /&gt;_x000D_
  &lt;param n=""CredKey"" v=""TABLE2_'"</definedName>
    <definedName name="_AMO_ContentDefinition_416626384.6" hidden="1">"'7A&amp;#x1;SASApp&amp;#x1;LFSR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416626384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416626384.8" hidden="1">"'
&lt;/ContentDefinition&gt;'"</definedName>
    <definedName name="_AMO_ContentDefinition_472893794" hidden="1">"'Partitions:9'"</definedName>
    <definedName name="_AMO_ContentDefinition_472893794.0" hidden="1">"'&lt;ContentDefinition name=""Summary Tables"" rsid=""472893794"" type=""Task"" format=""ReportXml"" imgfmt=""ACTIVEX"" created=""04/19/2012 10:39:40"" modifed=""02/28/2014 13:39:58"" user=""ndivhuwog"" apply=""False"" css=""C:\Program Files\SAS\Shared Fi'"</definedName>
    <definedName name="_AMO_ContentDefinition_472893794.1" hidden="1">"'les\BIClientStyles\AMODefault.css"" range=""Summary_Tables_40"" auto=""False"" xTime=""00:00:00.3630000"" rTime=""00:00:00.4310000"" bgnew=""False"" nFmt=""False"" grphSet=""False"" imgY=""0"" imgX=""0""&gt;_x000D_
  &lt;files&gt;C:\Users\ndivhuwog\Documents\My SAS '"</definedName>
    <definedName name="_AMO_ContentDefinition_472893794.2" hidden="1">"'Files\Add-In for Microsoft Office\_SOA_Summary_Tables_319318931\main.srx&lt;/files&gt;_x000D_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472893794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472893794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472893794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Name=&amp;quot;TABLE3_7&amp;quot; /&amp;gt;"" /&gt;_x000D_
  &lt;param n=""CredKey""'"</definedName>
    <definedName name="_AMO_ContentDefinition_472893794.6" hidden="1">"' v=""TABLE3_7&amp;#x1;SASApp&amp;#x1;LFSR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n'"</definedName>
    <definedName name="_AMO_ContentDefinition_472893794.7" hidden="1">"'=""_ROM_Application_""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/&gt;'"</definedName>
    <definedName name="_AMO_ContentDefinition_472893794.8" hidden="1">"'_x000D_
&lt;/ContentDefinition&gt;'"</definedName>
    <definedName name="_AMO_ContentDefinition_539372770" hidden="1">"'Partitions:9'"</definedName>
    <definedName name="_AMO_ContentDefinition_539372770.0" hidden="1">"'&lt;ContentDefinition name=""Summary Tables"" rsid=""539372770"" type=""Task"" format=""ReportXml"" imgfmt=""ActiveX"" created=""02/14/2014 15:08:13"" modifed=""02/28/2014 13:12:16"" user=""ndivhuwog"" apply=""False"" css=""C:\Program Files\SASHome\SASAd'"</definedName>
    <definedName name="_AMO_ContentDefinition_539372770.1" hidden="1">"'dinforMicrosoftOffice\5.1\Styles\AMODefault.css"" range=""Summary_Tables_48"" auto=""False"" xTime=""00:00:00.4450000"" rTime=""00:00:00.6550000"" bgnew=""False"" nFmt=""False"" grphSet=""False"" imgY=""0"" imgX=""0""&gt;_x000D_
  &lt;files&gt;C:\Users\ndivhuwog\Doc'"</definedName>
    <definedName name="_AMO_ContentDefinition_539372770.2" hidden="1">"'uments\My SAS Files\Add-In for Microsoft Office\_SOA_Summary_Tables_14096437\main.srx&lt;/files&gt;_x000D_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393727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393727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39372770.5" hidden="1">"'&amp;amp;quot;1.0&amp;amp;quot; encoding=&amp;amp;quot;utf-16&amp;amp;quot;?&amp;amp;gt;&amp;amp;lt;FilterTree&amp;amp;gt;&amp;amp;lt;TreeRoot /&amp;amp;gt;&amp;amp;lt;/FilterTree&amp;amp;gt;&amp;quot; ColSelFlg=&amp;quot;0&amp;quot; Name=&amp;quot;TABLE2_3A&amp;quot; /&amp;gt;"" /&gt;_x000D_
  &lt;param n=""CredKey"" v=""TABLE2_'"</definedName>
    <definedName name="_AMO_ContentDefinition_539372770.6" hidden="1">"'3A&amp;#x1;SASApp&amp;#x1;LFSR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539372770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39372770.8" hidden="1">"'
&lt;/ContentDefinition&gt;'"</definedName>
    <definedName name="_AMO_ContentDefinition_572615156" hidden="1">"'Partitions:9'"</definedName>
    <definedName name="_AMO_ContentDefinition_572615156.0" hidden="1">"'&lt;ContentDefinition name=""Summary Tables"" rsid=""572615156"" type=""Task"" format=""ReportXml"" imgfmt=""ActiveX"" created=""02/14/2014 09:41:50"" modifed=""02/28/2014 13:11:22"" user=""ndivhuwog"" apply=""False"" css=""C:\Program Files\SASHome\SASAd'"</definedName>
    <definedName name="_AMO_ContentDefinition_572615156.1" hidden="1">"'dinforMicrosoftOffice\5.1\Styles\AMODefault.css"" range=""Summary_Tables_55"" auto=""False"" xTime=""00:00:00.5750000"" rTime=""00:00:01.6700000"" bgnew=""False"" nFmt=""False"" grphSet=""False"" imgY=""0"" imgX=""0""&gt;_x000D_
  &lt;files&gt;C:\Users\ndivhuwog\Doc'"</definedName>
    <definedName name="_AMO_ContentDefinition_572615156.2" hidden="1">"'uments\My SAS Files\Add-In for Microsoft Office\_SOA_Summary_Tables_630743990\main.srx&lt;/files&gt;_x000D_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261515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261515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2615156.5" hidden="1">"'&amp;amp;quot;1.0&amp;amp;quot; encoding=&amp;amp;quot;utf-16&amp;amp;quot;?&amp;amp;gt;&amp;amp;lt;FilterTree&amp;amp;gt;&amp;amp;lt;TreeRoot /&amp;amp;gt;&amp;amp;lt;/FilterTree&amp;amp;gt;&amp;quot; ColSelFlg=&amp;quot;0&amp;quot; Name=&amp;quot;TABLE1&amp;quot; /&amp;gt;"" /&gt;_x000D_
  &lt;param n=""CredKey"" v=""TABLE1&amp;#x1'"</definedName>
    <definedName name="_AMO_ContentDefinition_572615156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572615156.7" hidden="1">"'ion_""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/&gt;_x000D_'"</definedName>
    <definedName name="_AMO_ContentDefinition_572615156.8" hidden="1">"'
&lt;/ContentDefinition&gt;'"</definedName>
    <definedName name="_AMO_ContentDefinition_576762798" hidden="1">"'Partitions:9'"</definedName>
    <definedName name="_AMO_ContentDefinition_576762798.0" hidden="1">"'&lt;ContentDefinition name=""Summary Tables"" rsid=""576762798"" type=""Task"" format=""ReportXml"" imgfmt=""ACTXIMG"" created=""04/28/2009 15:48:21"" modifed=""02/28/2014 13:36:30"" user=""ndivhuwog"" apply=""False"" css=""C:\Documents and Settings\ndiv'"</definedName>
    <definedName name="_AMO_ContentDefinition_576762798.1" hidden="1">"'huwog.000\Application Data\SAS\BI Clients\Styles\Copy  of cpi (Ndivhu).css"" range=""Summary_Tables_7"" auto=""False"" xTime=""00:00:00.3550000"" rTime=""00:00:00.5090000"" bgnew=""False"" nFmt=""False"" grphSet=""False"" imgY=""0"" imgX=""0""&gt;_x000D_
  &lt;fi'"</definedName>
    <definedName name="_AMO_ContentDefinition_576762798.2" hidden="1">"'les&gt;C:\Users\ndivhuwog\Documents\My SAS Files\Add-In for Microsoft Office\_SOA_Summary_Tables_201144259\main.srx&lt;/files&gt;_x000D_
  &lt;parents /&gt;_x000D_
  &lt;children /&gt;_x000D_
  &lt;param n=""TaskID"" v=""D3932E3A-4FEE-43DF-956C-A605AC9AF3E7"" /&gt;_x000D_
  &lt;param n=""DisplayName"" v'"</definedName>
    <definedName name="_AMO_ContentDefinition_576762798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76762798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76762798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Name=&amp;quot;TABLE3_3'"</definedName>
    <definedName name="_AMO_ContentDefinition_576762798.6" hidden="1">"'&amp;quot; /&amp;gt;"" /&gt;_x000D_
  &lt;param n=""CredKey"" v=""TABLE3_3&amp;#x1;SASApp&amp;#x1;LFSR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576762798.7" hidden="1">"'""_ROM_Version_""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76762798.8" hidden="1">"'t=""InsertEntire"" ColOpt=""InsertCells"" /&gt;_x000D_
&lt;/ContentDefinition&gt;'"</definedName>
    <definedName name="_AMO_ContentDefinition_576788546" hidden="1">"'Partitions:9'"</definedName>
    <definedName name="_AMO_ContentDefinition_576788546.0" hidden="1">"'&lt;ContentDefinition name=""Summary Tables"" rsid=""576788546"" type=""Task"" format=""ReportXml"" imgfmt=""ActiveX"" created=""02/14/2014 15:04:16"" modifed=""02/28/2014 13:12:09"" user=""ndivhuwog"" apply=""False"" css=""C:\Program Files\SASHome\SASAd'"</definedName>
    <definedName name="_AMO_ContentDefinition_576788546.1" hidden="1">"'dinforMicrosoftOffice\5.1\Styles\AMODefault.css"" range=""Summary_Tables_59"" auto=""False"" xTime=""00:00:00.4400000"" rTime=""00:00:00.6800000"" bgnew=""False"" nFmt=""False"" grphSet=""False"" imgY=""0"" imgX=""0""&gt;_x000D_
  &lt;files&gt;C:\Users\ndivhuwog\Doc'"</definedName>
    <definedName name="_AMO_ContentDefinition_576788546.2" hidden="1">"'uments\My SAS Files\Add-In for Microsoft Office\_SOA_Summary_Tables_997907463\main.srx&lt;/files&gt;_x000D_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576788546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576788546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576788546.5" hidden="1">"'&amp;amp;quot;1.0&amp;amp;quot; encoding=&amp;amp;quot;utf-16&amp;amp;quot;?&amp;amp;gt;&amp;amp;lt;FilterTree&amp;amp;gt;&amp;amp;lt;TreeRoot /&amp;amp;gt;&amp;amp;lt;/FilterTree&amp;amp;gt;&amp;quot; ColSelFlg=&amp;quot;0&amp;quot; Name=&amp;quot;TABLE2_2&amp;quot; /&amp;gt;"" /&gt;_x000D_
  &lt;param n=""CredKey"" v=""TABLE2_2'"</definedName>
    <definedName name="_AMO_ContentDefinition_576788546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576788546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576788546.8" hidden="1">"'
&lt;/ContentDefinition&gt;'"</definedName>
    <definedName name="_AMO_ContentDefinition_587946619" hidden="1">"'Partitions:9'"</definedName>
    <definedName name="_AMO_ContentDefinition_587946619.0" hidden="1">"'&lt;ContentDefinition name=""Summary Tables"" rsid=""587946619"" type=""Task"" format=""ReportXml"" imgfmt=""ACTXIMG"" created=""04/28/2009 15:59:01"" modifed=""02/28/2014 13:35:14"" user=""ndivhuwog"" apply=""False"" css=""C:\Documents and Settings\ndiv'"</definedName>
    <definedName name="_AMO_ContentDefinition_587946619.1" hidden="1">"'huwog.000\Application Data\SAS\BI Clients\Styles\Copy  of cpi (Ndivhu).css"" range=""Summary_Tables_9"" auto=""False"" xTime=""00:00:00.4370000"" rTime=""00:00:00.5820000"" bgnew=""False"" nFmt=""False"" grphSet=""False"" imgY=""0"" imgX=""0""&gt;_x000D_
  &lt;fi'"</definedName>
    <definedName name="_AMO_ContentDefinition_587946619.2" hidden="1">"'les&gt;C:\Users\ndivhuwog\Documents\My SAS Files\Add-In for Microsoft Office\_SOA_Summary_Tables_168906058\main.srx&lt;/files&gt;_x000D_
  &lt;parents /&gt;_x000D_
  &lt;children /&gt;_x000D_
  &lt;param n=""TaskID"" v=""D3932E3A-4FEE-43DF-956C-A605AC9AF3E7"" /&gt;_x000D_
  &lt;param n=""DisplayName"" v'"</definedName>
    <definedName name="_AMO_ContentDefinition_587946619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587946619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587946619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587946619.6" hidden="1">"'B&amp;quot; /&amp;gt;"" /&gt;_x000D_
  &lt;param n=""CredKey"" v=""TABLE3_2B&amp;#x1;SASApp&amp;#x1;LFSR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587946619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587946619.8" hidden="1">"'t=""InsertEntire"" ColOpt=""InsertCells"" /&gt;_x000D_
&lt;/ContentDefinition&gt;'"</definedName>
    <definedName name="_AMO_ContentDefinition_617623402" hidden="1">"'Partitions:9'"</definedName>
    <definedName name="_AMO_ContentDefinition_617623402.0" hidden="1">"'&lt;ContentDefinition name=""Summary Tables"" rsid=""617623402"" type=""Task"" format=""ReportXml"" imgfmt=""ACTXIMG"" created=""04/28/2009 15:54:13"" modifed=""02/28/2014 13:34:14"" user=""ndivhuwog"" apply=""False"" css=""C:\Documents and Settings\ndiv'"</definedName>
    <definedName name="_AMO_ContentDefinition_617623402.1" hidden="1">"'huwog.000\Application Data\SAS\BI Clients\Styles\Copy  of cpi (Ndivhu).css"" range=""Summary_Tables_8"" auto=""False"" xTime=""00:00:00.4540000"" rTime=""00:00:00.7870000"" bgnew=""False"" nFmt=""False"" grphSet=""False"" imgY=""0"" imgX=""0""&gt;_x000D_
  &lt;fi'"</definedName>
    <definedName name="_AMO_ContentDefinition_617623402.2" hidden="1">"'les&gt;C:\Users\ndivhuwog\Documents\My SAS Files\Add-In for Microsoft Office\_SOA_Summary_Tables_675370892\main.srx&lt;/files&gt;_x000D_
  &lt;parents /&gt;_x000D_
  &lt;children /&gt;_x000D_
  &lt;param n=""TaskID"" v=""D3932E3A-4FEE-43DF-956C-A605AC9AF3E7"" /&gt;_x000D_
  &lt;param n=""DisplayName"" v'"</definedName>
    <definedName name="_AMO_ContentDefinition_617623402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617623402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617623402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Name=&amp;quot;TABLE3_2'"</definedName>
    <definedName name="_AMO_ContentDefinition_617623402.6" hidden="1">"'A&amp;quot; /&amp;gt;"" /&gt;_x000D_
  &lt;param n=""CredKey"" v=""TABLE3_2A&amp;#x1;SASApp&amp;#x1;LFSR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17623402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617623402.8" hidden="1">"'t=""InsertEntire"" ColOpt=""InsertCells"" /&gt;_x000D_
&lt;/ContentDefinition&gt;'"</definedName>
    <definedName name="_AMO_ContentDefinition_621796666" hidden="1">"'Partitions:9'"</definedName>
    <definedName name="_AMO_ContentDefinition_621796666.0" hidden="1">"'&lt;ContentDefinition name=""Summary Tables"" rsid=""621796666"" type=""Task"" format=""ReportXml"" imgfmt=""ACTIVEX"" created=""04/19/2012 10:44:15"" modifed=""02/28/2014 13:41:25"" user=""ndivhuwog"" apply=""False"" css=""C:\Program Files\SAS\Shared Fi'"</definedName>
    <definedName name="_AMO_ContentDefinition_621796666.1" hidden="1">"'les\BIClientStyles\AMODefault.css"" range=""Summary_Tables_41"" auto=""False"" xTime=""00:00:00.4240000"" rTime=""00:00:00.7220000"" bgnew=""False"" nFmt=""False"" grphSet=""False"" imgY=""0"" imgX=""0""&gt;_x000D_
  &lt;files&gt;C:\Users\ndivhuwog\Documents\My SAS '"</definedName>
    <definedName name="_AMO_ContentDefinition_621796666.2" hidden="1">"'Files\Add-In for Microsoft Office\_SOA_Summary_Tables_533389665\main.srx&lt;/files&gt;_x000D_
  &lt;parents /&gt;_x000D_
  &lt;children /&gt;_x000D_
  &lt;param n=""TaskID"" v=""D3932E3A-4FEE-43DF-956C-A605AC9AF3E7"" /&gt;_x000D_
  &lt;param n=""DisplayName"" v=""Summary Tables"" /&gt;_x000D_
  &lt;param n=""Dis'"</definedName>
    <definedName name="_AMO_ContentDefinition_621796666.3" hidden="1">"'playType""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621796666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621796666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Name=&amp;quot;TABLE3_8A&amp;quot; /&amp;gt;"" /&gt;_x000D_
  &lt;param n=""CredKey'"</definedName>
    <definedName name="_AMO_ContentDefinition_621796666.6" hidden="1">"'"" v=""TABLE3_8A&amp;#x1;SASApp&amp;#x1;LFSR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621796666.7" hidden="1">"' n=""_ROM_Application_""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/'"</definedName>
    <definedName name="_AMO_ContentDefinition_621796666.8" hidden="1">"'&gt;_x000D_
&lt;/ContentDefinition&gt;'"</definedName>
    <definedName name="_AMO_ContentDefinition_65748969" hidden="1">"'Partitions:9'"</definedName>
    <definedName name="_AMO_ContentDefinition_65748969.0" hidden="1">"'&lt;ContentDefinition name=""Summary Tables"" rsid=""65748969"" type=""Task"" format=""ReportXml"" imgfmt=""ActiveX"" created=""10/17/2013 09:00:29"" modifed=""03/03/2014 15:47:01"" user=""ndivhuwog"" apply=""False"" css=""C:\Program Files\SASHome\SASAdd'"</definedName>
    <definedName name="_AMO_ContentDefinition_65748969.1" hidden="1">"'inforMicrosoftOffice\5.1\Styles\AMODefault.css"" range=""Summary_Tables_54"" auto=""False"" xTime=""00:00:00.4260426"" rTime=""00:00:00.6190619"" bgnew=""False"" nFmt=""False"" grphSet=""False"" imgY=""0"" imgX=""0""&gt;_x000D_
  &lt;files&gt;C:\Users\ndivhuwog\Docu'"</definedName>
    <definedName name="_AMO_ContentDefinition_65748969.2" hidden="1">"'ments\My SAS Files\Add-In for Microsoft Office\_SOA_Summary_Tables_869296011\main.srx&lt;/files&gt;_x000D_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5748969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5748969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5748969.5" hidden="1">"'&amp;amp;quot;1.0&amp;amp;quot; encoding=&amp;amp;quot;utf-16&amp;amp;quot;?&amp;amp;gt;&amp;amp;lt;FilterTree&amp;amp;gt;&amp;amp;lt;TreeRoot /&amp;amp;gt;&amp;amp;lt;/FilterTree&amp;amp;gt;&amp;quot; ColSelFlg=&amp;quot;0&amp;quot; Name=&amp;quot;TABLE2_7B&amp;quot; /&amp;gt;"" /&gt;_x000D_
  &lt;param n=""CredKey"" v=""TABLE2_'"</definedName>
    <definedName name="_AMO_ContentDefinition_65748969.6" hidden="1">"'7B&amp;#x1;SASApp&amp;#x1;LFSR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n=""_ROM_Ap'"</definedName>
    <definedName name="_AMO_ContentDefinition_65748969.7" hidden="1">"'plication_""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65748969.8" hidden="1">"'
&lt;/ContentDefinition&gt;'"</definedName>
    <definedName name="_AMO_ContentDefinition_662231970" hidden="1">"'Partitions:9'"</definedName>
    <definedName name="_AMO_ContentDefinition_662231970.0" hidden="1">"'&lt;ContentDefinition name=""Summary Tables"" rsid=""662231970"" type=""Task"" format=""ReportXml"" imgfmt=""ActiveX"" created=""01/24/2014 16:15:59"" modifed=""01/24/2014 16:15:59"" user=""ndivhuwog"" apply=""False"" css=""C:\Program Files\SASHome\SASAd'"</definedName>
    <definedName name="_AMO_ContentDefinition_662231970.1" hidden="1">"'dinforMicrosoftOffice\5.1\Styles\AMODefault.css"" range=""Summary_Tables_56"" auto=""False"" xTime=""00:00:00.3860000"" rTime=""00:00:00.6420000"" bgnew=""False"" nFmt=""False"" grphSet=""False"" imgY=""0"" imgX=""0""&gt;_x000D_
  &lt;files&gt;C:\Users\ndivhuwog\Doc'"</definedName>
    <definedName name="_AMO_ContentDefinition_662231970.2" hidden="1">"'uments\My SAS Files\Add-In for Microsoft Office\_SOA_Summary_Tables_364271206\main.srx&lt;/files&gt;_x000D_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662231970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662231970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662231970.5" hidden="1">"'&amp;amp;quot;1.0&amp;amp;quot; encoding=&amp;amp;quot;utf-16&amp;amp;quot;?&amp;amp;gt;&amp;amp;lt;FilterTree&amp;amp;gt;&amp;amp;lt;TreeRoot /&amp;amp;gt;&amp;amp;lt;/FilterTree&amp;amp;gt;&amp;quot; ColSelFlg=&amp;quot;0&amp;quot; Name=&amp;quot;TABLE7B&amp;quot; /&amp;gt;"" /&gt;_x000D_
  &lt;param n=""CredKey"" v=""TABLE7B&amp;#'"</definedName>
    <definedName name="_AMO_ContentDefinition_662231970.6" hidden="1">"'x1;SASApp&amp;#x1;LFSR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n=""_ROM_Applic'"</definedName>
    <definedName name="_AMO_ContentDefinition_662231970.7" hidden="1">"'ation_"" v=""ODS"" /&gt;_x000D_
  &lt;param n=""_ROM_AppVersion_"" v=""9.2"" /&gt;_x000D_
  &lt;param n=""maxReportCols"" v=""10"" /&gt;_x000D_
  &lt;fids n=""main.srx"" v=""0"" /&gt;_x000D_
  &lt;ExcelXMLOptions AdjColWidths=""True"" RowOpt=""InsertEntire"" ColOpt=""InsertCells"" /&gt;_x000D_'"</definedName>
    <definedName name="_AMO_ContentDefinition_662231970.8" hidden="1">"'
&lt;/ContentDefinition&gt;'"</definedName>
    <definedName name="_AMO_ContentDefinition_671486722" hidden="1">"'Partitions:9'"</definedName>
    <definedName name="_AMO_ContentDefinition_671486722.0" hidden="1">"'&lt;ContentDefinition name=""Summary Tables"" rsid=""671486722"" type=""Task"" format=""ReportXml"" imgfmt=""ACTXIMG"" created=""04/30/2009 08:57:37"" modifed=""02/28/2014 13:43:59"" user=""ndivhuwog"" apply=""False"" css=""C:\Documents and Settings\ndiv'"</definedName>
    <definedName name="_AMO_ContentDefinition_671486722.1" hidden="1">"'huwog.000\Application Data\SAS\BI Clients\Styles\Copy  of cpi (Ndivhu).css"" range=""Summary_Tables_16"" auto=""False"" xTime=""00:00:00.5500000"" rTime=""00:00:00.9000000"" bgnew=""False"" nFmt=""False"" grphSet=""False"" imgY=""0"" imgX=""0""&gt;_x000D_
  &lt;f'"</definedName>
    <definedName name="_AMO_ContentDefinition_671486722.2" hidden="1">"'iles&gt;C:\Users\ndivhuwog\Documents\My SAS Files\Add-In for Microsoft Office\_SOA_Summary_Tables_114147470\main.srx&lt;/files&gt;_x000D_
  &lt;parents /&gt;_x000D_
  &lt;children /&gt;_x000D_
  &lt;param n=""TaskID"" v=""D3932E3A-4FEE-43DF-956C-A605AC9AF3E7"" /&gt;_x000D_
  &lt;param n=""DisplayName"" '"</definedName>
    <definedName name="_AMO_ContentDefinition_671486722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671486722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671486722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671486722.6" hidden="1">"'9&amp;quot; /&amp;gt;"" /&gt;_x000D_
  &lt;param n=""CredKey"" v=""TABLE3_9&amp;#x1;SASApp&amp;#x1;LFSR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671486722.7" hidden="1">"'=""_ROM_Version_""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RowOp'"</definedName>
    <definedName name="_AMO_ContentDefinition_671486722.8" hidden="1">"'t=""InsertEntire"" ColOpt=""InsertCells"" /&gt;_x000D_
&lt;/ContentDefinition&gt;'"</definedName>
    <definedName name="_AMO_ContentDefinition_732119577" hidden="1">"'Partitions:9'"</definedName>
    <definedName name="_AMO_ContentDefinition_732119577.0" hidden="1">"'&lt;ContentDefinition name=""Summary Tables"" rsid=""732119577"" type=""Task"" format=""ReportXml"" imgfmt=""ACTIVEX"" created=""04/19/2012 10:59:29"" modifed=""02/28/2014 13:43:12"" user=""ndivhuwog"" apply=""False"" css=""C:\Program Files\SAS\Shared Fi'"</definedName>
    <definedName name="_AMO_ContentDefinition_732119577.1" hidden="1">"'les\BIClientStyles\AMODefault.css"" range=""Summary_Tables_42"" auto=""False"" xTime=""00:00:00.4110000"" rTime=""00:00:00.7960000"" bgnew=""False"" nFmt=""False"" grphSet=""False"" imgY=""0"" imgX=""0""&gt;_x000D_
  &lt;files&gt;C:\Users\ndivhuwog\Documents\My SAS '"</definedName>
    <definedName name="_AMO_ContentDefinition_732119577.2" hidden="1">"'Files\Add-In for Microsoft Office\_SOA_Summary_Tables_13138569\main.srx&lt;/files&gt;_x000D_
  &lt;parents /&gt;_x000D_
  &lt;children /&gt;_x000D_
  &lt;param n=""TaskID"" v=""D3932E3A-4FEE-43DF-956C-A605AC9AF3E7"" /&gt;_x000D_
  &lt;param n=""DisplayName"" v=""Summary Tables"" /&gt;_x000D_
  &lt;param n=""Disp'"</definedName>
    <definedName name="_AMO_ContentDefinition_732119577.3" hidden="1">"'layType""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/&gt;_x000D_
  &lt;param n'"</definedName>
    <definedName name="_AMO_ContentDefinition_732119577.4" hidden="1">"'=""SizeDataConstraints""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version=&amp;amp;quot;1.'"</definedName>
    <definedName name="_AMO_ContentDefinition_732119577.5" hidden="1">"'0&amp;amp;quot; encoding=&amp;amp;quot;utf-16&amp;amp;quot;?&amp;amp;gt;&amp;amp;lt;FilterTree&amp;amp;gt;&amp;amp;lt;TreeRoot /&amp;amp;gt;&amp;amp;lt;/FilterTree&amp;amp;gt;&amp;quot; UseLbls=&amp;quot;true&amp;quot; ColSelFlg=&amp;quot;0&amp;quot; Name=&amp;quot;TABLE3_8C&amp;quot; /&amp;gt;"" /&gt;_x000D_
  &lt;param n=""CredKey'"</definedName>
    <definedName name="_AMO_ContentDefinition_732119577.6" hidden="1">"'"" v=""TABLE3_8C&amp;#x1;SASApp&amp;#x1;LFSR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&lt;param'"</definedName>
    <definedName name="_AMO_ContentDefinition_732119577.7" hidden="1">"' n=""_ROM_Application_"" v=""ODS"" /&gt;_x000D_
  &lt;param n=""_ROM_AppVersion_"" v=""9.2"" /&gt;_x000D_
  &lt;param n=""maxReportCols"" v=""14"" /&gt;_x000D_
  &lt;fids n=""main.srx"" v=""0"" /&gt;_x000D_
  &lt;ExcelXMLOptions AdjColWidths=""True"" RowOpt=""InsertEntire"" ColOpt=""InsertCells"" /'"</definedName>
    <definedName name="_AMO_ContentDefinition_732119577.8" hidden="1">"'&gt;_x000D_
&lt;/ContentDefinition&gt;'"</definedName>
    <definedName name="_AMO_ContentDefinition_779436236" hidden="1">"'Partitions:9'"</definedName>
    <definedName name="_AMO_ContentDefinition_779436236.0" hidden="1">"'&lt;ContentDefinition name=""Summary Tables"" rsid=""779436236"" type=""Task"" format=""ReportXml"" imgfmt=""ACTXIMG"" created=""04/30/2009 09:21:42"" modifed=""02/28/2014 13:45:08"" user=""ndivhuwog"" apply=""False"" css=""C:\Documents and Settings\ndiv'"</definedName>
    <definedName name="_AMO_ContentDefinition_779436236.1" hidden="1">"'huwog.000\Application Data\SAS\BI Clients\Styles\Copy  of cpi (Ndivhu).css"" range=""Summary_Tables_21"" auto=""False"" xTime=""00:00:00.3680000"" rTime=""00:00:00.4130000"" bgnew=""False"" nFmt=""False"" grphSet=""False"" imgY=""0"" imgX=""0""&gt;_x000D_
  &lt;f'"</definedName>
    <definedName name="_AMO_ContentDefinition_779436236.2" hidden="1">"'iles&gt;C:\Users\ndivhuwog\Documents\My SAS Files\Add-In for Microsoft Office\_SOA_Summary_Tables_934371315\main.srx&lt;/files&gt;_x000D_
  &lt;parents /&gt;_x000D_
  &lt;children /&gt;_x000D_
  &lt;param n=""TaskID"" v=""D3932E3A-4FEE-43DF-956C-A605AC9AF3E7"" /&gt;_x000D_
  &lt;param n=""DisplayName"" '"</definedName>
    <definedName name="_AMO_ContentDefinition_779436236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779436236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779436236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Name=&amp;quot;TABLE5&amp;'"</definedName>
    <definedName name="_AMO_ContentDefinition_779436236.6" hidden="1">"'quot; /&amp;gt;"" /&gt;_x000D_
  &lt;param n=""CredKey"" v=""TABLE5&amp;#x1;SASApp&amp;#x1;LFSR Tabulation Datasets"" /&gt;_x000D_
  &lt;param n=""ClassName"" v=""SAS.OfficeAddin.Task"" /&gt;_x000D_
  &lt;param n=""XlNative"" v=""False"" /&gt;_x000D_
  &lt;param n=""UnselectedIds"" v="""" /&gt;_x000D_
  &lt;param n=""_'"</definedName>
    <definedName name="_AMO_ContentDefinition_779436236.7" hidden="1">"'ROM_Version_"" v=""1.2"" /&gt;_x000D_
  &lt;param n=""_ROM_Application_"" v=""ODS"" /&gt;_x000D_
  &lt;param n=""_ROM_AppVersion_"" v=""9.2"" /&gt;_x000D_
  &lt;param n=""maxReportCols"" v=""14"" /&gt;_x000D_
  &lt;fids n=""main.srx"" v=""0"" /&gt;_x000D_
  &lt;ExcelXMLOptions AdjColWidths=""True"" RowOpt=""'"</definedName>
    <definedName name="_AMO_ContentDefinition_779436236.8" hidden="1">"'InsertEntire"" ColOpt=""InsertCells"" /&gt;_x000D_
&lt;/ContentDefinition&gt;'"</definedName>
    <definedName name="_AMO_ContentDefinition_805804074" hidden="1">"'Partitions:9'"</definedName>
    <definedName name="_AMO_ContentDefinition_805804074.0" hidden="1">"'&lt;ContentDefinition name=""Summary Tables"" rsid=""805804074"" type=""Task"" format=""ReportXml"" imgfmt=""ActiveX"" created=""10/17/2013 08:52:56"" modifed=""02/28/2014 13:20:24"" user=""ndivhuwog"" apply=""False"" css=""C:\Program Files\SASHome\SASAd'"</definedName>
    <definedName name="_AMO_ContentDefinition_805804074.1" hidden="1">"'dinforMicrosoftOffice\5.1\Styles\AMODefault.css"" range=""Summary_Tables_52"" auto=""False"" xTime=""00:00:00.4480000"" rTime=""00:00:01.4090000"" bgnew=""False"" nFmt=""False"" grphSet=""False"" imgY=""0"" imgX=""0""&gt;_x000D_
  &lt;files&gt;C:\Users\ndivhuwog\Doc'"</definedName>
    <definedName name="_AMO_ContentDefinition_805804074.2" hidden="1">"'uments\My SAS Files\Add-In for Microsoft Office\_SOA_Summary_Tables_843963519\main.srx&lt;/files&gt;_x000D_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805804074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805804074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805804074.5" hidden="1">"'&amp;amp;quot;1.0&amp;amp;quot; encoding=&amp;amp;quot;utf-16&amp;amp;quot;?&amp;amp;gt;&amp;amp;lt;FilterTree&amp;amp;gt;&amp;amp;lt;TreeRoot /&amp;amp;gt;&amp;amp;lt;/FilterTree&amp;amp;gt;&amp;quot; ColSelFlg=&amp;quot;0&amp;quot; Name=&amp;quot;TABLE2_6&amp;quot; /&amp;gt;"" /&gt;_x000D_
  &lt;param n=""CredKey"" v=""TABLE2_6'"</definedName>
    <definedName name="_AMO_ContentDefinition_805804074.6" hidden="1">"'&amp;#x1;SASApp&amp;#x1;LFSR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n=""_ROM_Appl'"</definedName>
    <definedName name="_AMO_ContentDefinition_805804074.7" hidden="1">"'ication_""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805804074.8" hidden="1">"'
&lt;/ContentDefinition&gt;'"</definedName>
    <definedName name="_AMO_ContentDefinition_825207699" hidden="1">"'Partitions:9'"</definedName>
    <definedName name="_AMO_ContentDefinition_825207699.0" hidden="1">"'&lt;ContentDefinition name=""Summary Tables"" rsid=""825207699"" type=""Task"" format=""ReportXml"" imgfmt=""ACTXIMG"" created=""04/29/2009 15:23:57"" modifed=""02/28/2014 13:37:21"" user=""ndivhuwog"" apply=""False"" css=""C:\Documents and Settings\ndiv'"</definedName>
    <definedName name="_AMO_ContentDefinition_825207699.1" hidden="1">"'huwog.000\Application Data\SAS\BI Clients\Styles\Copy  of cpi (Ndivhu).css"" range=""Summary_Tables_12"" auto=""False"" xTime=""00:00:00.4200000"" rTime=""00:00:00.6900000"" bgnew=""False"" nFmt=""False"" grphSet=""False"" imgY=""0"" imgX=""0""&gt;_x000D_
  &lt;f'"</definedName>
    <definedName name="_AMO_ContentDefinition_825207699.2" hidden="1">"'iles&gt;C:\Users\ndivhuwog\Documents\My SAS Files\Add-In for Microsoft Office\_SOA_Summary_Tables_630968452\main.srx&lt;/files&gt;_x000D_
  &lt;parents /&gt;_x000D_
  &lt;children /&gt;_x000D_
  &lt;param n=""TaskID"" v=""D3932E3A-4FEE-43DF-956C-A605AC9AF3E7"" /&gt;_x000D_
  &lt;param n=""DisplayName"" '"</definedName>
    <definedName name="_AMO_ContentDefinition_825207699.3" hidden="1">"'v=""Summary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n=""UseDa'"</definedName>
    <definedName name="_AMO_ContentDefinition_825207699.4" hidden="1">"'taConstraints""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Filter'"</definedName>
    <definedName name="_AMO_ContentDefinition_825207699.5" hidden="1">"'DS=&amp;quot;&amp;amp;lt;?xml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Name=&amp;quot;TABLE3_'"</definedName>
    <definedName name="_AMO_ContentDefinition_825207699.6" hidden="1">"'4&amp;quot; /&amp;gt;"" /&gt;_x000D_
  &lt;param n=""CredKey"" v=""TABLE3_4&amp;#x1;SASApp&amp;#x1;LFSR Tabulation Datasets"" /&gt;_x000D_
  &lt;param n=""ClassName"" v=""SAS.OfficeAddin.Task"" /&gt;_x000D_
  &lt;param n=""XlNative"" v=""False"" /&gt;_x000D_
  &lt;param n=""UnselectedIds"" v="""" /&gt;_x000D_
  &lt;param n'"</definedName>
    <definedName name="_AMO_ContentDefinition_825207699.7" hidden="1">"'=""_ROM_Version_""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825207699.8" hidden="1">"'t=""InsertEntire"" ColOpt=""InsertCells"" /&gt;_x000D_
&lt;/ContentDefinition&gt;'"</definedName>
    <definedName name="_AMO_ContentDefinition_921006515" hidden="1">"'Partitions:9'"</definedName>
    <definedName name="_AMO_ContentDefinition_921006515.0" hidden="1">"'&lt;ContentDefinition name=""Summary Tables"" rsid=""921006515"" type=""Task"" format=""ReportXml"" imgfmt=""ActiveX"" created=""02/14/2014 14:55:42"" modifed=""02/28/2014 13:11:34"" user=""ndivhuwog"" apply=""False"" css=""C:\Program Files\SASHome\SASAd'"</definedName>
    <definedName name="_AMO_ContentDefinition_921006515.1" hidden="1">"'dinforMicrosoftOffice\5.1\Styles\AMODefault.css"" range=""Summary_Tables_47"" auto=""False"" xTime=""00:00:00.3940000"" rTime=""00:00:00.5840000"" bgnew=""False"" nFmt=""False"" grphSet=""False"" imgY=""0"" imgX=""0""&gt;_x000D_
  &lt;files&gt;C:\Users\ndivhuwog\Doc'"</definedName>
    <definedName name="_AMO_ContentDefinition_921006515.2" hidden="1">"'uments\My SAS Files\Add-In for Microsoft Office\_SOA_Summary_Tables_531212199\main.srx&lt;/files&gt;_x000D_
  &lt;parents /&gt;_x000D_
  &lt;children /&gt;_x000D_
  &lt;param n=""TaskID"" v=""D3932E3A-4FEE-43DF-956C-A605AC9AF3E7"" /&gt;_x000D_
  &lt;param n=""DisplayName"" v=""Summary Tables"" /&gt;_x000D_
  &lt;'"</definedName>
    <definedName name="_AMO_ContentDefinition_921006515.3" hidden="1">"'param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n=""UseDataConstraints"" v=""False"" /&gt;'"</definedName>
    <definedName name="_AMO_ContentDefinition_921006515.4" hidden="1">"'_x000D_
  &lt;param n=""SizeDataConstraints"" v=""0"" /&gt;_x000D_
  &lt;param n=""AMO_InputDataSource"" v=""&amp;lt;SasDataSource Version=&amp;quot;4.2&amp;quot; Type=&amp;quot;SAS.Servers.Dataset&amp;quot; Svr=&amp;quot;SASApp&amp;quot; Lib=&amp;quot;LFSTDATA&amp;quot; FilterDS=&amp;quot;&amp;amp;lt;?xml version='"</definedName>
    <definedName name="_AMO_ContentDefinition_921006515.5" hidden="1">"'&amp;amp;quot;1.0&amp;amp;quot; encoding=&amp;amp;quot;utf-16&amp;amp;quot;?&amp;amp;gt;&amp;amp;lt;FilterTree&amp;amp;gt;&amp;amp;lt;TreeRoot /&amp;amp;gt;&amp;amp;lt;/FilterTree&amp;amp;gt;&amp;quot; ColSelFlg=&amp;quot;0&amp;quot; Name=&amp;quot;TABLE2&amp;quot; /&amp;gt;"" /&gt;_x000D_
  &lt;param n=""CredKey"" v=""TABLE2&amp;#x1'"</definedName>
    <definedName name="_AMO_ContentDefinition_921006515.6" hidden="1">"';SASApp&amp;#x1;LFSR Tabulation Datasets"" /&gt;_x000D_
  &lt;param n=""ClassName"" v=""SAS.OfficeAddin.Task"" /&gt;_x000D_
  &lt;param n=""XlNative"" v=""False"" /&gt;_x000D_
  &lt;param n=""UnselectedIds"" v="""" /&gt;_x000D_
  &lt;param n=""_ROM_Version_"" v=""1.2"" /&gt;_x000D_
  &lt;param n=""_ROM_Applicat'"</definedName>
    <definedName name="_AMO_ContentDefinition_921006515.7" hidden="1">"'ion_"" v=""ODS"" /&gt;_x000D_
  &lt;param n=""_ROM_AppVersion_"" v=""9.2"" /&gt;_x000D_
  &lt;param n=""maxReportCols"" v=""13"" /&gt;_x000D_
  &lt;fids n=""main.srx"" v=""0"" /&gt;_x000D_
  &lt;ExcelXMLOptions AdjColWidths=""True"" RowOpt=""InsertEntire"" ColOpt=""InsertCells"" /&gt;_x000D_'"</definedName>
    <definedName name="_AMO_ContentDefinition_921006515.8" hidden="1">"'
&lt;/ContentDefinition&gt;'"</definedName>
    <definedName name="_AMO_ContentDefinition_991905274" hidden="1">"'Partitions:9'"</definedName>
    <definedName name="_AMO_ContentDefinition_991905274.0" hidden="1">"'&lt;ContentDefinition name=""Summary Tables"" rsid=""991905274"" type=""Task"" format=""ReportXml"" imgfmt=""ACTXIMG"" created=""04/28/2009 15:42:39"" modifed=""02/28/2014 13:30:39"" user=""ndivhuwog"" apply=""False"" css=""C:\Documents and Settings\ndiv'"</definedName>
    <definedName name="_AMO_ContentDefinition_991905274.1" hidden="1">"'huwog.000\Application Data\SAS\BI Clients\Styles\Copy  of cpi (Ndivhu).css"" range=""Summary_Tables_6"" auto=""False"" xTime=""00:00:00.4380000"" rTime=""00:00:00.7030000"" bgnew=""False"" nFmt=""False"" grphSet=""False"" imgY=""0"" imgX=""0""&gt;_x000D_
  &lt;fi'"</definedName>
    <definedName name="_AMO_ContentDefinition_991905274.2" hidden="1">"'les&gt;C:\Users\ndivhuwog\Documents\My SAS Files\Add-In for Microsoft Office\_SOA_Summary_Tables_851031770\main.srx&lt;/files&gt;_x000D_
  &lt;parents /&gt;_x000D_
  &lt;children /&gt;_x000D_
  &lt;param n=""TaskID"" v=""D3932E3A-4FEE-43DF-956C-A605AC9AF3E7"" /&gt;_x000D_
  &lt;param n=""DisplayName"" v'"</definedName>
    <definedName name="_AMO_ContentDefinition_991905274.3" hidden="1">"'=""Summary Tables"" /&gt;_x000D_
  &lt;param n=""DisplayType"" v=""Task"" /&gt;_x000D_
  &lt;param n=""RawValues"" v=""True"" /&gt;_x000D_
  &lt;param n=""AMO_Version"" v=""5.1"" /&gt;_x000D_
  &lt;param n=""ServerName"" v=""SASApp"" /&gt;_x000D_
  &lt;param n=""AMO_Template"" v="""" /&gt;_x000D_
  &lt;param n=""UseDat'"</definedName>
    <definedName name="_AMO_ContentDefinition_991905274.4" hidden="1">"'aConstraints"" v=""False"" /&gt;_x000D_
  &lt;param n=""SizeDataConstraints"" v=""0"" /&gt;_x000D_
  &lt;param n=""AMO_InputDataSource"" v=""&amp;lt;SasDataSource Version=&amp;quot;4.2&amp;quot; Type=&amp;quot;SAS.Servers.Dataset&amp;quot; Svr=&amp;quot;SASApp&amp;quot; Lib=&amp;quot;LFSTDATA&amp;quot; FilterD'"</definedName>
    <definedName name="_AMO_ContentDefinition_991905274.5" hidden="1">"'S=&amp;quot;&amp;amp;lt;?xml version=&amp;amp;quot;1.0&amp;amp;quot; encoding=&amp;amp;quot;utf-16&amp;amp;quot;?&amp;amp;gt;&amp;amp;lt;FilterTree&amp;amp;gt;&amp;amp;lt;TreeRoot /&amp;amp;gt;&amp;amp;lt;/FilterTree&amp;amp;gt;&amp;quot; UseLbls=&amp;quot;true&amp;quot; ColSelFlg=&amp;quot;0&amp;quot; Name=&amp;quot;TABLE3_1'"</definedName>
    <definedName name="_AMO_ContentDefinition_991905274.6" hidden="1">"'&amp;quot; /&amp;gt;"" /&gt;_x000D_
  &lt;param n=""CredKey"" v=""TABLE3_1&amp;#x1;SASApp&amp;#x1;LFSR Tabulation Datasets"" /&gt;_x000D_
  &lt;param n=""ClassName"" v=""SAS.OfficeAddin.Task"" /&gt;_x000D_
  &lt;param n=""XlNative"" v=""False"" /&gt;_x000D_
  &lt;param n=""UnselectedIds"" v="""" /&gt;_x000D_
  &lt;param n='"</definedName>
    <definedName name="_AMO_ContentDefinition_991905274.7" hidden="1">"'""_ROM_Version_"" v=""1.2"" /&gt;_x000D_
  &lt;param n=""_ROM_Application_"" v=""ODS"" /&gt;_x000D_
  &lt;param n=""_ROM_AppVersion_"" v=""9.2"" /&gt;_x000D_
  &lt;param n=""maxReportCols"" v=""13"" /&gt;_x000D_
  &lt;fids n=""main.srx"" v=""0"" /&gt;_x000D_
  &lt;ExcelXMLOptions AdjColWidths=""True"" RowOp'"</definedName>
    <definedName name="_AMO_ContentDefinition_991905274.8" hidden="1">"'t=""InsertEntire"" ColOpt=""InsertCells"" /&gt;_x000D_
&lt;/ContentDefinition&gt;'"</definedName>
    <definedName name="_AMO_ContentLocation_104386094_ROM_F0.SEC2.Tabulate_1.SEC1.BDY.Cross_tabular_summary_report_Table_1" hidden="1">"'Partitions:2'"</definedName>
    <definedName name="_AMO_ContentLocation_104386094_ROM_F0.SEC2.Tabulate_1.SEC1.BDY.Cross_tabular_summary_report_Table_1.0" hidden="1">"'&lt;ContentLocation path=""F0.SEC2.Tabulate_1.SEC1.BDY.Cross_tabular_summary_report_Table_1"" rsid=""104386094"" tag=""ROM"" fid=""0""&gt;_x000D_
  &lt;param n=""_NumRows"" v=""53"" /&gt;_x000D_
  &lt;param n=""_NumCols"" v=""13"" /&gt;_x000D_
  &lt;param n=""tableSig"" v=""R:R=53:C=13:FCR'"</definedName>
    <definedName name="_AMO_ContentLocation_104386094_ROM_F0.SEC2.Tabulate_1.SEC1.BDY.Cross_tabular_summary_report_Table_1.1" hidden="1">"'=4:FCC=2:RSP.1=1,H,13:RSP.2=1,V,2"" /&gt;_x000D_
  &lt;param n=""leftMargin"" v=""0"" /&gt;_x000D_
&lt;/ContentLocation&gt;'"</definedName>
    <definedName name="_AMO_ContentLocation_112461039_ROM_F0.SEC2.Tabulate_1.SEC1.BDY.Cross_tabular_summary_report_Table_1" hidden="1">"'Partitions:2'"</definedName>
    <definedName name="_AMO_ContentLocation_112461039_ROM_F0.SEC2.Tabulate_1.SEC1.BDY.Cross_tabular_summary_report_Table_1.0" hidden="1">"'&lt;ContentLocation path=""F0.SEC2.Tabulate_1.SEC1.BDY.Cross_tabular_summary_report_Table_1"" rsid=""112461039"" tag=""ROM"" fid=""0""&gt;_x000D_
  &lt;param n=""_NumRows"" v=""53"" /&gt;_x000D_
  &lt;param n=""_NumCols"" v=""13"" /&gt;_x000D_
  &lt;param n=""tableSig"" v=""R:R=53:C=13:FCR'"</definedName>
    <definedName name="_AMO_ContentLocation_112461039_ROM_F0.SEC2.Tabulate_1.SEC1.BDY.Cross_tabular_summary_report_Table_1.1" hidden="1">"'=4:FCC=2:RSP.1=1,H,13:RSP.2=1,V,2"" /&gt;_x000D_
  &lt;param n=""leftMargin"" v=""0"" /&gt;_x000D_
&lt;/ContentLocation&gt;'"</definedName>
    <definedName name="_AMO_ContentLocation_15410102_ROM_F0.SEC2.Tabulate_1.SEC1.BDY.Cross_tabular_summary_report_Table_1" hidden="1">"'Partitions:2'"</definedName>
    <definedName name="_AMO_ContentLocation_15410102_ROM_F0.SEC2.Tabulate_1.SEC1.BDY.Cross_tabular_summary_report_Table_1.0" hidden="1">"'&lt;ContentLocation path=""F0.SEC2.Tabulate_1.SEC1.BDY.Cross_tabular_summary_report_Table_1"" rsid=""15410102"" tag=""ROM"" fid=""0""&gt;_x000D_
  &lt;param n=""_NumRows"" v=""48"" /&gt;_x000D_
  &lt;param n=""_NumCols"" v=""10"" /&gt;_x000D_
  &lt;param n=""tableSig"" v=""R:R=48:C=10:FCR='"</definedName>
    <definedName name="_AMO_ContentLocation_15410102_ROM_F0.SEC2.Tabulate_1.SEC1.BDY.Cross_tabular_summary_report_Table_1.1" hidden="1">"'4:FCC=3:RSP.1=1,H,10:RSP.2=1,H,2;1,V,2"" /&gt;_x000D_
  &lt;param n=""leftMargin"" v=""0"" /&gt;_x000D_
&lt;/ContentLocation&gt;'"</definedName>
    <definedName name="_AMO_ContentLocation_205779628_ROM_F0.SEC2.Tabulate_1.SEC1.BDY.Cross_tabular_summary_report_Table_1" hidden="1">"'Partitions:2'"</definedName>
    <definedName name="_AMO_ContentLocation_205779628_ROM_F0.SEC2.Tabulate_1.SEC1.BDY.Cross_tabular_summary_report_Table_1.0" hidden="1">"'&lt;ContentLocation path=""F0.SEC2.Tabulate_1.SEC1.BDY.Cross_tabular_summary_report_Table_1"" rsid=""205779628"" tag=""ROM"" fid=""0""&gt;_x000D_
  &lt;param n=""_NumRows"" v=""52"" /&gt;_x000D_
  &lt;param n=""_NumCols"" v=""14"" /&gt;_x000D_
  &lt;param n=""tableSig"" v=""R:R=52:C=14:FCR'"</definedName>
    <definedName name="_AMO_ContentLocation_205779628_ROM_F0.SEC2.Tabulate_1.SEC1.BDY.Cross_tabular_summary_report_Table_1.1" hidden="1">"'=4:FCC=2:RSP.1=1,H,14:RSP.2=1,V,2;14,V,2"" /&gt;_x000D_
  &lt;param n=""leftMargin"" v=""0"" /&gt;_x000D_
&lt;/ContentLocation&gt;'"</definedName>
    <definedName name="_AMO_ContentLocation_222545728_ROM_F0.SEC2.Tabulate_1.SEC1.BDY.Cross_tabular_summary_report_Table_1" hidden="1">"'Partitions:2'"</definedName>
    <definedName name="_AMO_ContentLocation_222545728_ROM_F0.SEC2.Tabulate_1.SEC1.BDY.Cross_tabular_summary_report_Table_1.0" hidden="1">"'&lt;ContentLocation path=""F0.SEC2.Tabulate_1.SEC1.BDY.Cross_tabular_summary_report_Table_1"" rsid=""222545728"" tag=""ROM"" fid=""0""&gt;_x000D_
  &lt;param n=""_NumRows"" v=""63"" /&gt;_x000D_
  &lt;param n=""_NumCols"" v=""13"" /&gt;_x000D_
  &lt;param n=""tableSig"" v=""R:R=63:C=13:FCR'"</definedName>
    <definedName name="_AMO_ContentLocation_222545728_ROM_F0.SEC2.Tabulate_1.SEC1.BDY.Cross_tabular_summary_report_Table_1.1" hidden="1">"'=4:FCC=2:RSP.1=1,H,13:RSP.2=1,V,2"" /&gt;_x000D_
  &lt;param n=""leftMargin"" v=""0"" /&gt;_x000D_
&lt;/ContentLocation&gt;'"</definedName>
    <definedName name="_AMO_ContentLocation_225272241_ROM_F0.SEC2.Tabulate_1.SEC1.BDY.Cross_tabular_summary_report_Table_1" hidden="1">"'Partitions:2'"</definedName>
    <definedName name="_AMO_ContentLocation_225272241_ROM_F0.SEC2.Tabulate_1.SEC1.BDY.Cross_tabular_summary_report_Table_1.0" hidden="1">"'&lt;ContentLocation path=""F0.SEC2.Tabulate_1.SEC1.BDY.Cross_tabular_summary_report_Table_1"" rsid=""225272241"" tag=""ROM"" fid=""0""&gt;_x000D_
  &lt;param n=""_NumRows"" v=""39"" /&gt;_x000D_
  &lt;param n=""_NumCols"" v=""13"" /&gt;_x000D_
  &lt;param n=""tableSig"" v=""R:R=39:C=13:FCR'"</definedName>
    <definedName name="_AMO_ContentLocation_225272241_ROM_F0.SEC2.Tabulate_1.SEC1.BDY.Cross_tabular_summary_report_Table_1.1" hidden="1">"'=4:FCC=2:RSP.1=1,H,13:RSP.2=1,V,2"" /&gt;_x000D_
  &lt;param n=""leftMargin"" v=""0"" /&gt;_x000D_
&lt;/ContentLocation&gt;'"</definedName>
    <definedName name="_AMO_ContentLocation_242095788_ROM_F0.SEC2.Tabulate_1.SEC1.BDY.Cross_tabular_summary_report_Table_1" hidden="1">"'Partitions:2'"</definedName>
    <definedName name="_AMO_ContentLocation_242095788_ROM_F0.SEC2.Tabulate_1.SEC1.BDY.Cross_tabular_summary_report_Table_1.0" hidden="1">"'&lt;ContentLocation path=""F0.SEC2.Tabulate_1.SEC1.BDY.Cross_tabular_summary_report_Table_1"" rsid=""242095788"" tag=""ROM"" fid=""0""&gt;_x000D_
  &lt;param n=""_NumRows"" v=""26"" /&gt;_x000D_
  &lt;param n=""_NumCols"" v=""13"" /&gt;_x000D_
  &lt;param n=""tableSig"" v=""R:R=26:C=13:FCR'"</definedName>
    <definedName name="_AMO_ContentLocation_242095788_ROM_F0.SEC2.Tabulate_1.SEC1.BDY.Cross_tabular_summary_report_Table_1.1" hidden="1">"'=3:FCC=2:RSP.1=1,H,13"" /&gt;_x000D_
  &lt;param n=""leftMargin"" v=""0"" /&gt;_x000D_
&lt;/ContentLocation&gt;'"</definedName>
    <definedName name="_AMO_ContentLocation_247862661_ROM_F0.SEC2.Tabulate_1.SEC1.BDY.Cross_tabular_summary_report_Table_1" hidden="1">"'Partitions:2'"</definedName>
    <definedName name="_AMO_ContentLocation_247862661_ROM_F0.SEC2.Tabulate_1.SEC1.BDY.Cross_tabular_summary_report_Table_1.0" hidden="1">"'&lt;ContentLocation path=""F0.SEC2.Tabulate_1.SEC1.BDY.Cross_tabular_summary_report_Table_1"" rsid=""247862661"" tag=""ROM"" fid=""0""&gt;_x000D_
  &lt;param n=""_NumRows"" v=""40"" /&gt;_x000D_
  &lt;param n=""_NumCols"" v=""13"" /&gt;_x000D_
  &lt;param n=""tableSig"" v=""R:R=40:C=13:FCR'"</definedName>
    <definedName name="_AMO_ContentLocation_247862661_ROM_F0.SEC2.Tabulate_1.SEC1.BDY.Cross_tabular_summary_report_Table_1.1" hidden="1">"'=4:FCC=2:RSP.1=1,H,13:RSP.2=1,V,2"" /&gt;_x000D_
  &lt;param n=""leftMargin"" v=""0"" /&gt;_x000D_
&lt;/ContentLocation&gt;'"</definedName>
    <definedName name="_AMO_ContentLocation_30194841_ROM_F0.SEC2.Tabulate_1.SEC1.BDY.Cross_tabular_summary_report_Table_1" hidden="1">"'Partitions:2'"</definedName>
    <definedName name="_AMO_ContentLocation_30194841_ROM_F0.SEC2.Tabulate_1.SEC1.BDY.Cross_tabular_summary_report_Table_1.0" hidden="1">"'&lt;ContentLocation path=""F0.SEC2.Tabulate_1.SEC1.BDY.Cross_tabular_summary_report_Table_1"" rsid=""30194841"" tag=""ROM"" fid=""0""&gt;_x000D_
  &lt;param n=""_NumRows"" v=""55"" /&gt;_x000D_
  &lt;param n=""_NumCols"" v=""13"" /&gt;_x000D_
  &lt;param n=""tableSig"" v=""R:R=55:C=13:FCR='"</definedName>
    <definedName name="_AMO_ContentLocation_30194841_ROM_F0.SEC2.Tabulate_1.SEC1.BDY.Cross_tabular_summary_report_Table_1.1" hidden="1">"'4:FCC=2:RSP.1=1,H,13:RSP.2=1,V,2"" /&gt;_x000D_
  &lt;param n=""leftMargin"" v=""0"" /&gt;_x000D_
&lt;/ContentLocation&gt;'"</definedName>
    <definedName name="_AMO_ContentLocation_37461558_ROM_F0.SEC2.Tabulate_1.SEC1.BDY.Cross_tabular_summary_report_Table_1" hidden="1">"'Partitions:2'"</definedName>
    <definedName name="_AMO_ContentLocation_37461558_ROM_F0.SEC2.Tabulate_1.SEC1.BDY.Cross_tabular_summary_report_Table_1.0" hidden="1">"'&lt;ContentLocation path=""F0.SEC2.Tabulate_1.SEC1.BDY.Cross_tabular_summary_report_Table_1"" rsid=""37461558"" tag=""ROM"" fid=""0""&gt;_x000D_
  &lt;param n=""_NumRows"" v=""45"" /&gt;_x000D_
  &lt;param n=""_NumCols"" v=""13"" /&gt;_x000D_
  &lt;param n=""tableSig"" v=""R:R=45:C=13:FCR='"</definedName>
    <definedName name="_AMO_ContentLocation_37461558_ROM_F0.SEC2.Tabulate_1.SEC1.BDY.Cross_tabular_summary_report_Table_1.1" hidden="1">"'4:FCC=2:RSP.1=1,H,13:RSP.2=1,V,2"" /&gt;_x000D_
  &lt;param n=""leftMargin"" v=""0"" /&gt;_x000D_
&lt;/ContentLocation&gt;'"</definedName>
    <definedName name="_AMO_ContentLocation_390982613_ROM_F0.SEC2.Tabulate_1.SEC1.BDY.Cross_tabular_summary_report_Table_1" hidden="1">"'Partitions:2'"</definedName>
    <definedName name="_AMO_ContentLocation_390982613_ROM_F0.SEC2.Tabulate_1.SEC1.BDY.Cross_tabular_summary_report_Table_1.0" hidden="1">"'&lt;ContentLocation path=""F0.SEC2.Tabulate_1.SEC1.BDY.Cross_tabular_summary_report_Table_1"" rsid=""390982613"" tag=""ROM"" fid=""0""&gt;_x000D_
  &lt;param n=""_NumRows"" v=""45"" /&gt;_x000D_
  &lt;param n=""_NumCols"" v=""13"" /&gt;_x000D_
  &lt;param n=""tableSig"" v=""R:R=45:C=13:FCR'"</definedName>
    <definedName name="_AMO_ContentLocation_390982613_ROM_F0.SEC2.Tabulate_1.SEC1.BDY.Cross_tabular_summary_report_Table_1.1" hidden="1">"'=4:FCC=2:RSP.1=1,H,13:RSP.2=1,V,2"" /&gt;_x000D_
  &lt;param n=""leftMargin"" v=""0"" /&gt;_x000D_
&lt;/ContentLocation&gt;'"</definedName>
    <definedName name="_AMO_ContentLocation_398675413_ROM_F0.SEC2.Tabulate_1.SEC1.BDY.Cross_tabular_summary_report_Table_1" hidden="1">"'Partitions:2'"</definedName>
    <definedName name="_AMO_ContentLocation_398675413_ROM_F0.SEC2.Tabulate_1.SEC1.BDY.Cross_tabular_summary_report_Table_1.0" hidden="1">"'&lt;ContentLocation path=""F0.SEC2.Tabulate_1.SEC1.BDY.Cross_tabular_summary_report_Table_1"" rsid=""398675413"" tag=""ROM"" fid=""0""&gt;_x000D_
  &lt;param n=""_NumRows"" v=""18"" /&gt;_x000D_
  &lt;param n=""_NumCols"" v=""13"" /&gt;_x000D_
  &lt;param n=""tableSig"" v=""R:R=18:C=13:FCR'"</definedName>
    <definedName name="_AMO_ContentLocation_398675413_ROM_F0.SEC2.Tabulate_1.SEC1.BDY.Cross_tabular_summary_report_Table_1.1" hidden="1">"'=4:FCC=2:RSP.1=1,H,13:RSP.2=1,V,2"" /&gt;_x000D_
  &lt;param n=""leftMargin"" v=""0"" /&gt;_x000D_
&lt;/ContentLocation&gt;'"</definedName>
    <definedName name="_AMO_ContentLocation_416626384_ROM_F0.SEC2.Tabulate_1.SEC1.BDY.Cross_tabular_summary_report_Table_1" hidden="1">"'Partitions:2'"</definedName>
    <definedName name="_AMO_ContentLocation_416626384_ROM_F0.SEC2.Tabulate_1.SEC1.BDY.Cross_tabular_summary_report_Table_1.0" hidden="1">"'&lt;ContentLocation path=""F0.SEC2.Tabulate_1.SEC1.BDY.Cross_tabular_summary_report_Table_1"" rsid=""416626384"" tag=""ROM"" fid=""0""&gt;_x000D_
  &lt;param n=""_NumRows"" v=""53"" /&gt;_x000D_
  &lt;param n=""_NumCols"" v=""13"" /&gt;_x000D_
  &lt;param n=""tableSig"" v=""R:R=53:C=13:FCR'"</definedName>
    <definedName name="_AMO_ContentLocation_416626384_ROM_F0.SEC2.Tabulate_1.SEC1.BDY.Cross_tabular_summary_report_Table_1.1" hidden="1">"'=4:FCC=2:RSP.1=1,H,13:RSP.2=1,V,2"" /&gt;_x000D_
  &lt;param n=""leftMargin"" v=""0"" /&gt;_x000D_
&lt;/ContentLocation&gt;'"</definedName>
    <definedName name="_AMO_ContentLocation_472893794_ROM_F0.SEC2.Tabulate_1.SEC1.BDY.Cross_tabular_summary_report_Table_1" hidden="1">"'Partitions:2'"</definedName>
    <definedName name="_AMO_ContentLocation_472893794_ROM_F0.SEC2.Tabulate_1.SEC1.BDY.Cross_tabular_summary_report_Table_1.0" hidden="1">"'&lt;ContentLocation path=""F0.SEC2.Tabulate_1.SEC1.BDY.Cross_tabular_summary_report_Table_1"" rsid=""472893794"" tag=""ROM"" fid=""0""&gt;_x000D_
  &lt;param n=""_NumRows"" v=""21"" /&gt;_x000D_
  &lt;param n=""_NumCols"" v=""13"" /&gt;_x000D_
  &lt;param n=""tableSig"" v=""R:R=21:C=13:FCR'"</definedName>
    <definedName name="_AMO_ContentLocation_472893794_ROM_F0.SEC2.Tabulate_1.SEC1.BDY.Cross_tabular_summary_report_Table_1.1" hidden="1">"'=4:FCC=2:RSP.1=1,H,13:RSP.2=1,V,2"" /&gt;_x000D_
  &lt;param n=""leftMargin"" v=""0"" /&gt;_x000D_
&lt;/ContentLocation&gt;'"</definedName>
    <definedName name="_AMO_ContentLocation_539372770_ROM_F0.SEC2.Tabulate_1.SEC1.BDY.Cross_tabular_summary_report_Table_1" hidden="1">"'Partitions:2'"</definedName>
    <definedName name="_AMO_ContentLocation_539372770_ROM_F0.SEC2.Tabulate_1.SEC1.BDY.Cross_tabular_summary_report_Table_1.0" hidden="1">"'&lt;ContentLocation path=""F0.SEC2.Tabulate_1.SEC1.BDY.Cross_tabular_summary_report_Table_1"" rsid=""539372770"" tag=""ROM"" fid=""0""&gt;_x000D_
  &lt;param n=""_NumRows"" v=""63"" /&gt;_x000D_
  &lt;param n=""_NumCols"" v=""13"" /&gt;_x000D_
  &lt;param n=""tableSig"" v=""R:R=63:C=13:FCR'"</definedName>
    <definedName name="_AMO_ContentLocation_539372770_ROM_F0.SEC2.Tabulate_1.SEC1.BDY.Cross_tabular_summary_report_Table_1.1" hidden="1">"'=4:FCC=2:RSP.1=1,H,13:RSP.2=1,V,2"" /&gt;_x000D_
  &lt;param n=""leftMargin"" v=""0"" /&gt;_x000D_
&lt;/ContentLocation&gt;'"</definedName>
    <definedName name="_AMO_ContentLocation_572615156_ROM_F0.SEC2.Tabulate_1.SEC1.BDY.Cross_tabular_summary_report_Table_1" hidden="1">"'Partitions:2'"</definedName>
    <definedName name="_AMO_ContentLocation_572615156_ROM_F0.SEC2.Tabulate_1.SEC1.BDY.Cross_tabular_summary_report_Table_1.0" hidden="1">"'&lt;ContentLocation path=""F0.SEC2.Tabulate_1.SEC1.BDY.Cross_tabular_summary_report_Table_1"" rsid=""572615156"" tag=""ROM"" fid=""0""&gt;_x000D_
  &lt;param n=""_NumRows"" v=""21"" /&gt;_x000D_
  &lt;param n=""_NumCols"" v=""13"" /&gt;_x000D_
  &lt;param n=""tableSig"" v=""R:R=21:C=13:FCR'"</definedName>
    <definedName name="_AMO_ContentLocation_572615156_ROM_F0.SEC2.Tabulate_1.SEC1.BDY.Cross_tabular_summary_report_Table_1.1" hidden="1">"'=4:FCC=2:RSP.1=1,H,13:RSP.2=1,V,2"" /&gt;_x000D_
  &lt;param n=""leftMargin"" v=""0"" /&gt;_x000D_
&lt;/ContentLocation&gt;'"</definedName>
    <definedName name="_AMO_ContentLocation_576762798_ROM_F0.SEC2.Tabulate_1.SEC1.BDY.Cross_tabular_summary_report_Table_1" hidden="1">"'Partitions:2'"</definedName>
    <definedName name="_AMO_ContentLocation_576762798_ROM_F0.SEC2.Tabulate_1.SEC1.BDY.Cross_tabular_summary_report_Table_1.0" hidden="1">"'&lt;ContentLocation path=""F0.SEC2.Tabulate_1.SEC1.BDY.Cross_tabular_summary_report_Table_1"" rsid=""576762798"" tag=""ROM"" fid=""0""&gt;_x000D_
  &lt;param n=""_NumRows"" v=""36"" /&gt;_x000D_
  &lt;param n=""_NumCols"" v=""13"" /&gt;_x000D_
  &lt;param n=""tableSig"" v=""R:R=36:C=13:FCR'"</definedName>
    <definedName name="_AMO_ContentLocation_576762798_ROM_F0.SEC2.Tabulate_1.SEC1.BDY.Cross_tabular_summary_report_Table_1.1" hidden="1">"'=4:FCC=2:RSP.1=1,H,13:RSP.2=1,V,2"" /&gt;_x000D_
  &lt;param n=""leftMargin"" v=""0"" /&gt;_x000D_
&lt;/ContentLocation&gt;'"</definedName>
    <definedName name="_AMO_ContentLocation_576788546_ROM_F0.SEC2.Tabulate_1.SEC1.BDY.Cross_tabular_summary_report_Table_1" hidden="1">"'Partitions:2'"</definedName>
    <definedName name="_AMO_ContentLocation_576788546_ROM_F0.SEC2.Tabulate_1.SEC1.BDY.Cross_tabular_summary_report_Table_1.0" hidden="1">"'&lt;ContentLocation path=""F0.SEC2.Tabulate_1.SEC1.BDY.Cross_tabular_summary_report_Table_1"" rsid=""576788546"" tag=""ROM"" fid=""0""&gt;_x000D_
  &lt;param n=""_NumRows"" v=""63"" /&gt;_x000D_
  &lt;param n=""_NumCols"" v=""13"" /&gt;_x000D_
  &lt;param n=""tableSig"" v=""R:R=63:C=13:FCR'"</definedName>
    <definedName name="_AMO_ContentLocation_576788546_ROM_F0.SEC2.Tabulate_1.SEC1.BDY.Cross_tabular_summary_report_Table_1.1" hidden="1">"'=4:FCC=2:RSP.1=1,H,13:RSP.2=1,V,2"" /&gt;_x000D_
  &lt;param n=""leftMargin"" v=""0"" /&gt;_x000D_
&lt;/ContentLocation&gt;'"</definedName>
    <definedName name="_AMO_ContentLocation_587946619_ROM_F0.SEC2.Tabulate_1.SEC1.BDY.Cross_tabular_summary_report_Table_1" hidden="1">"'Partitions:2'"</definedName>
    <definedName name="_AMO_ContentLocation_587946619_ROM_F0.SEC2.Tabulate_1.SEC1.BDY.Cross_tabular_summary_report_Table_1.0" hidden="1">"'&lt;ContentLocation path=""F0.SEC2.Tabulate_1.SEC1.BDY.Cross_tabular_summary_report_Table_1"" rsid=""587946619"" tag=""ROM"" fid=""0""&gt;_x000D_
  &lt;param n=""_NumRows"" v=""53"" /&gt;_x000D_
  &lt;param n=""_NumCols"" v=""13"" /&gt;_x000D_
  &lt;param n=""tableSig"" v=""R:R=53:C=13:FCR'"</definedName>
    <definedName name="_AMO_ContentLocation_587946619_ROM_F0.SEC2.Tabulate_1.SEC1.BDY.Cross_tabular_summary_report_Table_1.1" hidden="1">"'=4:FCC=2:RSP.1=1,H,13:RSP.2=1,V,2"" /&gt;_x000D_
  &lt;param n=""leftMargin"" v=""0"" /&gt;_x000D_
&lt;/ContentLocation&gt;'"</definedName>
    <definedName name="_AMO_ContentLocation_617623402_ROM_F0.SEC2.Tabulate_1.SEC1.BDY.Cross_tabular_summary_report_Table_1" hidden="1">"'Partitions:2'"</definedName>
    <definedName name="_AMO_ContentLocation_617623402_ROM_F0.SEC2.Tabulate_1.SEC1.BDY.Cross_tabular_summary_report_Table_1.0" hidden="1">"'&lt;ContentLocation path=""F0.SEC2.Tabulate_1.SEC1.BDY.Cross_tabular_summary_report_Table_1"" rsid=""617623402"" tag=""ROM"" fid=""0""&gt;_x000D_
  &lt;param n=""_NumRows"" v=""53"" /&gt;_x000D_
  &lt;param n=""_NumCols"" v=""13"" /&gt;_x000D_
  &lt;param n=""tableSig"" v=""R:R=53:C=13:FCR'"</definedName>
    <definedName name="_AMO_ContentLocation_617623402_ROM_F0.SEC2.Tabulate_1.SEC1.BDY.Cross_tabular_summary_report_Table_1.1" hidden="1">"'=4:FCC=2:RSP.1=1,H,13:RSP.2=1,V,2"" /&gt;_x000D_
  &lt;param n=""leftMargin"" v=""0"" /&gt;_x000D_
&lt;/ContentLocation&gt;'"</definedName>
    <definedName name="_AMO_ContentLocation_621796666_ROM_F0.SEC2.Tabulate_1.SEC1.BDY.Cross_tabular_summary_report_Table_1" hidden="1">"'Partitions:2'"</definedName>
    <definedName name="_AMO_ContentLocation_621796666_ROM_F0.SEC2.Tabulate_1.SEC1.BDY.Cross_tabular_summary_report_Table_1.0" hidden="1">"'&lt;ContentLocation path=""F0.SEC2.Tabulate_1.SEC1.BDY.Cross_tabular_summary_report_Table_1"" rsid=""621796666"" tag=""ROM"" fid=""0""&gt;_x000D_
  &lt;param n=""_NumRows"" v=""49"" /&gt;_x000D_
  &lt;param n=""_NumCols"" v=""13"" /&gt;_x000D_
  &lt;param n=""tableSig"" v=""R:R=49:C=13:FCR'"</definedName>
    <definedName name="_AMO_ContentLocation_621796666_ROM_F0.SEC2.Tabulate_1.SEC1.BDY.Cross_tabular_summary_report_Table_1.1" hidden="1">"'=4:FCC=2:RSP.1=1,H,13:RSP.2=1,V,2"" /&gt;_x000D_
  &lt;param n=""leftMargin"" v=""0"" /&gt;_x000D_
&lt;/ContentLocation&gt;'"</definedName>
    <definedName name="_AMO_ContentLocation_65748969_ROM_F0.SEC2.Tabulate_1.SEC1.BDY.Cross_tabular_summary_report_Table_1" hidden="1">"'Partitions:2'"</definedName>
    <definedName name="_AMO_ContentLocation_65748969_ROM_F0.SEC2.Tabulate_1.SEC1.BDY.Cross_tabular_summary_report_Table_1.0" hidden="1">"'&lt;ContentLocation path=""F0.SEC2.Tabulate_1.SEC1.BDY.Cross_tabular_summary_report_Table_1"" rsid=""65748969"" tag=""ROM"" fid=""0""&gt;_x000D_
  &lt;param n=""_NumRows"" v=""53"" /&gt;_x000D_
  &lt;param n=""_NumCols"" v=""13"" /&gt;_x000D_
  &lt;param n=""tableSig"" v=""R:R=53:C=13:FCR='"</definedName>
    <definedName name="_AMO_ContentLocation_65748969_ROM_F0.SEC2.Tabulate_1.SEC1.BDY.Cross_tabular_summary_report_Table_1.1" hidden="1">"'4:FCC=2:RSP.1=1,H,13:RSP.2=1,V,2"" /&gt;_x000D_
  &lt;param n=""leftMargin"" v=""0"" /&gt;_x000D_
&lt;/ContentLocation&gt;'"</definedName>
    <definedName name="_AMO_ContentLocation_662231970_ROM_F0.SEC2.Tabulate_1.SEC1.BDY.Cross_tabular_summary_report_Table_1" hidden="1">"'Partitions:2'"</definedName>
    <definedName name="_AMO_ContentLocation_662231970_ROM_F0.SEC2.Tabulate_1.SEC1.BDY.Cross_tabular_summary_report_Table_1.0" hidden="1">"'&lt;ContentLocation path=""F0.SEC2.Tabulate_1.SEC1.BDY.Cross_tabular_summary_report_Table_1"" rsid=""662231970"" tag=""ROM"" fid=""0""&gt;_x000D_
  &lt;param n=""_NumRows"" v=""47"" /&gt;_x000D_
  &lt;param n=""_NumCols"" v=""10"" /&gt;_x000D_
  &lt;param n=""tableSig"" v=""R:R=47:C=10:FCR'"</definedName>
    <definedName name="_AMO_ContentLocation_662231970_ROM_F0.SEC2.Tabulate_1.SEC1.BDY.Cross_tabular_summary_report_Table_1.1" hidden="1">"'=3:FCC=3:RSP.1=1,H,10:RSP.2=1,H,2"" /&gt;_x000D_
  &lt;param n=""leftMargin"" v=""0"" /&gt;_x000D_
&lt;/ContentLocation&gt;'"</definedName>
    <definedName name="_AMO_ContentLocation_671486722_ROM_F0.SEC2.Tabulate_1.SEC1.BDY.Cross_tabular_summary_report_Table_1" hidden="1">"'Partitions:2'"</definedName>
    <definedName name="_AMO_ContentLocation_671486722_ROM_F0.SEC2.Tabulate_1.SEC1.BDY.Cross_tabular_summary_report_Table_1.0" hidden="1">"'&lt;ContentLocation path=""F0.SEC2.Tabulate_1.SEC1.BDY.Cross_tabular_summary_report_Table_1"" rsid=""671486722"" tag=""ROM"" fid=""0""&gt;_x000D_
  &lt;param n=""_NumRows"" v=""35"" /&gt;_x000D_
  &lt;param n=""_NumCols"" v=""14"" /&gt;_x000D_
  &lt;param n=""tableSig"" v=""R:R=35:C=14:FCR'"</definedName>
    <definedName name="_AMO_ContentLocation_671486722_ROM_F0.SEC2.Tabulate_1.SEC1.BDY.Cross_tabular_summary_report_Table_1.1" hidden="1">"'=4:FCC=2:RSP.1=1,H,14:RSP.2=1,V,2;14,V,2"" /&gt;_x000D_
  &lt;param n=""leftMargin"" v=""0"" /&gt;_x000D_
&lt;/ContentLocation&gt;'"</definedName>
    <definedName name="_AMO_ContentLocation_732119577_ROM_F0.SEC2.Tabulate_1.SEC1.BDY.Cross_tabular_summary_report_Table_1" hidden="1">"'Partitions:2'"</definedName>
    <definedName name="_AMO_ContentLocation_732119577_ROM_F0.SEC2.Tabulate_1.SEC1.BDY.Cross_tabular_summary_report_Table_1.0" hidden="1">"'&lt;ContentLocation path=""F0.SEC2.Tabulate_1.SEC1.BDY.Cross_tabular_summary_report_Table_1"" rsid=""732119577"" tag=""ROM"" fid=""0""&gt;_x000D_
  &lt;param n=""_NumRows"" v=""51"" /&gt;_x000D_
  &lt;param n=""_NumCols"" v=""14"" /&gt;_x000D_
  &lt;param n=""tableSig"" v=""R:R=51:C=14:FCR'"</definedName>
    <definedName name="_AMO_ContentLocation_732119577_ROM_F0.SEC2.Tabulate_1.SEC1.BDY.Cross_tabular_summary_report_Table_1.1" hidden="1">"'=4:FCC=2:RSP.1=1,H,14:RSP.2=1,V,2;14,V,2"" /&gt;_x000D_
  &lt;param n=""leftMargin"" v=""0"" /&gt;_x000D_
&lt;/ContentLocation&gt;'"</definedName>
    <definedName name="_AMO_ContentLocation_779436236_ROM_F0.SEC2.Tabulate_1.SEC1.BDY.Cross_tabular_summary_report_Table_1" hidden="1">"'Partitions:2'"</definedName>
    <definedName name="_AMO_ContentLocation_779436236_ROM_F0.SEC2.Tabulate_1.SEC1.BDY.Cross_tabular_summary_report_Table_1.0" hidden="1">"'&lt;ContentLocation path=""F0.SEC2.Tabulate_1.SEC1.BDY.Cross_tabular_summary_report_Table_1"" rsid=""779436236"" tag=""ROM"" fid=""0""&gt;_x000D_
  &lt;param n=""_NumRows"" v=""22"" /&gt;_x000D_
  &lt;param n=""_NumCols"" v=""13"" /&gt;_x000D_
  &lt;param n=""tableSig"" v=""R:R=22:C=13:FCR'"</definedName>
    <definedName name="_AMO_ContentLocation_779436236_ROM_F0.SEC2.Tabulate_1.SEC1.BDY.Cross_tabular_summary_report_Table_1.1" hidden="1">"'=4:FCC=2:RSP.1=1,H,13:RSP.2=1,V,2"" /&gt;_x000D_
  &lt;param n=""leftMargin"" v=""0"" /&gt;_x000D_
&lt;/ContentLocation&gt;'"</definedName>
    <definedName name="_AMO_ContentLocation_805804074_ROM_F0.SEC2.Tabulate_1.SEC1.BDY.Cross_tabular_summary_report_Table_1" hidden="1">"'Partitions:2'"</definedName>
    <definedName name="_AMO_ContentLocation_805804074_ROM_F0.SEC2.Tabulate_1.SEC1.BDY.Cross_tabular_summary_report_Table_1.0" hidden="1">"'&lt;ContentLocation path=""F0.SEC2.Tabulate_1.SEC1.BDY.Cross_tabular_summary_report_Table_1"" rsid=""805804074"" tag=""ROM"" fid=""0""&gt;_x000D_
  &lt;param n=""_NumRows"" v=""63"" /&gt;_x000D_
  &lt;param n=""_NumCols"" v=""13"" /&gt;_x000D_
  &lt;param n=""tableSig"" v=""R:R=63:C=13:FCR'"</definedName>
    <definedName name="_AMO_ContentLocation_805804074_ROM_F0.SEC2.Tabulate_1.SEC1.BDY.Cross_tabular_summary_report_Table_1.1" hidden="1">"'=4:FCC=2:RSP.1=1,H,13:RSP.2=1,V,2"" /&gt;_x000D_
  &lt;param n=""leftMargin"" v=""0"" /&gt;_x000D_
&lt;/ContentLocation&gt;'"</definedName>
    <definedName name="_AMO_ContentLocation_825207699_ROM_F0.SEC2.Tabulate_1.SEC1.BDY.Cross_tabular_summary_report_Table_1" hidden="1">"'Partitions:2'"</definedName>
    <definedName name="_AMO_ContentLocation_825207699_ROM_F0.SEC2.Tabulate_1.SEC1.BDY.Cross_tabular_summary_report_Table_1.0" hidden="1">"'&lt;ContentLocation path=""F0.SEC2.Tabulate_1.SEC1.BDY.Cross_tabular_summary_report_Table_1"" rsid=""825207699"" tag=""ROM"" fid=""0""&gt;_x000D_
  &lt;param n=""_NumRows"" v=""53"" /&gt;_x000D_
  &lt;param n=""_NumCols"" v=""13"" /&gt;_x000D_
  &lt;param n=""tableSig"" v=""R:R=53:C=13:FCR'"</definedName>
    <definedName name="_AMO_ContentLocation_825207699_ROM_F0.SEC2.Tabulate_1.SEC1.BDY.Cross_tabular_summary_report_Table_1.1" hidden="1">"'=4:FCC=2:RSP.1=1,H,13:RSP.2=1,V,2"" /&gt;_x000D_
  &lt;param n=""leftMargin"" v=""0"" /&gt;_x000D_
&lt;/ContentLocation&gt;'"</definedName>
    <definedName name="_AMO_ContentLocation_921006515_ROM_F0.SEC2.Tabulate_1.SEC1.BDY.Cross_tabular_summary_report_Table_1" hidden="1">"'Partitions:2'"</definedName>
    <definedName name="_AMO_ContentLocation_921006515_ROM_F0.SEC2.Tabulate_1.SEC1.BDY.Cross_tabular_summary_report_Table_1.0" hidden="1">"'&lt;ContentLocation path=""F0.SEC2.Tabulate_1.SEC1.BDY.Cross_tabular_summary_report_Table_1"" rsid=""921006515"" tag=""ROM"" fid=""0""&gt;_x000D_
  &lt;param n=""_NumRows"" v=""51"" /&gt;_x000D_
  &lt;param n=""_NumCols"" v=""13"" /&gt;_x000D_
  &lt;param n=""tableSig"" v=""R:R=51:C=13:FCR'"</definedName>
    <definedName name="_AMO_ContentLocation_921006515_ROM_F0.SEC2.Tabulate_1.SEC1.BDY.Cross_tabular_summary_report_Table_1.1" hidden="1">"'=4:FCC=2:RSP.1=1,H,13:RSP.2=1,V,2"" /&gt;_x000D_
  &lt;param n=""leftMargin"" v=""0"" /&gt;_x000D_
&lt;/ContentLocation&gt;'"</definedName>
    <definedName name="_AMO_ContentLocation_991905274_ROM_F0.SEC2.Tabulate_1.SEC1.BDY.Cross_tabular_summary_report_Table_1" hidden="1">"'Partitions:2'"</definedName>
    <definedName name="_AMO_ContentLocation_991905274_ROM_F0.SEC2.Tabulate_1.SEC1.BDY.Cross_tabular_summary_report_Table_1.0" hidden="1">"'&lt;ContentLocation path=""F0.SEC2.Tabulate_1.SEC1.BDY.Cross_tabular_summary_report_Table_1"" rsid=""991905274"" tag=""ROM"" fid=""0""&gt;_x000D_
  &lt;param n=""_NumRows"" v=""39"" /&gt;_x000D_
  &lt;param n=""_NumCols"" v=""13"" /&gt;_x000D_
  &lt;param n=""tableSig"" v=""R:R=39:C=13:FCR'"</definedName>
    <definedName name="_AMO_ContentLocation_991905274_ROM_F0.SEC2.Tabulate_1.SEC1.BDY.Cross_tabular_summary_report_Table_1.1" hidden="1">"'=4:FCC=2:RSP.1=1,H,13:RSP.2=1,V,2"" /&gt;_x000D_
  &lt;param n=""leftMargin"" v=""0"" /&gt;_x000D_
&lt;/ContentLocation&gt;'"</definedName>
    <definedName name="_AMO_RefreshMultipleList" hidden="1">"'Partitions:6'"</definedName>
    <definedName name="_AMO_RefreshMultipleList.0" hidden="1">"'&lt;Items&gt;_x000D_
  &lt;Item Id=""478191013"" Checked=""True"" /&gt;_x000D_
  &lt;Item Id=""991905274"" Checked=""True"" /&gt;_x000D_
  &lt;Item Id=""576762798"" Checked=""True"" /&gt;_x000D_
  &lt;Item Id=""617623402"" Checked=""True"" /&gt;_x000D_
  &lt;Item Id=""587946619"" Checked=""True"" /&gt;_x000D_
  &lt;Item I'"</definedName>
    <definedName name="_AMO_RefreshMultipleList.1" hidden="1">"'d=""825207699"" Checked=""True"" /&gt;_x000D_
  &lt;Item Id=""225272241"" Checked=""True"" /&gt;_x000D_
  &lt;Item Id=""671486722"" Checked=""True"" /&gt;_x000D_
  &lt;Item Id=""779436236"" Checked=""True"" /&gt;_x000D_
  &lt;Item Id=""390982613"" Checked=""True"" /&gt;_x000D_
  &lt;Item Id=""15410102"" Chec'"</definedName>
    <definedName name="_AMO_RefreshMultipleList.2" hidden="1">"'ked=""False"" /&gt;_x000D_
  &lt;Item Id=""74403347"" Checked=""True"" /&gt;_x000D_
  &lt;Item Id=""358847779"" Checked=""True"" /&gt;_x000D_
  &lt;Item Id=""176225830"" Checked=""True"" /&gt;_x000D_
  &lt;Item Id=""247862661"" Checked=""True"" /&gt;_x000D_
  &lt;Item Id=""398675413"" Checked=""True"" /&gt;_x000D_
  '"</definedName>
    <definedName name="_AMO_RefreshMultipleList.3" hidden="1">"'&lt;Item Id=""472893794"" Checked=""True"" /&gt;_x000D_
  &lt;Item Id=""621796666"" Checked=""True"" /&gt;_x000D_
  &lt;Item Id=""732119577"" Checked=""True"" /&gt;_x000D_
  &lt;Item Id=""205779628"" Checked=""True"" /&gt;_x000D_
  &lt;Item Id=""97505557"" Checked=""True"" /&gt;_x000D_
  &lt;Item Id=""46203661'"</definedName>
    <definedName name="_AMO_RefreshMultipleList.4" hidden="1">"'"" Checked=""True"" /&gt;_x000D_
  &lt;Item Id=""242095788"" Checked=""False"" /&gt;_x000D_
  &lt;Item Id=""880379414"" Checked=""True"" /&gt;_x000D_
  &lt;Item Id=""104386094"" Checked=""True"" /&gt;_x000D_
  &lt;Item Id=""805804074"" Checked=""True"" /&gt;_x000D_
  &lt;Item Id=""416626384"" Checked=""True""'"</definedName>
    <definedName name="_AMO_RefreshMultipleList.5" hidden="1">"' /&gt;_x000D_
  &lt;Item Id=""65748969"" Checked=""True"" /&gt;_x000D_
  &lt;Item Id=""871571195"" Checked=""True"" /&gt;_x000D_
  &lt;Item Id=""612588558"" Checked=""False"" /&gt;_x000D_
&lt;/Items&gt;'"</definedName>
    <definedName name="_AMO_SingleObject_104386094_ROM_F0.SEC2.Tabulate_1.SEC2.BDY.Cross_tabular_summary_report_Table_1" hidden="1">'[1]Table 2.5'!#REF!</definedName>
    <definedName name="_AMO_SingleObject_205779628_ROM_F0.SEC2.Tabulate_1.SEC2.BDY.Cross_tabular_summary_report_Table_1" hidden="1">[1]Table3.8b!#REF!</definedName>
    <definedName name="_AMO_SingleObject_30194841_ROM_F0.SEC2.Tabulate_1.SEC1.FTR.TXT1" hidden="1">[1]Table6!#REF!</definedName>
    <definedName name="_AMO_SingleObject_37461558_ROM_F0.SEC2.Tabulate_1.SEC1.HDR.TXT1" hidden="1">'[1]Table 2.4'!#REF!</definedName>
    <definedName name="_AMO_SingleObject_732119577_ROM_F0.SEC2.Tabulate_1.SEC2.BDY.Cross_tabular_summary_report_Table_1" hidden="1">[1]Table3.8c!#REF!</definedName>
    <definedName name="_AMO_SingleObject_921006515_ROM_F0.SEC2.Tabulate_1.SEC1.FTR.TXT1" hidden="1">'[1]Table 2'!#REF!</definedName>
    <definedName name="_AMO_SingleObject_921006515_ROM_F0.SEC2.Tabulate_1.SEC1.HDR.TXT1" hidden="1">'[1]Table 2'!#REF!</definedName>
    <definedName name="_AMO_SingleValue_104386094_TaskState" hidden="1">"'Partitions:11'"</definedName>
    <definedName name="_AMO_SingleValue_104386094_TaskState.0" hidden="1">"'SASUNICODE7V1Zb+JIEK7nlfY/oKw0D6PZkJCQQzuHCOQYDUNYYDLap4gQsoOWIwMmM9Fq//t+Xe32hW1sY2yCWgiw29V1dH9dXX3Yfksf6CeNaEgFeqI+TWlGA5rQmN7RDu3TLu3hv4ArY+oh/R5Xx/Q3X52TQQ/0O53g+AO9p1/pF3pLHeqCxz/IM8bRCDkFbRvUI3y6kPCMa4LqDlL7oN2xZAvKQ8g8YLlKtuA3MrlU8N2lc7rEr5I0w'"</definedName>
    <definedName name="_AMO_SingleValue_104386094_TaskState.1" hidden="1">"'3GNOfXAYwC+fXqDfDcee8qg2wfPPYu7oKpCsyEsmYNW6DrGr7BsCu5DpmjiXOg6AP9PuPoMyRPI7TNXIa2MMuijLHrQ/I5O8XtIJcg6xdmOVTI3bP3AsrwKLkM+6kGe1NJbagbODJzdwvIaH3dNPrMQzm4uPbbtO9sky1PY2+Br4ryH8xmfKQkz5DRM/US9jZmuGFHeFPl+ZCKpxZKeWM4caVnINKx0UWcGH2Urd8y5s5D5yG3iKUPsuCXu'"</definedName>
    <definedName name="_AMO_SingleValue_104386094_TaskState.10" hidden="1">"'UfDibml+tS0sf7RQHlwj4U9YEzU84WeL9VyRpsLGZ+qyRXcmP1n+Ud/htoszJ6oNco5wOySfIDkzS0+9MyT+u+J2UUJDGppjAPnmO6+/T2aRN5JJrrOX06LGJZ84Mqh+iha/9/Q/'"</definedName>
    <definedName name="_AMO_SingleValue_104386094_TaskState.2" hidden="1">"'5yCzlIPMgxxkHuYgs5yDzKMcZB7nIPMkB5mnufiEvYykil65R9+QJiKerLz8N+Scg4uQem9GR+uW+h3xhfhmba2Su66yLkaKuRR1kyOXR44aDUR58eIzldsZl3k5yqj3M9LcfOz0Hb4irdzljzty9sbNdmwsqb1xsKAxOIfQdYSvoC3Sa45ru1zWBeQasC5jK1ougKJIr+g3jA5q9Id5VMGRX/zzxpdSSpExWjwZ3rjuHf1LdVw5Q+Rfx9k'"</definedName>
    <definedName name="_AMO_SingleValue_104386094_TaskState.3" hidden="1">"'roGYOGoNz2cf/hWrixEk8fRY90GtfugI+sr6iaxzMqcB15/UH0TkXIthyujWWnGyNJcdbY8nR1lhS3hpLDrfGkoOtsaS0NZbsb40lL9cO53zfS7DCHbN7Y+YznE14ftoZMSuqBlvR53i3Z82MfgRtxYzaxcyyGi8ISTKqlGOtqTVrGCy/wfPDQfIrnDoEnYgiZ6YGdY6R+zxesY/lGGbC5RNd/jWO1eijzjKMxLoEa6CkO6XNQkdLTkq3Pl'"</definedName>
    <definedName name="_AMO_SingleValue_104386094_TaskState.4" hidden="1">"'Vcq9MXjGcaEW0O5tXCta8rc2mibC6Bw1X5XAFZNXzOI1tWjFGixUh1nwynNgqa+HYhvW+OfowMERqmRTbYvEANtuD7OitjQfi26Hyyw0G4v7xC7nukqbH/Fb5dTpmG+od06l9JreB8as31ZIuABlpvGvUvvFwDv5UNxEC4L1C10OEeuJtxL+UnPauav+baX7XmL+FBKuBUo1tYcY1vBTa/LAzYpZ9mrNJmOrlDII7cqGUXZYZWUbf4WtxVd'"</definedName>
    <definedName name="_AMO_SingleValue_104386094_TaskState.5" hidden="1">"'pXLOYur0hbXnkXqDWq/xZqO2HIVgwqaPR8u8XcBRMnh3QsQvgNgyJzUvPqDNS8szoQNF66UpLP+y9aS89dif0P0KG2IHgcbosfhhuhR3hA9jjZEj+MN0eNkQ/Q43RA91Jr4ujUpxurFgtaA3b34gHvb5PmfF+LyL9DyT0Qasld+tGaKFntt96qtTduhKOuvuwEzLuGWOuVUlq7eqjJIIiksXvFanvaacw+fM6Q2TMoqPreJrLhdonnYar8X'"</definedName>
    <definedName name="_AMO_SingleValue_104386094_TaskState.6" hidden="1">"'KckQ1YTUc+TRmNKYWg+m9jWqNKpSR1VJo0qjKnVUHWhUaVSljqpDjSqNqtRRVdao0qhKHVVHGlUaVamj6lijSqMqdVSdaFRpVKWOqlONKo2qNcyC7mlcaVz54moZ5fJVRHvtMtq+nqq5w7PNOm/u3h6/50LksSId9FyMPHQRyPiRm/QWLT6VJJ89An53VeeDDb+72vVuBef9Df69nu2FVu35qjTkMpsFlkp6fV8yWcv8cD49YDJbbpfqH7S'"</definedName>
    <definedName name="_AMO_SingleValue_104386094_TaskState.7" hidden="1">"'H9pLP50jx7mtRetSpz3c1DR1clD0t/E7xL1rXwGw9ds4CayTzFlx3YUmP6UxxtyWvlte0bL93G9cE7Rmo093H7byba8a2SB8Tbxf3F5w9sI4j5if2/957eD6Q3J+e3S7uRWobDzZNMkyuO5qXvkzEfOLur3Pt1bRXy9mreSMx7d+0f0vu38R9Pmew6BxHH/Gtax+nfVzuPs5v3K39nPZzq8zKVtEKq3RF4i7HS+3ltJdb2ct5uQTfpd5H/g'"</definedName>
    <definedName name="_AMO_SingleValue_104386094_TaskState.8" hidden="1">"'mJe9Ll/I+03L43NLgtv9wW10Fbu4Yna5O8r7itW5xucbnHFd452+hRhW7d/uOGBj8VR7dt3bbzbtvuNUM9XtDjhXxX29VTYc7oL9q0dfVs17NfwqplvJkwZ91G6dfUe13aKLNPrr4sWh+22C8l74/CdF/Wg8TrOcIkbcqOmaKjnwvOV+Wo0UDaiOnuI7VY51N4REnuhPJrsv69BX+ynjq4NXemFV2+OJqVKkfH8iLxysLO58S2ndoO4WPHR'"</definedName>
    <definedName name="_AMO_SingleValue_104386094_TaskState.9" hidden="1">"'QUPnwJr3+dI4iG0z4sm6YIjfgNpE9Y7joTikrKxo55FDxq1FK9JvNOp5oqhnNzcOSdMvWPGVXfAh7LhKzi14JXsa6r1O6+MkD41dZC+MjhetX1pCXqWHflvQLH4PKypWdKNFfjfm7Z3QPto2ixL6JF/m9w+ZmaMIuOj4NhTvAnr2cGjxu/ocsbcdtzjrXl3LQSlrwsV4jmxUTER9DxZL0LqaAuiVmpU4bJfRIqkaJF6C9qcvZWtrVuLmQdR'"</definedName>
    <definedName name="_AMO_SingleValue_112461039_TaskState" hidden="1">"'Partitions:11'"</definedName>
    <definedName name="_AMO_SingleValue_112461039_TaskState.0" hidden="1">"'SASUNICODE7V1bb9pIFD7PK+1/QFmpD1U3BHLX9iICaVKVEhZIqn1ClJAtWi4pmLbRav/7fnPG4xvY2MbYDhohwJ45cy4zn8+cudh+Te/oJ41pRAX6TgOa0ZyGNKUJvaE9KtE+HeC/gJwJ9ZF+j9wJ/c25CzLogX6nMxy/o7f0K/1Cr6lDPfD4B2UmOBqjpKBtg3qMTw8SnpAnqL5A6gC0e5ZsQXkEmYcsV8kW/MYmlwq++3RJV/hVkuY4r'"</definedName>
    <definedName name="_AMO_SingleValue_112461039_TaskState.1" hidden="1">"'jGnPngMwXdAr1DuzmPPMehK4HlgcRdUVWg2giUL0ApdJ/gVls3AfcQUTZwLXYfg/xG5T5A8hdwBcxXSjlEHA9RFH5p/oXP8HlEZss5xtmfVzB1bP7Qsr4LLiI/6kCe19NaagTMDZ11YXuPjnslnHsDZzaXPtn1jm2R9CnsbnCfO+zif85mSMEdJw9RPtNuE6Yoh5c1Q7kcqklos6TvLWSAtDZmGlS7azOCjdOVOuHQaMh/5mvieInbcEksZ'"</definedName>
    <definedName name="_AMO_SingleValue_112461039_TaskState.10" hidden="1">"'+flCfVekqbDxiWPrArST/GT9h32L1T7OnKg2yDm665B8itzcrD313oDob8vaRw2NaGSO8OW7v7z+Pp5F3kgmvs5eTssal1fEkX7tU7T4vaX/AQ=='"</definedName>
    <definedName name="_AMO_SingleValue_112461039_TaskState.2" hidden="1">"'yCxnIPMwA5lHGcg8zkDmSQYyTzOQeZaBzPNMfMJBSlJFr9ynr0gTEU9aXv4rSi7ARUi9N6OjbUv9hvhCfNO2VsnNpq6fkNc1f7OUvS3ri6EiTkXd5LjtkWNmA5pFi05VaWdU6uUoY/5PSHPzsdP3OEdauc8f97jBO2qwRwaS2jsKEDQGlxC6jvEVtEV6yVF9j+u6gFJD1mVijRUKoCjSC/oNY6Ma/WEeVXC0Kvp7tZJSSpERajQZ3qj2Df1'"</definedName>
    <definedName name="_AMO_SingleValue_112461039_TaskState.3" hidden="1">"'LdeRcYNxTx9kLXDML0Bhcyj7+L1ATJ06i6bPsf1+upCvgI9srvMb+nArcdl5vGJ5zIYQt5ztjydnOWHK6M5ac7IwlxztjydHOWHK4M5aUd8aS0s5Y8nztcM52Pgcr3DG7N2a+wNmUZ+edEbOiarAVA453+9a88AfQVsyoXcyrq/GCkCSjSjnSnFlzpv7yGzw77ie/wqkj0Ikocm5qUOcYecDjFftYjmGmXD/h5d/gWI0+6izDiK2LvwZKul'"</definedName>
    <definedName name="_AMO_SingleValue_112461039_TaskState.4" hidden="1">"'PaPHC05KR061NFXp1uMZ5phLTZn1cLeZ835tJE3VwBh5vyuQayavhchrasGKFGi6HaPh5ObRQ08e1B+sAc/RgpIjRIi3Sw+R4t2ILv62yMBeHbwvNJDwfB/vIape+Rpsb+1/j2OGUW6B+SaX8ltYLzmTXXky4CGrh6k2h/4eUa+K3kEAPBvkC1Qod74F7KvdQq6Wm1/A23/qYtfwUPUgGnGnVhxQ2+Fdj8vDBg136SsUqb6eT+iChyw9Zdm'"</definedName>
    <definedName name="_AMO_SingleValue_112461039_TaskState.5" hidden="1">"'BlaRd3ivKh7DFQp5yyuSlteeRepd2j9Fms6ZstVDCpoDlZwib4HIkwJ706I4P0PI+ak5tUfrHlhcSZseO9KiTvzv24lPXstSjnRo5wTPQ5zosdRTvQ4zokeJznR4zQnepzlRI/znOihdgRsW5NipF7Mbx3Y3YsPubeNX/5pKS6/hZZ/ItKQvfKjNVO03Gu7V21t2g6FWX/d95lxCbbUKaeydvVW1UEcSUHxitfypNec+/hcILVhUlbx6cay'"</definedName>
    <definedName name="_AMO_SingleValue_112461039_TaskState.6" hidden="1">"'ortG86DVfi9S4iGqCamXKKMxpTG1HUyVNKo0qhJHVVmjSqMqcVQdalRpVCWOqiONKo2qxFF1rFGlUZU4qk40qjSqEkfVqUaVRlXiqDrTqNKoShxV5xpVGlVbmAU90LjSuFqJq3WU61cR7bXLcPt6quYOzzbrnN+9PaueipHFirTfU0Gy0EUg40dm0lu0/EyWbFpk1Z30eo+A866C1X2Nfe1v2t9UacR1NvetleR6nHiy1nm/bPqdeLZ01+r'"</definedName>
    <definedName name="_AMO_SingleValue_112461039_TaskState.7" hidden="1">"'vt3P1is8XSPHuJlF61GnA9xKNHFyUPS38zvAvrq6hefXYJQuskSxbcN37JP2UM8V9LXm1vKF1u6zbyBO0F6BOdve08x6qOdsifUy0vdO3OHtgHcfMT+y6vffwfCC5Kzy9vdPL1DYebJp4mNx2DC19mYi0xD1Xl9qraa+WsVfzxj/av2n/Ft+/ibtrLmDRJY4+4FvXPk77uMx93KrRrvZz2s8l4ecafO+89nHax+XFx8mZRe3ftH/bxL9dw7'"</definedName>
    <definedName name="_AMO_SingleValue_112461039_TaskState.8" hidden="1">"'ZbfoK5uHe6rT2c9nCZezjvDHl4H+f/nI0BdJ2SeKqGnEuXtWzf3e7vN/J0dae/4qaeDHFBf1He1tbSXdN6Dmso0cblzrYN49PVmy3aqLOPLj8ezn8v++T4vjhI93XeM5rXDJKUl1XzosPH+5erslc1kDZmuvtQV6zzSRyiJvcC+TVZ//6SP9lOG3TN3SlFly8OZ6Uq0bG8SLS6sMs5sW2ntgP42DFBwcOnwNoPuBd9COyZwkl6zz2igbQp6'"</definedName>
    <definedName name="_AMO_SingleValue_112461039_TaskState.9" hidden="1">"'x1FQnFN3dg9/rIHDVuLNyTealNzxQ9Obu6SU6beM2OKL8CHsuEzOLXglew8dfU7c8ZIn5k6SF/pH6vZvrQMPUuO8negWH4mzsys6cYG/O9N2zugfTRtljX0yL9Nvj7m5ghEjn784y7xLqAnB48av6XIGW/aoxpvy7tbwS99W6gQz4oMiwm/Z0p6EVLHtSBapUYVrvtlpEiKFqn3QC3YW9naurWYexAVBi/uK21VawvLHy2U+7dI8FOWRAtP'"</definedName>
    <definedName name="_AMO_SingleValue_15410102_TaskState" hidden="1">"'Partitions:13'"</definedName>
    <definedName name="_AMO_SingleValue_15410102_TaskState.0" hidden="1">"'SASUNICODE7V3pb9s2FOfnAfsfjAzoh6KLm6TFVvSCcxdNHM85in0yHMdpjfmqZacLhv3v+/FRFClKlCVZkeKMEGzreHwXH99BUfI79pH9zUZsyGrsjvXZjHlswCZszN6zDbbFNtlL/NZwZcx6OH+Dq2P2la4u2Jzdsl/Z79j/yD6wn9lP7B27YF3g+AttxtgboSWHPQf0CFsXFO5xjUNdg2ofsBsBbQ75CjR3iK6kzfGNfCwNfDbZATvCt'"</definedName>
    <definedName name="_AMO_SingleValue_15410102_TaskState.1" hidden="1">"'6TkYX+fMPWAYwC8ffYC7a4MeV4Dbgs4XwbYOdQeOBtCkgVgOa9jfHPJZsA+JIgWjjmvA+D/jKv3oDwB3T5h5dReQwd96KIHzq/ZG3y/Ytug9QZHG4Fmrkj6QSD5HrAMaa8HeoJLU2tzHM1x1IHk+7Tf9fF4CZjDWHok23eSSeiTy9uka/y4h2OPjiQFDy3nPn+838YEV09Jb4Z2P0qh1CZKd0RngXNl0JwH53mfzWmvDLpT0usdjb9e6bKO'"</definedName>
    <definedName name="_AMO_SingleValue_15410102_TaskState.10" hidden="1">"'BHkEj84PgV+8rbUIzKaFqbfLd2ib0/fqdGQvKKxFYeRvNg1nNsXRMPVepEay2rGddj31qFS+U2YF2cauahf2xPLseQIeVefUDDw14l5449vEHDYdpUPyx3OcmxDfWSjUl+hGVTHRjCitFs9o9O6HaiIdW7ilGOsbfp10DbuXMnwBpjayDHVNRnP9ygjnZz4PIvex158qN/oNe6r1Fa5H3xE18/XczI39xpf7ApBTX16hnSl9t2gMeH69IWo'"</definedName>
    <definedName name="_AMO_SingleValue_15410102_TaskState.11" hidden="1">"'dex2pYrfU8LlRPysvYfZ6uAfS9Ivu40XdvqAR2IzoifN357dp0GeKrZge5WcvsPG3/E01bZvcZenHtDiX9Z7EwFsJa0jW+kONNx4h0o422zuyzZ46gZfhFr/PGmTX0R4TEG0m/yNyQf5ecRvmwjN6NttIjOsJLvU08B35tN6msTOh92b1mJ6rylF3yrokzbWPT1l5mn+33MSR7i1U3epRS/EOS8/XnPyvruz/orkJDQ2Z/Gck8Z+gZhTNJ5'"</definedName>
    <definedName name="_AMO_SingleValue_15410102_TaskState.12" hidden="1">"'FZ7+Xn2cQU5Xg7ptq29U89wPeB/Qc='"</definedName>
    <definedName name="_AMO_SingleValue_15410102_TaskState.2" hidden="1">"'qXUZNFu+nOVR1MfHVukUt0unuFOavfbRj+X5nTDFcnoyTLOcvgzTLKs3eYzqsW84x+N/Wf7nG1ougIVTvfFzhdWp1lPFYgktPNKUsok5on+2uC1b6/HaxLiLownlYDqWXVxp0/k+ME4IluPjrW7peBSc39DyrxnFQpkRtfE9w2+NMpZ7wixhwlo5JM16S9oqKFOnNqlsUp9hX+rvBL8ejkw9fqMIf0L91Ce6SlK9vZfYgzpkmMIRWkyAm8v'"</definedName>
    <definedName name="_AMO_SingleValue_15410102_TaskState.3" hidden="1">"'E5fGICr9ya5HTjqvp73sGpnmstusZ+I/qNk532axLWs4Zvm8ItkF93qeRJrL8dbQqUVmc4lxYXnV+g64Ij7FJW7g6MWsTVX8IaLPW4DBzasHH/QgfDltnz6l26JK3rKHVgHgZBxVJDRB19oz9ggpsn7319xrYi8sxX8RCCioiD85Gw8wn37N/YEkN6PcAv+8B+R1amYD629D+v8AYh68W8KHy8fQ4k6TT/Xh2GfVIaedcWEAROqiRNZhxKz'"</definedName>
    <definedName name="_AMO_SingleValue_15410102_TaskState.4" hidden="1">"'3mWgpJtp+MJFtPRpL1lSNcGzwNOdZ5hITr0achxzpIEc480mVRE5orvAnlpeuTK8XLJKFOKUPsx0Tcpyhtk+ywT1ldL5hj/QTYhp+R3xGnosIUc9bdSIa/flpp0vy3TSsNOjsEnEdVhtCLXo+pfVGLT2jc2eue7FVgel7sHBRZM+7h2gm7xPhoppTZjquNa19WxtKCbo7g31bFcwx738d2kFqy8qrYZDtVVtDCp0sVjfBZ8xItNImLcmzzE'"</definedName>
    <definedName name="_AMO_SingleValue_15410102_TaskState.5" hidden="1">"'D3YRky9WNkWeMxMj+fh7EDNTxxRqwVg47Uv/IGce1PtovW+vHN4Dlv/TPW/qP3FnOGYZJwYs00mz+cEJeZJwvzY+NBbhOPHM5rRfBvMIF0FFTSfPxhQJKpRjfuV4KK6j+ooXxQ8BjWOSa+5j3Hc9fE/xcgvZRazF/8XaeXMlCnvMi+1PnpI77elLho4ngV3OMr13E1E3WX+dtmccnLO0sR34xF49GyRXfbNBdVp3ZJzzjjqZdnDGdnEqnH8'"</definedName>
    <definedName name="_AMO_SingleValue_15410102_TaskState.6" hidden="1">"'CKOsAUz7rAMpzvBpQOb1sgGl/SIrD3sET6abVndp7htKaHmfL9u9RdlKj1PyXHSlzJAyiwb2OacjklzWuRzmZQyW7GuW0rQwVy4lr1caEiZ5t/c2uMPCj7gMh6Ezee9BL1sTUjUX24+Ci53KuIiuJ6mei+osI27dSfV8lGMd9UzeybbSJOydB+RF87e/j+Rbl+DyD0QQ4W2nTM4yRr1xeI2Igr3QKlb7HepNy7xYsqQ6ncbS+9tSB3koJcU'"</definedName>
    <definedName name="_AMO_SingleValue_15410102_TaskState.7" hidden="1">"'hU/Ki78r3sO3ibNOH3MPWySVFZwnnSWuLTEvJZ1EtUD1AG2dTzqYexqa2nFU5qyrcqradVTmrKtyqdpxVOasqwKr0PN3FP2dTRduUi37Opoq2KRf7nE3F29QyyOWzXGpuLd39hD1/ncg58fx47ynEPclaxXyp7enhKnjhlvGjMuptFn12uwo+xAi5q9gupj4X+tPd1dhn3BOXbkZfX6kZH3mVJ1w1+u6xIenMs2qluPibj9ayWFBNFM4nS2'"</definedName>
    <definedName name="_AMO_SingleValue_15410102_TaskState.8" hidden="1">"'cp/7b1A7b1iIqPE9anVeNDDUt07dOQIkG4ZY04Em1roecUhNfWz4THUva1LvJJUP68cbFrWPTV8vnXLl3iSD7vzPHxtQ83Bk7b07oPt4IlCh1de1nPaZMPXU0IX8bzTr6O/cB5NefVKvZqZjbo/Jvzb/n9G1/juAuJDrD3CZ8T5+Ocj6vcx8XV/s7POT9XhJ9r0vOIzsc5H/dYfJyYT3P+zfm3VfzbMWS7pPe+8idYzp2Hcx6ucg9nzpCn9'"</definedName>
    <definedName name="_AMO_SingleValue_15410102_TaskState.9" hidden="1">"'3H2JzP74HXC+HOYYi5daFk9Y2T3G+s7uls0D3Xlchc3sh/FyA7fCXSZi8tcVvdtn+ipazf75Lxb1d7NXGHg/Jvzb9WuHZPvVthlf7LHtkqs3NVZ67D+Jds9Fb1v08Q1841MyurTxbBoXMofj5J4XxZBskUOO6VsFeQpE/9hM9DeU3Go+bv1eI9RPaMeH4ePq2t5gL3dHs0YzHFuRHA3Fnj7uz64pW0k4msR/72Iv30YG+34/85UX4GnsH/s'"</definedName>
    <definedName name="_AMO_SingleValue_205779628_TaskState" hidden="1">"'Partitions:13'"</definedName>
    <definedName name="_AMO_SingleValue_205779628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205779628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205779628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205779628_TaskState.11" hidden="1">"'M5EFkusE9bTsT3gefJzi3MdwDxruf4cysk8ZSFHqm/HeAnppyCy1N6fuW2oxhjtqKEePgnrOdsUlNt5QRA9urqLXvrok49eOMCWKkYkEttuHRFefvySxToc8URzY1y+/e4eC70k4dGle5S1KXcXFG1Z7EwEsJiwjX+qraHY8ocVtd0H86qDVVh1fiVl9jFbJtb40JiCaT/0S7oPhgc+vmwlBqNnmL9KsNLvnU8iPpNN+k9jOhvTe7zNlLkS'"</definedName>
    <definedName name="_AMO_SingleValue_205779628_TaskState.12" hidden="1">"'3vmnVIogcTn23pcf5HdxtXTq9hj1gYVFLsu2yY2pP/kZf8/3q3oSEuo2iR4t+H1cibTiK1p5+eZxWTl+M9n7w/qH7KFr4P7D8='"</definedName>
    <definedName name="_AMO_SingleValue_205779628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205779628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205779628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205779628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205779628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205779628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205779628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205779628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222545728_TaskState" hidden="1">"'Partitions:11'"</definedName>
    <definedName name="_AMO_SingleValue_222545728_TaskState.0" hidden="1">"'SASUNICODE7V1bb+I4FD7PK+1/QF1pH0azpaV37VxEodOOhqEs0I72CVFKd9By6UCY2Wq1/30/H8e5kYQkDUmKLAQk9vG52J+Pj2MneUPv6R+a0JhK9J2GNKcFjWhGU3pLO7RPu7SH/xJypjRA+j1yp/QX5y7JoAf6jU5x/J7e0c/0E72hLvXB42+UmeJogpKCtgPqCT59SHhCnqC6g9QhaHcs2YLyEDIPWK6SLfhNTC5VfHfpgi7xqyQtc'"</definedName>
    <definedName name="_AMO_SingleValue_222545728_TaskState.1" hidden="1">"'FxnTgPwGIHvkF6j3K3HniPQ7YPnnsVdUNWg2RiWLEErdJ3iV1g2B/cxU7RwLnQdgf8n5D5B8gxyh8xVSDtCHQxRFwNofkdn+D2kCmSd4WzHqplbtn5kWV4DlzEfDSBPaumtNQNnBs56sLzOx32TzyKEs5vLgG37xjbJ+hT2NjlPnA9wvuAzJWGBkoapn2i3KdOVI8qbo9yPTCS1WdJ3lrNEWhYyDStdtJnBR9nKnXLpLGQ+cp/4niF23BL3'"</definedName>
    <definedName name="_AMO_SingleValue_222545728_TaskState.10" hidden="1">"'d7/0a29h+6OF9eA2CX8mk2jjGT+NaOCKSxU6PlOfbboz+ckWiPrOq12cOZFtkHM+3CX5zLmFWX/qLQPx3621ixoa09icMcg3hXlHh2QWeeOe5Dp7Oa1qXPGJOoPap2zxe0f/Aw=='"</definedName>
    <definedName name="_AMO_SingleValue_222545728_TaskState.2" hidden="1">"'c5BZyUHmQQ4yD3OQeZSDzOMcZJ7kIPM0B5lnufiEvYykilF5QF+RJiKerLz8V5RcgouQem9GR5uW+g3xhfhmba2Sm09dPyGvZ/7mKXtT1pcjRZyKusVx2yPHzAY0ixedqtLOqNTLUcb8n5Hm5mOn73COtHKXP+55g3fWYM8MJLV3FiBoDC4hdJ3gK2jL9Iqj+j7XdQmlRqzL1JorlEBRpl/pF8yN6vS7eVTFkV/099qXUkqREWo8Gd6o9i3'"</definedName>
    <definedName name="_AMO_SingleValue_222545728_TaskState.3" hidden="1">"'9Sw3knGPe08DZr+gzS9AYXMo+/i9UEydO4umz6n9f+dKV8JHtFV3jYE4lbjuvN4zOueTL2TkXerlWuFtkW+zY3xpLKltjycHWWHK4NZYcbY0lx1tjycnWWHK6NZacvQhL3DG7N2Y+x9mMr847I2ZF1WQrhhzvDqzrwh9BWzWjdnFdXc0XhCQZVcqZ5ty6Zhosv8lXx4PkVzl1DDoRRS5MDRocIw95vmIfyznMjOsnuvxrHKvZR4NlGIl1Cd'"</definedName>
    <definedName name="_AMO_SingleValue_222545728_TaskState.4" hidden="1">"'ZASXdKW4TOlpyUbn1qyGvQDeYzzYg2B/NqI+/Ls7m0UDeXwOFz+VwBWXV8LiJbVo5Ro+VIbZ8MpzYKWvj2IX1ozn6MDBEapkU22PyAFmzD93WfjQXh26LzyQ4H4f7yCqXvkabm/lf49jllHuof0ml/JbWK87l1rSdbBDTRe9Nof+HlmvitFhAD4b5AtUKXR+B+xqOUn/SsWv6aW/+5LX8JD1IFpzr1YMU1vlXY/LIwYNd+mrFKh+nk/og4c'"</definedName>
    <definedName name="_AMO_SingleValue_222545728_TaskState.5" hidden="1">"'qPWXZQrtIq6zXlx9xioUs6ruCptdeVdpN6i9dus6YQtVzGooNnz4RJ/D0SUEt6dEOH7H8bMSV1Xf7CuC4szYcMHV0rSK//rVtLz12K/IHpUCqLHQUH0OCyIHkcF0eO4IHqcFESP04LocVYQPdSOgE1rUo41igWtA7tH8RGPtsnLP63E5TfQ8g9EGnJUfrSuFK2O2u5VW5u2S1HWX3cDrriEW+qUU127eqvqIImksHjFa3naa84DfM6R2jQp'"</definedName>
    <definedName name="_AMO_SingleValue_222545728_TaskState.6" hidden="1">"'a/j0ElnRW6N52Gq/FynJENWC1AuU0ZjSmNoMpvY1qjSqUkdVRaNKoyp1VB1oVGlUpY6qQ40qjarUUXWkUaVRlTqqjjWqNKpSR9WJRpVGVeqoOtWo0qhKHVVnGlUaVRu4CrqncaVx5YurdZTrVxHttcto+3pq5g7PDutc3L09fk/FyGNFOuipIHnoIpDxIzfpbVp9Jks+LeJ3J73eIyDut76ia7rhpymJfZydkHHH9gPPHXtqNOb6WwTWUHq'"</definedName>
    <definedName name="_AMO_SingleValue_222545728_TaskState.7" hidden="1">"'jTzJZ6zxhPmNQMlt6a/UP2sV6yedLpHh3lig9GjTk+4rGDi7KnjZ+5/gXPW1k9iS7ZIk1kmVLrvugVnurM9fdx7waB+/5H0LXGYkd/rJfy1q2d9o+kNyBvX6vrV0rNk2yltl0VGnfM6R7tO7R+fVoGYVE78XXtO4eig7yBO05qNO9N8J5h+SCbZERRLw7I25w9sA6Tpif2FN/7+EZ7HGi2xHvzoiX78vEPErcUXmhvZr2ajl7Ne/sRvs37d'"</definedName>
    <definedName name="_AMO_SingleValue_222545728_TaskState.8" hidden="1">"'+S+zdx79w5LLrA0Ud8G9rHaR+Xu4/zu5al/Zz2c2n4uSY/GUP7OO3jiuLj5LqB9m/av+W74qaeDHFOf1LR1tayXdN6GWsocSJ3Z9tGGdfUmy06qLNPrrEs2hi2Oi4lH4/CdF83gsQbOcIkFWXVvOwY54LL1Xglw0DahOnuI/VY55M4RE3uhPJrsf6DFX+ymTbombtTyi5fHM1KVaJreZF4dWGXc2LbTu2E8LHjopKHT4m1H3Ik8RA65kWT9'"</definedName>
    <definedName name="_AMO_SingleValue_222545728_TaskState.9" hidden="1">"'IFmHD9M+XcYQcKSY5eGFdf5PWHQW+fhdWhHR6ueNmptX5N4+03dFWs5ublLzph6x4y/7oAjZesXcGrDe9l5yks4cyZIn5s6SJ8aHNfaPrcCPQ9wbHO4Bc3q03PmZps0nyXh3rS/C+pH025ZS4/82+K+tDDjGRlLBcep4r1BTw4edX6jkTM+t2Mkb+u7WyIofVPIEM+VjIqLoOdPelHSQL8R7VKnKtf+KlokRZvUO6OW7Nlsbd1aLDyoioYZ'"</definedName>
    <definedName name="_AMO_SingleValue_225272241_TaskState" hidden="1">"'Partitions:13'"</definedName>
    <definedName name="_AMO_SingleValue_225272241_TaskState.0" hidden="1">"'SASUNICODE7V3pb+I4FPfnlfZ/QF1pPoxmSy96aC5Reo2G0i4wHe0nRCmdQcs1BNqtVvu/78/PcQ7nDiGBWSsCEuf5XX5+79lxzDv2kf3NRmzISuyJ9dmMGWzAJmzM3rMttsu22Q5+S7gzZj2UP+DumH2juws2Z4/sd3aM84/sA/uV/cLesTbrAsdfqDPG2Qg1OWwL0CMcXVB4wT0OdQ+qfcBuWbQ55AFo7hNdSZvjG5lYqvhss3N2iW9Jy'"</definedName>
    <definedName name="_AMO_SingleValue_225272241_TaskState.1" hidden="1">"'cD5GWHqAccAePvsDerdKfJUALcLnDsWdg5VA2dDSLIALOd1jG8u2QzYhwRxi2vO6wD4P+PuCyhPQLdPWDm1CnTQhy564PyeneD7gO2B1gmutizN3JH0A0vyGrAM6awHeoJLVWtzXM1x1YHkZ3TeNfEYIZjdWHok2w+SSeiTy9uge/y6h2uDriQFAzXnJn+83cYEV45Jb4Z6z7lQahKlJ6KzQFkeNOdWOW+zOZ3lS3dMtfOgOaU+8ZSj7bgp'"</definedName>
    <definedName name="_AMO_SingleValue_225272241_TaskState.10" hidden="1">"'KBsR3EMszp17TXF/sRWK75assOfR+Go8Tcdcf1legid3lOtY2SDPsVaBX+wWngVm1U/Y/8TQoWNO38vTka1gY80KI99Z252fZkdD1XuWGklqx8G0y7F7pR0BZW6XrO/a9dzxVJa2QvDYI9aSgqdE3IuY+hjqteJRuqCoOkfZhPiOprCgKF63Rtx++/urOg/XoT1u9ea/cbV9Q738zDUKdmJz1xQ+YcscGd+jf0hZvwJTEzmlfU/mbs47I5T'"</definedName>
    <definedName name="_AMO_SingleValue_225272241_TaskState.11" hidden="1">"'PTB5Ephs842Bnwvvgs+KofwcI726GM7NFGkvgfzBlbwN2asosNDSl71vqL4Y5whSj2+DZAztbk1puKbMmtkdRW97dCnHaxhkPxGzNgnprw6Mpzt+TWadKnymObFqVl7Zx8B1ppw59q9wlacm4OKNaT2LgtYQ9hGt9VX2OR5O4PS7o/xzUlqrDI3GbP2NVsmxviwmIJpP/Nrug2GBz6+bCUFo2aW/0awsu99TyIOn03qTeM6FdN3vMOT6R/e'"</definedName>
    <definedName name="_AMO_SingleValue_225272241_TaskState.12" hidden="1">"'6adUmeexOfbedx/il3G1dOj2HPVRhUU+y4bJi6k/+Cl/wfebehIS6j6I/i/4XVmJtOInWMn55nFZOX4z2fjD+ofcoWvg/sPw=='"</definedName>
    <definedName name="_AMO_SingleValue_225272241_TaskState.2" hidden="1">"'7hZAc68AmvsF0DwogGalAJqHBdA8KoDmcQE0TwrxCTs5UeVRuce+o4xnPHl5+e+ouQAWTvXBzI6Wp1qOlX1I6FuK4VPKn+bId5JlKrK2M0NRMZ7iakJZpxPLKe40qbwPjBOC5fh4rUe6HlnlW46Mc0bRX+aATXzP8FuiHO2FMEsYt1YuSLNGRF0bStVpkFRBUt/gXOqvjl8DV6oev1NOU6d26hNdW1JnfSO0BZ2QbgqXqDEBbi4Tl8cgKvz'"</definedName>
    <definedName name="_AMO_SingleValue_225272241_TaskState.3" hidden="1">"'OY4Ccwbga5rmhYJr7arucgH+vbv10l8y6pOXc4PuBYKvU5n3qaWJcs4lWJcZS1yhzy2uXb9Ed4TG26XCPx9TRmD3iEtDq6IrDzKkG7/cjfDhsmb2m0VKXvGUJtQbEy9gag5UAUWav2G8Yc56xt+ZZFWd+WfUbX0hBRWT+yWioo4X37B9YUhX6Pcfve0D+QPkE1N+6zv8N5cTpc5Px441rr33hSjhEe5Vi4DnJBMtxJliOMsFymAmWSiZYDj'"</definedName>
    <definedName name="_AMO_SingleValue_225272241_TaskState.4" hidden="1">"'LBsp8Jlr1MsOxmgiUdDufMRBQGt5eM5/EnNJPz4Iqhm+PX/WWSUNcUzfo+HudnlLZBNtCnCNSzZsA+AbZqZg9PxKnIhsWMYteTjWyeVho0OxmklSqVDgFnUEYk9OLMHe1zMW6YUK4TnKMlz1jj8xLMQZb5bQ336uwL+kcjpszBuJq493VpLLfQzSVyjGXxXMHez3Ccx5Ysv4w73E5tK7jFp0s5t/BZ8xwtNIyLfGzzAi3YRDxrL20LdXoSE'"</definedName>
    <definedName name="_AMO_SingleValue_225272241_TaskState.5" hidden="1">"'hfP6uzAHktdUq0FYP21L/yBnCew63nHJvK5Tgu2/pnGKmKcIuY3xiTjRBkZqzy3CEqM6dz8BPHhrOGOH69o9uWtNdq9s0YQfKwzoEhUohz/G8F5de/VUbooeAVqHJNzzHGF666J/2eM/FJmMXr7v0grR9GqvFFeanP0EN9vS11UcT2zZmPz9dwNRN0ofxs1/xWeszTwXV0Dj54sssu2adNcSTfnnNOPel72cEM2sWwcv0QvqwLTGetAiht8'"</definedName>
    <definedName name="_AMO_SingleValue_225272241_TaskState.6" hidden="1">"'qpB5s2zA1n6WI4/gCB5ON67u4jzjkNDymUSy5yCyljNOyTLvOoYhZRZVnHNORyS5HOdymB0fLMlXlMSpoa4rCV9NMiRM8snUozUbzK+4DBeukrTPy6LWJRTPxe6a8LG3JnzsrwkfB2vCR2VN+DhcEz6O1oSP4zXh42RN+JDrK1bNSTlRFAtaPeGO4gOKtunrv3jy8i/g8g9kGiIqT5mcjfZGbfe6Bxu27ZjZCH7quh0wfxouqZNONfKZrdR'"</definedName>
    <definedName name="_AMO_SingleValue_225272241_TaskState.7" hidden="1">"'BGkph+YoqedZPmns4TlHaMCFrODqppOhEcB62Xka1lHQWdQuq56ijbUrb1GpsaldblbaqzK1qT1uVtqrMrWpfW5W2qsyt6kBblbaqzK2qoq1KW1XmVnWorUpbVeZWdaStSltV5lZ1rK1KW1XmVnWirUpb1QpmQXe0XWm78rWrKMjop4j2s8t463pq5nrtFvG8vmt7/PYYKeKJdNAeK0Xwwi3juTDqTebd4aaYNQJ+uyEUYxt+OyTo1QrOt5'"</definedName>
    <definedName name="_AMO_SingleValue_225272241_TaskState.8" hidden="1">"'X8o57thZaNfDU2JJ0ZgVrJLvaloxXlh4uJgOlk6UTyH7SGNuidHJuPOuvTm5NDBxbv+v8heWF3zRJxJOqWXO/LC4/pLHH3JZXLGxa9K4bYuYHvD5LtOm7nG6Pp1+9/wZXcn4Tj4+t/HxScQbtrrG4Vtxfa+/5ROaVNrjqbF76M53z8Xc5z7dW0VyvYq6mZmPZv2r+l92/8PZ9TSMTf5ebvqmv/pv1bsf5NHftr/6b92zKzsTX0wBq7Yvztx'"</definedName>
    <definedName name="_AMO_SingleValue_225272241_TaskState.9" hidden="1">"'kudwWkPt7SHU7EEv0nfR/0J4+/Ni3kfIbn9TmhwX97cHtdGX7uBJ2sx8T5xS/c43eMKzynUudr4WYXu3f7jhTb7hE9dR1Tdv9egf3uf0+lxgx43FPu0Xe4Kc8r+ZOv2XD3f59mb8NQyWWRztm2c2KbuJWdbfbw45o1N6WNSGO9RUSRZ9AimlCzbumbiv5EGjh12Lhz+bjN2YCsn1OMm+Dj++xya+ebl9+Lm3snkU33apkpZViTyb/0ajZHm'"</definedName>
    <definedName name="_AMO_SingleValue_242095788_TaskState" hidden="1">"'Partitions:11'"</definedName>
    <definedName name="_AMO_SingleValue_242095788_TaskState.0" hidden="1">"'SASUNICODE7V3rb+JGEJ/Plfo/oFS6D6dryIskqPcQgTxOxxEKJKd+igghPVQeKZhco6r/e3876/UTG9sY25FWKMRez85vZnd2ZrzrNe/pE/1DExpTiZ5pSHNa0IhmNKUPtEP7tEt7+F/ClSkNUP6Aq1P6k68uyaBH+pVOcfyJPtLP9BO9px71weMv1JniaIKagrYL6gk+fSC84JqgugfqELQ7FragPALmIeMqbMFvYnKp4W+XzukS3wppg'"</definedName>
    <definedName name="_AMO_SingleValue_242095788_TaskState.1" hidden="1">"'eMGcxqAxwh8h/QO9W49+lRAtw+eexZ3QVWHZGNosgStkHWKb6HZHNzHTNHGuZB1BP5fcPUFyDPgDpmrQKugDYZoiwEkv6cqvo/oAFhVnO1YLXPL2o8szevgMuajAfCklN5WM3Bm4OwOmjf4uG/yWYRwdnMZsG5/s06yPYW+Lb4mzgc4X/CZQligpmHKJ/ptynTliHhz1PuRCVKHkZ4ZZ4myLDANq1z0mcFH2eJOuXYWmE88Jp4ztB034n4O'"</definedName>
    <definedName name="_AMO_SingleValue_242095788_TaskState.10" hidden="1">"'N2V2cea0ZoOc8xM9ku//W5gtp94XH/+3a3bRQmMam3dv8pd4vD4+mUbeHDS5zF5OfokPVkTsoP4pW/w+0v8='"</definedName>
    <definedName name="_AMO_SingleValue_242095788_TaskState.2" hidden="1">"'mAc5YB7mgHmUA2YlB8zjHDBPcsA8zQGzmotP2MsIVUTlAX1Hmch4svLy31FzCS4C9cHMjjZHLUfKPhR1m2P4E+dPBvKdeJmKqu3MULwcZf73FWVuPnb5Dl+RWu7yx51DejNIO0uU1N6MUNAYXEPIOsGfoC3TW87w+tzDJdQasSxTK28sgaJMb+gX5MkN+s08quFoVSbwbiWlRJHZSjwMb4bzgf6lJq6cIQdu4uwNRsUSNAbXso//C5XEaSf'"</definedName>
    <definedName name="_AMO_SingleValue_242095788_TaskState.3" hidden="1">"'x5PGPxbcr6Ur4yP6KLnEpAmI1Y7zTjPFOMsY7zhivkjHeUcZ4hxnjHWSMt58x3rbRnPfG6WG5Y6839p3hbMYzLs7Ip6hajDXkuDWw7vU/g7ZmRl8xV6Livpw7EdFBZg9z6z44GL/FMx5B+DUuHYNORIOFKUGTY92Q8w77WOYiM85UouNf41hlEU3GMBLLEiyBQneiLUKzHielW546rjXpBnlJK6LOwbw6uPZtYy5ttM0l7HBTPlewrAY+55'"</definedName>
    <definedName name="_AMO_SingleValue_242095788_TaskState.4" hidden="1">"'E1K8do0XKkvk9mp7YVtPHXB/rQzGKMDC00TIpsbPMCPdiBh+ptbAtNnl2Nyic7Owj3l1eo/YAylcNf4a/PJfNQ/5BO/yvUGs7n1p1ithbQwuhNo/+Fl2vhu1ZAGwj3BaoXehyB+xlHqVXoWfX8Nff+pj1/CQ9SA6cG7t57oOvhrPnKbMBu/TRzlS7TyTWvOLhR2y7KTIui7vC1uOtGqpZzNkaV+VdTROkter/Dkk5Yc5WDCpq9FVzir2tFq'"</definedName>
    <definedName name="_AMO_SingleValue_242095788_TaskState.5" hidden="1">"'eFd3Qpf0xozJzU/9mjN74gzocOFqyTprN261ZH8pdgviBwHBZHjsCByHBVEjkpB5DguiBwnBZHjtCByVAsih1rl2bYk5VhRLGgNxx3FRxxtk9d/8eXlN5Dyd2QaMio/WTNF/qjtXn2xaXsUZR1lN2DGJVxTJ05t7SqMaoMkSGH5ilfztNeOBvicobRlUtbxuUukxd0aycNW7byWksyi2kA9Rx1tU9qmtmNT+9qqtFWlblUH2qq0VaVuVYfa'"</definedName>
    <definedName name="_AMO_SingleValue_242095788_TaskState.6" hidden="1">"'qrRVpW5VR9qqtFWlblUVbVXaqlK3qmNtVdqqUreqE21V2qpSt6pTbVXaqlK3qqq2Km1VW5gF3dN2pe1qpV2to1y/imivXUZ7rqduPuHZZZmL+2zPqp3OeaxIB+30zkMWYRk/ckPvkH+ffT49smp3pH5GwLmrYHWsscf+pvGmTmNus0Vgq6QXcZJhrfN++cSdZLrcrZU/6MnVSz5fosT7NImSo0lD3ks0dnBR+nTwPcd/MbpG5uixa5ZYIlm'"</definedName>
    <definedName name="_AMO_SingleValue_242095788_TaskState.7" hidden="1">"'35Nr7JP2Us8Q9lrxSXtO6p6y7uCZoz0Cd7tPTzj1UC9ZF+ph4z07f4OyRZZwwP/HU7YOH5yPJp8Kze3baT23bg02TzCa3nUNLXyYyLbHn6lx7Ne3VcvZq3vxH+zft35L7N7G75gwaiT2XYk+p9m/av+Xr37x33Nq/af+2iX+7gm43/LZGsaewqz2c9nC5ezjvzFF0Hxe8/3wIWWckdpvLOSbZyvauz2C/8ZpHt8peevQZf019h6bHdwHGt3'"</definedName>
    <definedName name="_AMO_SingleValue_242095788_TaskState.8" hidden="1">"'+uXmcxOovJd8VNvRnijP6goq2tZbum9RrWUOJFNmffRolt6m3lXbTZF1c8ixbH/LEpeUwKk31dFIkXPcKQXsequZz7C8vsshrXUXPLePp5x+xr1bLs0Wh179f5HsBA2YTpHiJJ7nyfihgPO6H82myFA1+Lb2ck3ZnPGJVdETWalqpGz4oF8drCruf0UHZpN4SPneGWPHxKLP2Qc8LHUCuIhnTB928GymYsdxyE8pq2sfNXfxyM2orXJH5vo'"</definedName>
    <definedName name="_AMO_SingleValue_242095788_TaskState.9" hidden="1">"'uHKhp3c3DVnTL1jZsj3sA+lwzdw6iC22NeUD3demaB8bsogI17wnYcdEU8cdW9x1f9Wo7nZyq2EvB9MnXugezJ1lS3zxN9tHhcLM8OU2W3w3YP4dY4XB48G/26I867Jzlq9Pe5u/aDybVmDeNNnVFsIeiOo1zKaGAOiRxpU43b3W4ik6JD6ZZYleylbWrcUC48lrbMT9+ha1dNC6yfLsoN7I/z9WKJ3Z/xmqAE57xGUXXylPmtzb/KTbR/1'"</definedName>
    <definedName name="_AMO_SingleValue_247862661_TaskState" hidden="1">"'Partitions:13'"</definedName>
    <definedName name="_AMO_SingleValue_247862661_TaskState.0" hidden="1">"'SASUNICODE7V3pb+I4FH+fV9r/AXWl/TCaLb0PzSVKr9G0tAudjvYTopTOoOUaAp2pVvu/78/PMUmcgwRCAqwVERLn+V1+frafHectfaCf1KUOFeiZWjQki9rUpx69ow3apk3awn8BT3rURPojnvboKz8d04ie6A86wvUHek+/0i/0lu6oARx/I08PV13kFLA1QHdxNEDhBc8E1AOotgC7MaEtIPdAc5fpKtoCX9fGUsJvk87oAmdFycL1K'"</definedName>
    <definedName name="_AMO_SingleValue_247862661_TaskState.1" hidden="1">"'WNqAkcbeFv0GvnuNXn2AbcNnFsT7AKqDM46kGQMWMFrD2ch2RDYOwxxi3vBaxv4P+HpCyj3QbfFWAW1feigBV00wfkDHeO8RzugdYy7jYlm7ln69kTyMrB0+KoJepJLXWsj3I1wV4fkp3zdsPFYEZi9WJos23eWSepTyFvhZ+K+iXuL7xQFCzlHNn+i3HoMV4xJb4h8PzKhVGVKz0xnjLQsaI4m6aLMRnyVLd0e586CpqwXokZ0aZAJRYda'"</definedName>
    <definedName name="_AMO_SingleValue_247862661_TaskState.10" hidden="1">"'eJ/mPZN5zXBKybzQNcnvRLZdO+ycu8YPq7EDWzGhHpfDxxVdbWB4vjK3OiOkdRnuMQQ+fJciYWkbkfhumf+mz98uxkbr9sq94hw8ef1jfTIuF6PdReCX+0yngVm3MOebL3U+Rnyen44qBQdrWhjFnszeSEF6NHS9p6mRpHYcTrsYu1Y6vlP1CpLVXSef1xOr1FoEHqePX9DwFJh76Y2fInua8Sidsz8eIa3PfE+nMGb/fzUZowTtKa/rPFq'"</definedName>
    <definedName name="_AMO_SingleValue_247862661_TaskState.11" hidden="1">"'HTk/f33OKq+0bruWnnnGDG5s3p/QJG/ZY4gH1Q8n6BZiq6I04z1Sr737SRfrQ5kH2kcLHaE4fas+V9x5P/XvgDe3SqMyI+9GW+Q5wA1tWqZkBn2+5nlh2jE/GF8PHWU77rrRb08aXjifRS9yr/Thl4m4H5Lh2zLW04tOS4O/ZzlPi34AGKZWmSL3DIb/56+ha5y5JKcbFOa30FAaRS9pCtNYXVddEKxK3poV9AUAvqSt4ImHvp1Riq/aXmI'"</definedName>
    <definedName name="_AMO_SingleValue_247862661_TaskState.12" hidden="1">"'SokvpW+5jbBIdbLxeWVrJJamFQOQiZBxOvMZvOq1xz+rxHY5PcvVlV566pwbI82PgcG4/zjflN3Lk9hTOytTin3J/XsvWmvnaZ/Fv2m9BQh9QXDXucW29nZ5NIHxHOzrOOyc/xTsB4PKx8ihN87+k/'"</definedName>
    <definedName name="_AMO_SingleValue_247862661_TaskState.2" hidden="1">"'Bxhe6DATqgOu+88Z1hEvxe0caO7kQHM3B5p7OdDcz4HmQQ4086idRznQPM7FJ2xlRFX0Ppr0DWmiZ5dVa/YNOcfAIqg+2r3ARVP9jn6U+OUj8wue1e1zPhwo+fOUPH3axVg9awV9y/3TAY8NRuApWS9c5Xb3vnWMJ7jr84jKjeUET6qc3gLGPsMKfCLXE993J+kbrtHUkHu2anxTxXmI/wKPP14Ys4LxauWcNWtNyetA6ToNkypM6htcK/1'"</definedName>
    <definedName name="_AMO_SingleValue_247862661_TaskState.3" hidden="1">"'d4d/Cna7Hb9xfv+JyajFdR1J3fiuyBN2QXgoX3Gt8YJmEPBZTEU+eQuQMx1Wxry0N0yhQ28UE/Pt1G6S7ZNalLOcG50eGLXGZt9i7yjH7KlqVjBNcI80rr5O+wU+kx9jkwxtr0CMNTjRBQuuRAwEz4hyi3nfxE7BFesWRgAb7rQJytZmX3iS+UABEkX6n3+gnnr6xr0q4Choxvg6ElFTkqDYZDX0k/I7+gSWVoN8z/L8D5Hek90H9jef630'"</definedName>
    <definedName name="_AMO_SingleValue_247862661_TaskState.4" hidden="1">"'hO3D43GT/+vsyrQLgCDlle8TkOx1TgstN7FvExF2LIcrw2khytjSSHayPJwdpIsr82kuytjSS7ayPJztpIsr02kqyuHO4ZklWQwturjjdC6POs1qNnzLU644BgmRTUNY9+WgE91HWUtsJ22OIRS3MyG/gRsCV7tPnMnMroieBFjgu8o9fV00qFZ2rDtFLi1A7gLB5BS724Yw3OtYwz9bnehY/pk0c44vMSzkGa8ZAynl3RZ9SPSkyZw3FV8'"</definedName>
    <definedName name="_AMO_SingleValue_247862661_TaskState.5" hidden="1">"'ezL3FhuoZsL+Ld58VzC3k9xnMWWLLsITbSdOlZwi1+DYzTSZ40ytNAoLrKxzXOUYBVt6t3ctiDazPh4FmcHTuztgnONARusfekPVFzZyeePZak1LjXY+ieObcm4loyH91jGvhZJ1XmuMZSMAXr5CePDncPbfvzO0fo3k+jo/STiJGJjbW6JChwT+spwft37dTRbK3gJagKTO0Z1ifuGjX8dW34ls4z2/V+kVVFXXd5pXmp19BDfbytdlHA/'"</definedName>
    <definedName name="_AMO_SingleValue_247862661_TaskState.6" hidden="1">"'nMyjZeu5K2h1p/nbafMl0X2WCs6lJfDoyVp2VTZ3PE5rZNznDKKelT3csE3M245foJaVgOmU6pDiBr8SZF4tG3C0n+bII7wFj6YbV3dx5sQVtJrDTjZvrnK52ymV5l/T2eGeRQnXgtMuS67GuQJmKwBL8tW1cXLoa2yjV9Z2GJNayfA0mT0Ud0KGc0/KrKsspq1dzJ+L7SXhY2dJ+NhdEj72loSP/SXh42BJ+DhcEj6OloSP4yXhQ63BXDQ'"</definedName>
    <definedName name="_AMO_SingleValue_247862661_TaskState.7" hidden="1">"'nxUStWNiaO28r3ubWdvb8L75++Wdw+Sd6GrJVHpCKRvtbbe86OQf2zhXZCF+lsxkSP42W1E1HrH2KXuOjdDALpaj+ii552iuTmjhOkFqxIcs46jNJUZ/CedT6St1SZrOoW1A9Qx5jU8amFmNT28aqjFWlblU7xqqMVaVuVbvGqoxVpW5Ve8aqjFWlblX7xqqMVaVuVQfGqoxVpW5Vh8aqjFWlblVHxqqMVaVuVcfGqoxVLSAKumXsythVoF'"</definedName>
    <definedName name="_AMO_SingleValue_247862661_TaskState.8" hidden="1">"'1Ng5w+i+jMXcZb11O212vXmOflXdsTtN9aHjPSYfvN5cGLsIwfuVGvkn+3v3zWCATt3ZOPbQTtomRWK7jfVgpu9RwvNG/LV6YO68wK1Up6bd9stKb54XxawNlkqU/lP2wNbdg7OQ4fV9TiNyc7Liz+9f8d9sLenAXmSOYteN7VlR7TneKtSzqXNzR9FyW504/YTyrdddzuN0ZnX7//GXdqPyuBT6z/fdRwhu3GtLhV3H5o//tHxRltctG9e'"</definedName>
    <definedName name="_AMO_SingleValue_247862661_TaskState.9" hidden="1">"'enLRJ9PvMt5Zrya8Wo5ezW9J2b8m/Fvs/s38Z7PCSQ6w9VH/K6MjzM+LncfFzTuNn7O+Lk0/FyF9+QwPs74uGXxcTLGafyb8W/zzDqVUQPLdEniLe4L04szHm5uD6djCd8xpIX8fRL7g8j4tpTcefc9vC6vbo27Q127gSerkdw3oWZqnKlxufcp9Dmp+L2Kda/d2c+2q11hTugvWrZ59Wzns1dh1jJZJMxdtnF8ur6XnGP18fy33yfP7ouj'"</definedName>
    <definedName name="_AMO_SingleValue_30194841_TaskState" hidden="1">"'Partitions:11'"</definedName>
    <definedName name="_AMO_SingleValue_30194841_TaskState.0" hidden="1">"'SASUNICODE7V1bb+I4FD7PK+1/QF1pHkaz0HuLdi6i0MtoGMoC7WifKkrpDlpuC6Gz1Wr/+34+jnODhCSkSYosBCT28bnYn4+P7Vze0yf6h0Y0pAI9UZ9mNKcBTWhMH2iH9qhIu/gvIGdMPaQ/IHdMf3Luggx6pF/pFMef6CP9TD/Re+pQFzz+QpkxjkYoKWjboB7h04WEZ+QJqntI7YN2x5ItKA8h84DlKtmC38jkUsG3SOd0iV8laY7jG'"</definedName>
    <definedName name="_AMO_SingleValue_30194841_TaskState.1" hidden="1">"'nPqgccAfPv0DuVuPfYcgW4PPHct7oKqCs2GsGQBWqHrGL/Cshm4D5miiXOh6wD8vyD3GZInkNtnrkLaEeqgj7roQfN7KuP3kPYhq4yzHatmbtn6gWV5FVyGfNSDPKmlt9YMnBk4u4PlNT7umnzmAZzdXHps299sk6xPYW+D88R5D+dzPlMS5ihpmPqJdhszXSmkvBnK/UhFUoslPbGcBdLSkGlY6aLNDD5KV+6YS6chc8p94ilF7Lgl7mUg'"</definedName>
    <definedName name="_AMO_SingleValue_30194841_TaskState.10" hidden="1">"'cyLaIOe8rkPy+XFzs+7UewqivzOpiBoa0tCc28s3QHk9fTyLvDFMfJ29nJY13l8RQfq1T8ni95H+Bw=='"</definedName>
    <definedName name="_AMO_SingleValue_30194841_TaskState.2" hidden="1">"'cz8DmQcZyDzMQOZRBjKPM5B5koHM0wxkljPxCbspSRWjco++I01EPGl5+e8ouQAXIfXBjI42l1oKFX0o6iaP4VOOnwzEO9EiFVXaGaF4Ocr47yvS3Hzs9B3OkVYW+eOOIb0RpB0lSmpvRChoDC4hdB3hK2hL9JYjvC63cAGlBqzL2IobC6Ao0Rv6BXFyjX4zjyo4WhUJvFtJKaXIaCWaDG+E84H+pTpyzhAD13H2Br1iARqDS9nH/wVq4sR'"</definedName>
    <definedName name="_AMO_SingleValue_30194841_TaskState.3" hidden="1">"'JNH2W++LblXQFfGR7hdfYn1OB287bM8JzLoSwpbw1lpxujSUnW2PJ8dZYcrQ1lhxujSUHW2PJ/tZYsrc1lrxeO5wrX6/BCnfM7o2Zz3A24ZVaZ8SsqBpsRZ/j3Z61RvgZtBUzahdrrGq+INdcRVQpZx0za/3MX36DV0r95Fc4dQg6EUXOTQ3qHCP3eb5iH8s5zITrJ7z8axyr2UedZRixdfHXQEl3SpsHzpaclG59qsir0w3mM42QNvvzai'"</definedName>
    <definedName name="_AMO_SingleValue_30194841_TaskState.4" hidden="1">"'Hv28ZcmqibS+BwUz5XQFYNn/PQlpUi1GgpVNvHw6mNgia+XUjvm7MfI0WEBmmRDjYv0IIt+L7OxlgQvi08n/RwEOwvr1D6AWlq7n+Fb5dTZoH+IZn2V1IrOJ9ZK0zpIqCB3ptE+wsv18BvJYcYCPYFqhU6PAJ3Ux6lVklPq+WvufU3bflLeJAKONXoDlZc41uBza8LA3btJxmrtJlO7pVHkRu27sKs0CrqFudF3W9WpZyruCpteRdWpN6i9'"</definedName>
    <definedName name="_AMO_SingleValue_30194841_TaskState.5" hidden="1">"'Vus6YgtVzGooNldwSX6fniYEt5d8eC98CFzUuvqj9a6sDgTNly4UuKu9q/bVc1ei72c6LGfEz0OcqLHYU70OMqJHsc50eMkJ3qc5kSPck70ULvDL61JKdIo5rf36x7FBzzaxi//vBSX30DL3xFpyFF5aq0ULY/a7l1bm7ZDYfZfiz4rLsGWOuVU1u7eqjqIIykoXvFanvSecw+fM6Q2TMoqPnexrLhbo3nQbr8XKfEQ1YTUc5TRmNKYehlM'"</definedName>
    <definedName name="_AMO_SingleValue_30194841_TaskState.6" hidden="1">"'7WlUaVQljqp9jSqNqsRRdaBRpVGVOKoONao0qhJH1ZFGlUZV4qg61qjSqEocVScaVRpViaPqVKNKoypxVJU1qjSqXmAVdFfjSuNqJa7WUa7fRbT3LsNd11M1r/Bss875vbZn1RMSstiR9ntCRBa6CGT8yEx6i5afz5FNi6y6q1pfI+C8q2D1WGP3/U3HmyoNuc7mvrWS3IgTT9Y675fNuBPPlru1+vtduXrJ5wukeK8mUXrUqc/3Eg0dXJQ'"</definedName>
    <definedName name="_AMO_SingleValue_30194841_TaskState.7" hidden="1">"'9LfzO8C9618DsPXbJAmskyxZc9z5JP+VMcfclr5bXtO4q6zbyBO0ZqJO9etp5D9WcbZE+Jtq10zc4e2QdR8xPXHX74OH5SPKq8PSunV6mtvFg08TD5EvH0NKXiUhL3HN1rr2a9moZezVv/KP9m/Zv8f2buLvmDBad4+gzvnXt47SPy9zHrZrtaj+n/VwSfq7B985rH6d9XF58nFxZ1P5N+7dN/NsVbLvhp1mLe6fb2sNpD5e5h/OukIf3cf'"</definedName>
    <definedName name="_AMO_SingleValue_30194841_TaskState.8" hidden="1">"'7P2ehD1wmJp2rItXRZy/bd7f5+I0+9O/0dN/VkiDP6g/K2t5buntZr2EOJNi93tm0Yn67ectBGnX1x+fFw/nvZJ8f3xUG6r/Oe0bxmkKS87JqXHD7ev1yVvaqBtBHTPYTqsc4ncYia3Ank12T9e0v+5GXa4M68OqXk8sXhrFQlOpYXiVYXdjkntu3UdgAfOyYoePgUWPs+j6KPgSNTOEkXPCIaSJuw3lEklNbUjT3iL3vQsLV4TeINJzVX/'"</definedName>
    <definedName name="_AMO_SingleValue_30194841_TaskState.9" hidden="1">"'ODk5i45YeodM6a4Bz6UDd/AqQWvZOep3u/MGSF9ZuogfaV/rGb70mP826Vvkb/8RJyZWc+N2NwfTLs7oJya9sramfJvk/vG3Jx9yJmPf8wl3gnz7OBR47fVOGNNe0bjbXV3C/ilvxQixHMiw+LB73mSXnTU0Q9Em9SowjW/jBJJ0SL1PqAFeypbW7cWcw+a1mPF3cdWtbWwe2rh2789gp+vJNp3wk8W6rliTIWMrxxVF6Cd5CdrP+y7jIo4'"</definedName>
    <definedName name="_AMO_SingleValue_37461558_TaskState" hidden="1">"'Partitions:11'"</definedName>
    <definedName name="_AMO_SingleValue_37461558_TaskState.0" hidden="1">"'SASUNICODE7V1bb9pIFD7PK+1/QFmpD1U3JITctL2IQJpUpYQFkmqfECVki5ZLCqZttNr/vt+c8fgGNrYxtoNGCLBnzpzLzOczZy62X9M7+kljGlGBvtOAZjSnIU1pQm9ojw5pnw7wX0DOhPpIv0fuhP7m3AUZ9EC/0xmO39Fb+pV+odfUoR54/IMyExyNUVLQtkE9xqcHCU/IE1RfIHUA2j1LtqAsQ+YRy1WyBb+xyaWC7z5d0hV+laQ5j'"</definedName>
    <definedName name="_AMO_SingleValue_37461558_TaskState.1" hidden="1">"'mvMqQ8eQ/Ad0CuUu/PYcwy6Q/A8sLgLqio0G8GSBWiFrhP8Cstm4D5iiibOha5D8P+I3CdInkLugLkKaceogwHqog/Nv9A5fstUgqxznO1ZNXPH1g8ty6vgMuKjPuRJLb21ZuDMwFkXltf4uGfymQdwdnPps23f2CZZn8LeBueJ8z7O53ymJMxR0jD1E+02YbpiSHkzlPuRiqQWS/rOchZIS0OmYaWLNjP4KF25Ey6dhsxHvia+p4gdt8TD'"</definedName>
    <definedName name="_AMO_SingleValue_37461558_TaskState.10" hidden="1">"'U36+UN8VaSpsfOLYugDtJD9Z/2HfYrWPMyeqDXKO7joknyI3N2tPvTcg+tuy9lFDIxqZI3z57i+vv49nkTeSia+zl9OyxqUVcaRf+xQtfm/pfw=='"</definedName>
    <definedName name="_AMO_SingleValue_37461558_TaskState.2" hidden="1">"'DGSWMpB5lIHMcgYyjzOQeZKBzNMMZJ5lIPM8E59wkJJU0Sv36SvSRMSTlpf/ipILcBFS783oaNtSvyG+EN+0rVVys6nrJ+R1zd8sZW/L+mKoiFNRNzlue+SY2YBm0aJTVdoZlXo5ypj/E9LcfOz0Pc6RVu7zxz1u8I4a7JGBpPaOAgSNwSWErmN8BW2RXnJU3+O6LqDUkHWZWGOFAiiK9IJ+w9ioRn+YRxUcrYr+Xq2klFJkhBpNhjeqfUP'"</definedName>
    <definedName name="_AMO_SingleValue_37461558_TaskState.3" hidden="1">"'/Uh05Fxj31HH2AtfMAjQGl7KP/wvUxImTaPos+9+XK+kK+Mj2Cq+xP6cCt53XG4bnXAhhy/nOWHK2M5ac7owlJztjyfHOWFLeGUuOdsaS0s5YcrgzljxfO5yznc/BCnfM7o2ZL3A25dl5Z8SsqBpsxYDj3b41L/wBtBUzahfz6mq8ICTJqFKONGfWnKm//AbPjvvJr3DqCHQiipybGtQ5Rh7weMU+lmOYKddPePk3OFajjzrLMGLr4q+Bku'"</definedName>
    <definedName name="_AMO_SingleValue_37461558_TaskState.4" hidden="1">"'6UNg8cLTkp3fpUkVenW4xnGiFt9ufVQt7njbk0UTdXwOGmfK6BrBo+l6EtK0ao0WKoto+HUxsFTXx7kD4wRz9GiggN0iIdbL5HC7bg+zobY0H4tvB80sNBsL+8Rul7pKmx/zW+PU6ZBfqHZNpfSa3gfGbN9aSLgAau3iTaX3i5Bn4rOcRAsC9QrdDhHriXci+1SnpaLX/Drb9py1/Bg1TAqUZdWHGDbwU2Py8M2LWfZKzSZjq5PyKK3LB1F'"</definedName>
    <definedName name="_AMO_SingleValue_37461558_TaskState.5" hidden="1">"'2aGVlG3OC/qHgNVyjmLq9KWV95F6h1av8WajtlyFYMKmoMVXKLvgQhTwrsTInj/w4g5qXn1B2teWJwJG967UuLO/K9bSc9ei8Oc6FHKiR5HOdGjnBM9jnOix0lO9DjNiR5nOdHjPCd6qB0B29akGKkX81sHdvfiQ+5t45d/WorLb6Hln4g0ZK/8aM0ULffa7lVbm7ZDYdZf931mXIItdcqprF29VXUQR1JQvOK1POk15z4+F0htmJRVfLqx'"</definedName>
    <definedName name="_AMO_SingleValue_37461558_TaskState.6" hidden="1">"'rOiu0Txotd+LlHiIakLqJcpoTGlMbQdThxpVGlWJo6qkUaVRlTiqjjSqNKoSR1VZo0qjKnFUHWtUaVQljqoTjSqNqsRRdapRpVGVOKrONKo0qhJH1blGlUbVFmZBDzSuNK5W4mod5fpVRHvtMty+nqq5w7PNOud3b8+qp2JksSLt91SQLHQRyPiRmfQWLT+TJZsWWXUnvd4j4LyrYHVfY1/7m/Y3VRpxnc19ayW5HieerHXeL5t+J54t3bX'"</definedName>
    <definedName name="_AMO_SingleValue_37461558_TaskState.7" hidden="1">"'6++1cveLzBVK8u0mUHnUa8L1EIwcXZU8LvzP8i6traF49dskCayTLFlz3Pkk/5UxxX0teLW9o3S7rNvIE7QWok9097byHas62SB8Tbe/0Lc4eWMcx8xO7bu89PB9I7gpPb+/0MrWNB5smHia3HUNLXyYiLXHP1aX2atqrZezVvPGP9m/av8X3b+LumgtYdImjD/jWtY/TPi5zH7dqtKv9nPZzSfi5Bt87r32c9nF58XFyZlH7N+3fNvFv17'"</definedName>
    <definedName name="_AMO_SingleValue_37461558_TaskState.8" hidden="1">"'Dtlp9gLu6dbmsPpz1c5h7OO0Me3sf5P2djAF2nJJ6qIefSZS3bd7f7+408Xd3pr7ipJ0Nc0F+Ut7W1dNe0nsMaSrRxubNtw/h09WaLNurso8uPh/Pfyz45vi8O0n2d94zmNYMk5WXVvOjw8f7lquxVDaSNme4+1BXrfBKHqMm9QH5N1r+/5E+20wZdc3dK0eWLw1mpSnQsLxKtLuxyTmzbqe0APnZMUPDwKbD2A+5FHwJ7pnCS3nOPaCBty'"</definedName>
    <definedName name="_AMO_SingleValue_37461558_TaskState.9" hidden="1">"'npHkVBcUzd2j7/sQcPW4g2Jt9rUXPGDk5u75JSp98yY4gvwoWz4DE4teCU7T139zpwx0memDtJX+sdqti8tQc+yo/wdKJafiTMza7qxAf970/YOaB9Nm2UNPfJvk6+PuTkCkaMf/7hLvAvoycGjxm8pcsab9qjG2/LuVvBL3xYqxLMiw2LC75mSXoTUcS2IVqlRhet+GSmSokXqPVAL9la2tm4t5h5EhcGL+0pb1drC8kcL5f4tEvyUJdHC'"</definedName>
    <definedName name="_AMO_SingleValue_390982613_TaskState" hidden="1">"'Partitions:13'"</definedName>
    <definedName name="_AMO_SingleValue_390982613_TaskState.0" hidden="1">"'SASUNICODE7V3pb+I4FPfnlfZ/QF1pPoxmS+9Dc4nSazQt7UKno/2EKKUzaLmGQGer1f7v+/NznMOJQxJCAqwVAYnz/C4/P7/nOOYd+8j+Zn3WYyX2zDpszCzWZUM2YO/ZBttmm2wLvyXcGbA2yh9xd8C+0d0pm7An9js7wvlH9oH9yn5h79gdawHHX6gzwFkfNTlsA9B9HC1QeME9DvUAqh3Abji0OeQeaO4SXUmb4+vbWCr4bLIzdoFvS'"</definedName>
    <definedName name="_AMO_SingleValue_390982613_TaskState.1" hidden="1">"'cnC+SlhagNHF3g77A3q3Svy7ANuGzi3HOwcqgrOepBkCljO6wDfXLIxsPcI4hbXnNcu8H/G3RdQHoJuh7ByavvQQQe6aIPzB3aM7z22A1rHuNpwNHNP0ncdyavA0qOzNugJLlWtTXA1wVUTkp/SecvGY0Vg9mNpk2w/SCahTy5vje7x6zauLbqSFCzUnNj88XYbEFw5Jr0x6v3MhVKdKD0TnSnK8qA5ccp5m03oLF+6A6qdB80R9YnnHG3H'"</definedName>
    <definedName name="_AMO_SingleValue_390982613_TaskState.10" hidden="1">"'6utVadSZoKxPcI8aeP0uRdzSNiLx3RL/7YC/XYyNNu2Ve+U5ePL7x6aTl/NsdxH4xT7TWWBWLcz9z5cmHRP6np+ObAUXa1YY+Z7M/pmC7Gioes9SI0ntWE+7HLtXur5TRgXJ+q5bz++JZWkjAo8b45cUPCXiXnjjp8hIMx6lc/LHE5QNie/ZFKbk/6+cHCVsT3lV59E6dCP9YOQUV9s31MtPfXmDF5u/pvAJG3Yu8YD+IWX9Ckx1RCPuPTn'"</definedName>
    <definedName name="_AMO_SingleValue_390982613_TaskState.11" hidden="1">"'qe+/0UT62eRAxkj5Hc2OoA0/de9wN7oE3tlujlhL3oy3zHeBGtqxCMyP6vqV+YtlzfGJ+UZ9nueO71G5DyS9dT6K2uF/7cdrEOw6IvHZKvbQW0BLn79muU6HPCEc2rclL73DwPUxHHl2r3CVpxbg4Z7WexMBrCVuI1vqi+hofReL2NN0/AKgtdQVPxO39lFXIqoMtJiDqTP6f9ZTGBJdbPxeW0rJJemFYO3CZR47XSKfzOvWcIe3R2GbeaF'"</definedName>
    <definedName name="_AMO_SingleValue_390982613_TaskState.12" hidden="1">"'b2uWvWIlkebHyujcf5H+5NXHk9hZvZWlRT7M9r2XqT/7GZ/P++N6GhHpP/aCj+vVwdZ9NJpGaE6XlWMQU53gnJx3XtU3bwfWD/AQ=='"</definedName>
    <definedName name="_AMO_SingleValue_390982613_TaskState.2" hidden="1">"'T3G7AJo7BdDcLYDmXgE09wugeVAAzcMCaB4VQPO4EJ+wlRNVPiq32XeU8YgnLy//HTWnwMKpPtrR0fxUy7GiDwl9S2P4iOKnCeKdZJGKrO2NUFSMJ7gaUtTpxXKCO3Uq7wDjkGA5Pl7ria77TvmGJ+Ic0+gvY8A6vsf4LVGM9kKYJYxfK+ekWWtGXRdK1alOKp3UNziX+rvCr4UrVY/fKaa5onbqEF1XUm99K7IFvZB+CheoMQRuLhOXxyI'"</definedName>
    <definedName name="_AMO_SingleValue_390982613_TaskState.3" hidden="1">"'q/M6TRk49rpp9bimYJqHaLifgP6jbMN0lsy5pOTf4fiTYCrV5h3qayGtW0apELnWNMr+8bvkG3REeY5MOfz6mZmNuxiWg1eyKw0yoBu/3fXw4bJm9pmypRd6yhFpd4mXg5GAlQJTZK/Ybcs5T9tY+q+AsLKp+EwopqIjIPxkNNVt4z/6BJVWg3zP8vgfkD5QPQf2t7/zfSE68PjcZP8Fx7XUoXAmHaK/4HOsxlajt1FEmPuZSDFmO10aSo7'"</definedName>
    <definedName name="_AMO_SingleValue_390982613_TaskState.4" hidden="1">"'WR5HBtJDlYG0n210aSvbWRZHdtJNlZG0m210aS1ZXDO4u8ClL4o+p4GcKQZv4ffTnX6uQB4TJJqGvKfjohEeo6SlsjO+xQxtJ2nph8AmzFzjafiVMxe8J5EXmBP3tdPa3U6GmWTisVKu0BzqIMWujFO9fgnot5piH1O31On3yGIz4veg6ynA+p4t4V+4L+UYspsx5XHfe+zo3lFrq5gH+bF88l7P0Ux1lsyfKboYm2U9cKbvFp0RyN8FmTH'"</definedName>
    <definedName name="_AMO_SingleValue_390982613_TaskState.5" hidden="1">"'C00iot8bPMcLVjHmHo3ty3wMTM+nsXZgTv3dkG1poAN177wB3Je2a0XnMuS6wAasPXPNLcl5rXEfPiAZBwqM6kqzw2CEnOAfn50fHhr+MePVzRb/9aZHb13Zpz43FiXRqISzQl9I7ig7oM6SjcKXoIax+Sdo7rEdcvGv44jv5RZzPb9X6SVs66qvLO81OroIb7flrqo4HrsPL3L13PXMOrO8reznpdExyw1fFeWwKMnG9ll29xRntbKOeYM'"</definedName>
    <definedName name="_AMO_SingleValue_390982613_TaskState.6" hidden="1">"'o56XPdyQTcw7jl+gl1WA6ZQ1IcUNPhXIvFo24Go/y8xDP4JH042ruzjPxCW0fIad7Lm5rOUdp2RZcN1bjyKLCs45p32SXOa5HGYrBEvyFYhxaqjrEKNXH/YIk1zJ8OQ8PeRXXIZzX0na9RWz1rEVz8X2kvCxsyR87C4JH3tLwsf+kvBxsCR8HC4JH0dLwsfxkvAh1+MtmpNyolFMt9rOP4p3abRNX/8lEJd/AZd/INIQo/KIydno4KjtXyf'"</definedName>
    <definedName name="_AMO_SingleValue_390982613_TaskState.7" hidden="1">"'nwt55Zjb0q3Q2NfOn0ZJ66fC1T9FrfKQO0lCKildUybNemdTGcYLSmg1ZxdFMJUVzBudR6ytVS0lnUbegeoY6xqaMTS3GpraNVRmrytyqdoxVGavK3Kp2jVUZq8rcqvaMVRmrytyq9o1VGavK3KoOjFUZq8rcqg6NVRmrytyqjoxVGavK3KqOjVUZq1rALOiWsStjV6F2NQty9lNE99llvHU9VXu9doN4Xt61PWF7UhXxRFq3J1cRvHDL+F'"</definedName>
    <definedName name="_AMO_SingleValue_390982613_TaskState.8" hidden="1">"'kY9ToL7ohWzBqBsN1zirGNsB11zGoF79tK4aOe64XmHfmqrEc6s7RayW7sS0drlh8uZgRMJ0tzJv+6NbS6d3JcPq5Yh96c7HmwBNf/98gL+2uWiCNRt+R7V1d4TG+Jvy+pXN6w2bsoiZ1++H5S2a7j9r4xmn79/hdcyf2sOD6+/vdRwanbjWlxq7iD0MH3j8opbXLR0bzwZTzm4+9ynhmvZrxawV5NjcSMfzP+Lb1/4+/5nECiM5x9wufK+'"</definedName>
    <definedName name="_AMO_SingleValue_390982613_TaskState.9" hidden="1">"'Djj4wr3cWF5t/Fzxs9l4edqtCeH8XHGxy2LjxNznMa/Gf82z1OnKnpglV0y/hb3hYnijIeb28OpWPQ7hnRQf8j4/iBifltI7r77ru/Lq9vj7tDXbuDJGkzsm9AwPc70uMJjCvWZVPyoYt17d/5P2+WuMCfsT7Zsz9XzfZ69Ck8tk82Eeds2jk9X95JzrT6e/w765PS+OIr3Wd4zmdfUU0rmha6Z+C+9rmeHnXNP/rAaO7CVE+pxOXxc2TMG'"</definedName>
    <definedName name="_AMO_SingleValue_398675413_TaskState" hidden="1">"'Partitions:13'"</definedName>
    <definedName name="_AMO_SingleValue_398675413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398675413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398675413_TaskState.10" hidden="1">"'MNxdIs7de00Jf7EWie+arbDr0/hiPE3bXn9ZnYMnby/Xno2uiDGLReCXu4XngVn3E84/MbT5mPL3/HRULThY88Iodtb2jvfkRyOtrYVrrJq45Ti9lIq/0rUvp5y3z1N3WxF4nGyqouGpMPey37uP9CzJKJ1yzzfFvRHznYZCNUY3Tq7kjz2TavGKW9ixJ/NyY/OWlO1xzc7GvsA2lQyfgamJeM55puIm95MB7k9sHmSUGZ7lOlHoNvjcc5W'"</definedName>
    <definedName name="_AMO_SingleValue_398675413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398675413_TaskState.12" hidden="1">"'fHcMYJLC4pdzu2bN2pf6BL/2+469CQkFG2R/nfvnpfmk0iPb/OzrOOyc/xVkC0HVY/1Rm+d/Qf'"</definedName>
    <definedName name="_AMO_SingleValue_398675413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398675413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398675413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398675413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398675413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398675413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398675413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398675413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416626384_TaskState" hidden="1">"'Partitions:11'"</definedName>
    <definedName name="_AMO_SingleValue_416626384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416626384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416626384_TaskState.10" hidden="1">"'gVuyx7K1dWux8KAqGmbc7c2vvoXtjxbWg+sk/Dlroo5n/ISxgSveVOj4yBF2CdpJfrIGor7Hbh9nTmQb5BzjdUk+R3Jhlp96c0j89+Xto4TGNDZn1uTb/7xeP5lF3ngmuc5eTqsaV3yiyaD6KVv83tD/'"</definedName>
    <definedName name="_AMO_SingleValue_416626384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416626384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416626384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416626384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416626384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416626384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416626384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416626384_TaskState.9" hidden="1">"'ie27dROCB87Jih5+JRY+yH3og+hPVM0Se+4RzSQNmO940gorykbu8df9aBRS/GWxBut6q74wcnNnXPG1HtmTPEF+FA2fAanNrySfU21fueVCdLnpg7SVwbHarYvrUDPM5zZHO5As/pErLlZ1s2NJNyb9ndB/WjaLUvpkX9b3EYW5rhfzjkEx17iXWBPDh51fkuZM+a05xK8te+uiaD0bSFDPCs2Ki6CninrRUkD7UHUS52qXPqraJEUbVLv'"</definedName>
    <definedName name="_AMO_SingleValue_472893794_TaskState" hidden="1">"'Partitions:13'"</definedName>
    <definedName name="_AMO_SingleValue_472893794_TaskState.0" hidden="1">"'SASUNICODE7V1Zb9s4EJ7nBfY/GFmgD0U3zn2gFxznKpo4WTtNsU+G6zhtsL5qOekGi/3v+3EoWhJ1y7JkdwnBto7hXBwOZ0iKfkPv6W8aUJ8q9EQ9mpBFDzSiIb2lNdqkddrAbwVPhtTF/Ts8HdJXfvpIU7qn3+kA5+/pHf1Kv9AbuqEOcPyFMkOcDVBSwLYAPcDRAYVnPBNQX0C1B9i1GW0BuQOa20xX0Rb4BjaWGj7rdEJn+FaULJwfM'"</definedName>
    <definedName name="_AMO_SingleValue_472893794_TaskState.1" hidden="1">"'6YucDwAb49eodytJs8u4DaBc2OGXUDVwVkfkjwCVvA6xLeQbALsfYa4xrXg9QH4P+LpMyiPQLfHWAW1XeigB110wfkXOsT3Dm2B1iGu1maauWXpH2aS14Glz2dd0JNc6lqb4mqKqzYkP+bzjo3HisDsxdJl2b6zTFKfQt4GPxPXXVxbfKUoWCg5tfkT9TZkuGpCehOU+1EIpSZTemI6j7hXBM3p7L6osymfFUt3yKWLoDnmNvFUoO14KW6W'"</definedName>
    <definedName name="_AMO_SingleValue_472893794_TaskState.10" hidden="1">"'MNxdIs7de00Jf7EWie+arbDr0/hiPE3bXn9ZnYMnby/Xno2uiDGLReCXu4XngVn3E84/MbT5mPL3/HRULThY88Iodtb2jvfkRyOtrYVrrJq45Ti9lIq/0rUvp5y3z1N3WxF4nGyqouGpMPey37uP9CzJKJ1yzzfFvRHznYZCNUY3Tq7kjz2TavGKW9ixJ/NyY/OWlO1xzc7GvsA2lQyfgamJeM55puIm95MB7k9sHmSUGZ7lOlHoNvjcd5W'"</definedName>
    <definedName name="_AMO_SingleValue_472893794_TaskState.11" hidden="1">"'/BYR/J8GJrenGHPjvbNlvADu2ZZYaGvP3NbcDyx4tlSO14RmrEykpLbe0TN1pzXrNe2shSd24fbEcIXjkVtjwaUrw92SXqfFnjCOfWhV3b3CI3WDHLn3r3KWpyaQ442pPYRClpD1Ea31RbU548qQtLuy/FPSauoCnETZ/TDW2bH+NSYgmqX96fWSf73Dr5cLSajZtawyqCyH3eOZBsum9ya1nxDtedsmdG6h2d0kdlueLjc+x8yT/UruOK7'"</definedName>
    <definedName name="_AMO_SingleValue_472893794_TaskState.12" hidden="1">"'fHcMYJLC4pdzu2bN2pf6BL/2+469CQkFG2R/nfvnpfmk0iPb/OzrOOyc/xVkC0HVY/1Rm+d/Qf'"</definedName>
    <definedName name="_AMO_SingleValue_472893794_TaskState.2" hidden="1">"'QHOrBJrbJdDcKYHmbgk090qguV8CzYMSaB6W4hM2CqIqeuUufcM9EfEU5eW/oeQjsAiqd3Z0ND/VaqLoQ0Ffcx8+5vhpingnXaSiSrsjFB3jEa5GHHW6sRzhSZPv94BxxLACnyh1z9eD2f01V8Q54d5fxYBNfE/wW+EY7ZkxKxivVk5Zs1ZMWQdK12mYVGFSX+Fc6e8CvxaudD1+45jmguupx3QdSd3lrcgadEN6KZyhxAi4hUxCHoupiCf'"</definedName>
    <definedName name="_AMO_SingleValue_472893794_TaskState.3" hidden="1">"'3IXKG42rY55aGaRqo7WoK/v26DdJdOutSlnOF7zuGrXGd97ilybxmFa1K5lKXuOeV17m/xk+kx1jnw5uP6dmYk3FJaD27EjBTLiHa/QAfAVull5wtddhbVlDqgXkZznKwCiCq9IJ+Q855TK/tsxrOgqLqV4GQkoqM/NPR0LOFt/QPLKkG/Z7g9y0gv+P+CNRfe87/jeTE7XPT8ePv114GwlVwyPqqJMBzmAuWg1yw7OeCZS8XLLu5YNnJBc'"</definedName>
    <definedName name="_AMO_SingleValue_472893794_TaskState.4" hidden="1">"'t2Lli2csGymQuWbDjcIxNxGLxeMpnHH/FIzp2nD10dvx4sk4K65N6sF+BxfkZpG2wDPe6BurMRsA+ArdnRwxNzKqNhOaLY8UUjq6eVBo9Ohmmlxnf7gLM4IpJ6cceOzrnMG0Yc64THaOkj1uS8hHOQZ3xbx7ML+oT20UgocziuJp59nhvLNXRzhhhjXjznsPdjHCeJJSsu4o62U8cKrvHpcMwtfda0QAuN4qIY2zxFDTbRn93MbQsXPBOSF'"</definedName>
    <definedName name="_AMO_SingleValue_472893794_TaskState.5" hidden="1">"'M/i7MDJpc641CNgg7Uv/YEaJ3DK+XMTNa/Tgq1/5FxF5ilyfGPIMo60zFjnucVQMqfz8hPGh7uEt/94waMvr2fZ7u0sgxC5zgP3RBWO8b8ynF/3fh1l6wXPQU1gcucc57ju2Ph/xp5fySyzt/+LtCqL1uWN81Kro4fkflvpoobryWw0tljP3UCvG+dv48a/omOWBr5rS+DR0/Xsqm5ueKykU3DMGUS9KHu4YpuYtx8/QyurAdMxtSHFFT41'"</definedName>
    <definedName name="_AMO_SingleValue_472893794_TaskState.6" hidden="1">"'yLxaNuBoP8/MI7wHj6abVHdJ5jgUtJqTSDcPokq5+yl1z7+Ooc+RRQ3ngtMBS67yXAGzEYAl/YqSJCX0dSXRq0n6jEnNTN3PRoPFlZDh1HMn63xZ3LqE8rnYXBI+tpaEj+0l4WNnSfjYXRI+9paEj/0l4eNgSfg4XBI+1PqKRXNSTdWLha2e8PbiD9zbZi//7IvLP4HLPxBpyF55TGo02t9re9c9OLA3rpGN8FnX9ZDx02hJ3XRqsXO2Sgd'"</definedName>
    <definedName name="_AMO_SingleValue_472893794_TaskState.7" hidden="1">"'ZKEXFK7rkec80d3Ec4W7DhqzjaGeSoh3DedR6Gd1SslnUNaieoIyxKWNTi7GpTWNVxqpyt6otY1XGqnK3qm1jVcaqcreqHWNVxqpyt6pdY1XGqnK3qj1jVcaqcreqfWNVxqpyt6oDY1XGqnK3qkNjVcaqFjAKumHsythVoF3FQcbPIjpzl8nW9dTt9dot5nl51/YE7TFSxox02B4rZfAiLONHadSb5N/hppw1AkG7IZRjG0E7JJjVCu63lY'"</definedName>
    <definedName name="_AMO_SingleValue_472893794_TaskState.8" hidden="1">"'J7PccLzdvz1anPOrNCtZJf35eNVpwfLqcHzCZLO5b/sDW0Ye/kOHxcUI/fnOy7sPjX//fZC3tLVpgjWbbieV9eekz3HW9b0rm8ovhdMeTODWJ/kHzXcbvfGM2+fv8TrtT+JAKfWP97p+EM211jcau4/dD+94+qGW1y0dG89GUi5hPvcp4Yr2a8WsleTY/EjH8z/i27fxPv+RxBohOcfcDnwvg44+NK93FBebfxc8bP5eHnGrwnh/Fxxscti'"</definedName>
    <definedName name="_AMO_SingleValue_472893794_TaskState.9" hidden="1">"'4+TY5zGvxn/Ns+sUx0tsE7nJN7iPjNRnPFwc3s4HUv4jiE9lB+R2B9Ejm9LyZ1338Pb8uq2uBu0tSt4shbJfRNapsWZFld6TKHPSSWPKn721l38bLvaFeaI/qRlm1cvdj57FWYt042Eues2iU/X95JzrD6Z//b75Oy+OIr3OO+ZzmuGU0rnhS5J/jfSg2uHnVNX/rAaO7BVU+pxFXyc+P0R2SMU5feS9knp5NN92qpKWdUkCq79OscOU9wb'"</definedName>
    <definedName name="_AMO_SingleValue_539372770_TaskState" hidden="1">"'Partitions:11'"</definedName>
    <definedName name="_AMO_SingleValue_539372770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39372770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39372770_TaskState.10" hidden="1">"'POGnDPVc8aZCx2eOsAvQTvKTLRD2XVa7OHMi2yDnGK9N8llyM7P+1NsDor8zaxc1NKShOc6XbwDzev14Fnnjmfg6ezktalxaEk36tU/R4vee/gc='"</definedName>
    <definedName name="_AMO_SingleValue_539372770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39372770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39372770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39372770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39372770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39372770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39372770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39372770_TaskState.9" hidden="1">"'Y4iobiibuwef9GDhq3FGxJvtam64gcnN3fJCVPvmDHFV+BD2fAFnJrwSnaeuvqdOSOkT00dpK/0j9VsX1qCngc4szncgWbxqThTs67ra0m4N+1vg/rRtFvW0iP/NvgamZmjEDkC8o+9xPuAnh08qvymImfMaY9svK3vbgm/9E0hQzwvMiwu/J4r6UVJDdeDaJcqlbn2F9EiKZqk3gU1Z49la+vWYuZBVTjMuK+3Ze0tbH+0sO7fJsHPWhJt'"</definedName>
    <definedName name="_AMO_SingleValue_572615156_TaskState" hidden="1">"'Partitions:11'"</definedName>
    <definedName name="_AMO_SingleValue_572615156_TaskState.0" hidden="1">"'SASUNICODE7V1bb+I4FD7PK+1/QKw0D6NZKL1XOxdR6GU0DGWBdrRPFaV0By2XLoTOVqv97/v5OM4NEpKQJimyEJDYx+difz4+tnN5T5/oHxrTiAr0RAOa0ZyGNKUJfaAiVahEO/gvIGdCfaTfI3dCf3Luggx6oF/pGMef6CP9TD/Re+pSDzz+QpkJjsYoKWg7oB7j04OEZ+QJqjtIHYC2aMkWlPuQucdylWzBb2xyqeJbojO6wK+SNMdxn'"</definedName>
    <definedName name="_AMO_SingleValue_572615156_TaskState.1" hidden="1">"'Tn1wWMIvgN6h3I3HnsOQFcBzx2Lu6CqQbMRLFmAVug6wa+wbAbuI6Zo4VzoOgT/L8h9huQp5A6Yq5B2gDoYoC760PyOTvC7T7uQdYKzolUzN2z90LK8Bi4jPupDntTSW2sGzgyc3cLyOh/3TD7zAM5uLn227W+2SdansLfJeeK8j/M5nykJc5Q0TP1Eu02YrhxS3gzlfqQiqc2SnljOAmlpyDSsdNFmBh+lK3fCpdOQ+ch94ilF7LglVjKQ'"</definedName>
    <definedName name="_AMO_SingleValue_572615156_TaskState.10" hidden="1">"'0WyQc0bXJfnkuLlZc+oNBdHfllRCDY1oZM7q5bufvD4+nkXe6CW+zl5Oyxrvrogd/dqnbPH7SP8D'"</definedName>
    <definedName name="_AMO_SingleValue_572615156_TaskState.2" hidden="1">"'uZuBzL0MZO5nIPMgA5mHGcg8ykDmcQYyTzLxCTspSRWjcp++I01EPGl5+e8ouQAXIfXejI42l1oOFX0o6haP4Y8cPxmId6JFKqq0M0LxcpTx31ekufnY6UXOkVaW+OOOIb0RpB0lSmpvRChoDC4hdB3jK2jL9JYjvB63cAGlhqzLxIobC6Ao0xv6BXFynX4zj6o4WhUJvFtJKaXIaCWaDG+E84H+pQZyThEDN3D2Br1iARqDS9nH/wVq4sR'"</definedName>
    <definedName name="_AMO_SingleValue_572615156_TaskState.3" hidden="1">"'JNH2W++LblXQFfGR7hdfYn1OB287bM8JzLoSw5WRrLDneGkuOtsaSw62x5GBrLNnfGkv2tsaS3a2xpLI1lrxeO5wrX6/BCnfM7o2ZT3E25ZVaZ8SsqJpsxYDj3b61RvgZtFUzahdrrGq+INdcRVQpZx0za/3MX36TV0r95Fc5dQQ6EUXOTQ0aHCMPeL5iH8s5zJTrJ7z8Kxyr2UeDZRixdfHXQEl3SpsHzpaclG59ashr0DXmM82QNvvzai'"</definedName>
    <definedName name="_AMO_SingleValue_572615156_TaskState.4" hidden="1">"'Pv28ZcWqibC+BwUz6XQFYdn7PQlpUj1Gg5VNvHw6mNgha+PUgfmLMfI0WEBmmRDjbP0YJt+L7uxlgQvi08n/RwEOwvL1H6Hmlq7n+Jb49TZoH+IZn2V1KrOJ9ZK0zpIqCJ3ptE+wsv18RvNYcYCPYFqhW6PAL3Uh6lVklPq+WvuPU3bfkLeJAqONXpFlZc4VuFza8LA3btJxmrdJhO7pVHkRu27sKs0CrqNudF3W9WpZyruCpteRdWpN6g9'"</definedName>
    <definedName name="_AMO_SingleValue_572615156_TaskState.5" hidden="1">"'dus6ZgtVzGooNlZwSX6fniYEt5d8eC98BFzUuvqD9a6sDgTNpy7UuKu9q/bVc1ei0pO9NjNiR57OdFjPyd6HOREj8Oc6HGUEz2Oc6LHSU70ULvDL61JOdIo5rf36x7Fhzzaxi//vBSXX0PL3xFpyFH50VopWh613bu2Nm2Xwuy/lnxWXIItdcqprt29VXUQR1JQvOK1POk95z4+p0htmpQ1fG5jWXG7RvOg3X4vUuIhqgWpZyijMaUx9TKY'"</definedName>
    <definedName name="_AMO_SingleValue_572615156_TaskState.6" hidden="1">"'qmhUaVQljqpdjSqNqsRRtadRpVGVOKr2Nao0qhJH1YFGlUZV4qg61KjSqEocVUcaVRpViaPqWKNKoypxVJ1oVGlUvcAq6I7GlcbVSlyto1y/i2jvXYa7rqdmXuHZYZ3ze23PqickZLEj7feEiCx0Ecj4kZn0Ni0/nyObFll1V7W+RsB5V8Hqscbu+5uONzUacZ3NfWsluREnnqx13i+bcSeeLbdr9fe7cvWCzxdI8V5NovRo0IDvJRo5uCh'"</definedName>
    <definedName name="_AMO_SingleValue_572615156_TaskState.7" hidden="1">"'72vid4V/0rqHZe+ySBdZIli247n2SfsqZ4u5LXi2vaN1V1h3kCdpTUCd79bTzHqo52yJ9TLRrp69x9sA6jpmfuOr23sPzgeRV4eldO71MbePBpomHyZeOoaUvE5GWuOfqTHs17dUy9mre+Ef7N+3f4vs3cXfNKSw6w9FnfBvax2kfl7mPWzXb1X5O+7kk/FyT753XPk77uLz4OLmyqP2b9m+b+LdL2HbNT7MW9053tIfTHi5zD+ddIQ/v4/'"</definedName>
    <definedName name="_AMO_SingleValue_572615156_TaskState.8" hidden="1">"'yfszGArlMST9WQa+mylu272/39Rp56d/o7burJEKf0B+Vtby3dPa3XsIcSbV7ubNswPl295aCDOvvi8uPh/PeyT47vi4N0X+c9o3nNIEl52TUvO3y8f7kae1UDaWOmuw/VY51P4hA1WQzk12L9+0v+5GXa4Na8OqXs8sXhrFQlupYXiVYXdjkntu3UTgAfOyYoePgUWPsBj6IPgSNTOEnnPCIaSJuy3lEklNfUjT3iL3vQsLV4ReINJ3VX/'"</definedName>
    <definedName name="_AMO_SingleValue_572615156_TaskState.9" hidden="1">"'ODk5i45ZeqiGVPcAR/Khm/g1IZXsvNU73fmjJE+M3WQvtI/VrN9acVR9ga5y8/DmZm13IzJ+960uQu6R9NWWTOP/NvifjE3Zx5y1uMfb4n3wTw7eNT5TTXOONOezXhb3F37fukvhQbxjMiwWPB7lqQXGQ30AdEidapyvS8jRFK0Sb0LaMFeytbWrcXcg6R1OHH3rlUtLax+tJDt3xrBT1YSrTvlZwr1XdGlwsVXjqcL0E7yk3Uf9i1GJZw5'"</definedName>
    <definedName name="_AMO_SingleValue_576762798_TaskState" hidden="1">"'Partitions:13'"</definedName>
    <definedName name="_AMO_SingleValue_576762798_TaskState.0" hidden="1">"'SASUNICODE7V1Zb9tGEJ7nAv0PggvkIUgt3wdyQZavILbsSo6DPgmKLCdGdUWUnRpF/3u/neWK5PKmKFJKF4Qocjk7187Ozh5cvqH39DcNqE8VeqIeTciiBxrRkN7SGm3SOm3gv4InQ+oi/Q5Ph/SVnz7SlO7pdzrA9Xt6R7/SL/SGbqgDHH8hzxBXA+QUsC1AD3B0QOEZzwTUF1DtAXZtRltA7oDmNtNVtAW+gY2lht86ndAZzoqShetjx'"</definedName>
    <definedName name="_AMO_SingleValue_576762798_TaskState.1" hidden="1">"'tQFjgfg7dEr5LvV5NkF3CZwbsywC6g6OOtDkkfACl6HOAvJJsDeZ4hr3AteH4D/I54+g/IIdHuMVVDbhQ560EUXnH+hQ5x3aAu0DnG3NtPMLUv/MJO8Dix9vuqCnuRS19oUd1PctSH5MV93bDxWBGYvli7L9p1lkvoU8jb4mbjv4t7iO0XBQs6pzZ8otyHDVRPSmyDfj0IoNZnSE9N5RFoRNKezdFFmU74qlu6QcxdBc8x14qlA2/FS3CyB'"</definedName>
    <definedName name="_AMO_SingleValue_576762798_TaskState.10" hidden="1">"'AcPdJeLcvdeU8Bdrkfiu2Qq7Po0vxtO07fWX1Tl48rZy7dnoihizWAR+uVt4Hph1P+F8iaHNx5TP89NRpeBgzQuj2FnbO96THw1d73lqJK0dh9OuJq6VTguoYrt0ddfJ521PVWorAo/TU6toeCrMvWxT7yO9VjJKp9yqTpE2Yr7TUKjG6Mbph/nj2qRavOLae+zp1bmxeXPKur5m9/S+wO6VDJ+BqYlY0XmmYjL3kwHSJzYPMoIN70E7Ee4'"</definedName>
    <definedName name="_AMO_SingleValue_576762798_TaskState.11" hidden="1">"'2+Nx25b8FhH+Xwomt6cYc+O9s2W8AO7Zllhoa8/ma64Flj8TKUeDw3rAThSktt7RRAMdT6CXvLYUkZeP283L04ZFrYcOnKcHfk52nxr8xjnxKVaTe4BA7zY5d+ta5S1OSSXHGlZ7CIHJJe4jW+qLqnGglkta4sO806CV1AU8jbP6YamzZ/hKTEE1SX5F9ZJ/vcOvlwtJKNm1tDCoLIfd45kGy6b3JtWfEu2l2yd3vUPXukjoszxcbn2PnSb'"</definedName>
    <definedName name="_AMO_SingleValue_576762798_TaskState.12" hidden="1">"'6Au447t8dwxiAszil3UrZs3amv26X/0u46NCRklPVRfjdYb0uzSaT33bPzrGPyc7wVEMmHlU91hu8d/Qc='"</definedName>
    <definedName name="_AMO_SingleValue_576762798_TaskState.2" hidden="1">"'5lYJNLdLoLlTAs3dEmjulUBzvwSaByXQPCzFJ2wURFW0yl36hjQR8RTl5b8h5yOwCKp3dnQ0P9VqouhDQV9zGz7m+GmKeCddpKJyuyMUHeMR7kYcdbqxHOFJk9N7wDhiWIFP5Lrn+8Esfc0VcU649VcxYBPnCf4rHKM9M2YF49XKKWvWisnrQOk6DZMqTOorXCv9XeDfwp2ux28c01xwOfWYriOpO78VWYJuSC+FM+QYAbeQSchjMRXx5D5'"</definedName>
    <definedName name="_AMO_SingleValue_576762798_TaskState.3" hidden="1">"'EznBcDfva0jBNA7VdTcG/X7dBuktnXcpyrnC+Y9gal3mPa5rs16yiVcm+1CXSvPI66Wv8RHqMdT68/TG9N+b0uCS03rsSMFPOIer9AD8BW6WX3FvqsLesINcD8zKc9cEqgKjSC/oNfc5jem1f1XAVFFW/CoSUVGTkn46G3lt4S//AkmrQ7wn+3wLyO9JHoP7ac/1vJCdun5uOH3+79jIQroJDllclAZ7DXLAc5IJlPxcse7lg2c0Fy04uWL'"</definedName>
    <definedName name="_AMO_SingleValue_576762798_TaskState.4" hidden="1">"'ZzwbKVC5bNXLBkw+EemYjD4PWSyTz+iEdy7jxt6Or49WCZFNQlt2a9AI/zM0rbYBvocQvUnY2AfQBszY4enphTGQ3LEcWOLxpZPa00eHQyTCs1Tu0DzuKISOrFHTs617LfMOJYJzxGSx+xJuclnIM849s6nl3QJ9SPRkKZw3E18ezz3FiuoZszxBjz4jmHvR/jOEksWXERd7SdOlZwjV+HY27ps6YFWmgUF8XY5ilKsIn27GZuW7jgmZCke'"</definedName>
    <definedName name="_AMO_SingleValue_576762798_TaskState.5" hidden="1">"'BZnB05f6oxzPQI2WPvSH6hxAiefv2+i5nVasPWP3FeR/RQ5vjFkGUdaz1jnucVQsk/n5SeMD3cOb/vxgkdfXs96u7ezHoTo6zxwS1ThGP8rw/l179dRtlbwHNQEJnef4xz3HRv/z9jyK5ll7+3/Iq3qRevyxnmp1dFDcr+tdFHD/WQ2Glus526g1Y3zt3HjX9ExSwPn2hJ49HQtuyqbGx4r6RQccwZRL8oertgm5m3Hz1DLasB0TG1IcYVf'"</definedName>
    <definedName name="_AMO_SingleValue_576762798_TaskState.6" hidden="1">"'DTKvlg042s+z5xHegkfTTaq7JHMcClrNSaSbB1G53O2USvOvY+hzZFHDteB0wJKrfq6A2QjAkn5FSZIc+rqS6NUkfcakZqbuZ6PB4k7IcOpJyTpfFrcuoXwuNpeEj60l4WN7SfjYWRI+dpeEj70l4WN/Sfg4WBI+DpeED7W+YtGcVFO1YmGrJ7yt+AO3ttnzP/vi8k/g8g9EGrJVHpMajfa32t51Dw7sjWtkI3zWdT1k/DRaUjedWuycrdJ'"</definedName>
    <definedName name="_AMO_SingleValue_576762798_TaskState.7" hidden="1">"'BFkpR8Youed4zzV0cR0ht2JB1HO1MUrRjOI9aL6NbSjaLugbVE+QxNmVsajE2tWmsylhV7la1ZazKWFXuVrVtrMpYVe5WtWOsylhV7la1a6zKWFXuVrVnrMpYVe5WtW+sylhV7lZ1YKzKWFXuVnVorMpY1QJGQTeMXRm7CrSrOMj4WURn7jLZup66vV67xTwv79qeoD1GypiRDttjpQxehGX8KI16k/w73JSzRiBoN4RybCNohwSzWsH9tl'"</definedName>
    <definedName name="_AMO_SingleValue_576762798_TaskState.8" hidden="1">"'Jwq+d4oXlbvjr1WWdWqFbya/uy0Yrzw+W0gNlkacfyH7aGNuydHIePC+rxm5N9Fxb/+v8+e2FvzgpzJPNWPO/LS4/pTvHWJZ3LK4rfFUPu3CD2B8l3Hbf7jdHs6/c/4U7tTyLwifW/dxrOsN01FreK2w/tf/+omtEmFx3NS18mYj7xLueJ8WrGq5Xs1fRIzPg349+y+zfxns8RJDrB1Qf8LoyPMz6udB8X1O82fs74uTz8XIP35DA+zvi4Z'"</definedName>
    <definedName name="_AMO_SingleValue_576762798_TaskState.9" hidden="1">"'fFxcozT+Dfj3+aZdaqjBtbpnMRb3GcmijMebm4Pp2MJ3zGkh/wjEvuDyPFtKbnz7nt4XV7dGneDunYFT9YiuW9Cy9Q4U+NKjyn0OankUcXPXruLn21Xu8Ic0Z+0bPPqxc5nr8KsZbqRMHfZJvHp+l5yjtUn899+n5zdF0fxHuc903nNcErpvNAlyW8jPbh22Dl19R9WYwe2ako9roKPE/8/IluEovxe0jYpnXy6T1tVKauaRMGlX+fYYYq0'"</definedName>
    <definedName name="_AMO_SingleValue_576788546_TaskState" hidden="1">"'Partitions:11'"</definedName>
    <definedName name="_AMO_SingleValue_576788546_TaskState.0" hidden="1">"'SASUNICODE7V1Zb+JIEK7nlfY/oKw0D6PZkJBbO4cI5BgNQ1ggGe0TYgjZQcuRAZOZaLX/fb+udvsCG9sY20EtBNjd1XV0f66uPmy/pQ/0k0Y0pAI9UZ+mNKMBTWhM72iH9mmX9vBfQM6Yeki/R+6Y/ubcORn0QL/TKY4/0Hv6lX6ht9SmLnj8gzJjHI1QUtC2QD3CpwsJz8gTVF8htQ/aHUu2oDyEzAOWq2QLfiOTSxnfXbqgK/wqSTMcV'"</definedName>
    <definedName name="_AMO_SingleValue_576788546_TaskState.1" hidden="1">"'5lTDzwG4NunNyh357HnCHT74LlncRdUFWg2hCVz0Apdx/gVlk3BfcgUDZwLXQfg/wm5z5A8gdw+cxXSjlAHfdRFD5p/pTP8HlIJss5wtmPVzB1bP7Asr4DLkI96kCe19NaagTMDZx1YXuXjrslnFsDZzaXHtn1nm2R9CnvrnCfOezif8ZmSMENJw9RPtNuY6Yoh5U1R7kcqkpos6YnlzJGWhkzDShdtZvBRunLHXDoNmY98TTyliB23xP0M'"</definedName>
    <definedName name="_AMO_SingleValue_576788546_TaskState.10" hidden="1">"'/HyhnivSVNj4zLF1AdpJfrL+w77FahdnTlQb5BzdtUk+RW5m1p56b0D0t2XtooaGNDRH+PLdX15/H88ibyQTX2cvp0WNS0viSL/2KVr83tP/'"</definedName>
    <definedName name="_AMO_SingleValue_576788546_TaskState.2" hidden="1">"'ZJYykHmQgczDDGQeZSDzOAOZJxnIPM1A5lkmPmEvJamiV+7RN6SJiCctL/8NJefgIqTem9HRpqV+R3whvmlbq+RmU9fPyOuYv1nK3pT1xVARp6JucNz2yDGzAc2iRaeqtDMq9XKUMf9npLn52Ok7nCOt3OWPe9zgHTXYIwNJ7R0FCBqDSwhdR/gK2iK95qi+y3VdQKkB6zK2xgoFUBTpFf2GsVGV/jCPyjhaFv29WUoppcgINZoMb1T7jv6'"</definedName>
    <definedName name="_AMO_SingleValue_576788546_TaskState.3" hidden="1">"'lGnLOMe6p4ewVrpk5aAwuZR//F6iJEyfR9Fn0v6+X0hXwke0VXmN/TgVuO683DM+5EMKWs62x5HRrLDnZGkuOt8aSo62x5HBrLDnYGktKW2PJ/tZY8nLtcM52vgQr3DG7N2Y+x9mEZ+edEbOiqrMVfY53e9a88EfQls2oXcyrq/GCkCSjSjnSnFpzpv7y6zw77ie/zKlD0IkocmZqUOMYuc/jFftYjmEmXD/h5d/gWI0+aizDiK2LvwZKul'"</definedName>
    <definedName name="_AMO_SingleValue_576788546_TaskState.4" hidden="1">"'PaLHC05KR061NBXo1uMZ6ph7TZn1cTeV/W5tJA3VwBh+vyuQayqvhchLasGKFGi6HaPh5ObRQ08O1Cet8c/RgpIjRIi3SweYkWbML3tdfGgvBt4fmkh4Ngf3mN0vdIU2P/a3y7nDIN9A/JtL+SWsb51JrrSRcBdVy9SbS/8HJ1/JZziIFgX6Baoc09cDflXmqZ9LRa/oZbf92Wv4IHKYNTlTqw4gbfMmx+WRiwaz/JWKXFdHJ/RBS5Yesuz'"</definedName>
    <definedName name="_AMO_SingleValue_576788546_TaskState.5" hidden="1">"'Aytom5yXtQ9BqqUcxZXpS2uvIvUO7R+kzUdseUqBhU0e0u4RN8DEaaEdydE8P6HIXNS8+oP1rywOBM2XLpS4s78r1pJz16L/ZzoUcqJHgc50eMwJ3oc5USP45zocZITPU5zosdZTvRQOwI2rUkxUi/mtw7s7sUH3NvGL/+8EJffQss/EWnIXvnRmila7LXdq7Y2bZvCrL/u+sy4BFvqlFNeuXqr6iCOpKB4xWt50mvOPXzOkVo3KSv4dGJZ'"</definedName>
    <definedName name="_AMO_SingleValue_576788546_TaskState.6" hidden="1">"'0VmhedBqvxcp8RDVgNQLlNGY0pjaDKb2Nao0qhJHVUmjSqMqcVQdaFRpVCWOqkONKo2qxFF1pFGlUZU4qo41qjSqEkfViUaVRlXiqDrVqNKoShxVZxpVGlUbmAXd07jSuFqKq1WUq1cR7bXLcPt6KuYOzxbrnN+9PcueipHFirTfU0Gy0EUg40dm0pu0+EyWbFpk2Z30eo+A866C5X2Nfe2v299UaMh1NvOtleR6nHiyVnm/bPqdeLZ0Vur'"</definedName>
    <definedName name="_AMO_SingleValue_576788546_TaskState.7" hidden="1">"'vt3P1is/nSPHuJlF61KjP9xINHVyUPU38TvEvrq6BefXYJQuskSxbcN37JP2UM8V9LXm1vKFVu6xbyBO056BOdve08x6qGdsifUy0vdO3OHtgHUfMT+y6vffwfCC5Kzy9vdOL1DYebJp4mNx0DC19mYi0xD1XF9qraa+WsVfzxj/av2n/Ft+/ibtrzmHRBY4+4lvTPk77uMx93LLRrvZz2s8l4efqfO+89nHax+XFx8mZRe3ftH9bx79dw7'"</definedName>
    <definedName name="_AMO_SingleValue_576788546_TaskState.8" hidden="1">"'ZbfoK5uHe6pT2c9nCZezjvDHl4H+f/nI0+dJ2QeKqGnEuXtWzf3e7vN/J0dae/4qaeDHFOf1He1tbSXdN6CWso0cblzrYN49PVmy1aqLNPLj8ezn8v+uT4vjhI91XeM5rXDJKUl1XzosPH+5ersFc1kDZiuvtQV6zzSRyiJncC+TVY/96CP9lMG3TM3SlFly8OZ6Uq0ba8SLS6sMs5sW2ntgL42DFBwcOnwNr3uRd9COyZwkm65B7RQNqE9'"</definedName>
    <definedName name="_AMO_SingleValue_576788546_TaskState.9" hidden="1">"'Y4iobiibuwef9GDhq3FGxJvtam64gcnN3fJCVPvmDHFV+BD2fAFnJrwSnaeuvqdOSOkT00dpK/0j9VsX1qCniVH+TtQLD4TZ2rWdH0N/vem7W3QPpo2yxp65N8GXx8zcwQiRz/+cZd4F9Czg0eV31LkjDftUY235d2t4Je+KVSIZ0WGxYTfMyW9CKnhWhCtUqUy1/0iUiRFk9R7oObsrWxt3VrMPIgKgxf3lbastYXljxbK/Vsk+ClLooUn'"</definedName>
    <definedName name="_AMO_SingleValue_587946619_TaskState" hidden="1">"'Partitions:13'"</definedName>
    <definedName name="_AMO_SingleValue_587946619_TaskState.0" hidden="1">"'SASUNICODE7V1Zb9s4EObzAvsfjCzQh6Ib5z7QC45zFU2crJ2m2CfDcZzWWF+1nGSDxf73/TgURYm6ZVmyu4RgWaKGc3E4HB6i3rGP7G82ZANWYU+sx6bMYn02ZiP2nq2xTbbONvBfwZMR6yL9Hk9H7Bs9fWQz9sB+Zwe4/sg+sF/ZL+wdu2Ed4PgLeUa4GiInh20BeoijAwoveMah7kC1B9g1hzaH3AHNbaIraXN8QxtLDb91dsLOcJaUL'"</definedName>
    <definedName name="_AMO_SingleValue_587946619_TaskState.1" hidden="1">"'FwfE6YucPSBt8feIN+tJs8u4DaBc8PBzqHq4GwASR4By3kd4cwlmwL7gCCucc957QP/Zzx9AeUx6PYIK6e2Cx30oIsuOL9jhzjvsC3QOsTdmqOZW5K+70heB5YBXXVBT3Cpa22Guxnu2pD8mK47Nh4rArMXS5dk+0EyCX1yeRv0jN93cW/RnaRgIefM5o+X24jgqgnpTZHvuRBKTaL0RHQekVYEzZmTzstsRlfF0h1R7iJoTqhOPBVoO16K'"</definedName>
    <definedName name="_AMO_SingleValue_587946619_TaskState.10" hidden="1">"'kDYkuPtEnLv3muL+Yi0S3zVZYden8cV4mra9/rI6B0/eVq7tjK7wMYtF4Be7heeBWfcT6ksMbTpmdJ6fjiwFhTUvjHxnbe94T340dL3nqZG0dhxOu5q4VqoWUMZ26equyudtT2VqKwKP6qlVNDwV4l60qQ+RXisZpVNqVWdIGxPfaShUY3Sj+mH+uDapFq+o9h57enVubN6coq6v2T29O9i9lOErMDURK6pnMiZzPxkifWrzICLY8B60inC'"</definedName>
    <definedName name="_AMO_SingleValue_587946619_TaskState.11" hidden="1">"'3wecWrhWGW8D49ymc2rpuzEXh3pb/BtATW26hpQmdr6kuWPZorBgJDu8Rq0hMarqljQQob6GXvrckkpSP29eLEYhHqokNn644f092nhr9JjjyKVmeeoOD7zY7cWlc5y5NWSbFGVd6EgPPJSwiWuuLqne8pUha68K+1aCX1AW8Dbf6Y1Yj2/aXmIBoMvkl2Ufy+4pbLxeWVrLpa2RQaXDJJ44fyab5JtWfMe2p2WXu3oeseZesQxLd2fiUpS'"</definedName>
    <definedName name="_AMO_SingleValue_587946619_TaskState.12" hidden="1">"'f5Du467txeQ41EWJRT7Kds2dqT37hL/73ddWiIyyhqpPh6sN6iZpNI78Fn51nH5Od4KyCeDyufqoPvA/sP'"</definedName>
    <definedName name="_AMO_SingleValue_587946619_TaskState.2" hidden="1">"'myXQ3CqB5nYJNHdKoLlbAs29Emjul0DzoASah6X4hI2CqPJWucu+I41HPEV5+e/I+QgsnOq9HR3NT7WaKPqQ0NfUhk8ofpoh3kkXqcjc7ghFx3iEuzFFnW4sR3jSpPQeMI4JluPjuR7ofuikr7kizim1/jIGbOI8xX+FYrQXwixhvFo5Jc1aMXkVlK7TMKnCpL7CtdTfBf4t3Ol6/E4xzQWVU4/oKknd+a3IEnRDeimcIccYuLlMXB6LqPA'"</definedName>
    <definedName name="_AMO_SingleValue_587946619_TaskState.3" hidden="1">"'nDyFyhuNq2NeWhmkWqO1qCv79ug3SXTrrkpZzhfM9wdaozHtU00S/ZhWtSvSlLpHmlVelr9ET4THW6fD2x/TemOpxCWi9d8VhZpSD1/shfhy2yl5Tb6lD3rKCXH3iZeT0wSqAqLJX7Df0OY/ZW/uqhqugqPpNIKSgIiL/dDT03sJ79g8sqQb9nuD/PSB/IH0M6m891/9GcuL2uen48bdrrwPhKjhEeVUS4DnMBctBLlj2c8GylwuW3Vyw7O'"</definedName>
    <definedName name="_AMO_SingleValue_587946619_TaskState.4" hidden="1">"'SCZTsXLFu5YNnMBUs2HO6RiTgMXi+ZzOOPaSTn3tOGro5fD5ZJQl1Sa9YL8Dg/o7QNsoEetUBdZwTsE2BrdvTwRJyKaFiMKHZ80cjqaaVBo5NhWqlR6gBwFkVEQi/u2FFdi37DmGKd8BgtfcSanJdwDvKMb+t4dsG+oH40EsocjquJZ1/nxnIN3ZwhxpgXzzns/RjHSWLJiou4o+1UWcE1fh2KuYXPmhVooVFcFGObpyjBJtqzm7lt4YJmQ'"</definedName>
    <definedName name="_AMO_SingleValue_587946619_TaskState.5" hidden="1">"'pLiWZwdqL7UGeV6BGyw9oU/kOMEKp+/byLndVqw9c/UVxH9FDG+MSIZx1rPWOe5RVCiT+flJ4wPdw5v+/GKRl/eOr3dW6cHwfs6fWqJKhTjfyM4v+79OsrWCp6DGsfk7nOc475j4/8ZW34ps+i9/V+klb1oXd44L7U6ekjut6UuarifOqOxxXruBlrdOH8bN/4VHbM0cK4tgUdP17LLsrmhsZJOwTFnEPWi7OGKbGLedvwMtawGTMesDSmu'"</definedName>
    <definedName name="_AMO_SingleValue_587946619_TaskState.6" hidden="1">"'8KtB5tWyAaX9PHse4S14NN2kuksyxyGh5ZxEunkQmcvdTsk0/zqGAUUWNVxzTockuezncpiNACzpV5QkyaGvK4leTTIgTHJm6sEZDeZ3XIZTT0rW+bK4dQnlc7G5JHxsLQkf20vCx86S8LG7JHzsLQkf+0vCx8GS8HG4JHzI9RWL5qSaqhULWz3hbcX71Npmz//ii8u/gMs/EGmIVnnC5Gi0v9X2rntQsDeukY3wWdf1kPHTaEnddGqxc7Z'"</definedName>
    <definedName name="_AMO_SingleValue_587946619_TaskState.7" hidden="1">"'SB1koRcUruuR5zzR3cRwhtWFD1nG0M0nRjuE8ar2MbinZLOoaVE+Qx9iUsanF2NSmsSpjVblb1ZaxKmNVuVvVtrEqY1W5W9WOsSpjVblb1a6xKmNVuVvVnrEqY1W5W9W+sSpjVblb1YGxKmNVuVvVobEqY1ULGAXdMHZl7CrQruIg42cR1dxlsnU9dXu9dot4Xt61PUF7jJQxIx22x0oZvHDLeC6NepP5d7gpZ41A0G4I5dhG0A4JZrWC+2'"</definedName>
    <definedName name="_AMO_SingleValue_587946619_TaskState.8" hidden="1">"'2l4FZPeaF5W746G5DOrFCt5Nf2ZaMV54fLaQGzydKO5T9sDW3YOzmKjwvWozcnBy4s/vX/A/LC3pwV4kjkrXjelxce053irUs6l1csflcMsXMD3x8k33Xc7jdGs6/f/4I7uT8Jx8fX/95rOMN211jcKm4/tP/9o2pGm1x0NC98GY/5+LucJ8arGa9WslfTIzHj34x/y+7f+Hs+R5DoBFef8LswPs74uNJ9XFC/2/g54+fy8HMN2pPD+Djj4'"</definedName>
    <definedName name="_AMO_SingleValue_587946619_TaskState.9" hidden="1">"'5bFx4kxTuPfjH+bZ9apjhpYZ+eMv8V9ZqI44+Hm9nA6lvAdQ3rIP2Z8fxAxvi0kV+++h9fl1a1xN6hrV/BkLSb2TWiZGmdqXOkxhT4nlTyq+Nlrd/Gz7XJXmCP2J1u2efVi57NXYdYy3UiYu2yT+HR9Lzll9cn8t98nZ/fFUbzHec90XjOcUjovdMnEt5H6rh12Tl39h9XYga2aUo+r4OP4/3Nki1CU30vaJqWTT/dpqyplVZMouPTrFDvM'"</definedName>
    <definedName name="_AMO_SingleValue_617623402_TaskState" hidden="1">"'Partitions:13'"</definedName>
    <definedName name="_AMO_SingleValue_617623402_TaskState.0" hidden="1">"'SASUNICODE7V3pb+I4FPfnlfZ/QF1pPoxmS+9Dc4nSazQt7UKno/2EKKUzaLmGQGer1f7v+/NzHCfOQRJCAqwVAYnz/C4/Pz+/OOYd+8j+Zn3WYyX2zDpszCzWZUM2YO/ZBttmm2wLvyXcGbA2yh9xd8C+0d0pm7An9js7wvlH9oH9yn5h79gdawHHX6gzwFkfNTlsA9B9HC1QeME9DvUAqh3Abji0OeQeaO4SXUmb4+vbWCr4bLIzdoFvS'"</definedName>
    <definedName name="_AMO_SingleValue_617623402_TaskState.1" hidden="1">"'cnC+SlhagNHF3g77A3q3Wvy7ANuGzi3HOwcqgrOepBkCljO6wDfXLIxsPcI4hbXnNcu8H/G3RdQHoJuh7ByavvQQQe6aIPzB3aM7z22A1rHuNpwNHNP0ncdyavA0qOzNugJLnWtTXA1wVUTkp/SecvGY0Vg9mJpk2w/SCahTy5vje7x6zauLbqSFCzUnNj88XYbEFw5Jr0x6v3MhVKdKD0TnSnK8qA5ccp5m03oLF+6A6qdB80R9YnnHG3H'"</definedName>
    <definedName name="_AMO_SingleValue_617623402_TaskState.10" hidden="1">"'OSLk5ffijknJ5NN92qpKWdYkCm79KsUOE5T1Ce4xFufuvaa4v9iIxHdLVtj2aXwxnqZpr78sz8GTd5RrOtkVnrNYBH6xW3gWmHU/of65p0nHhL7npyNbQWHNCiPfWdub78mOhq73LDWS1I7DaZdj90o1AsrYLlnfVfW846ksbUTgUTO1koanRNyLMfUp0mvFo3ROo+oEZUPiezaFKY3iV85MM+ifAXSdR+tQzdf88W9cbd9QLz/1zP7c2Lw'"</definedName>
    <definedName name="_AMO_SingleValue_617623402_TaskState.11" hidden="1">"'1hU/YsGeED+gfUtavwFRHTKnuydjNfaeP8rHNg4h0w2faKhLeBZ87uFIY7gHj389wbLdJbS4Kj7b8d4Ae2XILLY3o+5b6jGVnbUXGOHzmrCI2qemGljFQXkVvfW9LxGkf95ggMhVT6rE1n644f892nQp9RjiyaVleeoeD70o7cmlc5y5JW8bFOav1JAZeS1hEtNYX1e/4iBK314X9p4PeUlfwStzqT1mFbNvfYgKizuQ/lE9pfFDcermwtJ'"</definedName>
    <definedName name="_AMO_SingleValue_617623402_TaskState.12" hidden="1">"'ZN3iODWoNLPnL8SDrN16n/DGnvzTZzz1Jkz7tmLZLowcanLD3O/6tv4srtNVTGwqKaYt9ly9ae/O/U5P/jvgkNcRlFjxT/Sq+PvOkk0mf66XnWMfk53gmI+8Pap+zg+8D+Aw=='"</definedName>
    <definedName name="_AMO_SingleValue_617623402_TaskState.2" hidden="1">"'S3G7AJo7BdDcLYDmXgE09wugeVAAzcMCaB4VQPO4EJ+wlRNVPiq32XeU8YgnLy//HTWnwMKpPtrR0fxUy7GiDwl9S2P4iOKnCeKdZJGKrO2OUHSMJ7gaUtTpxnKCO3Uq7wDjkGA5Pl7ria77TvmGK+Ic0+gvY8A6vsf4LVGM9kKYJYxXK+ekWWtGXQWl6zRMqjCpb3Au9XeFXwtXuh6/U0xzRe3UIbpKUnd9K7IF3ZBeCheoMQRuLhOXxyI'"</definedName>
    <definedName name="_AMO_SingleValue_617623402_TaskState.3" hidden="1">"'q/M5TiJzhuGr2uaVhmgRqu5yAf79ug3SXzLqk5dzg+5FgK9TmHeppYl6zilYl5lLXKPPKq8o36I7wGJt0eOdj+mxMzbgEtD674jATqsH7fR8fDltmr2m21CJvWUKtLvEycOZgJUCU2Sv2G+acp+ytfVbBWVBU/SYQUlARkX8yGvps4T37B5ZUgX7P8PsekD9QPgT1t57zfyM5cfvcZPz4x7XXgXAlHKK94nMcjqlEbaePMvExl2LIcrw2kh'"</definedName>
    <definedName name="_AMO_SingleValue_617623402_TaskState.4" hidden="1">"'ytjSSHayPJwdpIsr82kuytjSS7ayPJztpIsr02kqyuHO4s8ipI4Y2q480QhpT5f/TMuVZnHhAsk4S6ptlPJyBCXUdpa2SHHZqxtJ0nJp8AW7Fnm8/EqciecF7EvMA7e109rdToaVaYVipU2gOcRTNooRd3rkGdizzTkPpd+Jw+eYYjPi/hHGSZD6ni3hX7gv5RiylzOK467n2dG8stdHMB/zYvnkvY+ymOs9iS5ZehibZTZQW3+LQoRyN81'"</definedName>
    <definedName name="_AMO_SingleValue_617623402_TaskState.5" hidden="1">"'iRHC43iIh/bPEcL1jGm3s1tC3zMjI9ncXagcm8XVGsK2GDtC38g88qqnj+XJdcBNGDrnym3JfJaIh8+IBmHWiZV57lBUCIH6OUnjA93De/48Yqy9W+d7Oi9k3HiubEujUQlygl9Izi/7v06SjcKXoIax+TOUV3iumXjX8eRX8ossn3/F2ll1lWXd5aXWh09xPfbUhcVXI+dp3f5eu4aRt1Z/nbW85LomKWG78oSePRkI7tsmzuap7VyjjmD'"</definedName>
    <definedName name="_AMO_SingleValue_617623402_TaskState.6" hidden="1">"'qOdlDzdkE/OO4xfoZRVgOmVNSHGDTwUyr5YNKO1nOfMIH8Gj6cbVXZxn4hJaPsNO9txc1nKPU7LMv+6tR5FFBeec0z5JLue5HGYrAEvyFYhxaujrEKNXH/YIk1zJ8OQ8PeRXXIZzT0na9RWz1rEVz8X2kvCxsyR87C4JH3tLwsf+kvBxsCR8HC4JH0dLwsfxkvAh1+MtmpNyolEsbLWddxTv0mibvv6LLy7/Ai7/QKQhRuURk9lo/6jtXSe'"</definedName>
    <definedName name="_AMO_SingleValue_617623402_TaskState.7" hidden="1">"'nYO9cmY3wVTqbIfnTaEnddPjap+g1PlIHaShFxSu65FmvTGrjOEFpzYas4mimkqI5g/Oo9ZW6paSzqFtQPUMdY1PGphZjU9vGqoxVZW5VO8aqjFVlblW7xqqMVWVuVXvGqoxVZW5V+8aqjFVlblUHxqqMVWVuVYfGqoxVZW5VR8aqjFVlblXHxqqMVS0gC7pl7MrYVaBdzYKc/RRRPbuMt66naq/XbhDPy7u2J2hPqiKeSIftyVUEL9wyfh'"</definedName>
    <definedName name="_AMO_SingleValue_617623402_TaskState.8" hidden="1">"'ZGvc78O6IVs0YgaPecYmwjaEcds1rB/bZS8KinvNC8I1+V9UhnVqhWshv70tGa5YeLGQHTydKcyX/YGtqwd3IUH1esQ29O9lxY/Ov/e+SFvTVLxJGoW/K8qys8prvE25d0Lm/Y7F2UxE4/fD+pbNdxu98YTb9+/wuu5H5WHB9f//uo4QzbjWlxq7j90P73j8opbXLR0bzwZTzm4+9ynhmvZrxawV5Nj8SMfzP+Lb1/4+/5nECiM5x9wufK+'"</definedName>
    <definedName name="_AMO_SingleValue_617623402_TaskState.9" hidden="1">"'Djj4wr3cUHzbuPnjJ/Lws/VaE8O4+OMj1sWHydynMa/Gf82z1OnKnpglV0y/hb3hYnijIeb28PpWMJ3DOmg/pDx/UFEfltIrt59D+/Lq9vj7tDXbuDJGkzsm9AwPc70uMJjCv2ZVPyoYt17d/5P2+WuMCfsT7Zsz9XzfZ69Ck8tk2XC3G0bx6fre8kpq4/nv/0+Ob0vjuJ9lvdM5jXDKSXzQtdM/Jde17XDzrlr/rAaO7CVE+pxFXwc//0Z'"</definedName>
    <definedName name="_AMO_SingleValue_621796666_TaskState" hidden="1">"'Partitions:13'"</definedName>
    <definedName name="_AMO_SingleValue_621796666_TaskState.0" hidden="1">"'SASUNICODE7V1ZbyI5EPbzSvsfUFaah9FsyH1oLhHIMRpCspDJaJ8QATKDlmtoSDZa7X/fz+V2H+67abph1moBfZTrcrlcZbvNO/aR/c1GbMhK7In12YwZbMAmbMzesy22y7bZDn5LeDJmXdzv4emYfaOnCzZnj+x3doLzj+wD+5X9wt6xO9YBjr9QZoyzEUpy2BagRzg6oPCCZxzqAVT7gN2yaHPIA9DcJ7qSNsc3MrFU8Nlm5+wS35KSg'"</definedName>
    <definedName name="_AMO_SingleValue_621796666_TaskState.1" hidden="1">"'fMaYeoCxwB4++wNyt0r8hwCbhc4dyzsHKoKzoaQZAFYzusY31yyGbAPCeIW15zXAfB/xtMXUJ6Abp+wcmqH0EEfuuiC8wd2iu8Dtgdap7jasjRzT9IPLMmrwDKksy7oCS5Vrc1xNcdVG5LX6Lxj4jFCMLuxdEm2HyST0CeXt0HP+HUX1wZdSQoGSs5N/ni9jQmuHJPeDOWec6HUJEpPRGeBe3nQnFv3eZ3N6SxfumMqnQfNKbWJpxxtx01x'"</definedName>
    <definedName name="_AMO_SingleValue_621796666_TaskState.10" hidden="1">"'iOB6sTh37jXF/cVWKL5bssKuR+Or8TRtc/1leQme3L1c2xpd4WMWq8AvdgvPArPqJ+x/YmjTMafv5enIWrCxZoWR76ztHu/JjkZSWwvWWDl2y7F7KRl/JWtfdjl3nyfvtkLw2NlUScFTIu5Fv/cY6lniUbqgnm+OexPiO5rCgnraupUN+u3Br+o8XId2TuWNUeNq+4ZaYs2VoTmxuUuKdrtlZm0PsGEp61dgaiLus5/J+Mr5ZIT7M5MHEY0'"</definedName>
    <definedName name="_AMO_SingleValue_621796666_TaskState.11" hidden="1">"'GZ8N2tLoPPk9wZWO4B4x3z8GZWSeNpSj0TPnvAD015RZamtL3LbUZwxxZFaO6wdmtHVVJTbeUrN5u+Wrtu2siTv04/bYYTVhQi214dMX5ezLLVOgzxZFNzfK7dzj4zrFTh8ZV7pLUZVycUbUnMfBSwiLCtb6qdse9ftxWF/S/C2pN1eGVuNXXWIVs21tjAqLJ5L/CLqh/sLl1c2EoNZu8RfrVBpd8avmRdJpvUvuZ0P6YXebMJGTLu2Ydku'"</definedName>
    <definedName name="_AMO_SingleValue_621796666_TaskState.12" hidden="1">"'jBxGdbepz/tN3GldNr2KMKBpUUeyMbpvbk/9Ul/+/cbWiIyyhapPgnYLXnTSeRmo2n51nF5OV4zyc2D6qfsoXvA/sP'"</definedName>
    <definedName name="_AMO_SingleValue_621796666_TaskState.2" hidden="1">"'twCaewXQ3C+A5kEBNA8LoHlUAM3jAmieFEDztBCfsJMTVd4rd9l33OMRT15e/jtKLoCFU+2Z0dHyVMuxog8JfUt9+JTipzninWSRiiztjFBUjGe4mlDU6cRyhidNut8HxgnBcny81CNdj6z7W46Ic0a9v4wBm/ie4bdEMdoLYZYwbq1ckGaNiLI2lKrTIKmCpL7BudRfHb8GrlQ9fqeYpk711Ce6tqTO8kZoDToh3RQuUWIC3FwmLo9BVPi'"</definedName>
    <definedName name="_AMO_SingleValue_621796666_TaskState.3" hidden="1">"'TxwA5g3E1zHNDwTT31XY5Af9e3frpLpl1Scu5wXePYCtU531qaSKv2USrErnUNe655bXvb9ET4TG26XDnY2o2ZmdcAlrNrjjMnErwdj/Ch8OW2WvKljrkLUsoNSBexlYOVgJEmb1ivyHnrLG35lkFZ35R9RtfSEFFRP7JaKjZwnv2DyypAv2e4/c9IH/g/gTU37rO/w3lxOlzk/Hj7dde+8KVcIj6KsXAc5oJlpNMsBxnguUoEyyHmWA5yA'"</definedName>
    <definedName name="_AMO_SingleValue_621796666_TaskState.4" hidden="1">"'TLfiZY9jLBspsJlnQ4nCMTURjcXjKex5/QSE7P1Ydujl/3l0lCXVNv1vfxOD+jtA2ygT71QF1rBOwTYCtm9PBEnIpoWIwodjzRyOZppUGjk0FaqdDdIeAMioiEXpyxo30u8oYJxTrBMVryiDU+L8EcZBnfVvGszr6gfTRiyhyMq4lnX5fGcgvdXCLGWBbPFey9huM8tmT5RdzhdmpbwS0+HYq5hc+a52ihYVzkY5sXqMEm+rO7pW2hTjMhc'"</definedName>
    <definedName name="_AMO_SingleValue_621796666_TaskState.5" hidden="1">"'fGszg7sXOqSSi0A66994Q/kOIFdzpubyHmdFmz9M+UqIk8R4xtjknGiZMYqzy2CEjmdm58gPpwl3P3HKxp9eWtlu/dWBsFznQH1RCWK8b8RnFf3Xh2l6wWvQI1jcuYcV7jumPh/xp5fyiyyt/+LtDKLVuWN8lKbo4f4flvqooLrmTUam6/nbqDXjfK3UeNf4TFLA9+VNfDoyXp2WTd3NFbSyTnm9KOelz3ckE0s249fopVVgKnG2pDiBp8K'"</definedName>
    <definedName name="_AMO_SingleValue_621796666_TaskState.6" hidden="1">"'ZN4sG7C1n2XmEdyDh9ONq7s4cxwSWs5JJJsHkaWc/ZS8513HMKTIooJzzumIJJd5LofZ8cGSfEVJnBLqupLw1SRDwiRnph6t0WB+xWW4cN1JO18WtS6heC5214SPvTXhY39N+DhYEz4O14SPozXh43hN+DhZEz5O14QPub5i1ZyUE/ViQasn3L34gHrb9OVfPHH5F3D5ByIN0StPmRyN9vba7nUPNuydY2QjeNZ1O2D8NFxSJ51K5Jyt1EE'"</definedName>
    <definedName name="_AMO_SingleValue_621796666_TaskState.7" hidden="1">"'aSmHxiip51jPNXRxnuNswIas42qmkaEdwHrZeRrWUdBZ1C6rnKKNtStvUamxqV1uVtqrMrWpPW5W2qsytal9blbaqzK3qQFuVtqrMrepQW5W2qsyt6khblbaqzK3qWFuVtqrMrepEW5W2qsyt6lRblbaqFYyC7mi70nbla1dRkNGziPbcZbx1PVVzvXaLeF7ftT1+e4wUMSMdtMdKEbxwy3gujHqTeXe4KWaNgN9uCMXYht8OCXq1gvNtJf'"</definedName>
    <definedName name="_AMO_SingleValue_621796666_TaskState.8" hidden="1">"'9ez/ZCy/Z8VTYknRmBWsmu70tHK8oPF9MDppOlHcl/0BraoHdybD7qrE9vTg4dWLzr/4fkhd0lS8SRKFtyvS8vPKbzjrstqVzesOhdMcTODXx/kGzXcTvfGE2/fv8LruT+JBwfX//bU3AG7a6xulXcXmjv+0fllDa56mhe+DIe8/F3Oc+1V9NerWCvpkZi2r9p/5bev/H3fM4g0TnOPuFT1z5O+7jCfZxf3q39nPZzWfi5Bu3JoX2c9nHr4'"</definedName>
    <definedName name="_AMO_SingleValue_621796666_TaskState.9" hidden="1">"'uPEGKf2b9q/LTPrVEULrLIrxt/ivtRRnPZwS3s4FUvwjiF9lJ8wvj+IGN8Wktvvvge35c1tcXdoazfwZC0m9k1o6RanW1zhMYU6JxU/qvjZW3f+s+1yV5gz9idbt3n1fOezN2HWMtlImLNu4/h0dS852+rj+W+vT07vi8N4j/KeybxmMKVkXuiaif9GGjh22Llw5A+bsQNbOaEeN8HH8d/n0B4hL78Xt09KJp/q0zZVyrIikX/tVyl2mOPe'"</definedName>
    <definedName name="_AMO_SingleValue_65748969_TaskState" hidden="1">"'Partitions:11'"</definedName>
    <definedName name="_AMO_SingleValue_65748969_TaskState.0" hidden="1">"'SASUNICODE7V1bb9pIFD7PK+1/QFlpH6puSMhd24sIpElVSligqfYJUUK2aLmkYNqNVvvf95szHt+wjW2M7aARAuzxmXOZ+ebMmYvtV/SW/qEJjalE32lIc1rQiGY0pde0R4e0Twf4L+HKlAZIv8fVKf3FV5dk0AP9Ruc4fktv6Gf6iV5Rl/rg8TfyTHE0QU5B2wH1BJ8+JDzhmqD6AqlD0O5ZsgXlMWQesVwlW/CbmFyq+O7TFV3jV0la4'"</definedName>
    <definedName name="_AMO_SingleValue_65748969_TaskState.1" hidden="1">"'LjOnAbgMQLfIb1EvjuPPSegOwTPA4u7oKpBszEsWYJW6DrFr7BsDu5jpmjhXOg6Av8PuPoEyTPIHTJXIe0EZTBEWQyg+Re6wO8xVSDrAmd7VsncsfUjy/IauIz5aAB5UktvqRk4M3DWg+V1Pu6bfBYhnN1cBmzbN7ZJlqewt8nXxPkA5ws+UxIWyGmY+ol6mzJdOaK8OfL9yERSmyV9ZzlLpGUh07DSRZ0ZfJSt3CnnzkLmI7eJ7xlixy3x'"</definedName>
    <definedName name="_AMO_SingleValue_65748969_TaskState.10" hidden="1">"'gVuyx7K1dWux8KAqGmbc7c2vvoXtjxbWg+sk/Dlroo5n/ISxgSveVOj4yBF2CdpJfrIGor7Hbh9nTmQb5BzjdUk+R3Jhlp96c0j89+Xto4TGNDZn1uTb/7xeP5lF3ngmuc5eTqsaV3yiyaD6KVv83tD/'"</definedName>
    <definedName name="_AMO_SingleValue_65748969_TaskState.2" hidden="1">"'MAeZlRxkHuUg8zgHmSc5yDzNQeZZDjLPc5B5kYtPOMhIquiVB/QVaSLiycrLf0XOJbgIqfdmdLRtqd8QX4hv1tYqufmU9ROu9czfPGVvy/pypIhTUbc4bnvkmNmAZvGiU5XbGZV6OcqY/yPS3Hzs9D2+Iq3c54973OAdNdgjA0ntHQUIGoNzCF0n+AraMr3gqL7PZV1CrhHrMrXGCiVQlOlX+gVjozr9bh5VceQX/b30pZRSZIQaT4Y3qn1'"</definedName>
    <definedName name="_AMO_SingleValue_65748969_TaskState.3" hidden="1">"'N/1IDVy4x7mng7Fe0mSVoDM5lH/8XqokTJ/H0WfW/L3zpSvjI+oqucTCnEted1xtG51yKYMvFzlhyvjOWnO2MJac7Y8nJzlhyvDOWHO2MJZWdseRwZyx5vnY4ZzufgxXumN0bM1/ibMaz886IWVE12Yohx7sDa174PWirZtQu5tXVeEFIklGlHGnOrTnTYPlNnh0Pkl/l1DHoRBS5MDVocIw85PGKfSzHMDMun+jyb3GsRh8NlmEk1iVYAy'"</definedName>
    <definedName name="_AMO_SingleValue_65748969_TaskState.4" hidden="1">"'XdKW0ROlpyUrr1qeFagz5hPNOMaHMwrzaufd6YSwtlcw0cbsrnBsiq43MV2bJyjBItR6r7ZDi1UdDCtw/pQ3P0Y2SI0DAtssHmO9RgG76vuzEWhG+Lzic7HIT7yxvkvkeaGvvf4NvnlHmof0in/pXUKs7n1lxPtghoovWmUf/CyzXxWy0gBsJ9gaqFLvfA/Yx7KT/pWdX8Ldf+pjV/DQ9SBac69WDFLb5V2Py8MGCXfpqxSofp5P6IOHKjl'"</definedName>
    <definedName name="_AMO_SingleValue_65748969_TaskState.5" hidden="1">"'l2UGVpF3eZrcfcYqFzOWVyVtrryLlLvUPtt1nTClqsYVNAc+HCJvwciSg7vTojw/Q9j5qTm1R+seWFxJmx450pJOvO/biU9fy0OC6JHpSB6HBVEj+OC6HFSED1OC6LHWUH0OC+IHhcF0UPtCNi2JuVYvVjQOrC7Fx9xb5s8/9NKXP4JWv6BSEP2yo/WTNFqr+1etbVpuxRl/XU/YMYl3FKnnOra1VtVBkkkhcUrXsvTXnMe4HOJ1KZJWcOn'"</definedName>
    <definedName name="_AMO_SingleValue_65748969_TaskState.6" hidden="1">"'l8iK3hrNw1b7vUhJhqgWpF4hj8aUxtR2MHWoUaVRlTqqKhpVGlWpo+pIo0qjKnVUHWtUaVSljqoTjSqNqtRRdapRpVGVOqrONKo0qlJH1blGlUZV6qi60KjSqNrCLOiBxpXGlS+u1lGuX0W01y6j7eupmTs8O6xzcff2+D0VI48V6aCnguShi0DGj9ykt2n1mSz57BHwu6s6H2z43dOvdys472/w7/VsL7Rpz1ejMZfZIrBU0uv7ksla54f'"</definedName>
    <definedName name="_AMO_SingleValue_65748969_TaskState.7" hidden="1">"'z6QGT2dJbq3/QHtprPl8ixbuvRenRoCHf1TR2cFH2tPE7x79oXSOz9dg5S6yRzFty3YUlPaYzxd2WvFre0rr93h1cE7SXoE53H7fzbq4F2yJ9TLxd3J9w9sA6Tpif2P977+H5QHJ/ena7uFepbTzYNMkwue1oXvoyEfOJu7+utFfTXi1nr+aNxLR/0/4tuX8T9/lcwqIrHL3Ht6F9nPZxufs4v3G39nPaz6Xh55p8F7/2cdrHFcXHyTlO7d'"</definedName>
    <definedName name="_AMO_SingleValue_65748969_TaskState.8" hidden="1">"'+0f9tk1amGFlijGxJ3cV/rKE57uI09nJdL8FM4hsg/I/HMDTm/LS23730PbsvPt8V10dZu4ck6JJ+b0NEtTre43GMK75pU9Khi11t39qvt6qkwl/QnFW1dPdv17OewahlvJsxZt1F8unqrTQdl9sHlx6P571WfnNwXh+m+znvG85phkoqyY6bs8PHB+WrsVQ2kTZjuPlKLdT6FR5TkXii/Fus/WPEn26mDnrkzrezyxdGsVDm6lheJVxZ2P'"</definedName>
    <definedName name="_AMO_SingleValue_65748969_TaskState.9" hidden="1">"'ie27dROCB87Jih5+JRY+yH3og+hPVM0Se+4RzSQNmO940gorykbu8df9aBRS/GWxBut6q74wcnNnXPG1HtmTPEF+FA2fAanNrySfU21fueVCdLnpg7SVwbHarYvrUDPMxzbHO5As/pErLlZ1s2NJNyb9ndB/WjaLUvpkX9b3EYW5rhfzjkEx17iXWBPDh51fkuZM+a05xK8te+uiaD0bSFDPCs2Ki6CninrRUkD7UHUS52qXPqraJEUbVLv'"</definedName>
    <definedName name="_AMO_SingleValue_662231970_TaskState" hidden="1">"'Partitions:11'"</definedName>
    <definedName name="_AMO_SingleValue_662231970_TaskState.0" hidden="1">"'SASUNICODE7V1Zbxs3EJ7nAv0PggvkoUgtHwnaoDkgW74QRVYl2UGfDFmWG6G6osOuUfS/9+NwufeuuKs1VwYIQSsewznI4cyQS9Pv6RP9Q2MaUYUeaEBzWtCQpjShD7RD+7RLe/itoGZCfZTfoXZCf3HtipZ0T7/Qb0h/oo/0I/1A76lLPeD4G20mSI3RUsB2AD3GpwcKT6gTULegOgDsjktbQL4BzUOmq2gLfGMHSw3fXTqhMzwVpQXSd'"</definedName>
    <definedName name="_AMO_SingleValue_662231970_TaskState.1" hidden="1">"'cbUB44h8A7oNdpdh+R5C7h94NxzsQuoY3A2giQrwApeJ3gKyebAPmKIFvKC1yHwf0btEyhPQXfAWAW1t+iDAfqiD85v6R2eb+gAtN4ht+P2zDVLP3QlPwaWEaf6oCe5DPfaErklcjeQvM7pnoNnkYI5iKXPsn1nmWR/CnmbXCfyfeQXnFMUFmi5dPgT4zZhuKomvTnaPRqh1GZKD0xnhTITNJduuRizJadM0J1xvz7w/Osbl3XCrU3QbDly'"</definedName>
    <definedName name="_AMO_SingleValue_662231970_TaskState.10" hidden="1">"'I9b8PIcxRTk+iPHvSeNTdfF9pP8B'"</definedName>
    <definedName name="_AMO_SingleValue_662231970_TaskState.2" hidden="1">"'mqPonx/7xikeGKd4aExfBxhHc3YnSNHMSAZpmhnLIE1Toyl8VJ++oUz4f1P25xtaroBFUL1zYoXNqVa1fLGClhZpxtHEEt4/m99Wrf3+OoxRRkNfUBbE45XvcI2Ucpc/wYgqHE95MZOEDsdHAmbJLQSvY3wFbJV+5ninxyNcQash8zJxo6gKIKr0in5C1Fin351UDak4v/g6FlJSkb47G42wD/xA/1IDNUeICBvIvcKcWAFiya289H/AGIe'"</definedName>
    <definedName name="_AMO_SingleValue_662231970_TaskState.3" hidden="1">"'v4vLhxRD6ONOk8+tedhn9szuZc6kB+vxWNOgdGKa3b5jec1ML+lmT1J5/5IJxkklqxdEK+oGwHT5Cbspr4WhEOoPHWXHZnFeCahV2Adia4wnEKlb5ILmqFVZFerK5u0JJpt/ktWgS/RqXjgAnrMjC4aDBdnfAPtBLS784Za+pT/8SaeXRGkxjmZuXZA4UdT+1RaoH9kMG+TlGXYOu4CObmjIn42qj7uvGWFromzPo4aZ4zqFZdXxOtCWrZu'"</definedName>
    <definedName name="_AMO_SingleValue_662231970_TaskState.4" hidden="1">"'jRqtbY59NTTwta+PbYU0vvtzSooWlcmNHNU4xgGxaqu7EuNHjfSxePOT1It5fnaH2HMhVPnuPb45J5qn0oZvwV1Rryc3fVYlYDmpi9RYy/sHJNPGtbqAPptkCNQpc9cM+wl4qjbmrkL3n0Nx35M1iQGjDVsZLsAq6LXOOF6YDX+0XGKh2Gk28jstDV7TudVb+CbnNd1h191cq/M6DKovvcovQao99mTscsuYpBBcxeDJbsbxx0WoTfO6S/b'"</definedName>
    <definedName name="_AMO_SingleValue_662231970_TaskState.5" hidden="1">"'RgxJrVXc+/uNYickOE0UJJ3B2ndjm7ZXBxsBReHpXER3Q0un4vyNCNu17h8PsxoRzWTdUraJw5a5yFb0fztnyLx1hW4/AMeRFrbmbsDELXGwR1eD7artVe7m7CSTpfUT6e2dqdX9UEeSml+KCx50fvTfXyOUNp0II/xucklxc0aztPeDIQ1ZXON2rc6ZXWqYJ06sDpldapgnTq0OmV1qgCdaoHqCdrYeMrq1PPolI2orFYVr1U2prJaVbxW'"</definedName>
    <definedName name="_AMO_SingleValue_662231970_TaskState.6" hidden="1">"'2ajKalW8Vq2DXL/L5e2t6b1POHbeLHeY5+19pxB3Dr2M/dKks/9l8CI047E06m2K/uVFGXzIGfJQsl6Ez6Wa4OMl7KN7J6ri/Z1nfzb1ecc04j5bJPZKcV4vH611Frgc35dPlpu1/Ce9tT/j/Aol4X0nxUeDBnyOcuTDouRp4znHr5hdQ2f2eC0rzJFsWwmc+5S20l8SnEvZT5h0UCdgjwBd7MkR//nRBcsiPU+2cyNXyN0zj2PGJ04c3IV'"</definedName>
    <definedName name="_AMO_SingleValue_662231970_TaskState.7" hidden="1">"'w3pM8EWPu3EgU2tMHDyafTj53FC9tmYj2xHnTE2vVrFUr2aqFYzBr36x9y2/fxMnCI0h0gtQFvg1r46yNK93Gxa24rZ2zdm6z3dhLtLngE/XWxlkbV7aNC+8eWftm7VsRcVyT/y7S2jdr37YlhpO79Na+Wfu2efxmrZu1bttg3YJvIK1ts7at3DMd6m+ej+hP2rbTG2ZPTbyEN+TZdl39Y6vj1dQNqR302eeAJ9PzYFGvlN8bpfG+zn9k8x'"</definedName>
    <definedName name="_AMO_SingleValue_662231970_TaskState.8" hidden="1">"'tplF7GuSzx++j0jPeX6n5bampeJ3MQP9N0z50F5+xLlbIakih+9MUNw8JDTcGVgLvT4tx/U4CYDzup+Fqshf1Ijz/PTLpxbmauBjyqnpSqRdf1Bdn6wmvnt1BeaScFjxfbVkJ4Ksz9gKPB+1Qt0KN0SlOOAif8HGhQWHH82XBj87gbz8J9nt6HXoQb9Ze6vX1J4i7seiBe9mMLtpwy9I4TQ99Cj5SsX4GpDR/k1Slb768Zo3zu8CA9Y/Lax'"</definedName>
    <definedName name="_AMO_SingleValue_662231970_TaskState.9" hidden="1">"'POcv+LXa32N+ujNHnNnPJq5sd85cncBOXPklb0z42eL5L1GMhqVkXDyGkPcHv7kw1Hne839aysvwg2PenAEksqfSyPEfXe6+pB0L15YOxqYL2JM6lTjno9qiYRok7o5fsUWzeM2yMUipE3rdSU4F+PGWsg9c/U7eTzS74kR4zvlGzn65F9RKM34Qj2W59bBJ3tf99b7XeT8Gr0k/z5Gl+Q9WAun79Qdvtlv199FD41o5Kz15P8KCHuEfBKF'"</definedName>
    <definedName name="_AMO_SingleValue_671486722_TaskState" hidden="1">"'Partitions:13'"</definedName>
    <definedName name="_AMO_SingleValue_671486722_TaskState.0" hidden="1">"'SASUNICODE7V1Zb9s4EJ7nBfY/GFmgD0U3zn2gFxznKpo4WTtNsU+G4zitsb5iOekGi/3v+3EoWhJ1WJJlye4Sgm2JGs7F4XCGouh39JH+pj71qETP1KExWdSlIQ3oPa3RJq3TBn5LuDOgNsrvcXdA3/juE03ogX6nA5x/pA/0K/1C7+iGWsDxF+oMcNZHTQHbAHQfRwsUXnBPQN2Bagewa1PaAnIHNLeZrqIt8PVtLBV81umEzvCtKFk4P'"</definedName>
    <definedName name="_AMO_SingleValue_671486722_TaskState.1" hidden="1">"'2ZMbeDoAm+H3qDerSbPLuA2gXNjil1AVcFZD5I8AVbwOsC3kGwM7D2GuMa14LUL/J9x9wWUh6DbYayC2i500IEu2uD8jg7xvUNboHWIq7WpZm5Z+u5U8iqw9PisDXqSS11rE1xNcNWE5Md83rLxWBGYvVjaLNsjyyT1KeSt8T1x3ca1xVeKgoWaE5s/0W4DhivHpDdGvR+5UKozpWem84SyPGhOpuWizSZ8li/dAdfOg+aI+8RzjrbjpbhZ'"</definedName>
    <definedName name="_AMO_SingleValue_671486722_TaskState.10" hidden="1">"'3aetqpRlTaLg1q9y7DBBWZ/h7mNx7t5rSviLtUh812yFbZ/GF+Npmvb6y/IcPHlHueZ0dkXMWSwCv9wtPAvMup9w/qGhyceEv+eno1rBwZoVRrGztne+Jzsaut6z1EhSOw6nXY7dK50RUMV2yfquU887nqrSRgQeJ1MraXhKzL0cUx8ivVY8Sqc8qk5QNmS+k1Aoz9CNk4f549q4Wrzi3nvsyerc2Lw1ZV9fszO9O9i9kuErMNURKzr3VEz'"</definedName>
    <definedName name="_AMO_SingleValue_671486722_TaskState.11" hidden="1">"'mvtNH+djmQUaw4Rm0E+Fug89DV/1bQPh3KRzbmq7Ngf/elv0GsCNbZqmhEX9fcz+w7JlYOQscng07UZjSckObBXA8hd7y3laI0zZuPy9nH564F9Z8mhL8Pdt1KvwZ4cimVUXpDQ6x0+zIpW+duyQtGRfnrNZTGEQtaQ/RWl9UnxOjRNweF/Y/DXpLXcDTCJs/pgpbtr/FJESd1L/rPrHPd7j1cmFpLZu0Nwa1hZB7NPUg6fRe594z5N002+'"</definedName>
    <definedName name="_AMO_SingleValue_671486722_TaskState.12" hidden="1">"'TOO1S/u6QWy3Nn43PsPM4/A6/jyu0xnDkIi2vKnZQtW3fq/+eS/wPxOjQkZJT9Uf6fsj6WppNIz93T86xj8nO8FRDJh7VPeYrvA/0H'"</definedName>
    <definedName name="_AMO_SingleValue_671486722_TaskState.2" hidden="1">"'AM2tAmhuF0BzpwCauwXQ3CuA5n4BNA8KoHlYiE/YyImqGJXb9B1lIuLJy8t/R80nYBFU7+3oaNFUHxFfiE8xMr/gXtP+XhQH5VjRl4K+5hhmxPHjBJwli9RUbXeEpmM8wtWQo243liPcqXN5BxiHDCvwiVoPfN2flq+5Iu4xRz8qBq7je4zfEseoL4xZwXi1csqatWbUdaB0nYZJFSb1Fc6V/i7wa+FK1+N3jukuuJ06TNeR1F3fimxBN6S'"</definedName>
    <definedName name="_AMO_SingleValue_671486722_TaskState.3" hidden="1">"'XwhlqDIFbyCTksZiKuPMQImc4rpp9bmmYJoHaLifg36/bIN0lsy5lOVf4vmfYCrd5hz2NzOtW0apkLnmJMq+8Tvka35EeY50Pbz6qZ6NOximh9exSwEy4huj3fXwEbJlec7bYYr9VQq0u8zKY5qAlQJTpFf2GnPuY3tpnFZwFZRVvAiElFZn5JKOhZ0vv6R9YUgX6PcHve0A+onwI6m895/9GcuL2ucn48Y/rrwPhSjhke5Vi4DnMBMtBJl'"</definedName>
    <definedName name="_AMO_SingleValue_671486722_TaskState.4" hidden="1">"'j2M8GylwmW3Uyw7GSCZTsTLFuZYNnMBEs6HO6ZmXQYapr3jDcSDHmG694ztq6Ovw+WSUFd8ijXCfBEP6O0NbaNDo9M7enM4CfAVuyo4pk5lVGynGlt+aKU1dNKjWdtw7RS4dIe4CyOlKRe3DGlcy7ziSHHQOGxW/JINj4v4RxkGfdWce+CvqB/1GLKHI6rjntf58ZyDd2cIfaYF8857P0Yx0lsyfKLxKPt1LGCa3xaHItLnzXJ0UKjuMjHN'"</definedName>
    <definedName name="_AMO_SingleValue_671486722_TaskState.5" hidden="1">"'k/RgnWMczdz24KIZ+PjWZwdODnWGdd6Amyw9qU/UPMHTj1/zqKedzVg6585h5H5i5z3GLCMQy1j1nluMJTM9bz8hPHhruEdP17xrMzbaRZ8O80sRA7U5ZGoxLH/N4bz696vo3Sj4DmoCUzuXOQc1y0b/8848iuZZVb3f5FWZde6vLO81OroIb7fVrqo4Ho8nS/N13PXMOrO8rez5sWiY5YavitL4NGTjeyqbW54DqWVc8wZRD0ve7him5h3'"</definedName>
    <definedName name="_AMO_SingleValue_671486722_TaskState.6" hidden="1">"'HD9DL6sA0zE1IcUVPhXIvFo24Gg/y8wjfASPphtXd3GefSho9awi2fMRVcs9Tqky//qOHkcWFZwLTvssucpzBcxGAJbkK23i1NDX20SvsukxJvXE6mE6SyyuhAynnpK0z9RmrdconovNJeFja0n42F4SPnaWhI/dJeFjb0n42F8SPg6WhI/DJeFDrTtZNCflRKNY2AoL7yje5dE2ff0XX1z+BVz+gUhDjsojUrPR/lHbux7Cgb1xzWyEP41'"</definedName>
    <definedName name="_AMO_SingleValue_671486722_TaskState.7" hidden="1">"'dD5k/jZbUTacy81mu0kEaSlHxii551k+g2ziOUFqzIas4mqmkaM7gPGodjW4p6SzqGlRPUMfYlLGpxdjUprEqY1WZW9WWsSpjVZlb1baxKmNVmVvVjrEqY1WZW9WusSpjVZlb1Z6xKmNVmVvVvrEqY1WZW9WBsSpjVZlb1aGxKmNVC5gF3TB2Zewq0K5mQc5+iug8u4y3rqdqr9duMM/Lu7YnaO+VIp5Ih+09UwQvwjJ+FEa9Tv6df4pZIx'"</definedName>
    <definedName name="_AMO_SingleValue_671486722_TaskState.8" hidden="1">"'C0X0ExthG0c4RZreB+Wyl41HO80LwjX5V6rDMrVCvZjX3paM3yw8WMgOlkac7kP2wNbdg7OQ4fF9ThNyd7Liz+9f899sLemiXmSNYted6jlx7TXeLtSzqXVzR7twy5o4PYNyTbddzuN0bTr9//giu1b4nAJ9b/3ms4w3bdWNwqbj+0//2jckqbXHQ0L32ZiPnEu5wnxqsZr1awV9MjMePfjH9L79/Eez5HkOgEZ5/wuTA+zvi4wn1cUN5t/'"</definedName>
    <definedName name="_AMO_SingleValue_671486722_TaskState.9" hidden="1">"'Jzxc1n4uRrvyWF8nPFxy+Lj5Byn8W/Gv83z1KmKHlilcxJvcZ+ZKM54uLk9nI4lfMeQDuoPSewPIue3peTOu+/hfXl1e9wN+toVPFmD5L4JDdPjTI8rPKbQn0nFjyp+9t6d/9N2tSvMEf1Jy/ZcPd/n2avw1DLZTJi7beP4dH0vOcfq4/lvv09O74ujeJ/lPZN5zXBKybzQJcn/jOq6dtg5deUPq7EDWzmhHlfBx4nfH5EjQl5+L+6YlEw+'"</definedName>
    <definedName name="_AMO_SingleValue_732119577_TaskState" hidden="1">"'Partitions:13'"</definedName>
    <definedName name="_AMO_SingleValue_732119577_TaskState.0" hidden="1">"'SASUNICODE7V1ZbxpJEO7nlfY/IK+UhyhrfB/KJQw+omDsBcfRPiEMOEHLFQbstVb73/fr6uk5eu5hmIFsawTMUV1XV1dVH9O8Yx/Z32zEhqzEnlifzZjBBmzCxuw922K7bJvt4LeEJ2PWxf0eno7ZN3q6YHP2yH5nJzj/yD6wX9kv7B27Yx3g+AtlxjgboSSHbQF6hKMDCi94xqEeQLUP2C2LNoc8AM19oitpc3wjE0sFn212zi7xLSkZO'"</definedName>
    <definedName name="_AMO_SingleValue_732119577_TaskState.1" hidden="1">"'K8Rpi5wDIC3z96g3L0izyHgdoFzx8LOoargbAhJFoDlvI7xzSWbAfuQIG5xzXkdAP9nPH0B5Qno9gkrp3YIHfShiy44f2Cn+D5ge6B1iqstSzP3JP3AkrwKLEM664Ke4FLV2hxXc1y1IXmNzjsmHiMEsxtLl2T7QTIJfXJ5G/SMX3dxbdCVpGCg5Nzkj9fbmODKMenNUO45F0pNovREdBa4lwfNuXWf19mczvKlO6bSedCcUpt4ytF23BR3'"</definedName>
    <definedName name="_AMO_SingleValue_732119577_TaskState.10" hidden="1">"'I4LrxeLcudcU9xdbofhuyQq7Ho2vxtO0zfWX5SV4cke5tjW6wscsVoFf7BaeBWbVT9j/0NCmY07fy9ORtWBjzQoj31nbPd6THQ1V71lqJKkdB9Mux26VdgSUuV2ytmuXc8dTebcVgsfuqZUUPCXiXsTUx1CvFY/SBUXVOe5NiO9oCguK4nWrp+m3r7+q83Ad2v01b/4bV9s31Mprrt6fE5u7pPAJW2aP8AHtQ8r6FZiayCntZzJ3cz4Z4f7'"</definedName>
    <definedName name="_AMO_SingleValue_732119577_TaskState.11" hidden="1">"'M5EFkusE9bTsT3gefJ+TRJYZ7wHj3M5yZddJYikLPlP8O0FNTbqGlKX3fUpsxzFFbMWIc3HO2Mzap6ZYyYmB7FbX23TURp36cMUGMVCyoxTY8uuL8PZllKvSZ4simZvndOxx8V9qpQ+Mqd0nqMi7OqNqTGHgpYRHhWl9Vu+MRJW6rC/pPB7Wm6vBK3OprrEK27a0xAdFk8p9oFxQfbG7dXBhKzSZvkX61wSWfWn4kneab1H4mtPdmlzl7Kb'"</definedName>
    <definedName name="_AMO_SingleValue_732119577_TaskState.12" hidden="1">"'LlXbMOSfRg4rMtPc7/6G7jyuk17BELg0qKfZcNU3vyP/KS/1/vNjTEZRQtUvz7sBp500mk9vTT86xi8nK855P3B9VP2cL3gf0H'"</definedName>
    <definedName name="_AMO_SingleValue_732119577_TaskState.2" hidden="1">"'C6C5VwDN/QJoHhRA87AAmkcF0DwugOZJATRPC/EJOzlR5VG5y77jHs948vLy31FyASycas/MjpanWo6VfUjoW4rhU8qf5sh3kmUqsrQzQ1ExnuFqQlmnE8sZnjTpfh8YJwTL8fFSj3Q9su5vOTLOGUV/mQM28T3Db4lytBfCLGHcWrkgzRoRZW0oVadBUgVJfYNzqb86fg1cqXr8TjlNneqpT3RtSZ3ljdAadEK6KVyixAS4uUxcHoOo8Ce'"</definedName>
    <definedName name="_AMO_SingleValue_732119577_TaskState.3" hidden="1">"'PAXIG42qY54aCae6r7XIC/r269dNdMuuSlnOD7x7BVqjO+9TSRL9mE61K9KWucc8tr31/i54Ij7FNh7s/pvbG7B6XgFZ7VxxmTiV4ux/hw2HL7DX1ljrkLUsoNSBexlYfrASIMnvFfkOfs8bemmcVnPll1W98IQUVkfkno6H2Ft6zf2BJFej3HL/vAfkD9yeg/tZ1/m8oJ06fm4wfb1x77QtXwiHqqxQDz2kmWE4ywXKcCZajTLAcZoLlIB'"</definedName>
    <definedName name="_AMO_SingleValue_732119577_TaskState.4" hidden="1">"'Ms+5lg2csEy24mWNLhcI5MpMPQULxnvEgwoRGeniu2bo6/95dJQl1TlOv7eKKfUdoG2UafIlPXGhn7BNiKmVU8EaciSxYjjR1PlrJ5WmnQqGWQVip0dwg4gzIloRdnTmmfi/7EhHKg4NwteSYbn5dgDrLMe6t4Vmdf0D4aMWUOxtXEs69LY7mFbi6ReyyL5wr2XsNxHluy/DLxcDu1reAWnw7l4sJnzXO00DAu8rHNC9RgE3HubmlbqNMMS'"</definedName>
    <definedName name="_AMO_SingleValue_732119577_TaskState.5" hidden="1">"'Vw8q7MDu491SaUWgPXXvvAHcvzALufts8j5nhZs/TP1YUT/RYx7jEnGidJjVnluEZTo67n5CeLDWcIdP17RqMxbqxd8b/UseB9oQJGoRLn/N4Lz6t6ro3RR8ArUOCZnX+QK1x0T/88Y+aXMolf3f5FW9q5VeaO81OboIb7flrqo4HpmjdLm67kbiLpR/jZqXCw8Z2ngu7IGHj1ZZJd1c0djKJ2cc04/6nnZww3ZxLJx/BKtrAJMNdaGFDf4'"</definedName>
    <definedName name="_AMO_SingleValue_732119577_TaskState.6" hidden="1">"'VCDzZtmArf0sex7BETycblzdxZn7kNByriLZ/Igs5YxT8p53fcOQMosKzjmnI5Jc9nM5zI4PluQrTeKUUNebhK8yGRImOWP1aI0S8ysuw4XrTtp5tKj1CsVzsbsmfOytCR/7a8LHwZrwcbgmfBytCR/Ha8LHyZrwcbomfMh1F6vmpJwoigWtqnBH8QFF2/TlXzx5+Rdw+QcyDRGVp0yORnujtns9hA175xjZCJ6N3Q4YPw2X1EmnEjmXK3W'"</definedName>
    <definedName name="_AMO_SingleValue_732119577_TaskState.7" hidden="1">"'QhlJYvqJKnvUMdBfHGe42TMgqjnYqKdoRnIeto1EtJZ1F3YLqOcpom9I2tRqb2tVWpa0qc6va01alrSpzq9rXVqWtKnOrOtBWpa0qc6s61FalrSpzqzrSVqWtKnOrOtZWpa0qc6s60ValrSpzqzrVVqWtagWjoDvarrRd+dpVFGT0LKI9dxlvXU/VXK/dIp7Xd22P394jRcxIB+29UgQv3DKeC6PeZN6db4pZI+C3S0IxtuG3c4JereB8W8'"</definedName>
    <definedName name="_AMO_SingleValue_732119577_TaskState.8" hidden="1">"'k/6tleaNnIV2VD0pkRqJXsYl86WlF+uJgImE6WdiT/QWtog97Jsfmosz69OTl0YPGu/x+SF3aXLBFHomzJ9R698JjOO+62pHJ5w6J3yxA7OvB9Q7Jdx+18YzT9+v0vuJL7lnB8fP1vT8EZtOvG6lZxe6G97x+VU9rkqrN54ct4zsff5TzXXk17tYK9mpqJaf+m/Vt6/8bf8zmDROc4+4RPXfs47eMK93F+/W7t57Sfy8LPNWhPDu3jtI9bF'"</definedName>
    <definedName name="_AMO_SingleValue_732119577_TaskState.9" hidden="1">"'x8nxji1f9P+bZlZpypaYJVdMf4W96XO4rSHW9rDqViCdwzpo/yE8f1BxPi2kNx+9z24LW9ui7tDW7uBJ2sxsW9CS7c43eIKzynUOan4WcXP3rrzn22Xu8KcsT/Zus2r5zufvQmzlslGwpx1G8enq3vJ2VYfz397fXJ6XxzGe5T3TOY1gykl80LXTPxn0sCxw86Fo/+wGTuwlRPqcRN8HP99Do0Iefm9uDEpmXyqT9tUKcuKRP61X6XcYY57'"</definedName>
    <definedName name="_AMO_SingleValue_779436236_TaskState" hidden="1">"'Partitions:13'"</definedName>
    <definedName name="_AMO_SingleValue_779436236_TaskState.0" hidden="1">"'SASUNICODE7V3pb+I4FPfnlfZ/QKw0H0azpRc9NJcovUbTUhY6He0nRCmdQctVAp2tVvu/78/PcQ7nDiGBWSsCEuf5XX5+fs9xzDv2kf3NRmzISuyZ9dmMGWzAJmzM3rMy22FbbBu/JdwZsx7KH3B3zL7R3QWbs0f2OzvC+Uf2gf3KfmHv2C3rAsdfqDPG2Qg1OWwb0CMcXVB4wT0OdQ+qfcCWLdocch8094iupM3xjUwsNXy22Bm7wLekZ'"</definedName>
    <definedName name="_AMO_SingleValue_779436236_TaskState.1" hidden="1">"'OD8lDD1gGMAvH32BvXuFHmqgNsBzm0LO4eqg7MhJFkAlvM6xjeXbAbsQ4Jo4przOgD+z7j7AsoT0O0TVk6tCh30oYseOL9nx/jeZ7ugdYyrsqWZO5J+YEleB5YhnfVAT3Cpam2OqzmuOpD8lM67Jh4jBLMbS49keyKZhD65vA26x697uDboSlIwUHNu8sfbbUxwlZj0Zqj3IxdKLaL0THQWKMuD5twq5202p7N86Y6pdh40p9QnnnO0HTfF'"</definedName>
    <definedName name="_AMO_SingleValue_779436236_TaskState.10" hidden="1">"'0zZVyooikX/r1yl2mKNsRHAPsTh37jXF/UU5FF+TrLDn0fhqPE3HXH9ZWYIn9yjXsWZX+JzFKvCL3cKzwKz6CfufGDp0zOl7eTqyFWysWWHkO2u753uyo6HqPUuNJLXjYNqV2L3SHgFlbJes79r13OOpLG2H4LEztZKCp0TcizH1MdRrxaN0TqPqHGUT4juawoJG8Ssr0/Tb31/VebgO7XzNG//G1fYN9fJTV/bnxOauKXxC2cwI79E/pKx'"</definedName>
    <definedName name="_AMO_SingleValue_779436236_TaskState.11" hidden="1">"'fgamFmNK+J2M3550RymcmDyLSDc607Ui46qh7h7venQxnZms0UuJ+MGW+BdzUlFVoZkrfTeonhjlTK2aJg7NlO0qT2m0rswS2J1Fb3K39OG3iHAfE7MSCemnDoyXO37NZp0afKY5sWpOX3uLgO9FOHbpWuUvSinFxRrWexMBrCVsI1/qq+hofReL2tKD/cVBb6gqeiNv7KauRVXtbTEC0mPyX3QWNCTa3bi4MpWWT9EK/duAyTy2vkU7nLe'"</definedName>
    <definedName name="_AMO_SingleValue_779436236_TaskState.12" hidden="1">"'o5E9pps8ecOYnsc9esS7Lcm/hsG4/z78BbuHJ6Cnt+wqCaYpdlw9Sb/A+65P9CvAUNcRlFXxT/qayOs+kkUvP69DyrmLwc7/pE+UHtU7HwfWD/AQ=='"</definedName>
    <definedName name="_AMO_SingleValue_779436236_TaskState.2" hidden="1">"'nQJo7hZAc68AmvsF0KwWQPOgAJqHBdA8KoDmcSE+YTsnqnxU7rHvKOMRT15e/jtqLoCFU30wo6NVU31CfME/xcj8gnsd83tVHFRiRV8SukkxzJTixzk4SxapydrOCE3FeIKrCUXdTiwnuNOi8j4wTgiW4+O1Hul6ZJWXHRH3jKIfGQO38D3Db4li1BfCLGHcWjknzRoRdW0oVadBUgVJfYNzqb8r/Bq4UvX4nWK6K2qnPtG1JXXWN0Jb0An'"</definedName>
    <definedName name="_AMO_SingleValue_779436236_TaskState.3" hidden="1">"'ppnCBGhPg5jJxeQyiwu88BsgZjKthnhsKprmvtisJ+Pfq1k93yaxLWs4Nvh8ItkZt3idPI/K6TbQqkUteo8wtr11epjvCY2zR4c5H1WzUzjgFtJpdcpg51eD9foQPh62w15QtdslvlVBrQLyMrRy0BIgKe8V+Q859yt6aZzWc+WUVb3whBRWR+SSjoWZL79k/sKQa9HuG3/eAfEL5BNTfus7/DeXE6XOT8eMd11/7wpVwiPYqxcBznAmWo0'"</definedName>
    <definedName name="_AMO_SingleValue_779436236_TaskState.4" hidden="1">"'ywHGaC5SATLNVMsOxngmUvEyy7mWDZyQRLOhzOmZkoDG4vGc/jT2gm68E1hm6OX/eXSUJd02jW9/E4P6O0DbKBPo1APWsG8BNga2b08EycimhYzKh2PdHI5mmlQbOzQVqpUekQcAZFREIvztjRPhd5w4RineAYLXnEGp+XYA6yjG/ruHfFvqB/NGLKHIyrhXtfl8bShG4uEGMsi+cS9n6K4yy2ZPlF3OF2altBE58uxdzCZ81ztNAwLvKxz'"</definedName>
    <definedName name="_AMO_SingleValue_779436236_TaskState.5" hidden="1">"'XO0YAvj2e3StsDj1vh4VmcHdi51QbUWgPXXvvAHcp7ArufNTeRzrTZs/TPlKiJPEfMbY5JxomTGKs9tghI5nZufID6cNdzjxyuafXlrZbt3VgbBc50BjUQlivG/EZxX914dpRsFL0GNY3LmHJe47pr4f8aRX8ossrf/i7Qyi1bljfJSm6OH+H5b6qKG65k1L5qv525g1I3yt1HzX+ExSwPftTXw6MlGdtk2tzRX0s055vSjnpc93JBNLDuO'"</definedName>
    <definedName name="_AMO_SingleValue_779436236_TaskState.6" hidden="1">"'X6CX1YDplHUgxQ0+Nci8WTZgaz/LzCN4BA+nG1d3cZ5xSGj5TCLZcxBZyzlOyTLvOo4hRRY1nHNORyS5zHM5zLYPluQrauLUUNfVhK+mGRIm+WTq0ZoN5ldchnNXSdpnZ1HrMornYmdN+NhdEz721oSP/TXho7omfBysCR+Ha8LH0ZrwcbwmfMj1JavmpJJoFAtaSeEexQc02qav/+KJy7+Ayz8QaYhRecrkbLR31Have7Bhbx0zG8FPXbc'"</definedName>
    <definedName name="_AMO_SingleValue_779436236_TaskState.7" hidden="1">"'C5k/DJXXSqUU+s5U6SEMpLF5RJc/6SXMPxwlKGyZkHUcnlRSdCM7D1suolpLOopqgeoY62qa0Ta3Gpna0VWmrytyqdrVVaavK3Kr2tFVpq8rcqva1VWmrytyqqtqqtFVlblUH2qq0VWVuVYfaqrRVZW5VR9qqtFVlblXH2qq0Va1gFnRb25W2K1+7ioKMfopoP7uMt66nbq7XbhPP67u2x2+PlSKeSAftMVMEL9wyfhRGvcW8O/wUs0bAb1'"</definedName>
    <definedName name="_AMO_SingleValue_779436236_TaskState.8" hidden="1">"'+CYmzDb4cIvVrB+baS/6hne6FlR746G5LOjECtZDf2paMV5YeLGQHTydKJ5D9oDW3QOzk2H1esT29ODh1YvOv/h+SF3TVLxJGoW3K9Ly88prPE3ZdULm9Y9K4YYucGvj9Ituu4nW+Mpl+//wVXcn8Sjo+v/31QcAbtrrG6VdxeaO/7R5WUNrnqaF74Mh7z8Xc5z7RX016tYK+mRmLav2n/lt6/8fd8TiDRGc4+4XOlfZz2cYX7OL+8W/s57'"</definedName>
    <definedName name="_AMO_SingleValue_779436236_TaskState.9" hidden="1">"'eey8HMN2pND+zjt49bFx4k5Tu3ftH9b5qlTHT2wzi4Zf4v7Qkdx2sMt7eFULME7hvRRf8L4/iBifltIbr/7HtyXN7fH3aKv3cCTtZnYN6Gte5zucYXHFOozqfhRxc/eu/N/2i53hTlhf7J1e66e7/PsTXhqmWwmzNm2cXy6upecbfXx/LfXJ6f3xWG8R3nPZF4zmFIyL3TNxH9DDRw77Jw78ofN2IGtklCPm+Dj+O+P0BEhL78Xd0xKJp/q'"</definedName>
    <definedName name="_AMO_SingleValue_805804074_TaskState" hidden="1">"'Partitions:11'"</definedName>
    <definedName name="_AMO_SingleValue_805804074_TaskState.0" hidden="1">"'SASUNICODE7V1bb9pIFD7PK+1/QFlpH6puSMhd24sIpElVSligqfYpooRs0XJJsWk3Wu1/32/OeHzDNrYxNqARAuzxmXOZ+ebM8cx4/Ire0j80phGV6DsNaEYGDWlKE3pNe3RI+3SA/xKuTKiP9AdcndBffHVOJj3Sb3SO47f0hn6mn+gVdakHHn8jzwRHY+QUtB1Qj/HpQcIzrgmqL5A6AO2eLVtQHkPmEctVsgW/scWliu8+XdE1fpUkA'"</definedName>
    <definedName name="_AMO_SingleValue_805804074_TaskState.1" hidden="1">"'8d15tQHjyH4Dugl8t357DkB3SF4HtjcBVUNmo1gyRy0QtcJfoVlM3AfMUUL50LXIfh/wNVnSJ5C7oC5CmknKIMByqIPzb/QBX6PqQJZFzjbs0vmjq0f2pbXwGXER33Ik1r6S83EmYmze1he5+OexceI4Ozl0mfbvrFNsjyFvU2+Js77ODf4TEkwkNO09BP1NmG6ckx5M+T7kYukNkv6znLmSMtDpmmnizoz+ShfuRPOnYfMJ24T33PEjlfi'"</definedName>
    <definedName name="_AMO_SingleValue_805804074_TaskState.10" hidden="1">"'HuxHSANtRtRKnapc9otIkRRtUu+8m7NXc7T1amH4EBUHL94WGVTbwvInG+XhNRK9n56o4SnvJNcn932FwsZHvpMqQTvJT5Z/3Df27ePMjWqT3PfyXZL7hRpW6ak3xCR/M+A+SmhEcodDg+R7Dv39QjqL/HFrep39nBY1rgT08mH1U7b5vaH/AQ=='"</definedName>
    <definedName name="_AMO_SingleValue_805804074_TaskState.2" hidden="1">"'YQEyKwXIPCpA5nEBMk8KkHlagMyzAmSeFyDzohCfcJCTVNEr9+kr0kTEk5eX/4qcc3ARUh+s6GjdUr8hvhDfvK1VctdV1uVYMZeibnHk8sRRo4koL1l8pnK74zI/Rxn1fkSal4+TvsdXpJX7/PFGzv642YmNJbU/DhY0JucQuo7xFbRlesFxbY/LuoRcQ9ZlYkfLJVCU6Vf6BXcHdfrdOqriKCj+eRlIKaXIGC2ZDH9c95r+pQauXCLyb+D'"</definedName>
    <definedName name="_AMO_SingleValue_805804074_TaskState.3" hidden="1">"'sV6BmDhqTcznH/0Vq4sZJMn0WPdCLQLoSPrK+4msczqnEdef3B/E5l2LYcrEzlpzvjCVnO2PJ6c5YcrIzlhzvjCVHO2NJZWcsOdwZS7bXDvd43zZY4Y3Z/THzJc6mPD7tjpgVVZOtGHC827dHRt+DtmpF7WJkWd0vCEkyqpT3WjN71DBcfpPHh8PkVzl1BDoRRRqWBg2OkQd8v+Icy3uYKZdPfPm3OFZ3Hw2WYabWJVwDJd0tzYi8W3JTev'"</definedName>
    <definedName name="_AMO_SingleValue_805804074_TaskState.4" hidden="1">"'Wp4VqDPuF+phnT5nBebVz7vDKXFsrmGjhclc8NkFXH5yq2ZeUEJVqOVffpcOqgoIVvD9IH1t2PmSNCo7TIB5vvUINt+L7uylgQvi0+n/xwEO0vb5D7AWnq3v8G3x6nzCL9Qzb1r6RWcT6zx3ryRUATrTeL+hderonf6gZiINoXqFrocg/cy7mXCpKeV83fcu2vWvPX8CBVcKrTPay4xbcKm7cLA07pZxmrdJhOrhBIIjdu2cUZoVXUbb6Wd'"</definedName>
    <definedName name="_AMO_SingleValue_805804074_TaskState.5" hidden="1">"'JZd5XKP4qq0xblnkXqH2m+zpmO2XMWgguYggEvyVQBxcvjXAkSvABgxJzWu/miPC4szYcM7T0raUf9lc8nFa3G4IXpUNkSPow3R43hD9DjZED1ON0SPsw3R43xD9LjYED3UnPi6NSkn6sXC5oC9vfiQe9v0+Z8X4vJP0PIPRBqyV36yR4oWe23vrK1D26U486/7ISMu0Za65VSXzt6qMkgjKSpe8Vue9ZxzH59LpDYtyho+96msuF+iedRs'"</definedName>
    <definedName name="_AMO_SingleValue_805804074_TaskState.6" hidden="1">"'vx8p6RDVgtQr5NGY0phaD6YONao0qjJHVUWjSqMqc1QdaVRpVGWOqmONKo2qzFF1olGlUZU5qk41qjSqMkfVmUaVRlXmqDrXqNKoyhxVFxpVGlVrGAU90LjSuArE1TLK5bOIztxlvHU9NWuFZ4d13ty1PUH7QhQxIx22L0YRughk/ChMepsWdyUpZo1A0FPVxWAj6Kl2vVrB/XxDcK/neKFVe74ajbjMjNBSya7vSydrmR8upgdMZ8v9Uv3'"</definedName>
    <definedName name="_AMO_SingleValue_805804074_TaskState.7" hidden="1">"'D1tBe8/kcKf51LUqPBg34qaaRi4uyp43fGf5F6xparcfJWWKNZN6S5yks6THdKd625Nfylpat9+7gmqC9BHW267jdT3MZbIv0MclWcX/C2SPrOGZ+Yv3vg4/nI8n16fmt4l6kdvDg0KTD5LqjeenLRMwnnv660l5Ne7WCvZo/EtP+Tfu39P5NPOdzCYuucPQe34b2cdrHFe7jgu67tZ/Tfi4LP9fkp/i1j9M+blN8nBzj1P5N+7dVZp1qaI'"</definedName>
    <definedName name="_AMO_SingleValue_805804074_TaskState.8" hidden="1">"'E1uiHxFPe1juK0h1vZw/m5hO/CMUD+KYk9N+T4trTcefY9vC1vb4vroq3dwpN1SO6b0NEtTre4wmMK/5xU/Khi11t3/rPtaleYS/qTNm1ePd/57G2YtUw2Euau2zg+Xb3XpYMy++Dx4/H896JPTu+Lo3Rf5j2Tec0oSduxYkb8/4j0eHm167g+N5l9/ja7rVaWfRYF136N+0YTaWOme4iluXsvJdEe9iL5tRiF/YUSX09LurfWF5Y9PWo8K'"</definedName>
    <definedName name="_AMO_SingleValue_805804074_TaskState.9" hidden="1">"'1WOrt0XJCsLJ5/bQzmpnQg+TmRX8vEpsfYDjoUeI1EQT9I7jmtMpE1Z7+US5hx9NezINGiPWH+ZR5ehE98t9pdxS/uWxBu86p5o0c3Nm3PK1HtWBPkFOFK2fganNvog55ry9e4rY6TPLB1kzxgemTs9ZwV6nrry34FicfezmVUjzRX4P1i2d0H7ZNksS+iJf1vcjgxrhEeOLoVH2eK9Z88uHnV+I5v77sIZNfLXvLcWwtLXhQqxK3BcTITt'"</definedName>
    <definedName name="_AMO_SingleValue_825207699_TaskState" hidden="1">"'Partitions:13'"</definedName>
    <definedName name="_AMO_SingleValue_825207699_TaskState.0" hidden="1">"'SASUNICODE7V1ZbxpJEO7nlfY/IFbKQ5Q1vg/lEsZXFIxZcBztE8IYJ2i5woC91mr/+35dPT1Hzz0MM5BtjYA5quvq6qrqY5p37CP7m43YkJXYE+uzGTPYgE3YmL1nZbbDttg2fkt4MmY93H/A0zH7Rk8XbM4e2e/sGOcf2Qf2K/uFvWO3rAscf6HMGGcjlOSwbUCPcHRB4QXPONQ9qPYBW7Zoc8h90NwjupI2xzcysVTx2WLn7BLfkpKB8'"</definedName>
    <definedName name="_AMO_SingleValue_825207699_TaskState.1" hidden="1">"'zPC1AOOAfD22RuUu1PkOQDcDnBuW9g5VA2cDSHJArCc1zG+uWQzYB8SRBPXnNcB8H/G0xdQnoBun7ByagfQQR+66IHze3aC7322C1onuCpbmrkj6QeW5DVgGdJZD/QEl6rW5ria46oDyc/ovGviMUIwu7H0SLYfJJPQJ5e3Qc/4dQ/XBl1JCgZKzk3+eL2NCa4Sk94M5Z5zodQiSk9EZ4F7edCcW/d5nc3pLF+6YyqdB80ptYmnHG3HTXGn'"</definedName>
    <definedName name="_AMO_SingleValue_825207699_TaskState.10" hidden="1">"'4B5ice7ca4r7i3IoviZZYc+j8dV4mo65/rKyBE/uKNexRlf4mMUq8IvdwrPArPoJ+58YOnTM6Xt5OrIWbKxZYeQ7a7vHe7Kjoeo9S40kteNg2pXYrdKOgDK3S9Z27XLueCrvtkPw2D21koKnRNyLmPoY6rXiUbqgqDrHvQnxHU1hQVG8bvU0/fb3V3UerkO7v+bNf+Nq+4Za+Zmr9+fE5i4pfELZ7BHeo31IWb8CUws5pf1M5m7OJyPcn5k'"</definedName>
    <definedName name="_AMO_SingleValue_825207699_TaskState.11" hidden="1">"'8iEw3uKdtZ8J74HPfUf4OEN7dDGdmjTSWwP9gyn4L2Kkps9DQlL6b1F4Mc8RWjBYH95rtbE1qua2MFtgeRa15dy3EqRtnPBCjFAtqrQ2Ppjh/T2aZKn2mOLKpVX73FgffkXbq0LfKXZKajIszqvYkBl5K2EO41lfV5ng0idvigv7PQa2pOjwSt/kzViXL9taYgGgx+W+zC4oNNrduLgylZpO2Rr+64HJPLQ+STu8taj0T2nWzx5z9E9nurl'"</definedName>
    <definedName name="_AMO_SingleValue_825207699_TaskState.12" hidden="1">"'mX5Lk38dl2Huefcrdw5fQY9liFQSXFjsuGqTv5L3jJ/5F3CxriMor2KP5fWI256SRS+/jpeVYxeTne9cn4g+qnYuH7wP4D'"</definedName>
    <definedName name="_AMO_SingleValue_825207699_TaskState.2" hidden="1">"'AJq7BdDcK4DmfgE0DwqgeVgAzaMCaB4XQPOkEJ+wnRNVHpV77Dvu8YwnLy//HSUXwMKpPpjZ0fJUK7GyDwndpBg+pfxpjnwnWaYiSzszFBXjKa4mlHU6sZziSYvu94FxQrAcHy/1SNcj637ZkXHOKPrLHLCF7xl+S5SjvRBmCePWygVp1ogoa0OpOg2SKkjqG5xL/dXxa+BK1eN3ymnqVE99omtL6ixvhNagE9JN4RIlJsDNZeLyGESFP3k'"</definedName>
    <definedName name="_AMO_SingleValue_825207699_TaskState.3" hidden="1">"'MkDMYV8M8NxRMc19tVxLw79Wtn+6SWZe0nBt8PxBsleq8Ty1N9Gs20apEX+oa99zy2vfL9ER4jC063P0xtTdm97gEtNq74jBzKsHb/QgfDlthr6m31CVvWUKpAfEytvpgJUBU2Cv2G/qcZ+yteVbFmV9W/cYXUlARmX8yGmpv4T37B5ZUhX7P8fsekD9wfwLqb13n/4Zy4vS5yfjxxrXXvnAlHKK+SjHwnGSC5TgTLEeZYDnMBMtBJlj2M8'"</definedName>
    <definedName name="_AMO_SingleValue_825207699_TaskState.4" hidden="1">"'GylwmW3Uyw7GSCJR0O58hEFAa3l4zn8Sc0kvPgiqGb49f9ZZJQ1xTN+j4e52eUtkE20KcI1LNGwD4BtmpmD0/EqciGxYhi15ONbJ5WGjQ6GaSVKt0dAs6gjEjoxZk72uei3zChXCc4R0uescbnJZiDLPPbGp7V2Re0j0ZMmYNxtfDs69JYmtDNJXKMZfFcwd7PcJzHliy/jDvcTm0raOLTpZxb+Kx5jhYaxkU+tnmBGmwhnt0ubQt1mgmJi'"</definedName>
    <definedName name="_AMO_SingleValue_825207699_TaskState.5" hidden="1">"'2d1dmD3pS6p1AKw/toX/kCOE9jlvH0TOa/Thq1/pr6K6KeI8Y0xyThResYqz22CEn06Nz9BfDhLuOPHKxp9eWv1du+sHgTv6wwoEpUox/9GcF7de3WULgpegRrH5OxzXOG6a+L/GSO/lFn03v4v0spetCpvlJfaHD3E99tSF1Vcz6zR2Hw9dwNRN8rfRo1/hecsDXxX18CjJ4vssm5uaaykm3PO6Uc9L3u4IZtYNo5fopVVgemMdSDFDT5V'"</definedName>
    <definedName name="_AMO_SingleValue_825207699_TaskState.6" hidden="1">"'yLxZNmBrP8ueR3AED6cbV3dx5jgktJyTSDYPIks545S8513HMKTMoopzzumIJJf9XA6z7YMl+YqSOCXUdSXhq0mGhEnOTD1ao8H8istw4bqTdr4sal1C8VzsrAkfu2vCx96a8LG/JnwcrAkfh2vCx9Ga8HG8JnycrAkfcn3FqjmpJIpiQasn3FF8QNE2ffkXT17+BVz+gUxDROUpk6PR3qjtXvdgw946RjaCZ123AsZPwyV10qlGztlKHaS'"</definedName>
    <definedName name="_AMO_SingleValue_825207699_TaskState.7" hidden="1">"'hFJavqJJnPdPcw3GKuw0Tsoajk0qKTgTnYetlVEtJZ1FNUD1HGW1T2qZWY1M72qq0VWVuVbvaqrRVZW5Ve9qqtFVlblX72qq0VWVuVQfaqrRVZW5Vh9qqtFVlblVH2qq0VWVuVcfaqrRVZW5VJ9qqtFWtYBR0W9uVtitfu4qCjJ5FtOcu463rqZnrtdvE8/qu7fHbY6SIGemgPVaK4IVbxnNh1FvMu8NNMWsE/HZDKMY2/HZI0KsVnG8r+U'"</definedName>
    <definedName name="_AMO_SingleValue_825207699_TaskState.8" hidden="1">"'c92wstG/lqbEg6MwK1kl3sS0cryg8XEwHTydKJ5D9oDW3QOzk2H3XWpzcnhw4s3vX/Q/LC7pIl4kiULbnelxce03nH3ZZULm9Y9K4YYucGvj9Ituu4nW+Mpl+//wVXcn8Sjo+v/31QcAbtrrG6VdxeaO/7R5WUNrnqbF74Mp7z8Xc5z7VX016tYK+mZmLav2n/lt6/8fd8TiHROc4+4VPXPk77uMJ9nF+/W/s57eey8HMN2pND+zjt49bFx'"</definedName>
    <definedName name="_AMO_SingleValue_825207699_TaskState.9" hidden="1">"'4kxTu3ftH9bZtaphhZYY1eMv8V9qbM47eGW9nAqluAdQ/ooP2F8fxAxvi0kt999D27Lm9vibtHWbuDJ2kzsm9DWLU63uMJzCnVOKn5W8bO37vxn2+WuMKfsT7Zu8+r5zmdvwqxlspEwZ93G8enqXnK21cfz316fnN4Xh/Ee5T2Tec1gSsm80DUT/400cOywc+HoP2zGDmyVhHrcBB/Hf59DI0Jefi9uTEomn+rTNlXKiiKRf+3XKHeY496I'"</definedName>
    <definedName name="_AMO_SingleValue_921006515_TaskState" hidden="1">"'Partitions:11'"</definedName>
    <definedName name="_AMO_SingleValue_921006515_TaskState.0" hidden="1">"'SASUNICODE7V1Zb+JIEK7nlfY/oKw0D6PZkJBbO4cI5BgNQ1ggGe0TYgjZQcs1YDITrfa/79fVbl9gYzvGdlALAXZ3dR3dn6urD9tv6QP9pBENqUCP1KcZzWlAExrTO9qhfdqlPfwXkDOmHtLvkTumvzl3QQY90O90iuMP9J5+pV/oLbWpCx7/oMwYRyOUFLQtUI/w6ULCE/IE1VdI7YN2x5ItKA8h84DlKtmC38jkUsZ3ly7oCr9K0hzHV'"</definedName>
    <definedName name="_AMO_SingleValue_921006515_TaskState.1" hidden="1">"'ebUA48B+PbpDcrdeew5At0+eO5Z3AVVBZoNYckCtELXMX6FZTNwHzJFA+dC1wH4f0LuEyRPILfPXIW0I9RBH3XRg+Zf6Qy/h1SCrDOc7Vg1c8fWDyzLK+Ay5KMe5EktvbVm4MzAWQeWV/m4a/KZB3B2c+mxbd/ZJlmfwt4654nzHs7nfKYkzFHSMPUT7TZmumJIeTOU+5GKpCZLemQ5C6SlIdOw0kWbGXyUrtwxl05D5pSviccUseOWuJ+B'"</definedName>
    <definedName name="_AMO_SingleValue_921006515_TaskState.10" hidden="1">"'PVd0qXDxmePpArST/GTdh31z1S7OnGg2yDmia5N8ctzcrDn1roDob8jaRQ0NaWiO6uX7vrw+Pp5F3uglvs5eTssal1bEjn7tU7T4vaf/AQ=='"</definedName>
    <definedName name="_AMO_SingleValue_921006515_TaskState.2" hidden="1">"'zFIGMg8ykHmYgcyjDGQeZyDzJAOZpxnIPMvEJ+ylJFX0yj36hjQR8aTl5b+h5AJchNR7MzratNTviC/EN21rldxs6voJeR3zN0vZm7K+GCriVNQNjtumHDMb0CxadKpKO6NSL0cZ839GmpuPnb7DOdLKXf64xw3eUYM9MpDU3lGAoDG4hNB1hK+gLdJrjuq7XNcFlBqwLmNrrFAARZFe0W8YG1XpD/OojKNV0d+blZRSioxQo8nwRrXv6F+'"</definedName>
    <definedName name="_AMO_SingleValue_921006515_TaskState.3" hidden="1">"'qIecc454azl7hmlmAxuBS9vF/gZo4cRJNn2X/+3olXQEf2V7hNfbnVOC283rD8JwLIWw52xpLTrfGkpOtseR4ayw52hpLDrfGkoOtsaS0NZbsb40lL9cO52znS7DCHbN7Y+ZznE14dt4ZMSuqOlvR53i3Z80LfwRt2Yzaxby6Gi8ISTKqlCPNmTVn6i+/zrPjfvLLnDoEnYgi56YGNY6R+zxesY/lGGbC9RNe/g2O1eijxjKM2Lr4a6CkO6'"</definedName>
    <definedName name="_AMO_SingleValue_921006515_TaskState.4" hidden="1">"'XNA0dLTkq3PhXk1egW45l6SJv9eTWR9+XZXBqomyvg8Ll8roGsKj4XoS0rRqjRYqi2j4dTGwUNfLuQ3jdHP0aKCA3SIh1sXqIFm/B97WdjQfi28HzSw0Gwv7xG6XukqbH/Nb5dTpkF+odk2l9JLeN8Zs31pIuAOq7eJNpfeLk6fss5xECwL1Ct0OYeuJtyL7VKelotf8Ot/9yWv4IHKYNTlTqw4gbfMmx+WRiwaz/JWKXFdHJ/RBS5Yesuz'"</definedName>
    <definedName name="_AMO_SingleValue_921006515_TaskState.5" hidden="1">"'Aytom5yXtQ9BqqUcxZXpS2vvIvUO7R+kzUdseUqBhU0eyu4RN8DEaaEdydE8P6HIXNS8+oP1rywOBM2XLpS4s78r1tJz16L/ZzoUcqJHgc50eMwJ3oc5USP45zocZITPU5zosdZTvRQOwI2rUkxUi/mtw7s7sUH3NvGL/+0FJffQss/EWnIXnlqzRQt99ruVVubtk1h1l93fWZcgi11yimvXb1VdRBHUlC84rU86TXnHj7nSK2blBV8OrGs'"</definedName>
    <definedName name="_AMO_SingleValue_921006515_TaskState.6" hidden="1">"'6KzRPGi134uUeIhqQOoFymhMaUxtBlP7GlUaVYmjqqRRpVGVOKoONKo0qhJH1aFGlUZV4qg60qjSqEocVccaVRpViaPqRKNKoypxVJ1qVGlUJY6qM40qjaoNzILuaVxpXK3E1TrK9auI9tpluH09FXOHZ4t1zu/enlVPxchiRdrvqSBZ6CKQ8SMz6U1afiZLNi2y6k56vUfAeVfB6r7Gvvaf299UaMh1NvetleR6nHiy1nm/bPqdeLZ01ur'"</definedName>
    <definedName name="_AMO_SingleValue_921006515_TaskState.7" hidden="1">"'vt3P1is8XSPHuJlF61KjP9xINHVyUPU38zvAvrq6BefXYJQuskSxbcN37JP2UM8V9LXm1vKF1u6xbyBO056BOdve08x6qOdsifUy0vdO3OHtgHUfMT+y6vffwfCC5Kzy9vdPL1DYebJp4mNx0DC19mYi0xD1XF9qraa+WsVfzxj/av2n/Ft+/ibtrzmHRBY4+4lvTPk77uMx93KrRrvZz2s8l4efqfO+89nHax+XFx8mZRe3ftH97jn+7hm'"</definedName>
    <definedName name="_AMO_SingleValue_921006515_TaskState.8" hidden="1">"'23/ARzce90S3s47eEy93DeGfLwPs7/ORt96Doh8VQNOZcua9m+u93fb+Tp6k5/xU09GeKc/qK8ra2lu6b1EtZQoo3LnW0bxqerN1u0UGefXH48nP9e9snxfXGQ7uu8ZzSvGSQpL6vmRYeP9y9XYa9qIG3EdPehrljnkzhETe4E8muw/r0lf7KZNuiYu1OKLl8czkpVom15kWh1YZdzYttObQXwsWOCgodPgbXvcy/6ENgzhZN0yT2igbQJ6'"</definedName>
    <definedName name="_AMO_SingleValue_921006515_TaskState.9" hidden="1">"'x1FQnFN3dg9/rIHDVuLNyTealN1xQ9Obu6SE6beMWOKr8CHsuELODXhlew8dfU7c0ZIn5k6SF/pH6vZvrTkKHuH3OXn4czMWq7H5H1v2twG3dS0VdbMlH8bfF3MzZGHHPX4x1viHUBPDh5VfjuRM860RzPeFnfXvl/6ptAgnhEZFgt+z5L0IqOGa0C0SJXKXO/LCJEUTVLvf1qwl7K1dWsx9yBpHU7cV9eqlhZWTy1k+7dG8JOVROtO+JlC'"</definedName>
    <definedName name="_AMO_SingleValue_991905274_TaskState" hidden="1">"'Partitions:13'"</definedName>
    <definedName name="_AMO_SingleValue_991905274_TaskState.0" hidden="1">"'SASUNICODE7V3pb+I4FPfnlfZ/QF1pPoxmS+ldzSUKPUZDoQudjvYTopTOoOUaAp2tVvu/78/PcQ7nIAkhAdaKgMR5fpefn59fHPOOfWR/syEbsAJ7Zj02ZQbrszEbsfdsh5XYLtvDbwF3RqyL8kfcHbFvdHfOZuyJ/c5Ocf6RfWC/sl/YO3bHOsDxF+qMcDZETQ7bAvQQRwcUXnCPQz2Aag+wOxZtDnkImgdEV9Lm+IYmljI+u+yCXeFbU'"</definedName>
    <definedName name="_AMO_SingleValue_991905274_TaskState.1" hidden="1">"'jJwXiVMXeDoA2+PvUG9e0WeI8CVgHPPws6hKuBsAEnmgOW8jvDNJZsC+4AgbnHNee0D/2fcfQHlMej2CCundgQd9KCLLjh/YGf4PmT7oHWGqx1LM/ckfd+SvAIsAzrrgp7gUtXaDFczXLUheZXOOyYeIwSzG0uXZPtBMgl9cnnrdI9fd3Ft0JWkYKDmzOSPt9uI4IoR6U1R72cmlJpE6ZnozFGWBc2ZVc7bbEZn2dIdUe0saE6oTzxnaDtu'"</definedName>
    <definedName name="_AMO_SingleValue_991905274_TaskState.10" hidden="1">"'ImTl96KOSfHkU33apkpZVCTyb/0KxQ4zlA0J7jES5869pri/2AnFd0tW2PVofDWepm2uvywuwZN7lGtb2RWes1gFfrFbeBqYVT9h/3NPm44ZfS9PR7aCjTUtjHxnbXe+Jz0aqt7T1EhcOw6mXYzcK+0RUMZ28fquXc89nsrSVggee6ZWUPAUiHsxpj6Feq1olC5pVJ2hbEx8L6Ywp1G8Zs00/f4ZQNV5uA7t+Zo3/o2q7Qb18qpr9ufE5q4'"</definedName>
    <definedName name="_AMO_SingleValue_991905274_TaskState.11" hidden="1">"'pfMKOOSN8QP+Qsn4FpiZiSvuejN2cd4Yon5o8iEg3eKZtR8IH4LPkqH8PCO9uhlOzRepL4H80Zb8D7MSUWWhoQt+31F8MM2MrssXBs2Y7WpNabinZAtujqC3vboUobeMcD0SWYk69te7RFOfv2axTps8ERzqtykvvcPAdaScOfavcxWnJqDgXtZ7EwGsJewjX+qr6HB9Nova4oP9zUFuqBo/Ebb7KymTZ3hYTEE0m/518TmODza2bC0Np2b'"</definedName>
    <definedName name="_AMO_SingleValue_991905274_TaskState.12" hidden="1">"'i90a8tuNwTy4Mk03uTes+Ydt3sMuf8RPa7G9YheR5MfLadR/ln9V1cOT2GnaswqKbYcdkwdSf/NTX+P7jvQkNcRtEfxf/Rq2NuMonUOX5ynlVMXo73fSL+oPYpWvg+sP8A'"</definedName>
    <definedName name="_AMO_SingleValue_991905274_TaskState.2" hidden="1">"'iqUcaO7nQPMgB5qHOdA8yoHmcQ40T3KgeZoDzbNcfMJeRlT5qNxl31HGI56svPx31JwDC6f6aEZHy1MtRoo+JPQtjeETip9miHfiRSqytjNCUTGe42pMUacTyznuNKm8B4xjguX4eK0nuh5a5TuOiHNKo7+MAZv4nuK3QDHaC2GWMG6tXJJmjQV1bShVp0FSBUndwLnUXw2/Bq5UPX6nmKZG7dQjurakzvpGaAs6Id0UrlBjDNxcJi6PQVT'"</definedName>
    <definedName name="_AMO_SingleValue_991905274_TaskState.3" hidden="1">"'4nacAOYNx1c1zQ8E089V2MQb/Xt366S6edUnLaeD7kWDL1OY96mliXrOJViXmUjcoc8trl+/QHeExdulwz8fU2Zg94xLQ6uyKw8yoBu/3Q3w4bJG9ptlSh7xlAbX6xMvImoMVAFFkr9hvmHNW2VvzrIwzv6j6jS+koCIi/3g01NnCe/YPLKkM/V7g9z0gf6B8DOpvXef/hnLi9Lnx+PGOa6994Qo4RHtF5zgYU4HaTh1lomMuRJDlbGskOd'"</definedName>
    <definedName name="_AMO_SingleValue_991905274_TaskState.4" hidden="1">"'0aSU62RpLjrZHkaGskOdwaSQ62RpL9rZGktDWSbK4czizyJkjhjqqjzRDGlPl/dM25Nmce4C+ThLqh2U/PJ0LdRmnrZIc9mrF0rScmnwBbNmebz8SpyJ5wXsS8wD173Tyt1OlpVpBWylQ6AJxBM2ihF2euwT4XeaYx9bvgOX38DEd0XoI5SDMfUsG9GvuC/lGPKHMwribufV0ayy10cwX/tiyea9h7FcdFZMmyy9CE26ltBbf4dChHI3zWL'"</definedName>
    <definedName name="_AMO_SingleValue_991905274_TaskState.5" hidden="1">"'EMLDeMiG9u8RAs2MabeLW0LfMyMjmd1dmDn3q6o1hyw/toX/kDmle163lyWXAfQgq1/ptyWyGuJfPiIZBwrmVSV5xZBiRygm58gPpw13OPHK8rWv7Wyo/dWxonnxvo0EhUoJ/SN4Ly69+oo2Sh4DWockzNHdY3rjol/G0d+KbPI9v1fpJVZV1XeRV5qc/QQ3W9LXZRxPbWe3mXruesYdRf520XPS8Jjljq+y2vg0eON7LJt7mie1sk45vSj'"</definedName>
    <definedName name="_AMO_SingleValue_991905274_TaskState.6" hidden="1">"'npU9NMgmlh3Hr9DLysBUZW1I0cCnDJk3ywZs7ac58wgewcPpRtVdlGfiElo+w4733FzWco5Tssy77m1AkUUZ55zTIUku57kcZs8HS/wViFFqqOsQw1cfDgiTXMnwZD095FdchktXSdL1FYvWseXPRWlN+NhfEz4O1oSPwzXh42hN+DheEz5O1oSP0zXh42xN+JDr8VbNSTHWKBa02s49ivdptE1e/8UTl38Bl38g0hCj8oTJbLR31Havk7N'"</definedName>
    <definedName name="_AMO_SingleValue_991905274_TaskState.7" hidden="1">"'h7xyZjeBVOrsB+dNwSZ10+Nqn8DU+UgdJKIXFK6rkaa9M6uI4R2ndhKzgaCeSor2A87D1laqlJLOoW1C9QB1tU9qmVmNTJW1V2qpSt6p9bVXaqlK3qgNtVdqqUreqQ21V2qpSt6ojbVXaqlK3qmNtVdqqUreqE21V2qpSt6pTbVXaqlK3qjNtVdqqVpAF3dN2pe3K164WQS5+img/u4y2rqdirtduEc/ru7bHb0+qPJ5IB+3JlQcv3DJ+5k'"</definedName>
    <definedName name="_AMO_SingleValue_991905274_TaskState.8" hidden="1">"'a9ybw7ouWzRsBv95x8bMNvRx29WsH5tpL/qGd7oWVHvgobkM6MQK2kN/Ylo7XID+czAiaTpb2Q/6A1tEHv5Nh81FiP3pwcOLB41/8PyAu7axaII1G34HpXV3hMZ4m7L6lcNtjiXZTETj98P6l013E73xhNvn7/C67kflYcH1//+6jgDNqNaXWruL3Q3vePigltctXRvPBlPObj73JeaK+mvVrOXk2NxLR/0/4tuX/j7/mcQ6ILnH3Cp6Z9n'"</definedName>
    <definedName name="_AMO_SingleValue_991905274_TaskState.9" hidden="1">"'PZxufs4v3m39nPaz6Xh5+q0J4f2cdrHrYuPEzlO7d+0f1vmqVMFPbDCrhl/i/tKR3Hawy3t4VQswTuG9FB/zPj+ICK/LSS3330P7sub2+Pu0Nca8GQtJvZNaOkep3tc7jGF+kwqelSx7b07+6ftcleYc/YnW7fn6tk+z96Ep5bxMmHOto3i09W95Gyrj+a/vT45uS8O432R94znNYMpxfNCN0z8l17fscPOpWP+sBk7sBVj6nETfBz//Rk6'"</definedName>
    <definedName name="_AMO_UniqueIdentifier" hidden="1">"'1b747e39-c320-4639-b18d-8c13a71b5592'"</definedName>
    <definedName name="_AMO_XmlVersion" hidden="1">"'1'"</definedName>
    <definedName name="Summary_Tables">[1]Table1!#REF!</definedName>
    <definedName name="Summary_Tables_10">#REF!</definedName>
    <definedName name="Summary_Tables_11">[1]Table2.1!#REF!</definedName>
    <definedName name="Summary_Tables_14">#REF!</definedName>
    <definedName name="Summary_Tables_15">#REF!</definedName>
    <definedName name="Summary_Tables_17">[1]Table3.7!#REF!</definedName>
    <definedName name="Summary_Tables_18">[1]Table3.6!#REF!</definedName>
    <definedName name="Summary_Tables_19">#REF!</definedName>
    <definedName name="Summary_Tables_2">[1]Table1!#REF!</definedName>
    <definedName name="Summary_Tables_20">[1]Table4!#REF!</definedName>
    <definedName name="Summary_Tables_24">[1]Table8!#REF!</definedName>
    <definedName name="Summary_Tables_25">[1]Table2.2!#REF!</definedName>
    <definedName name="Summary_Tables_26">[1]Table2.2!#REF!</definedName>
    <definedName name="Summary_Tables_27">#REF!</definedName>
    <definedName name="Summary_Tables_28">'[1]Table 2'!#REF!</definedName>
    <definedName name="Summary_Tables_29">'[1]Table 2'!#REF!</definedName>
    <definedName name="Summary_Tables_3">[2]Table2.2!#REF!</definedName>
    <definedName name="Summary_Tables_30">'[1]Table 2'!#REF!</definedName>
    <definedName name="Summary_Tables_31">'[1]Table 2.3'!#REF!</definedName>
    <definedName name="Summary_Tables_32">'[1]Table 2.3'!#REF!</definedName>
    <definedName name="Summary_Tables_34">[1]Table3.8a!#REF!</definedName>
    <definedName name="Summary_Tables_35">[1]Table3.8b!#REF!</definedName>
    <definedName name="Summary_Tables_36">#REF!</definedName>
    <definedName name="Summary_Tables_37">[1]Table3.8c!#REF!</definedName>
    <definedName name="Summary_Tables_38">[1]Table3.6!#REF!</definedName>
    <definedName name="Summary_Tables_4">[2]Table2.2!#REF!</definedName>
    <definedName name="Summary_Tables_44">[1]Table2.1!#REF!</definedName>
    <definedName name="Summary_Tables_45">[1]Table2.2!#REF!</definedName>
    <definedName name="Summary_Tables_46">[1]Table2.2!#REF!</definedName>
    <definedName name="Summary_Tables_5">[2]Table2.2!#REF!</definedName>
    <definedName name="switch1">'Modelled 2019 Emp'!#REF!</definedName>
  </definedNames>
  <calcPr calcId="191029"/>
  <pivotCaches>
    <pivotCache cacheId="81" r:id="rId25"/>
    <pivotCache cacheId="82" r:id="rId26"/>
    <pivotCache cacheId="83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17" i="29" l="1"/>
  <c r="S217" i="29"/>
  <c r="T217" i="29"/>
  <c r="U217" i="29"/>
  <c r="V217" i="29"/>
  <c r="W217" i="29"/>
  <c r="X217" i="29"/>
  <c r="Y217" i="29"/>
  <c r="Z217" i="29"/>
  <c r="AA217" i="29"/>
  <c r="AB217" i="29"/>
  <c r="AB218" i="29" s="1"/>
  <c r="AC217" i="29"/>
  <c r="AD217" i="29"/>
  <c r="AE217" i="29"/>
  <c r="AF217" i="29"/>
  <c r="AG217" i="29"/>
  <c r="AH217" i="29"/>
  <c r="AI217" i="29"/>
  <c r="AJ217" i="29"/>
  <c r="AK217" i="29"/>
  <c r="AL217" i="29"/>
  <c r="AM217" i="29"/>
  <c r="AN217" i="29"/>
  <c r="AN218" i="29" s="1"/>
  <c r="AO217" i="29"/>
  <c r="AP217" i="29"/>
  <c r="AQ217" i="29"/>
  <c r="AR217" i="29"/>
  <c r="AS217" i="29"/>
  <c r="AT217" i="29"/>
  <c r="AU217" i="29"/>
  <c r="AV217" i="29"/>
  <c r="AW217" i="29"/>
  <c r="AX217" i="29"/>
  <c r="AY217" i="29"/>
  <c r="BA217" i="29"/>
  <c r="BB217" i="29"/>
  <c r="BC217" i="29"/>
  <c r="BD217" i="29"/>
  <c r="BE217" i="29"/>
  <c r="BF217" i="29"/>
  <c r="BG217" i="29"/>
  <c r="BH217" i="29"/>
  <c r="BI217" i="29"/>
  <c r="BJ217" i="29"/>
  <c r="BK217" i="29"/>
  <c r="BL217" i="29"/>
  <c r="BL218" i="29" s="1"/>
  <c r="BM217" i="29"/>
  <c r="BN217" i="29"/>
  <c r="BO217" i="29"/>
  <c r="BP217" i="29"/>
  <c r="BQ217" i="29"/>
  <c r="BR217" i="29"/>
  <c r="BS217" i="29"/>
  <c r="BT217" i="29"/>
  <c r="BU217" i="29"/>
  <c r="BV217" i="29"/>
  <c r="BW217" i="29"/>
  <c r="BX217" i="29"/>
  <c r="BX218" i="29" s="1"/>
  <c r="R218" i="29"/>
  <c r="S218" i="29"/>
  <c r="T218" i="29"/>
  <c r="U218" i="29"/>
  <c r="V218" i="29"/>
  <c r="W218" i="29"/>
  <c r="X218" i="29"/>
  <c r="Y218" i="29"/>
  <c r="Z218" i="29"/>
  <c r="AA218" i="29"/>
  <c r="AC218" i="29"/>
  <c r="AD218" i="29"/>
  <c r="AE218" i="29"/>
  <c r="AF218" i="29"/>
  <c r="AG218" i="29"/>
  <c r="AH218" i="29"/>
  <c r="AI218" i="29"/>
  <c r="AJ218" i="29"/>
  <c r="AK218" i="29"/>
  <c r="AL218" i="29"/>
  <c r="AM218" i="29"/>
  <c r="AO218" i="29"/>
  <c r="AP218" i="29"/>
  <c r="AQ218" i="29"/>
  <c r="AR218" i="29"/>
  <c r="AS218" i="29"/>
  <c r="AT218" i="29"/>
  <c r="AU218" i="29"/>
  <c r="AV218" i="29"/>
  <c r="AW218" i="29"/>
  <c r="AX218" i="29"/>
  <c r="AY218" i="29"/>
  <c r="BA218" i="29"/>
  <c r="BB218" i="29"/>
  <c r="BC218" i="29"/>
  <c r="BD218" i="29"/>
  <c r="BE218" i="29"/>
  <c r="BF218" i="29"/>
  <c r="BG218" i="29"/>
  <c r="BH218" i="29"/>
  <c r="BI218" i="29"/>
  <c r="BJ218" i="29"/>
  <c r="BK218" i="29"/>
  <c r="BM218" i="29"/>
  <c r="BN218" i="29"/>
  <c r="BO218" i="29"/>
  <c r="BP218" i="29"/>
  <c r="BQ218" i="29"/>
  <c r="BR218" i="29"/>
  <c r="BS218" i="29"/>
  <c r="BT218" i="29"/>
  <c r="BU218" i="29"/>
  <c r="BV218" i="29"/>
  <c r="BW218" i="29"/>
  <c r="Q218" i="29"/>
  <c r="Q217" i="29"/>
  <c r="V140" i="29" l="1"/>
  <c r="Q140" i="29"/>
  <c r="BV137" i="29"/>
  <c r="BI137" i="29"/>
  <c r="BI140" i="29" s="1"/>
  <c r="BJ137" i="29"/>
  <c r="BK137" i="29"/>
  <c r="BL137" i="29"/>
  <c r="BL140" i="29" s="1"/>
  <c r="BM137" i="29"/>
  <c r="BM140" i="29" s="1"/>
  <c r="BN137" i="29"/>
  <c r="BO137" i="29"/>
  <c r="BP137" i="29"/>
  <c r="BP140" i="29" s="1"/>
  <c r="BQ137" i="29"/>
  <c r="BR137" i="29"/>
  <c r="BH137" i="29"/>
  <c r="BH140" i="29" s="1"/>
  <c r="AT137" i="29"/>
  <c r="AU137" i="29"/>
  <c r="AV137" i="29"/>
  <c r="AW137" i="29"/>
  <c r="AX137" i="29"/>
  <c r="AY137" i="29"/>
  <c r="AZ137" i="29"/>
  <c r="AZ140" i="29" s="1"/>
  <c r="AZ217" i="29" s="1"/>
  <c r="AZ218" i="29" s="1"/>
  <c r="BA137" i="29"/>
  <c r="BA140" i="29" s="1"/>
  <c r="BB137" i="29"/>
  <c r="BB140" i="29" s="1"/>
  <c r="BC137" i="29"/>
  <c r="BC140" i="29" s="1"/>
  <c r="BD137" i="29"/>
  <c r="BD140" i="29" s="1"/>
  <c r="AS137" i="29"/>
  <c r="AI137" i="29"/>
  <c r="AJ137" i="29"/>
  <c r="AJ140" i="29" s="1"/>
  <c r="AK137" i="29"/>
  <c r="AK140" i="29" s="1"/>
  <c r="AL137" i="29"/>
  <c r="AM137" i="29"/>
  <c r="AM140" i="29" s="1"/>
  <c r="AN137" i="29"/>
  <c r="AO137" i="29"/>
  <c r="AP137" i="29"/>
  <c r="AQ137" i="29"/>
  <c r="AQ140" i="29" s="1"/>
  <c r="AH137" i="29"/>
  <c r="AH140" i="29" s="1"/>
  <c r="AD137" i="29"/>
  <c r="AE137" i="29"/>
  <c r="AC137" i="29"/>
  <c r="X137" i="29"/>
  <c r="X140" i="29" s="1"/>
  <c r="Y137" i="29"/>
  <c r="Z137" i="29"/>
  <c r="AA137" i="29"/>
  <c r="W137" i="29"/>
  <c r="S137" i="29"/>
  <c r="T137" i="29"/>
  <c r="U137" i="29"/>
  <c r="R137" i="29"/>
  <c r="Q137" i="29"/>
  <c r="BV140" i="29"/>
  <c r="W140" i="29"/>
  <c r="Y140" i="29"/>
  <c r="Z140" i="29"/>
  <c r="AA140" i="29"/>
  <c r="AB140" i="29"/>
  <c r="AC140" i="29"/>
  <c r="AD140" i="29"/>
  <c r="AE140" i="29"/>
  <c r="AF140" i="29"/>
  <c r="AG140" i="29"/>
  <c r="AI140" i="29"/>
  <c r="AL140" i="29"/>
  <c r="AN140" i="29"/>
  <c r="AO140" i="29"/>
  <c r="AP140" i="29"/>
  <c r="AR140" i="29"/>
  <c r="AS140" i="29"/>
  <c r="AT140" i="29"/>
  <c r="AU140" i="29"/>
  <c r="AV140" i="29"/>
  <c r="AW140" i="29"/>
  <c r="AX140" i="29"/>
  <c r="AY140" i="29"/>
  <c r="BF140" i="29"/>
  <c r="BG140" i="29"/>
  <c r="BJ140" i="29"/>
  <c r="BK140" i="29"/>
  <c r="BN140" i="29"/>
  <c r="BO140" i="29"/>
  <c r="BQ140" i="29"/>
  <c r="BR140" i="29"/>
  <c r="AZ223" i="29"/>
  <c r="V15" i="33" a="1"/>
  <c r="V16" i="33" s="1"/>
  <c r="V3" i="33"/>
  <c r="V4" i="33"/>
  <c r="V5" i="33"/>
  <c r="V6" i="33"/>
  <c r="V7" i="33"/>
  <c r="V8" i="33"/>
  <c r="V9" i="33"/>
  <c r="V10" i="33"/>
  <c r="V11" i="33"/>
  <c r="V12" i="33"/>
  <c r="V2" i="33"/>
  <c r="S20" i="27"/>
  <c r="S21" i="27"/>
  <c r="S22" i="27"/>
  <c r="S23" i="27"/>
  <c r="S24" i="27"/>
  <c r="S25" i="27"/>
  <c r="S26" i="27"/>
  <c r="S27" i="27"/>
  <c r="S28" i="27"/>
  <c r="S29" i="27"/>
  <c r="S19" i="27"/>
  <c r="R21" i="27"/>
  <c r="R22" i="27"/>
  <c r="T22" i="27"/>
  <c r="R23" i="27"/>
  <c r="T23" i="27"/>
  <c r="R24" i="27"/>
  <c r="T24" i="27"/>
  <c r="R25" i="27"/>
  <c r="T25" i="27"/>
  <c r="R26" i="27"/>
  <c r="T26" i="27"/>
  <c r="R27" i="27"/>
  <c r="T27" i="27"/>
  <c r="R28" i="27"/>
  <c r="T28" i="27"/>
  <c r="R29" i="27"/>
  <c r="T29" i="27"/>
  <c r="R20" i="27"/>
  <c r="T20" i="27"/>
  <c r="T19" i="27"/>
  <c r="R19" i="27"/>
  <c r="S140" i="29" l="1"/>
  <c r="R140" i="29"/>
  <c r="U140" i="29"/>
  <c r="GU140" i="29" s="1"/>
  <c r="T140" i="29"/>
  <c r="V23" i="33"/>
  <c r="V15" i="33"/>
  <c r="V18" i="33"/>
  <c r="V22" i="33"/>
  <c r="V20" i="33"/>
  <c r="V25" i="33"/>
  <c r="V17" i="33"/>
  <c r="V21" i="33"/>
  <c r="V19" i="33"/>
  <c r="V24" i="33"/>
  <c r="AE58" i="6"/>
  <c r="AE57" i="6"/>
  <c r="AD57" i="6"/>
  <c r="AD58" i="6" s="1"/>
  <c r="AC57" i="6"/>
  <c r="AC58" i="6" s="1"/>
  <c r="AB58" i="6"/>
  <c r="AB57" i="6"/>
  <c r="AE77" i="6"/>
  <c r="AD77" i="6"/>
  <c r="AC77" i="6"/>
  <c r="AB77" i="6"/>
  <c r="AE68" i="6"/>
  <c r="AD68" i="6"/>
  <c r="AC68" i="6"/>
  <c r="AB68" i="6"/>
  <c r="AC66" i="6"/>
  <c r="AD66" i="6"/>
  <c r="AE66" i="6"/>
  <c r="AB66" i="6"/>
  <c r="AE65" i="6"/>
  <c r="AD65" i="6"/>
  <c r="AC65" i="6"/>
  <c r="AB65" i="6"/>
  <c r="AE64" i="6"/>
  <c r="AD64" i="6"/>
  <c r="AC64" i="6"/>
  <c r="AB64" i="6"/>
  <c r="AE62" i="6"/>
  <c r="AD62" i="6"/>
  <c r="AC62" i="6"/>
  <c r="AB62" i="6"/>
  <c r="AC63" i="6"/>
  <c r="AD63" i="6"/>
  <c r="AE63" i="6"/>
  <c r="AB63" i="6"/>
  <c r="U58" i="6"/>
  <c r="T58" i="6"/>
  <c r="S58" i="6"/>
  <c r="R58" i="6"/>
  <c r="U57" i="6"/>
  <c r="T57" i="6"/>
  <c r="S57" i="6"/>
  <c r="R57" i="6"/>
  <c r="F87" i="6"/>
  <c r="Q87" i="6"/>
  <c r="AD87" i="6" s="1"/>
  <c r="T87" i="6" s="1"/>
  <c r="F88" i="6"/>
  <c r="Q88" i="6" s="1"/>
  <c r="F89" i="6"/>
  <c r="Q89" i="6"/>
  <c r="AC89" i="6" s="1"/>
  <c r="S89" i="6" s="1"/>
  <c r="AB89" i="6"/>
  <c r="R89" i="6" s="1"/>
  <c r="F90" i="6"/>
  <c r="Q90" i="6"/>
  <c r="AB90" i="6" s="1"/>
  <c r="R90" i="6" s="1"/>
  <c r="Q86" i="6"/>
  <c r="AB86" i="6"/>
  <c r="R86" i="6" s="1"/>
  <c r="AC86" i="6"/>
  <c r="S86" i="6" s="1"/>
  <c r="AD86" i="6"/>
  <c r="T86" i="6" s="1"/>
  <c r="AE86" i="6"/>
  <c r="U86" i="6" s="1"/>
  <c r="A91" i="11"/>
  <c r="I91" i="11" s="1"/>
  <c r="Q91" i="11" s="1"/>
  <c r="Y91" i="11" s="1"/>
  <c r="J91" i="11"/>
  <c r="R91" i="11"/>
  <c r="Z91" i="11" s="1"/>
  <c r="A92" i="11"/>
  <c r="I92" i="11" s="1"/>
  <c r="Q92" i="11" s="1"/>
  <c r="Y92" i="11" s="1"/>
  <c r="J92" i="11"/>
  <c r="R92" i="11" s="1"/>
  <c r="Z92" i="11" s="1"/>
  <c r="A93" i="11"/>
  <c r="I93" i="11"/>
  <c r="Q93" i="11" s="1"/>
  <c r="Y93" i="11" s="1"/>
  <c r="J93" i="11"/>
  <c r="R93" i="11" s="1"/>
  <c r="Z93" i="11" s="1"/>
  <c r="A94" i="11"/>
  <c r="I94" i="11" s="1"/>
  <c r="Q94" i="11" s="1"/>
  <c r="Y94" i="11" s="1"/>
  <c r="J94" i="11"/>
  <c r="R94" i="11" s="1"/>
  <c r="Z94" i="11" s="1"/>
  <c r="A95" i="11"/>
  <c r="I95" i="11"/>
  <c r="Q95" i="11" s="1"/>
  <c r="Y95" i="11" s="1"/>
  <c r="J95" i="11"/>
  <c r="R95" i="11"/>
  <c r="Z95" i="11" s="1"/>
  <c r="I89" i="10"/>
  <c r="I87" i="10"/>
  <c r="I81" i="10"/>
  <c r="I82" i="10" s="1"/>
  <c r="I83" i="10" s="1"/>
  <c r="I84" i="10" s="1"/>
  <c r="I85" i="10" s="1"/>
  <c r="I80" i="10"/>
  <c r="I78" i="10"/>
  <c r="I76" i="10"/>
  <c r="I74" i="10"/>
  <c r="I30" i="10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29" i="10"/>
  <c r="I23" i="10"/>
  <c r="I24" i="10" s="1"/>
  <c r="I25" i="10" s="1"/>
  <c r="I26" i="10" s="1"/>
  <c r="I27" i="10" s="1"/>
  <c r="I10" i="10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9" i="10"/>
  <c r="B22" i="10" a="1"/>
  <c r="B23" i="10" s="1"/>
  <c r="GU137" i="29" l="1"/>
  <c r="AB88" i="6"/>
  <c r="R88" i="6" s="1"/>
  <c r="AD88" i="6"/>
  <c r="T88" i="6" s="1"/>
  <c r="AE88" i="6"/>
  <c r="U88" i="6" s="1"/>
  <c r="AC88" i="6"/>
  <c r="S88" i="6" s="1"/>
  <c r="AC87" i="6"/>
  <c r="S87" i="6" s="1"/>
  <c r="AD90" i="6"/>
  <c r="T90" i="6" s="1"/>
  <c r="AB87" i="6"/>
  <c r="R87" i="6" s="1"/>
  <c r="AE87" i="6"/>
  <c r="U87" i="6" s="1"/>
  <c r="AE90" i="6"/>
  <c r="U90" i="6" s="1"/>
  <c r="AC90" i="6"/>
  <c r="S90" i="6" s="1"/>
  <c r="AE89" i="6"/>
  <c r="U89" i="6" s="1"/>
  <c r="AD89" i="6"/>
  <c r="T89" i="6" s="1"/>
  <c r="C23" i="10"/>
  <c r="C22" i="10"/>
  <c r="B22" i="10"/>
  <c r="I22" i="10" l="1"/>
  <c r="I28" i="10"/>
  <c r="I73" i="10"/>
  <c r="I75" i="10"/>
  <c r="I77" i="10"/>
  <c r="I79" i="10"/>
  <c r="I86" i="10"/>
  <c r="I88" i="10"/>
  <c r="H85" i="10"/>
  <c r="J85" i="10"/>
  <c r="H86" i="10"/>
  <c r="J86" i="10"/>
  <c r="H87" i="10"/>
  <c r="J87" i="10"/>
  <c r="H88" i="10"/>
  <c r="J88" i="10"/>
  <c r="H89" i="10"/>
  <c r="J89" i="10"/>
  <c r="C88" i="10"/>
  <c r="B88" i="10"/>
  <c r="C81" i="10"/>
  <c r="B81" i="10"/>
  <c r="C70" i="10"/>
  <c r="C69" i="10" s="1"/>
  <c r="B69" i="10"/>
  <c r="B70" i="10"/>
  <c r="C72" i="10"/>
  <c r="B72" i="10"/>
  <c r="C68" i="10"/>
  <c r="B68" i="10"/>
  <c r="C62" i="10"/>
  <c r="C61" i="10" s="1"/>
  <c r="B61" i="10"/>
  <c r="B62" i="10"/>
  <c r="C56" i="10"/>
  <c r="B56" i="10"/>
  <c r="B53" i="10"/>
  <c r="B54" i="10" s="1"/>
  <c r="C52" i="10"/>
  <c r="C53" i="10" s="1"/>
  <c r="C54" i="10" s="1"/>
  <c r="B52" i="10"/>
  <c r="B31" i="10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C30" i="10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B30" i="10"/>
  <c r="C26" i="10"/>
  <c r="B26" i="10"/>
  <c r="B10" i="10"/>
  <c r="B11" i="10" s="1"/>
  <c r="B12" i="10" s="1"/>
  <c r="B13" i="10" s="1"/>
  <c r="B14" i="10" s="1"/>
  <c r="B15" i="10" s="1"/>
  <c r="B16" i="10" s="1"/>
  <c r="B17" i="10" s="1"/>
  <c r="B18" i="10" s="1"/>
  <c r="B19" i="10" s="1"/>
  <c r="C9" i="10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B9" i="10"/>
  <c r="B20" i="10"/>
  <c r="C20" i="10"/>
  <c r="B21" i="10"/>
  <c r="C21" i="10"/>
  <c r="B24" i="10"/>
  <c r="C24" i="10"/>
  <c r="B25" i="10"/>
  <c r="C25" i="10"/>
  <c r="B27" i="10"/>
  <c r="C27" i="10"/>
  <c r="B28" i="10"/>
  <c r="C28" i="10"/>
  <c r="B29" i="10"/>
  <c r="C29" i="10"/>
  <c r="B42" i="10"/>
  <c r="C42" i="10"/>
  <c r="B43" i="10"/>
  <c r="C43" i="10"/>
  <c r="B44" i="10"/>
  <c r="C44" i="10"/>
  <c r="B45" i="10"/>
  <c r="C45" i="10"/>
  <c r="B46" i="10"/>
  <c r="C46" i="10"/>
  <c r="B47" i="10"/>
  <c r="C47" i="10"/>
  <c r="B48" i="10"/>
  <c r="C48" i="10"/>
  <c r="B49" i="10"/>
  <c r="C49" i="10"/>
  <c r="B50" i="10"/>
  <c r="C50" i="10"/>
  <c r="B51" i="10"/>
  <c r="C51" i="10"/>
  <c r="B55" i="10"/>
  <c r="C55" i="10"/>
  <c r="B57" i="10"/>
  <c r="C57" i="10"/>
  <c r="B58" i="10"/>
  <c r="C58" i="10"/>
  <c r="B59" i="10"/>
  <c r="C59" i="10"/>
  <c r="B60" i="10"/>
  <c r="C60" i="10"/>
  <c r="B63" i="10"/>
  <c r="C63" i="10"/>
  <c r="B64" i="10"/>
  <c r="C64" i="10"/>
  <c r="B65" i="10"/>
  <c r="C65" i="10"/>
  <c r="B66" i="10"/>
  <c r="C66" i="10"/>
  <c r="B67" i="10"/>
  <c r="C67" i="10"/>
  <c r="B71" i="10"/>
  <c r="C71" i="10"/>
  <c r="B73" i="10"/>
  <c r="C73" i="10"/>
  <c r="B74" i="10"/>
  <c r="C74" i="10"/>
  <c r="B75" i="10"/>
  <c r="C75" i="10"/>
  <c r="B76" i="10"/>
  <c r="C76" i="10"/>
  <c r="B77" i="10"/>
  <c r="C77" i="10"/>
  <c r="B78" i="10"/>
  <c r="C78" i="10"/>
  <c r="B79" i="10"/>
  <c r="C79" i="10"/>
  <c r="B80" i="10"/>
  <c r="C80" i="10"/>
  <c r="B82" i="10"/>
  <c r="C82" i="10"/>
  <c r="B83" i="10"/>
  <c r="C83" i="10"/>
  <c r="B84" i="10"/>
  <c r="C84" i="10"/>
  <c r="B85" i="10"/>
  <c r="C85" i="10"/>
  <c r="B86" i="10"/>
  <c r="C86" i="10"/>
  <c r="B87" i="10"/>
  <c r="C87" i="10"/>
  <c r="B89" i="10"/>
  <c r="C89" i="10"/>
  <c r="B90" i="10"/>
  <c r="C90" i="10"/>
  <c r="B91" i="10"/>
  <c r="C91" i="10"/>
  <c r="B92" i="10"/>
  <c r="C92" i="10"/>
  <c r="B93" i="10"/>
  <c r="C93" i="10"/>
  <c r="B94" i="10"/>
  <c r="C94" i="10"/>
  <c r="B95" i="10"/>
  <c r="C95" i="10"/>
  <c r="A91" i="10"/>
  <c r="A92" i="10"/>
  <c r="A93" i="10"/>
  <c r="A94" i="10"/>
  <c r="A95" i="10"/>
  <c r="K88" i="5"/>
  <c r="J88" i="5"/>
  <c r="I88" i="5"/>
  <c r="H88" i="5"/>
  <c r="G88" i="5"/>
  <c r="F88" i="5"/>
  <c r="E88" i="5"/>
  <c r="D88" i="5"/>
  <c r="C88" i="5"/>
  <c r="B88" i="5"/>
  <c r="K81" i="5"/>
  <c r="J81" i="5"/>
  <c r="I81" i="5"/>
  <c r="H81" i="5"/>
  <c r="G81" i="5"/>
  <c r="F81" i="5"/>
  <c r="E81" i="5"/>
  <c r="D81" i="5"/>
  <c r="C81" i="5"/>
  <c r="B81" i="5"/>
  <c r="K72" i="5"/>
  <c r="J72" i="5"/>
  <c r="I72" i="5"/>
  <c r="H72" i="5"/>
  <c r="G72" i="5"/>
  <c r="F72" i="5"/>
  <c r="E72" i="5"/>
  <c r="D72" i="5"/>
  <c r="C72" i="5"/>
  <c r="B72" i="5"/>
  <c r="K70" i="5"/>
  <c r="K69" i="5" s="1"/>
  <c r="J70" i="5"/>
  <c r="I70" i="5"/>
  <c r="I69" i="5" s="1"/>
  <c r="H70" i="5"/>
  <c r="G70" i="5"/>
  <c r="G69" i="5" s="1"/>
  <c r="F70" i="5"/>
  <c r="E70" i="5"/>
  <c r="D70" i="5"/>
  <c r="D69" i="5" s="1"/>
  <c r="C70" i="5"/>
  <c r="C69" i="5" s="1"/>
  <c r="J69" i="5"/>
  <c r="H69" i="5"/>
  <c r="F69" i="5"/>
  <c r="E69" i="5"/>
  <c r="B69" i="5"/>
  <c r="B70" i="5"/>
  <c r="K68" i="5"/>
  <c r="J68" i="5"/>
  <c r="I68" i="5"/>
  <c r="H68" i="5"/>
  <c r="G68" i="5"/>
  <c r="F68" i="5"/>
  <c r="E68" i="5"/>
  <c r="D68" i="5"/>
  <c r="C68" i="5"/>
  <c r="B68" i="5"/>
  <c r="K62" i="5"/>
  <c r="J62" i="5"/>
  <c r="I62" i="5"/>
  <c r="I61" i="5" s="1"/>
  <c r="H62" i="5"/>
  <c r="G62" i="5"/>
  <c r="F62" i="5"/>
  <c r="F61" i="5" s="1"/>
  <c r="E62" i="5"/>
  <c r="D62" i="5"/>
  <c r="D61" i="5" s="1"/>
  <c r="C62" i="5"/>
  <c r="K61" i="5"/>
  <c r="J61" i="5"/>
  <c r="H61" i="5"/>
  <c r="G61" i="5"/>
  <c r="E61" i="5"/>
  <c r="C61" i="5"/>
  <c r="B61" i="5"/>
  <c r="B62" i="5"/>
  <c r="K56" i="5"/>
  <c r="J56" i="5"/>
  <c r="I56" i="5"/>
  <c r="H56" i="5"/>
  <c r="G56" i="5"/>
  <c r="F56" i="5"/>
  <c r="E56" i="5"/>
  <c r="D56" i="5"/>
  <c r="C56" i="5"/>
  <c r="B56" i="5"/>
  <c r="D54" i="5"/>
  <c r="B54" i="5"/>
  <c r="K53" i="5"/>
  <c r="K54" i="5" s="1"/>
  <c r="F53" i="5"/>
  <c r="F54" i="5" s="1"/>
  <c r="D53" i="5"/>
  <c r="C53" i="5"/>
  <c r="C54" i="5" s="1"/>
  <c r="B53" i="5"/>
  <c r="K52" i="5"/>
  <c r="J52" i="5"/>
  <c r="J53" i="5" s="1"/>
  <c r="J54" i="5" s="1"/>
  <c r="I52" i="5"/>
  <c r="I53" i="5" s="1"/>
  <c r="I54" i="5" s="1"/>
  <c r="H52" i="5"/>
  <c r="H53" i="5" s="1"/>
  <c r="H54" i="5" s="1"/>
  <c r="G52" i="5"/>
  <c r="G53" i="5" s="1"/>
  <c r="G54" i="5" s="1"/>
  <c r="F52" i="5"/>
  <c r="E52" i="5"/>
  <c r="E53" i="5" s="1"/>
  <c r="E54" i="5" s="1"/>
  <c r="D52" i="5"/>
  <c r="C52" i="5"/>
  <c r="B52" i="5"/>
  <c r="H31" i="5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E31" i="5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B31" i="5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K30" i="5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J30" i="5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I30" i="5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H30" i="5"/>
  <c r="G30" i="5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F30" i="5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E30" i="5"/>
  <c r="D30" i="5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C30" i="5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B30" i="5"/>
  <c r="K26" i="5"/>
  <c r="J26" i="5"/>
  <c r="F26" i="5"/>
  <c r="C26" i="5"/>
  <c r="B26" i="5"/>
  <c r="K25" i="5"/>
  <c r="J25" i="5"/>
  <c r="I25" i="5"/>
  <c r="I26" i="5" s="1"/>
  <c r="H25" i="5"/>
  <c r="H26" i="5" s="1"/>
  <c r="G25" i="5"/>
  <c r="G26" i="5" s="1"/>
  <c r="F25" i="5"/>
  <c r="E25" i="5"/>
  <c r="E26" i="5" s="1"/>
  <c r="D25" i="5"/>
  <c r="D26" i="5" s="1"/>
  <c r="C25" i="5"/>
  <c r="B25" i="5"/>
  <c r="K10" i="5"/>
  <c r="K11" i="5" s="1"/>
  <c r="K12" i="5" s="1"/>
  <c r="K13" i="5" s="1"/>
  <c r="K14" i="5" s="1"/>
  <c r="K15" i="5" s="1"/>
  <c r="K16" i="5" s="1"/>
  <c r="K17" i="5" s="1"/>
  <c r="K18" i="5" s="1"/>
  <c r="K19" i="5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F10" i="5"/>
  <c r="F11" i="5" s="1"/>
  <c r="F12" i="5" s="1"/>
  <c r="F13" i="5" s="1"/>
  <c r="F14" i="5" s="1"/>
  <c r="F15" i="5" s="1"/>
  <c r="F16" i="5" s="1"/>
  <c r="F17" i="5" s="1"/>
  <c r="F18" i="5" s="1"/>
  <c r="F19" i="5" s="1"/>
  <c r="C10" i="5"/>
  <c r="C11" i="5" s="1"/>
  <c r="C12" i="5" s="1"/>
  <c r="C13" i="5" s="1"/>
  <c r="C14" i="5" s="1"/>
  <c r="C15" i="5" s="1"/>
  <c r="C16" i="5" s="1"/>
  <c r="C17" i="5" s="1"/>
  <c r="C18" i="5" s="1"/>
  <c r="C19" i="5" s="1"/>
  <c r="B10" i="5"/>
  <c r="B11" i="5" s="1"/>
  <c r="B12" i="5" s="1"/>
  <c r="B13" i="5" s="1"/>
  <c r="B14" i="5" s="1"/>
  <c r="B15" i="5" s="1"/>
  <c r="B16" i="5" s="1"/>
  <c r="B17" i="5" s="1"/>
  <c r="B18" i="5" s="1"/>
  <c r="B19" i="5" s="1"/>
  <c r="K9" i="5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I9" i="5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G9" i="5"/>
  <c r="F9" i="5"/>
  <c r="E9" i="5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D9" i="5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C9" i="5"/>
  <c r="B9" i="5"/>
  <c r="B20" i="5"/>
  <c r="C20" i="5"/>
  <c r="D20" i="5"/>
  <c r="E20" i="5"/>
  <c r="F20" i="5"/>
  <c r="G20" i="5"/>
  <c r="H20" i="5"/>
  <c r="I20" i="5"/>
  <c r="J20" i="5"/>
  <c r="K20" i="5"/>
  <c r="B21" i="5"/>
  <c r="C21" i="5"/>
  <c r="D21" i="5"/>
  <c r="E21" i="5"/>
  <c r="F21" i="5"/>
  <c r="G21" i="5"/>
  <c r="H21" i="5"/>
  <c r="I21" i="5"/>
  <c r="J21" i="5"/>
  <c r="K21" i="5"/>
  <c r="B22" i="5"/>
  <c r="C22" i="5"/>
  <c r="D22" i="5"/>
  <c r="E22" i="5"/>
  <c r="F22" i="5"/>
  <c r="G22" i="5"/>
  <c r="H22" i="5"/>
  <c r="I22" i="5"/>
  <c r="J22" i="5"/>
  <c r="K22" i="5"/>
  <c r="B23" i="5"/>
  <c r="C23" i="5"/>
  <c r="D23" i="5"/>
  <c r="E23" i="5"/>
  <c r="F23" i="5"/>
  <c r="G23" i="5"/>
  <c r="H23" i="5"/>
  <c r="I23" i="5"/>
  <c r="J23" i="5"/>
  <c r="K23" i="5"/>
  <c r="B24" i="5"/>
  <c r="C24" i="5"/>
  <c r="D24" i="5"/>
  <c r="E24" i="5"/>
  <c r="F24" i="5"/>
  <c r="G24" i="5"/>
  <c r="H24" i="5"/>
  <c r="I24" i="5"/>
  <c r="J24" i="5"/>
  <c r="K24" i="5"/>
  <c r="B27" i="5"/>
  <c r="C27" i="5"/>
  <c r="D27" i="5"/>
  <c r="E27" i="5"/>
  <c r="F27" i="5"/>
  <c r="G27" i="5"/>
  <c r="H27" i="5"/>
  <c r="I27" i="5"/>
  <c r="J27" i="5"/>
  <c r="K27" i="5"/>
  <c r="B28" i="5"/>
  <c r="C28" i="5"/>
  <c r="D28" i="5"/>
  <c r="E28" i="5"/>
  <c r="F28" i="5"/>
  <c r="G28" i="5"/>
  <c r="H28" i="5"/>
  <c r="I28" i="5"/>
  <c r="J28" i="5"/>
  <c r="K28" i="5"/>
  <c r="B29" i="5"/>
  <c r="C29" i="5"/>
  <c r="D29" i="5"/>
  <c r="E29" i="5"/>
  <c r="F29" i="5"/>
  <c r="G29" i="5"/>
  <c r="H29" i="5"/>
  <c r="I29" i="5"/>
  <c r="J29" i="5"/>
  <c r="K29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B45" i="5"/>
  <c r="C45" i="5"/>
  <c r="D45" i="5"/>
  <c r="E45" i="5"/>
  <c r="F45" i="5"/>
  <c r="G45" i="5"/>
  <c r="H45" i="5"/>
  <c r="I45" i="5"/>
  <c r="J45" i="5"/>
  <c r="K45" i="5"/>
  <c r="B46" i="5"/>
  <c r="C46" i="5"/>
  <c r="D46" i="5"/>
  <c r="E46" i="5"/>
  <c r="F46" i="5"/>
  <c r="G46" i="5"/>
  <c r="H46" i="5"/>
  <c r="I46" i="5"/>
  <c r="J46" i="5"/>
  <c r="K46" i="5"/>
  <c r="B47" i="5"/>
  <c r="C47" i="5"/>
  <c r="D47" i="5"/>
  <c r="E47" i="5"/>
  <c r="F47" i="5"/>
  <c r="G47" i="5"/>
  <c r="H47" i="5"/>
  <c r="I47" i="5"/>
  <c r="J47" i="5"/>
  <c r="K47" i="5"/>
  <c r="B48" i="5"/>
  <c r="C48" i="5"/>
  <c r="D48" i="5"/>
  <c r="E48" i="5"/>
  <c r="F48" i="5"/>
  <c r="G48" i="5"/>
  <c r="H48" i="5"/>
  <c r="I48" i="5"/>
  <c r="J48" i="5"/>
  <c r="K48" i="5"/>
  <c r="B49" i="5"/>
  <c r="C49" i="5"/>
  <c r="D49" i="5"/>
  <c r="E49" i="5"/>
  <c r="F49" i="5"/>
  <c r="G49" i="5"/>
  <c r="H49" i="5"/>
  <c r="I49" i="5"/>
  <c r="J49" i="5"/>
  <c r="K49" i="5"/>
  <c r="B50" i="5"/>
  <c r="C50" i="5"/>
  <c r="D50" i="5"/>
  <c r="E50" i="5"/>
  <c r="F50" i="5"/>
  <c r="G50" i="5"/>
  <c r="H50" i="5"/>
  <c r="I50" i="5"/>
  <c r="J50" i="5"/>
  <c r="K50" i="5"/>
  <c r="B51" i="5"/>
  <c r="C51" i="5"/>
  <c r="D51" i="5"/>
  <c r="E51" i="5"/>
  <c r="F51" i="5"/>
  <c r="G51" i="5"/>
  <c r="H51" i="5"/>
  <c r="I51" i="5"/>
  <c r="J51" i="5"/>
  <c r="K51" i="5"/>
  <c r="B55" i="5"/>
  <c r="C55" i="5"/>
  <c r="D55" i="5"/>
  <c r="E55" i="5"/>
  <c r="F55" i="5"/>
  <c r="G55" i="5"/>
  <c r="H55" i="5"/>
  <c r="I55" i="5"/>
  <c r="J55" i="5"/>
  <c r="K55" i="5"/>
  <c r="B57" i="5"/>
  <c r="C57" i="5"/>
  <c r="D57" i="5"/>
  <c r="E57" i="5"/>
  <c r="F57" i="5"/>
  <c r="G57" i="5"/>
  <c r="H57" i="5"/>
  <c r="I57" i="5"/>
  <c r="J57" i="5"/>
  <c r="K57" i="5"/>
  <c r="B58" i="5"/>
  <c r="C58" i="5"/>
  <c r="D58" i="5"/>
  <c r="E58" i="5"/>
  <c r="F58" i="5"/>
  <c r="G58" i="5"/>
  <c r="H58" i="5"/>
  <c r="I58" i="5"/>
  <c r="J58" i="5"/>
  <c r="K58" i="5"/>
  <c r="B59" i="5"/>
  <c r="C59" i="5"/>
  <c r="D59" i="5"/>
  <c r="E59" i="5"/>
  <c r="F59" i="5"/>
  <c r="G59" i="5"/>
  <c r="H59" i="5"/>
  <c r="I59" i="5"/>
  <c r="J59" i="5"/>
  <c r="K59" i="5"/>
  <c r="B60" i="5"/>
  <c r="C60" i="5"/>
  <c r="D60" i="5"/>
  <c r="E60" i="5"/>
  <c r="F60" i="5"/>
  <c r="G60" i="5"/>
  <c r="H60" i="5"/>
  <c r="I60" i="5"/>
  <c r="J60" i="5"/>
  <c r="K60" i="5"/>
  <c r="B63" i="5"/>
  <c r="C63" i="5"/>
  <c r="D63" i="5"/>
  <c r="E63" i="5"/>
  <c r="F63" i="5"/>
  <c r="G63" i="5"/>
  <c r="H63" i="5"/>
  <c r="I63" i="5"/>
  <c r="J63" i="5"/>
  <c r="K63" i="5"/>
  <c r="B64" i="5"/>
  <c r="C64" i="5"/>
  <c r="D64" i="5"/>
  <c r="E64" i="5"/>
  <c r="F64" i="5"/>
  <c r="G64" i="5"/>
  <c r="H64" i="5"/>
  <c r="I64" i="5"/>
  <c r="J64" i="5"/>
  <c r="K64" i="5"/>
  <c r="B65" i="5"/>
  <c r="C65" i="5"/>
  <c r="D65" i="5"/>
  <c r="E65" i="5"/>
  <c r="F65" i="5"/>
  <c r="G65" i="5"/>
  <c r="H65" i="5"/>
  <c r="I65" i="5"/>
  <c r="J65" i="5"/>
  <c r="K65" i="5"/>
  <c r="B66" i="5"/>
  <c r="C66" i="5"/>
  <c r="D66" i="5"/>
  <c r="E66" i="5"/>
  <c r="F66" i="5"/>
  <c r="G66" i="5"/>
  <c r="H66" i="5"/>
  <c r="I66" i="5"/>
  <c r="J66" i="5"/>
  <c r="K66" i="5"/>
  <c r="B67" i="5"/>
  <c r="C67" i="5"/>
  <c r="D67" i="5"/>
  <c r="E67" i="5"/>
  <c r="F67" i="5"/>
  <c r="G67" i="5"/>
  <c r="H67" i="5"/>
  <c r="I67" i="5"/>
  <c r="J67" i="5"/>
  <c r="K67" i="5"/>
  <c r="B71" i="5"/>
  <c r="C71" i="5"/>
  <c r="D71" i="5"/>
  <c r="E71" i="5"/>
  <c r="F71" i="5"/>
  <c r="G71" i="5"/>
  <c r="H71" i="5"/>
  <c r="I71" i="5"/>
  <c r="J71" i="5"/>
  <c r="K71" i="5"/>
  <c r="B73" i="5"/>
  <c r="C73" i="5"/>
  <c r="D73" i="5"/>
  <c r="E73" i="5"/>
  <c r="F73" i="5"/>
  <c r="G73" i="5"/>
  <c r="H73" i="5"/>
  <c r="I73" i="5"/>
  <c r="J73" i="5"/>
  <c r="K73" i="5"/>
  <c r="B74" i="5"/>
  <c r="C74" i="5"/>
  <c r="D74" i="5"/>
  <c r="E74" i="5"/>
  <c r="F74" i="5"/>
  <c r="G74" i="5"/>
  <c r="H74" i="5"/>
  <c r="I74" i="5"/>
  <c r="J74" i="5"/>
  <c r="K74" i="5"/>
  <c r="B75" i="5"/>
  <c r="C75" i="5"/>
  <c r="D75" i="5"/>
  <c r="E75" i="5"/>
  <c r="F75" i="5"/>
  <c r="G75" i="5"/>
  <c r="H75" i="5"/>
  <c r="I75" i="5"/>
  <c r="J75" i="5"/>
  <c r="K75" i="5"/>
  <c r="B76" i="5"/>
  <c r="C76" i="5"/>
  <c r="D76" i="5"/>
  <c r="E76" i="5"/>
  <c r="F76" i="5"/>
  <c r="G76" i="5"/>
  <c r="H76" i="5"/>
  <c r="I76" i="5"/>
  <c r="J76" i="5"/>
  <c r="K76" i="5"/>
  <c r="B77" i="5"/>
  <c r="C77" i="5"/>
  <c r="D77" i="5"/>
  <c r="E77" i="5"/>
  <c r="F77" i="5"/>
  <c r="G77" i="5"/>
  <c r="H77" i="5"/>
  <c r="I77" i="5"/>
  <c r="J77" i="5"/>
  <c r="K77" i="5"/>
  <c r="B78" i="5"/>
  <c r="C78" i="5"/>
  <c r="D78" i="5"/>
  <c r="E78" i="5"/>
  <c r="F78" i="5"/>
  <c r="G78" i="5"/>
  <c r="H78" i="5"/>
  <c r="I78" i="5"/>
  <c r="J78" i="5"/>
  <c r="K78" i="5"/>
  <c r="B79" i="5"/>
  <c r="C79" i="5"/>
  <c r="D79" i="5"/>
  <c r="E79" i="5"/>
  <c r="F79" i="5"/>
  <c r="G79" i="5"/>
  <c r="H79" i="5"/>
  <c r="I79" i="5"/>
  <c r="J79" i="5"/>
  <c r="K79" i="5"/>
  <c r="B80" i="5"/>
  <c r="C80" i="5"/>
  <c r="D80" i="5"/>
  <c r="E80" i="5"/>
  <c r="F80" i="5"/>
  <c r="G80" i="5"/>
  <c r="H80" i="5"/>
  <c r="I80" i="5"/>
  <c r="J80" i="5"/>
  <c r="K80" i="5"/>
  <c r="B82" i="5"/>
  <c r="C82" i="5"/>
  <c r="D82" i="5"/>
  <c r="E82" i="5"/>
  <c r="F82" i="5"/>
  <c r="G82" i="5"/>
  <c r="H82" i="5"/>
  <c r="I82" i="5"/>
  <c r="J82" i="5"/>
  <c r="K82" i="5"/>
  <c r="B83" i="5"/>
  <c r="C83" i="5"/>
  <c r="D83" i="5"/>
  <c r="E83" i="5"/>
  <c r="F83" i="5"/>
  <c r="G83" i="5"/>
  <c r="H83" i="5"/>
  <c r="I83" i="5"/>
  <c r="J83" i="5"/>
  <c r="K83" i="5"/>
  <c r="B84" i="5"/>
  <c r="C84" i="5"/>
  <c r="D84" i="5"/>
  <c r="E84" i="5"/>
  <c r="F84" i="5"/>
  <c r="G84" i="5"/>
  <c r="H84" i="5"/>
  <c r="I84" i="5"/>
  <c r="J84" i="5"/>
  <c r="K84" i="5"/>
  <c r="B85" i="5"/>
  <c r="C85" i="5"/>
  <c r="D85" i="5"/>
  <c r="E85" i="5"/>
  <c r="F85" i="5"/>
  <c r="G85" i="5"/>
  <c r="H85" i="5"/>
  <c r="I85" i="5"/>
  <c r="J85" i="5"/>
  <c r="K85" i="5"/>
  <c r="B86" i="5"/>
  <c r="C86" i="5"/>
  <c r="D86" i="5"/>
  <c r="E86" i="5"/>
  <c r="F86" i="5"/>
  <c r="G86" i="5"/>
  <c r="H86" i="5"/>
  <c r="I86" i="5"/>
  <c r="J86" i="5"/>
  <c r="K86" i="5"/>
  <c r="B87" i="5"/>
  <c r="C87" i="5"/>
  <c r="D87" i="5"/>
  <c r="E87" i="5"/>
  <c r="F87" i="5"/>
  <c r="G87" i="5"/>
  <c r="H87" i="5"/>
  <c r="I87" i="5"/>
  <c r="J87" i="5"/>
  <c r="K87" i="5"/>
  <c r="B89" i="5"/>
  <c r="C89" i="5"/>
  <c r="D89" i="5"/>
  <c r="E89" i="5"/>
  <c r="F89" i="5"/>
  <c r="G89" i="5"/>
  <c r="H89" i="5"/>
  <c r="I89" i="5"/>
  <c r="J89" i="5"/>
  <c r="K89" i="5"/>
  <c r="B90" i="5"/>
  <c r="C90" i="5"/>
  <c r="D90" i="5"/>
  <c r="E90" i="5"/>
  <c r="F90" i="5"/>
  <c r="G90" i="5"/>
  <c r="H90" i="5"/>
  <c r="I90" i="5"/>
  <c r="J90" i="5"/>
  <c r="K90" i="5"/>
  <c r="B91" i="5"/>
  <c r="C91" i="5"/>
  <c r="D91" i="5"/>
  <c r="E91" i="5"/>
  <c r="F91" i="5"/>
  <c r="G91" i="5"/>
  <c r="H91" i="5"/>
  <c r="I91" i="5"/>
  <c r="J91" i="5"/>
  <c r="K91" i="5"/>
  <c r="B92" i="5"/>
  <c r="C92" i="5"/>
  <c r="D92" i="5"/>
  <c r="E92" i="5"/>
  <c r="F92" i="5"/>
  <c r="G92" i="5"/>
  <c r="H92" i="5"/>
  <c r="I92" i="5"/>
  <c r="J92" i="5"/>
  <c r="K92" i="5"/>
  <c r="B93" i="5"/>
  <c r="C93" i="5"/>
  <c r="D93" i="5"/>
  <c r="E93" i="5"/>
  <c r="F93" i="5"/>
  <c r="G93" i="5"/>
  <c r="H93" i="5"/>
  <c r="I93" i="5"/>
  <c r="J93" i="5"/>
  <c r="K93" i="5"/>
  <c r="B94" i="5"/>
  <c r="C94" i="5"/>
  <c r="D94" i="5"/>
  <c r="E94" i="5"/>
  <c r="F94" i="5"/>
  <c r="G94" i="5"/>
  <c r="H94" i="5"/>
  <c r="I94" i="5"/>
  <c r="J94" i="5"/>
  <c r="K94" i="5"/>
  <c r="B95" i="5"/>
  <c r="C95" i="5"/>
  <c r="D95" i="5"/>
  <c r="E95" i="5"/>
  <c r="F95" i="5"/>
  <c r="G95" i="5"/>
  <c r="H95" i="5"/>
  <c r="I95" i="5"/>
  <c r="J95" i="5"/>
  <c r="K95" i="5"/>
  <c r="A91" i="5"/>
  <c r="A92" i="5"/>
  <c r="A93" i="5"/>
  <c r="A94" i="5"/>
  <c r="A95" i="5"/>
  <c r="A84" i="14"/>
  <c r="B84" i="14"/>
  <c r="A85" i="14"/>
  <c r="B85" i="14"/>
  <c r="A86" i="14"/>
  <c r="B86" i="14"/>
  <c r="A87" i="14"/>
  <c r="B87" i="14"/>
  <c r="A88" i="14"/>
  <c r="B88" i="14"/>
  <c r="AM83" i="3"/>
  <c r="AM84" i="3"/>
  <c r="AM85" i="3"/>
  <c r="AM86" i="3"/>
  <c r="AM87" i="3"/>
  <c r="P8" i="3"/>
  <c r="P9" i="3"/>
  <c r="P10" i="3"/>
  <c r="P11" i="3"/>
  <c r="P12" i="3"/>
  <c r="P13" i="3"/>
  <c r="P14" i="3"/>
  <c r="P15" i="3"/>
  <c r="P16" i="3"/>
  <c r="P17" i="3"/>
  <c r="P18" i="3"/>
  <c r="P19" i="3"/>
  <c r="P7" i="3"/>
  <c r="J8" i="3"/>
  <c r="J9" i="3"/>
  <c r="J10" i="3"/>
  <c r="J11" i="3"/>
  <c r="J12" i="3"/>
  <c r="J13" i="3"/>
  <c r="J14" i="3"/>
  <c r="J15" i="3"/>
  <c r="J7" i="3"/>
  <c r="G90" i="3"/>
  <c r="H90" i="3"/>
  <c r="G91" i="3"/>
  <c r="H91" i="3" s="1"/>
  <c r="G92" i="3"/>
  <c r="H92" i="3"/>
  <c r="G93" i="3"/>
  <c r="H93" i="3"/>
  <c r="G94" i="3"/>
  <c r="H94" i="3"/>
  <c r="G8" i="3"/>
  <c r="H8" i="3"/>
  <c r="G9" i="3"/>
  <c r="H9" i="3" s="1"/>
  <c r="G10" i="3"/>
  <c r="H10" i="3"/>
  <c r="G11" i="3"/>
  <c r="H11" i="3"/>
  <c r="G12" i="3"/>
  <c r="H12" i="3"/>
  <c r="G13" i="3"/>
  <c r="H13" i="3" s="1"/>
  <c r="G14" i="3"/>
  <c r="H14" i="3"/>
  <c r="G15" i="3"/>
  <c r="H15" i="3"/>
  <c r="G16" i="3"/>
  <c r="H16" i="3"/>
  <c r="G17" i="3"/>
  <c r="H17" i="3" s="1"/>
  <c r="G18" i="3"/>
  <c r="H18" i="3"/>
  <c r="G19" i="3"/>
  <c r="H19" i="3"/>
  <c r="G20" i="3"/>
  <c r="H20" i="3"/>
  <c r="G21" i="3"/>
  <c r="H21" i="3" s="1"/>
  <c r="G22" i="3"/>
  <c r="H22" i="3"/>
  <c r="G23" i="3"/>
  <c r="H23" i="3"/>
  <c r="G24" i="3"/>
  <c r="H24" i="3"/>
  <c r="G25" i="3"/>
  <c r="H25" i="3" s="1"/>
  <c r="G26" i="3"/>
  <c r="H26" i="3"/>
  <c r="G27" i="3"/>
  <c r="H27" i="3"/>
  <c r="G28" i="3"/>
  <c r="H28" i="3"/>
  <c r="G29" i="3"/>
  <c r="H29" i="3" s="1"/>
  <c r="G30" i="3"/>
  <c r="H30" i="3"/>
  <c r="G31" i="3"/>
  <c r="H31" i="3"/>
  <c r="G32" i="3"/>
  <c r="H32" i="3"/>
  <c r="G33" i="3"/>
  <c r="H33" i="3" s="1"/>
  <c r="G34" i="3"/>
  <c r="H34" i="3"/>
  <c r="G35" i="3"/>
  <c r="H35" i="3"/>
  <c r="G36" i="3"/>
  <c r="H36" i="3"/>
  <c r="G37" i="3"/>
  <c r="H37" i="3" s="1"/>
  <c r="G38" i="3"/>
  <c r="H38" i="3"/>
  <c r="G39" i="3"/>
  <c r="H39" i="3"/>
  <c r="G40" i="3"/>
  <c r="H40" i="3"/>
  <c r="G41" i="3"/>
  <c r="H41" i="3" s="1"/>
  <c r="G42" i="3"/>
  <c r="H42" i="3"/>
  <c r="G43" i="3"/>
  <c r="H43" i="3"/>
  <c r="G44" i="3"/>
  <c r="H44" i="3"/>
  <c r="G45" i="3"/>
  <c r="H45" i="3" s="1"/>
  <c r="G46" i="3"/>
  <c r="H46" i="3"/>
  <c r="G47" i="3"/>
  <c r="H47" i="3"/>
  <c r="G48" i="3"/>
  <c r="H48" i="3"/>
  <c r="G49" i="3"/>
  <c r="H49" i="3" s="1"/>
  <c r="G50" i="3"/>
  <c r="H50" i="3"/>
  <c r="G51" i="3"/>
  <c r="H51" i="3"/>
  <c r="G52" i="3"/>
  <c r="H52" i="3"/>
  <c r="G53" i="3"/>
  <c r="H53" i="3" s="1"/>
  <c r="G54" i="3"/>
  <c r="H54" i="3"/>
  <c r="G55" i="3"/>
  <c r="H55" i="3"/>
  <c r="G56" i="3"/>
  <c r="H56" i="3"/>
  <c r="G57" i="3"/>
  <c r="H57" i="3" s="1"/>
  <c r="G58" i="3"/>
  <c r="H58" i="3"/>
  <c r="G59" i="3"/>
  <c r="H59" i="3"/>
  <c r="G60" i="3"/>
  <c r="H60" i="3"/>
  <c r="G61" i="3"/>
  <c r="H61" i="3" s="1"/>
  <c r="G62" i="3"/>
  <c r="H62" i="3"/>
  <c r="G63" i="3"/>
  <c r="H63" i="3"/>
  <c r="G64" i="3"/>
  <c r="H64" i="3"/>
  <c r="G65" i="3"/>
  <c r="H65" i="3" s="1"/>
  <c r="G66" i="3"/>
  <c r="H66" i="3"/>
  <c r="G67" i="3"/>
  <c r="H67" i="3"/>
  <c r="G68" i="3"/>
  <c r="H68" i="3"/>
  <c r="G69" i="3"/>
  <c r="H69" i="3" s="1"/>
  <c r="G70" i="3"/>
  <c r="H70" i="3"/>
  <c r="G71" i="3"/>
  <c r="H71" i="3"/>
  <c r="G72" i="3"/>
  <c r="H72" i="3"/>
  <c r="G73" i="3"/>
  <c r="H73" i="3" s="1"/>
  <c r="G74" i="3"/>
  <c r="H74" i="3"/>
  <c r="G75" i="3"/>
  <c r="H75" i="3"/>
  <c r="G76" i="3"/>
  <c r="H76" i="3"/>
  <c r="G77" i="3"/>
  <c r="H77" i="3" s="1"/>
  <c r="G78" i="3"/>
  <c r="H78" i="3"/>
  <c r="G79" i="3"/>
  <c r="H79" i="3"/>
  <c r="G80" i="3"/>
  <c r="H80" i="3"/>
  <c r="G81" i="3"/>
  <c r="H81" i="3" s="1"/>
  <c r="G82" i="3"/>
  <c r="H82" i="3"/>
  <c r="G83" i="3"/>
  <c r="H83" i="3"/>
  <c r="G84" i="3"/>
  <c r="H84" i="3"/>
  <c r="G85" i="3"/>
  <c r="H85" i="3" s="1"/>
  <c r="G86" i="3"/>
  <c r="H86" i="3"/>
  <c r="G87" i="3"/>
  <c r="H87" i="3"/>
  <c r="G88" i="3"/>
  <c r="H88" i="3"/>
  <c r="G89" i="3"/>
  <c r="H89" i="3" s="1"/>
  <c r="G7" i="3"/>
  <c r="D84" i="3"/>
  <c r="E84" i="3" s="1"/>
  <c r="D85" i="3"/>
  <c r="E85" i="3" s="1"/>
  <c r="D86" i="3"/>
  <c r="E86" i="3"/>
  <c r="D87" i="3"/>
  <c r="E87" i="3"/>
  <c r="D88" i="3"/>
  <c r="E88" i="3" s="1"/>
  <c r="D5" i="29"/>
  <c r="C5" i="29"/>
  <c r="B5" i="29"/>
  <c r="D4" i="29"/>
  <c r="C4" i="29"/>
  <c r="B4" i="29"/>
  <c r="D3" i="29"/>
  <c r="C3" i="29"/>
  <c r="B3" i="29"/>
  <c r="E10" i="27"/>
  <c r="E4" i="29" l="1"/>
  <c r="D1" i="29"/>
  <c r="E5" i="29"/>
  <c r="E3" i="29"/>
  <c r="C1" i="29"/>
  <c r="B1" i="29"/>
  <c r="A1" i="27"/>
  <c r="C30" i="27"/>
  <c r="N28" i="27"/>
  <c r="E30" i="27" l="1"/>
  <c r="D30" i="27"/>
  <c r="M20" i="27"/>
  <c r="M19" i="27" l="1"/>
  <c r="M25" i="27"/>
  <c r="M27" i="27"/>
  <c r="M26" i="27"/>
  <c r="M24" i="27"/>
  <c r="M23" i="27"/>
  <c r="M22" i="27"/>
  <c r="E29" i="27" l="1"/>
  <c r="E28" i="27"/>
  <c r="E27" i="27"/>
  <c r="D26" i="27"/>
  <c r="D25" i="27"/>
  <c r="C29" i="27"/>
  <c r="N26" i="27" s="1"/>
  <c r="D29" i="27" s="1"/>
  <c r="C28" i="27"/>
  <c r="N27" i="27" s="1"/>
  <c r="D28" i="27" s="1"/>
  <c r="C27" i="27"/>
  <c r="N25" i="27" s="1"/>
  <c r="D27" i="27" s="1"/>
  <c r="C26" i="27"/>
  <c r="N24" i="27" s="1"/>
  <c r="E26" i="27" s="1"/>
  <c r="C25" i="27"/>
  <c r="N23" i="27" s="1"/>
  <c r="E25" i="27" s="1"/>
  <c r="E12" i="27"/>
  <c r="D12" i="27"/>
  <c r="C12" i="27"/>
  <c r="N29" i="27" s="1"/>
  <c r="D11" i="27"/>
  <c r="C11" i="27"/>
  <c r="N22" i="27" s="1"/>
  <c r="E11" i="27" s="1"/>
  <c r="D10" i="27"/>
  <c r="M21" i="27" s="1"/>
  <c r="C10" i="27"/>
  <c r="E9" i="27"/>
  <c r="C9" i="27"/>
  <c r="N20" i="27" s="1"/>
  <c r="C8" i="27"/>
  <c r="N19" i="27" s="1"/>
  <c r="E8" i="27" s="1"/>
  <c r="G28" i="27" l="1"/>
  <c r="G27" i="27"/>
  <c r="R90" i="11" l="1"/>
  <c r="Z90" i="11" s="1"/>
  <c r="J90" i="11"/>
  <c r="J89" i="11"/>
  <c r="R89" i="11" s="1"/>
  <c r="Z89" i="11" s="1"/>
  <c r="Q13" i="3"/>
  <c r="Q12" i="3"/>
  <c r="A90" i="5"/>
  <c r="A89" i="5"/>
  <c r="A88" i="5"/>
  <c r="A87" i="5"/>
  <c r="A86" i="5"/>
  <c r="A85" i="5"/>
  <c r="A84" i="5"/>
  <c r="A83" i="5"/>
  <c r="A83" i="10" s="1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7" i="10" s="1"/>
  <c r="A66" i="5"/>
  <c r="A66" i="10" s="1"/>
  <c r="A65" i="5"/>
  <c r="A64" i="5"/>
  <c r="A63" i="5"/>
  <c r="A62" i="5"/>
  <c r="A61" i="5"/>
  <c r="A60" i="5"/>
  <c r="A59" i="5"/>
  <c r="A58" i="5"/>
  <c r="A57" i="5"/>
  <c r="A56" i="5"/>
  <c r="A56" i="10" s="1"/>
  <c r="A55" i="5"/>
  <c r="A54" i="5"/>
  <c r="A54" i="10" s="1"/>
  <c r="A53" i="5"/>
  <c r="A53" i="10" s="1"/>
  <c r="A52" i="5"/>
  <c r="A52" i="10" s="1"/>
  <c r="A51" i="5"/>
  <c r="A50" i="5"/>
  <c r="A49" i="5"/>
  <c r="A48" i="5"/>
  <c r="A47" i="5"/>
  <c r="A46" i="5"/>
  <c r="A45" i="5"/>
  <c r="A44" i="5"/>
  <c r="A43" i="5"/>
  <c r="A42" i="5"/>
  <c r="A41" i="5"/>
  <c r="A41" i="10" s="1"/>
  <c r="A40" i="5"/>
  <c r="A40" i="10" s="1"/>
  <c r="A39" i="5"/>
  <c r="A39" i="10" s="1"/>
  <c r="A38" i="5"/>
  <c r="A38" i="10" s="1"/>
  <c r="A37" i="5"/>
  <c r="A37" i="10" s="1"/>
  <c r="A36" i="5"/>
  <c r="A36" i="10" s="1"/>
  <c r="A35" i="5"/>
  <c r="A35" i="10" s="1"/>
  <c r="A34" i="5"/>
  <c r="A34" i="10" s="1"/>
  <c r="A33" i="5"/>
  <c r="A33" i="10" s="1"/>
  <c r="A32" i="5"/>
  <c r="A32" i="10" s="1"/>
  <c r="A31" i="5"/>
  <c r="A31" i="10" s="1"/>
  <c r="A30" i="5"/>
  <c r="A30" i="10" s="1"/>
  <c r="A29" i="5"/>
  <c r="A28" i="5"/>
  <c r="A27" i="5"/>
  <c r="A26" i="5"/>
  <c r="A26" i="10" s="1"/>
  <c r="A25" i="5"/>
  <c r="A25" i="10" s="1"/>
  <c r="A24" i="5"/>
  <c r="A23" i="5"/>
  <c r="A22" i="5"/>
  <c r="A21" i="5"/>
  <c r="A20" i="5"/>
  <c r="A19" i="5"/>
  <c r="A19" i="10" s="1"/>
  <c r="A18" i="5"/>
  <c r="A18" i="10" s="1"/>
  <c r="A17" i="5"/>
  <c r="A17" i="10" s="1"/>
  <c r="A16" i="5"/>
  <c r="A16" i="10" s="1"/>
  <c r="A15" i="5"/>
  <c r="A15" i="10" s="1"/>
  <c r="A14" i="5"/>
  <c r="A14" i="10" s="1"/>
  <c r="A13" i="5"/>
  <c r="A13" i="10" s="1"/>
  <c r="A12" i="5"/>
  <c r="A12" i="10" s="1"/>
  <c r="A11" i="5"/>
  <c r="A11" i="10" s="1"/>
  <c r="A10" i="5"/>
  <c r="A10" i="10" s="1"/>
  <c r="A9" i="5"/>
  <c r="A9" i="10" s="1"/>
  <c r="D83" i="3"/>
  <c r="H84" i="10" s="1"/>
  <c r="D82" i="3"/>
  <c r="H83" i="10" s="1"/>
  <c r="D81" i="3"/>
  <c r="H82" i="10" s="1"/>
  <c r="D80" i="3"/>
  <c r="H81" i="10" s="1"/>
  <c r="D79" i="3"/>
  <c r="H80" i="10" s="1"/>
  <c r="D78" i="3"/>
  <c r="H79" i="10" s="1"/>
  <c r="D77" i="3"/>
  <c r="H78" i="10" s="1"/>
  <c r="D76" i="3"/>
  <c r="H77" i="10" s="1"/>
  <c r="D75" i="3"/>
  <c r="H76" i="10" s="1"/>
  <c r="D74" i="3"/>
  <c r="H75" i="10" s="1"/>
  <c r="D73" i="3"/>
  <c r="H74" i="10" s="1"/>
  <c r="D72" i="3"/>
  <c r="H73" i="10" s="1"/>
  <c r="D71" i="3"/>
  <c r="H72" i="10" s="1"/>
  <c r="D70" i="3"/>
  <c r="H71" i="10" s="1"/>
  <c r="D69" i="3"/>
  <c r="H70" i="10" s="1"/>
  <c r="D68" i="3"/>
  <c r="H69" i="10" s="1"/>
  <c r="D67" i="3"/>
  <c r="H68" i="10" s="1"/>
  <c r="D66" i="3"/>
  <c r="H67" i="10" s="1"/>
  <c r="D65" i="3"/>
  <c r="H66" i="10" s="1"/>
  <c r="D64" i="3"/>
  <c r="H65" i="10" s="1"/>
  <c r="D63" i="3"/>
  <c r="H64" i="10" s="1"/>
  <c r="D62" i="3"/>
  <c r="H63" i="10" s="1"/>
  <c r="D61" i="3"/>
  <c r="H62" i="10" s="1"/>
  <c r="D60" i="3"/>
  <c r="H61" i="10" s="1"/>
  <c r="D59" i="3"/>
  <c r="H60" i="10" s="1"/>
  <c r="D58" i="3"/>
  <c r="H59" i="10" s="1"/>
  <c r="D57" i="3"/>
  <c r="H58" i="10" s="1"/>
  <c r="D56" i="3"/>
  <c r="H57" i="10" s="1"/>
  <c r="D55" i="3"/>
  <c r="H56" i="10" s="1"/>
  <c r="D54" i="3"/>
  <c r="H55" i="10" s="1"/>
  <c r="D53" i="3"/>
  <c r="H54" i="10" s="1"/>
  <c r="D52" i="3"/>
  <c r="H53" i="10" s="1"/>
  <c r="D51" i="3"/>
  <c r="H52" i="10" s="1"/>
  <c r="D50" i="3"/>
  <c r="H51" i="10" s="1"/>
  <c r="D49" i="3"/>
  <c r="H50" i="10" s="1"/>
  <c r="D48" i="3"/>
  <c r="H49" i="10" s="1"/>
  <c r="D47" i="3"/>
  <c r="H48" i="10" s="1"/>
  <c r="D46" i="3"/>
  <c r="H47" i="10" s="1"/>
  <c r="D45" i="3"/>
  <c r="H46" i="10" s="1"/>
  <c r="D44" i="3"/>
  <c r="H45" i="10" s="1"/>
  <c r="D43" i="3"/>
  <c r="H44" i="10" s="1"/>
  <c r="D42" i="3"/>
  <c r="H43" i="10" s="1"/>
  <c r="D41" i="3"/>
  <c r="H42" i="10" s="1"/>
  <c r="D40" i="3"/>
  <c r="H41" i="10" s="1"/>
  <c r="D39" i="3"/>
  <c r="H40" i="10" s="1"/>
  <c r="D38" i="3"/>
  <c r="H39" i="10" s="1"/>
  <c r="D37" i="3"/>
  <c r="H38" i="10" s="1"/>
  <c r="D36" i="3"/>
  <c r="H37" i="10" s="1"/>
  <c r="D35" i="3"/>
  <c r="H36" i="10" s="1"/>
  <c r="D34" i="3"/>
  <c r="H35" i="10" s="1"/>
  <c r="D33" i="3"/>
  <c r="H34" i="10" s="1"/>
  <c r="D32" i="3"/>
  <c r="H33" i="10" s="1"/>
  <c r="D31" i="3"/>
  <c r="H32" i="10" s="1"/>
  <c r="D30" i="3"/>
  <c r="H31" i="10" s="1"/>
  <c r="D29" i="3"/>
  <c r="H30" i="10" s="1"/>
  <c r="D28" i="3"/>
  <c r="H29" i="10" s="1"/>
  <c r="D27" i="3"/>
  <c r="H28" i="10" s="1"/>
  <c r="D26" i="3"/>
  <c r="H27" i="10" s="1"/>
  <c r="D25" i="3"/>
  <c r="H26" i="10" s="1"/>
  <c r="D24" i="3"/>
  <c r="H25" i="10" s="1"/>
  <c r="D23" i="3"/>
  <c r="H24" i="10" s="1"/>
  <c r="D22" i="3"/>
  <c r="H23" i="10" s="1"/>
  <c r="D21" i="3"/>
  <c r="H22" i="10" s="1"/>
  <c r="D20" i="3"/>
  <c r="H21" i="10" s="1"/>
  <c r="D19" i="3"/>
  <c r="H20" i="10" s="1"/>
  <c r="D18" i="3"/>
  <c r="H19" i="10" s="1"/>
  <c r="D17" i="3"/>
  <c r="H18" i="10" s="1"/>
  <c r="D16" i="3"/>
  <c r="H17" i="10" s="1"/>
  <c r="D15" i="3"/>
  <c r="H16" i="10" s="1"/>
  <c r="D14" i="3"/>
  <c r="H15" i="10" s="1"/>
  <c r="D13" i="3"/>
  <c r="H14" i="10" s="1"/>
  <c r="D12" i="3"/>
  <c r="H13" i="10" s="1"/>
  <c r="D11" i="3"/>
  <c r="H12" i="10" s="1"/>
  <c r="D10" i="3"/>
  <c r="H11" i="10" s="1"/>
  <c r="D9" i="3"/>
  <c r="H10" i="10" s="1"/>
  <c r="D8" i="3"/>
  <c r="H9" i="10" s="1"/>
  <c r="D7" i="3"/>
  <c r="J88" i="11"/>
  <c r="R88" i="11" s="1"/>
  <c r="Z88" i="11" s="1"/>
  <c r="J87" i="11"/>
  <c r="R87" i="11" s="1"/>
  <c r="Z87" i="11" s="1"/>
  <c r="J86" i="11"/>
  <c r="R86" i="11" s="1"/>
  <c r="Z86" i="11" s="1"/>
  <c r="J85" i="11"/>
  <c r="R85" i="11" s="1"/>
  <c r="Z85" i="11" s="1"/>
  <c r="J84" i="10"/>
  <c r="J83" i="10"/>
  <c r="J82" i="10"/>
  <c r="Q19" i="3"/>
  <c r="Q18" i="3"/>
  <c r="Q17" i="3"/>
  <c r="Q16" i="3"/>
  <c r="Q15" i="3"/>
  <c r="Q14" i="3"/>
  <c r="A50" i="10" l="1"/>
  <c r="A46" i="10"/>
  <c r="A62" i="10"/>
  <c r="A78" i="10"/>
  <c r="A86" i="10"/>
  <c r="A55" i="10"/>
  <c r="A85" i="10"/>
  <c r="A77" i="10"/>
  <c r="A69" i="10"/>
  <c r="A61" i="10"/>
  <c r="A45" i="10"/>
  <c r="A29" i="10"/>
  <c r="A21" i="10"/>
  <c r="A63" i="10"/>
  <c r="A84" i="10"/>
  <c r="A76" i="10"/>
  <c r="A68" i="10"/>
  <c r="A60" i="10"/>
  <c r="A44" i="10"/>
  <c r="A28" i="10"/>
  <c r="A20" i="10"/>
  <c r="A75" i="10"/>
  <c r="A59" i="10"/>
  <c r="A51" i="10"/>
  <c r="A43" i="10"/>
  <c r="A27" i="10"/>
  <c r="A71" i="10"/>
  <c r="A23" i="10"/>
  <c r="A90" i="10"/>
  <c r="A82" i="10"/>
  <c r="A74" i="10"/>
  <c r="A58" i="10"/>
  <c r="A79" i="10"/>
  <c r="A47" i="10"/>
  <c r="A89" i="10"/>
  <c r="A81" i="10"/>
  <c r="A73" i="10"/>
  <c r="A65" i="10"/>
  <c r="A57" i="10"/>
  <c r="A49" i="10"/>
  <c r="A87" i="10"/>
  <c r="A88" i="10"/>
  <c r="A80" i="10"/>
  <c r="A72" i="10"/>
  <c r="A64" i="10"/>
  <c r="A48" i="10"/>
  <c r="A24" i="10"/>
  <c r="A70" i="10"/>
  <c r="A42" i="10"/>
  <c r="A22" i="10"/>
  <c r="N9" i="3"/>
  <c r="AL31" i="32"/>
  <c r="AK31" i="32"/>
  <c r="AJ31" i="32"/>
  <c r="AI31" i="32"/>
  <c r="AL30" i="32"/>
  <c r="AK30" i="32"/>
  <c r="AJ30" i="32"/>
  <c r="AI30" i="32"/>
  <c r="AL29" i="32"/>
  <c r="AK29" i="32"/>
  <c r="AJ29" i="32"/>
  <c r="AI29" i="32"/>
  <c r="AL28" i="32"/>
  <c r="AK28" i="32"/>
  <c r="AJ28" i="32"/>
  <c r="AI28" i="32"/>
  <c r="AL27" i="32"/>
  <c r="AK27" i="32"/>
  <c r="AJ27" i="32"/>
  <c r="AI27" i="32"/>
  <c r="AL26" i="32"/>
  <c r="AK26" i="32"/>
  <c r="AJ26" i="32"/>
  <c r="AI26" i="32"/>
  <c r="AL25" i="32"/>
  <c r="AK25" i="32"/>
  <c r="AJ25" i="32"/>
  <c r="AI25" i="32"/>
  <c r="AL24" i="32"/>
  <c r="AK24" i="32"/>
  <c r="AJ24" i="32"/>
  <c r="AI24" i="32"/>
  <c r="AL23" i="32"/>
  <c r="AK23" i="32"/>
  <c r="AJ23" i="32"/>
  <c r="AI23" i="32"/>
  <c r="AL22" i="32"/>
  <c r="AK22" i="32"/>
  <c r="AJ22" i="32"/>
  <c r="AI22" i="32"/>
  <c r="AL21" i="32"/>
  <c r="AK21" i="32"/>
  <c r="AJ21" i="32"/>
  <c r="AI21" i="32"/>
  <c r="AL20" i="32"/>
  <c r="AK20" i="32"/>
  <c r="AJ20" i="32"/>
  <c r="AI20" i="32"/>
  <c r="AL19" i="32"/>
  <c r="AK19" i="32"/>
  <c r="AJ19" i="32"/>
  <c r="AI19" i="32"/>
  <c r="AL18" i="32"/>
  <c r="AK18" i="32"/>
  <c r="AJ18" i="32"/>
  <c r="AI18" i="32"/>
  <c r="AL17" i="32"/>
  <c r="AK17" i="32"/>
  <c r="AJ17" i="32"/>
  <c r="AI17" i="32"/>
  <c r="AL16" i="32"/>
  <c r="AK16" i="32"/>
  <c r="AJ16" i="32"/>
  <c r="AI16" i="32"/>
  <c r="AL15" i="32"/>
  <c r="AK15" i="32"/>
  <c r="AJ15" i="32"/>
  <c r="AI15" i="32"/>
  <c r="AL14" i="32"/>
  <c r="AK14" i="32"/>
  <c r="AJ14" i="32"/>
  <c r="AI14" i="32"/>
  <c r="AL13" i="32"/>
  <c r="AK13" i="32"/>
  <c r="AJ13" i="32"/>
  <c r="AI13" i="32"/>
  <c r="AL12" i="32"/>
  <c r="AK12" i="32"/>
  <c r="AJ12" i="32"/>
  <c r="AI12" i="32"/>
  <c r="AL11" i="32"/>
  <c r="AK11" i="32"/>
  <c r="AJ11" i="32"/>
  <c r="AI11" i="32"/>
  <c r="AL10" i="32"/>
  <c r="AK10" i="32"/>
  <c r="AJ10" i="32"/>
  <c r="AI10" i="32"/>
  <c r="AL9" i="32"/>
  <c r="AK9" i="32"/>
  <c r="AJ9" i="32"/>
  <c r="AI9" i="32"/>
  <c r="AL8" i="32"/>
  <c r="AK8" i="32"/>
  <c r="AJ8" i="32"/>
  <c r="AI8" i="32"/>
  <c r="AL7" i="32"/>
  <c r="AK7" i="32"/>
  <c r="AJ7" i="32"/>
  <c r="AI7" i="32"/>
  <c r="AL6" i="32"/>
  <c r="AK6" i="32"/>
  <c r="AJ6" i="32"/>
  <c r="AI6" i="32"/>
  <c r="AL5" i="32"/>
  <c r="AK5" i="32"/>
  <c r="AJ5" i="32"/>
  <c r="AI5" i="32"/>
  <c r="AL4" i="32"/>
  <c r="AK4" i="32"/>
  <c r="AJ4" i="32"/>
  <c r="AI4" i="32"/>
  <c r="O31" i="36"/>
  <c r="N30" i="36"/>
  <c r="M30" i="36"/>
  <c r="L30" i="36"/>
  <c r="N29" i="36"/>
  <c r="M29" i="36"/>
  <c r="L29" i="36"/>
  <c r="N28" i="36"/>
  <c r="M28" i="36"/>
  <c r="L28" i="36"/>
  <c r="N27" i="36"/>
  <c r="M27" i="36"/>
  <c r="L27" i="36"/>
  <c r="N26" i="36"/>
  <c r="M26" i="36"/>
  <c r="L26" i="36"/>
  <c r="N25" i="36"/>
  <c r="M25" i="36"/>
  <c r="L25" i="36"/>
  <c r="N24" i="36"/>
  <c r="M24" i="36"/>
  <c r="L24" i="36"/>
  <c r="N23" i="36"/>
  <c r="M23" i="36"/>
  <c r="L23" i="36"/>
  <c r="N22" i="36"/>
  <c r="M22" i="36"/>
  <c r="L22" i="36"/>
  <c r="N21" i="36"/>
  <c r="M21" i="36"/>
  <c r="L21" i="36"/>
  <c r="N20" i="36"/>
  <c r="M20" i="36"/>
  <c r="L20" i="36"/>
  <c r="N19" i="36"/>
  <c r="M19" i="36"/>
  <c r="L19" i="36"/>
  <c r="N18" i="36"/>
  <c r="M18" i="36"/>
  <c r="L18" i="36"/>
  <c r="N17" i="36"/>
  <c r="M17" i="36"/>
  <c r="L17" i="36"/>
  <c r="N16" i="36"/>
  <c r="M16" i="36"/>
  <c r="L16" i="36"/>
  <c r="N15" i="36"/>
  <c r="M15" i="36"/>
  <c r="L15" i="36"/>
  <c r="N14" i="36"/>
  <c r="M14" i="36"/>
  <c r="L14" i="36"/>
  <c r="N13" i="36"/>
  <c r="M13" i="36"/>
  <c r="L13" i="36"/>
  <c r="N12" i="36"/>
  <c r="M12" i="36"/>
  <c r="L12" i="36"/>
  <c r="N11" i="36"/>
  <c r="M11" i="36"/>
  <c r="L11" i="36"/>
  <c r="N10" i="36"/>
  <c r="M10" i="36"/>
  <c r="L10" i="36"/>
  <c r="N9" i="36"/>
  <c r="M9" i="36"/>
  <c r="L9" i="36"/>
  <c r="N8" i="36"/>
  <c r="M8" i="36"/>
  <c r="L8" i="36"/>
  <c r="N7" i="36"/>
  <c r="M7" i="36"/>
  <c r="L7" i="36"/>
  <c r="N6" i="36"/>
  <c r="M6" i="36"/>
  <c r="L6" i="36"/>
  <c r="N5" i="36"/>
  <c r="M5" i="36"/>
  <c r="L5" i="36"/>
  <c r="N4" i="36"/>
  <c r="M4" i="36"/>
  <c r="L4" i="36"/>
  <c r="N3" i="36"/>
  <c r="M3" i="36"/>
  <c r="L3" i="36"/>
  <c r="K30" i="36"/>
  <c r="K29" i="36"/>
  <c r="K28" i="36"/>
  <c r="K27" i="36"/>
  <c r="K26" i="36"/>
  <c r="K25" i="36"/>
  <c r="K24" i="36"/>
  <c r="K23" i="36"/>
  <c r="K22" i="36"/>
  <c r="K21" i="36"/>
  <c r="K20" i="36"/>
  <c r="K19" i="36"/>
  <c r="K18" i="36"/>
  <c r="K17" i="36"/>
  <c r="K16" i="36"/>
  <c r="K15" i="36"/>
  <c r="K14" i="36"/>
  <c r="K13" i="36"/>
  <c r="K12" i="36"/>
  <c r="K11" i="36"/>
  <c r="K10" i="36"/>
  <c r="K9" i="36"/>
  <c r="K8" i="36"/>
  <c r="K7" i="36"/>
  <c r="K6" i="36"/>
  <c r="K5" i="36"/>
  <c r="K4" i="36"/>
  <c r="K3" i="36"/>
  <c r="I32" i="36"/>
  <c r="F31" i="36"/>
  <c r="E31" i="36"/>
  <c r="D31" i="36"/>
  <c r="C31" i="36"/>
  <c r="H30" i="36"/>
  <c r="H29" i="36"/>
  <c r="H28" i="36"/>
  <c r="H27" i="36"/>
  <c r="H26" i="36"/>
  <c r="H25" i="36"/>
  <c r="H24" i="36"/>
  <c r="H23" i="36"/>
  <c r="H22" i="36"/>
  <c r="H21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H7" i="36"/>
  <c r="H6" i="36"/>
  <c r="H5" i="36"/>
  <c r="H4" i="36"/>
  <c r="H3" i="36"/>
  <c r="H31" i="36" s="1"/>
  <c r="A90" i="11" l="1"/>
  <c r="I90" i="11" s="1"/>
  <c r="Q90" i="11" s="1"/>
  <c r="Y90" i="11" s="1"/>
  <c r="A89" i="11"/>
  <c r="I89" i="11" s="1"/>
  <c r="Q89" i="11" s="1"/>
  <c r="Y89" i="11" s="1"/>
  <c r="E82" i="3"/>
  <c r="A82" i="14"/>
  <c r="AM81" i="3"/>
  <c r="E81" i="3"/>
  <c r="A81" i="14"/>
  <c r="AM80" i="3"/>
  <c r="E83" i="3"/>
  <c r="AM82" i="3"/>
  <c r="A83" i="14"/>
  <c r="A88" i="11" l="1"/>
  <c r="I88" i="11" s="1"/>
  <c r="Q88" i="11" s="1"/>
  <c r="Y88" i="11" s="1"/>
  <c r="F83" i="6"/>
  <c r="Q83" i="6" s="1"/>
  <c r="B81" i="14"/>
  <c r="F85" i="6"/>
  <c r="Q85" i="6" s="1"/>
  <c r="B83" i="14"/>
  <c r="F84" i="6"/>
  <c r="Q84" i="6" s="1"/>
  <c r="B82" i="14"/>
  <c r="F86" i="6"/>
  <c r="W12" i="33"/>
  <c r="X12" i="33" s="1"/>
  <c r="K30" i="34"/>
  <c r="K29" i="34"/>
  <c r="K31" i="34" s="1"/>
  <c r="J31" i="34"/>
  <c r="I31" i="34"/>
  <c r="P25" i="34"/>
  <c r="P24" i="34"/>
  <c r="P26" i="34"/>
  <c r="O26" i="34"/>
  <c r="N26" i="34"/>
  <c r="M26" i="34"/>
  <c r="L26" i="34"/>
  <c r="K26" i="34"/>
  <c r="J26" i="34"/>
  <c r="I26" i="34"/>
  <c r="N14" i="34"/>
  <c r="N13" i="34"/>
  <c r="N12" i="34"/>
  <c r="N10" i="34"/>
  <c r="N9" i="34"/>
  <c r="N8" i="34"/>
  <c r="N6" i="34"/>
  <c r="N5" i="34"/>
  <c r="N4" i="34"/>
  <c r="M19" i="34"/>
  <c r="M18" i="34"/>
  <c r="M20" i="34"/>
  <c r="L20" i="34"/>
  <c r="K20" i="34"/>
  <c r="J20" i="34"/>
  <c r="I20" i="34"/>
  <c r="M14" i="34"/>
  <c r="L14" i="34"/>
  <c r="K14" i="34"/>
  <c r="J14" i="34"/>
  <c r="I14" i="34"/>
  <c r="M13" i="34"/>
  <c r="L13" i="34"/>
  <c r="K13" i="34"/>
  <c r="J13" i="34"/>
  <c r="I13" i="34"/>
  <c r="M12" i="34"/>
  <c r="L12" i="34"/>
  <c r="K12" i="34"/>
  <c r="J12" i="34"/>
  <c r="I12" i="34"/>
  <c r="F6" i="34"/>
  <c r="B16" i="34"/>
  <c r="E9" i="34"/>
  <c r="F4" i="34"/>
  <c r="Z12" i="33"/>
  <c r="W25" i="33" s="1"/>
  <c r="X25" i="33" s="1"/>
  <c r="Z11" i="33"/>
  <c r="W24" i="33" s="1"/>
  <c r="X24" i="33" s="1"/>
  <c r="Z10" i="33"/>
  <c r="W23" i="33" s="1"/>
  <c r="X23" i="33" s="1"/>
  <c r="Z9" i="33"/>
  <c r="W22" i="33" s="1"/>
  <c r="X22" i="33" s="1"/>
  <c r="Z8" i="33"/>
  <c r="W21" i="33" s="1"/>
  <c r="X21" i="33" s="1"/>
  <c r="Z7" i="33"/>
  <c r="W20" i="33" s="1"/>
  <c r="X20" i="33" s="1"/>
  <c r="Z6" i="33"/>
  <c r="W19" i="33" s="1"/>
  <c r="X19" i="33" s="1"/>
  <c r="Z5" i="33"/>
  <c r="W18" i="33" s="1"/>
  <c r="X18" i="33" s="1"/>
  <c r="Z4" i="33"/>
  <c r="W17" i="33" s="1"/>
  <c r="X17" i="33" s="1"/>
  <c r="Z3" i="33"/>
  <c r="W16" i="33" s="1"/>
  <c r="X16" i="33" s="1"/>
  <c r="Z2" i="33"/>
  <c r="W15" i="33" s="1"/>
  <c r="X15" i="33" s="1"/>
  <c r="AP76" i="33"/>
  <c r="AP72" i="33"/>
  <c r="AP69" i="33"/>
  <c r="AP60" i="33"/>
  <c r="AP59" i="33"/>
  <c r="AP58" i="33"/>
  <c r="AP57" i="33"/>
  <c r="AP56" i="33"/>
  <c r="AP55" i="33"/>
  <c r="AP53" i="33"/>
  <c r="AP52" i="33"/>
  <c r="AP51" i="33"/>
  <c r="AP50" i="33"/>
  <c r="AP49" i="33"/>
  <c r="AP45" i="33"/>
  <c r="AP42" i="33"/>
  <c r="AP41" i="33"/>
  <c r="AP38" i="33"/>
  <c r="AP37" i="33"/>
  <c r="AP36" i="33"/>
  <c r="AP33" i="33"/>
  <c r="AP32" i="33"/>
  <c r="AP29" i="33"/>
  <c r="AP27" i="33"/>
  <c r="AP25" i="33"/>
  <c r="AP22" i="33"/>
  <c r="AP20" i="33"/>
  <c r="AP18" i="33"/>
  <c r="AP17" i="33"/>
  <c r="AP15" i="33"/>
  <c r="AP14" i="33"/>
  <c r="AP10" i="33"/>
  <c r="AP9" i="33"/>
  <c r="AP8" i="33"/>
  <c r="AP7" i="33"/>
  <c r="AP6" i="33"/>
  <c r="AT79" i="33"/>
  <c r="AT78" i="33"/>
  <c r="AT77" i="33"/>
  <c r="AT76" i="33"/>
  <c r="AT75" i="33"/>
  <c r="AT74" i="33"/>
  <c r="AT73" i="33"/>
  <c r="AT72" i="33"/>
  <c r="AT71" i="33"/>
  <c r="AT70" i="33"/>
  <c r="AT69" i="33"/>
  <c r="AT68" i="33"/>
  <c r="AT67" i="33"/>
  <c r="AT66" i="33"/>
  <c r="AT65" i="33"/>
  <c r="AT64" i="33"/>
  <c r="AT63" i="33"/>
  <c r="AT62" i="33"/>
  <c r="AT61" i="33"/>
  <c r="AT60" i="33"/>
  <c r="AT59" i="33"/>
  <c r="AT58" i="33"/>
  <c r="AT57" i="33"/>
  <c r="AT56" i="33"/>
  <c r="AT55" i="33"/>
  <c r="AT54" i="33"/>
  <c r="AT53" i="33"/>
  <c r="AT52" i="33"/>
  <c r="AT51" i="33"/>
  <c r="AT50" i="33"/>
  <c r="AT49" i="33"/>
  <c r="AT48" i="33"/>
  <c r="AT47" i="33"/>
  <c r="AT46" i="33"/>
  <c r="AT45" i="33"/>
  <c r="AT44" i="33"/>
  <c r="AT43" i="33"/>
  <c r="AT42" i="33"/>
  <c r="AT41" i="33"/>
  <c r="AT40" i="33"/>
  <c r="AT39" i="33"/>
  <c r="AT38" i="33"/>
  <c r="AT37" i="33"/>
  <c r="AT36" i="33"/>
  <c r="AT35" i="33"/>
  <c r="AT34" i="33"/>
  <c r="AT33" i="33"/>
  <c r="AT32" i="33"/>
  <c r="AT31" i="33"/>
  <c r="AT30" i="33"/>
  <c r="AT29" i="33"/>
  <c r="AT28" i="33"/>
  <c r="AT27" i="33"/>
  <c r="AT26" i="33"/>
  <c r="AT25" i="33"/>
  <c r="AT24" i="33"/>
  <c r="AT23" i="33"/>
  <c r="AT22" i="33"/>
  <c r="AT21" i="33"/>
  <c r="AT20" i="33"/>
  <c r="AT19" i="33"/>
  <c r="AT18" i="33"/>
  <c r="AT17" i="33"/>
  <c r="AT16" i="33"/>
  <c r="AT15" i="33"/>
  <c r="AT14" i="33"/>
  <c r="AT13" i="33"/>
  <c r="AT12" i="33"/>
  <c r="AT11" i="33"/>
  <c r="AT10" i="33"/>
  <c r="AT9" i="33"/>
  <c r="AT8" i="33"/>
  <c r="AT7" i="33"/>
  <c r="AT6" i="33"/>
  <c r="AM251" i="33"/>
  <c r="AM250" i="33"/>
  <c r="AM249" i="33"/>
  <c r="AM248" i="33"/>
  <c r="AM247" i="33"/>
  <c r="AM246" i="33"/>
  <c r="AM245" i="33"/>
  <c r="AM244" i="33"/>
  <c r="AM243" i="33"/>
  <c r="AM242" i="33"/>
  <c r="AM241" i="33"/>
  <c r="AM240" i="33"/>
  <c r="AM239" i="33"/>
  <c r="AM238" i="33"/>
  <c r="AM237" i="33"/>
  <c r="AM236" i="33"/>
  <c r="AM235" i="33"/>
  <c r="AM234" i="33"/>
  <c r="AM233" i="33"/>
  <c r="AM232" i="33"/>
  <c r="AM231" i="33"/>
  <c r="AM230" i="33"/>
  <c r="AM229" i="33"/>
  <c r="AM228" i="33"/>
  <c r="AM227" i="33"/>
  <c r="AM226" i="33"/>
  <c r="AM225" i="33"/>
  <c r="AM224" i="33"/>
  <c r="AM223" i="33"/>
  <c r="AM222" i="33"/>
  <c r="AM221" i="33"/>
  <c r="AM220" i="33"/>
  <c r="AM219" i="33"/>
  <c r="AM218" i="33"/>
  <c r="AM217" i="33"/>
  <c r="AM216" i="33"/>
  <c r="W11" i="33"/>
  <c r="X11" i="33" s="1"/>
  <c r="W10" i="33"/>
  <c r="X10" i="33" s="1"/>
  <c r="W9" i="33"/>
  <c r="X9" i="33" s="1"/>
  <c r="W8" i="33"/>
  <c r="X8" i="33" s="1"/>
  <c r="W7" i="33"/>
  <c r="X7" i="33" s="1"/>
  <c r="W6" i="33"/>
  <c r="X6" i="33" s="1"/>
  <c r="W5" i="33"/>
  <c r="X5" i="33" s="1"/>
  <c r="W4" i="33"/>
  <c r="X4" i="33" s="1"/>
  <c r="W3" i="33"/>
  <c r="X3" i="33" s="1"/>
  <c r="W2" i="33"/>
  <c r="X2" i="33" s="1"/>
  <c r="AM4" i="33"/>
  <c r="AM5" i="33"/>
  <c r="AM6" i="33"/>
  <c r="AM7" i="33"/>
  <c r="AM8" i="33"/>
  <c r="AM9" i="33"/>
  <c r="AM10" i="33"/>
  <c r="AM11" i="33"/>
  <c r="AM12" i="33"/>
  <c r="AM13" i="33"/>
  <c r="AM14" i="33"/>
  <c r="AM15" i="33"/>
  <c r="AM16" i="33"/>
  <c r="AM17" i="33"/>
  <c r="AM18" i="33"/>
  <c r="AM19" i="33"/>
  <c r="AM20" i="33"/>
  <c r="AM21" i="33"/>
  <c r="AM22" i="33"/>
  <c r="AM23" i="33"/>
  <c r="AM24" i="33"/>
  <c r="AM25" i="33"/>
  <c r="AM26" i="33"/>
  <c r="AM27" i="33"/>
  <c r="AM28" i="33"/>
  <c r="AM29" i="33"/>
  <c r="AM30" i="33"/>
  <c r="AM31" i="33"/>
  <c r="AM32" i="33"/>
  <c r="AM33" i="33"/>
  <c r="AM34" i="33"/>
  <c r="AM35" i="33"/>
  <c r="AM36" i="33"/>
  <c r="AM37" i="33"/>
  <c r="AM38" i="33"/>
  <c r="AM39" i="33"/>
  <c r="AM40" i="33"/>
  <c r="AM41" i="33"/>
  <c r="AM42" i="33"/>
  <c r="AM43" i="33"/>
  <c r="AM44" i="33"/>
  <c r="AM45" i="33"/>
  <c r="AM46" i="33"/>
  <c r="AM47" i="33"/>
  <c r="AM48" i="33"/>
  <c r="AM49" i="33"/>
  <c r="AM50" i="33"/>
  <c r="AM51" i="33"/>
  <c r="AM52" i="33"/>
  <c r="AM53" i="33"/>
  <c r="AM54" i="33"/>
  <c r="AM55" i="33"/>
  <c r="AM56" i="33"/>
  <c r="AM57" i="33"/>
  <c r="AM58" i="33"/>
  <c r="AM59" i="33"/>
  <c r="AM60" i="33"/>
  <c r="AM61" i="33"/>
  <c r="AM62" i="33"/>
  <c r="AM63" i="33"/>
  <c r="AM64" i="33"/>
  <c r="AM65" i="33"/>
  <c r="AM66" i="33"/>
  <c r="AM67" i="33"/>
  <c r="AM68" i="33"/>
  <c r="AM69" i="33"/>
  <c r="AM70" i="33"/>
  <c r="AM71" i="33"/>
  <c r="AM72" i="33"/>
  <c r="AM73" i="33"/>
  <c r="AM74" i="33"/>
  <c r="AM75" i="33"/>
  <c r="AM76" i="33"/>
  <c r="AM77" i="33"/>
  <c r="AM78" i="33"/>
  <c r="AM79" i="33"/>
  <c r="AM80" i="33"/>
  <c r="AM81" i="33"/>
  <c r="AM82" i="33"/>
  <c r="AM83" i="33"/>
  <c r="AM84" i="33"/>
  <c r="AM85" i="33"/>
  <c r="AM86" i="33"/>
  <c r="AM87" i="33"/>
  <c r="AM88" i="33"/>
  <c r="AM89" i="33"/>
  <c r="AM90" i="33"/>
  <c r="AM91" i="33"/>
  <c r="AM92" i="33"/>
  <c r="AM93" i="33"/>
  <c r="AM94" i="33"/>
  <c r="AM95" i="33"/>
  <c r="AM96" i="33"/>
  <c r="AM97" i="33"/>
  <c r="AM98" i="33"/>
  <c r="AM99" i="33"/>
  <c r="AM100" i="33"/>
  <c r="AM101" i="33"/>
  <c r="AM102" i="33"/>
  <c r="AM103" i="33"/>
  <c r="AM104" i="33"/>
  <c r="AM105" i="33"/>
  <c r="AM106" i="33"/>
  <c r="AM107" i="33"/>
  <c r="AM108" i="33"/>
  <c r="AM109" i="33"/>
  <c r="AM110" i="33"/>
  <c r="AM111" i="33"/>
  <c r="AM112" i="33"/>
  <c r="AM113" i="33"/>
  <c r="AM114" i="33"/>
  <c r="AM115" i="33"/>
  <c r="AM116" i="33"/>
  <c r="AM117" i="33"/>
  <c r="AM118" i="33"/>
  <c r="AM119" i="33"/>
  <c r="AM120" i="33"/>
  <c r="AM121" i="33"/>
  <c r="AM122" i="33"/>
  <c r="AM123" i="33"/>
  <c r="AM124" i="33"/>
  <c r="AM125" i="33"/>
  <c r="AM126" i="33"/>
  <c r="AM127" i="33"/>
  <c r="AM128" i="33"/>
  <c r="AM129" i="33"/>
  <c r="AM130" i="33"/>
  <c r="AM131" i="33"/>
  <c r="AM132" i="33"/>
  <c r="AM133" i="33"/>
  <c r="AM134" i="33"/>
  <c r="AM135" i="33"/>
  <c r="AM136" i="33"/>
  <c r="AM137" i="33"/>
  <c r="AM138" i="33"/>
  <c r="AM139" i="33"/>
  <c r="AM140" i="33"/>
  <c r="AM141" i="33"/>
  <c r="AM142" i="33"/>
  <c r="AM143" i="33"/>
  <c r="AM144" i="33"/>
  <c r="AM145" i="33"/>
  <c r="AM146" i="33"/>
  <c r="AM147" i="33"/>
  <c r="AM148" i="33"/>
  <c r="AM149" i="33"/>
  <c r="AM150" i="33"/>
  <c r="AM151" i="33"/>
  <c r="AM152" i="33"/>
  <c r="AM153" i="33"/>
  <c r="AM154" i="33"/>
  <c r="AM155" i="33"/>
  <c r="AM156" i="33"/>
  <c r="AM157" i="33"/>
  <c r="AM158" i="33"/>
  <c r="AM159" i="33"/>
  <c r="AM160" i="33"/>
  <c r="AM161" i="33"/>
  <c r="AM162" i="33"/>
  <c r="AM163" i="33"/>
  <c r="AM164" i="33"/>
  <c r="AM165" i="33"/>
  <c r="AM166" i="33"/>
  <c r="AM167" i="33"/>
  <c r="AM168" i="33"/>
  <c r="AM169" i="33"/>
  <c r="AM170" i="33"/>
  <c r="AM171" i="33"/>
  <c r="AM172" i="33"/>
  <c r="AM173" i="33"/>
  <c r="AM174" i="33"/>
  <c r="AM175" i="33"/>
  <c r="AM176" i="33"/>
  <c r="AM177" i="33"/>
  <c r="AM178" i="33"/>
  <c r="AM179" i="33"/>
  <c r="AM180" i="33"/>
  <c r="AM181" i="33"/>
  <c r="AM182" i="33"/>
  <c r="AM183" i="33"/>
  <c r="AM184" i="33"/>
  <c r="AM185" i="33"/>
  <c r="AM186" i="33"/>
  <c r="AM187" i="33"/>
  <c r="AM188" i="33"/>
  <c r="AM189" i="33"/>
  <c r="AM190" i="33"/>
  <c r="AM191" i="33"/>
  <c r="AM192" i="33"/>
  <c r="AM193" i="33"/>
  <c r="AM194" i="33"/>
  <c r="AM195" i="33"/>
  <c r="AM196" i="33"/>
  <c r="AM197" i="33"/>
  <c r="AM198" i="33"/>
  <c r="AM199" i="33"/>
  <c r="AM200" i="33"/>
  <c r="AM201" i="33"/>
  <c r="AM202" i="33"/>
  <c r="AM203" i="33"/>
  <c r="AM204" i="33"/>
  <c r="AM205" i="33"/>
  <c r="AM206" i="33"/>
  <c r="AM207" i="33"/>
  <c r="AM208" i="33"/>
  <c r="AM209" i="33"/>
  <c r="AM210" i="33"/>
  <c r="AM211" i="33"/>
  <c r="AM212" i="33"/>
  <c r="AM213" i="33"/>
  <c r="AM214" i="33"/>
  <c r="AM215" i="33"/>
  <c r="AM3" i="33"/>
  <c r="C9" i="6"/>
  <c r="C10" i="6" s="1"/>
  <c r="C11" i="6" s="1"/>
  <c r="AQ127" i="32"/>
  <c r="AQ126" i="32"/>
  <c r="AQ125" i="32"/>
  <c r="AQ124" i="32"/>
  <c r="AQ123" i="32"/>
  <c r="AQ122" i="32"/>
  <c r="AQ121" i="32"/>
  <c r="AQ120" i="32"/>
  <c r="AQ119" i="32"/>
  <c r="AQ118" i="32"/>
  <c r="AQ117" i="32"/>
  <c r="AQ116" i="32"/>
  <c r="AQ115" i="32"/>
  <c r="AQ114" i="32"/>
  <c r="AQ113" i="32"/>
  <c r="AQ112" i="32"/>
  <c r="AQ111" i="32"/>
  <c r="AQ110" i="32"/>
  <c r="AQ109" i="32"/>
  <c r="AQ108" i="32"/>
  <c r="AQ107" i="32"/>
  <c r="AQ106" i="32"/>
  <c r="AQ105" i="32"/>
  <c r="AQ104" i="32"/>
  <c r="AQ103" i="32"/>
  <c r="AQ102" i="32"/>
  <c r="AQ101" i="32"/>
  <c r="AQ100" i="32"/>
  <c r="AT31" i="32"/>
  <c r="AS31" i="32"/>
  <c r="AR31" i="32"/>
  <c r="AQ31" i="32"/>
  <c r="AT30" i="32"/>
  <c r="AS30" i="32"/>
  <c r="AR30" i="32"/>
  <c r="AQ30" i="32"/>
  <c r="AT29" i="32"/>
  <c r="AS29" i="32"/>
  <c r="AR29" i="32"/>
  <c r="AQ29" i="32"/>
  <c r="AT28" i="32"/>
  <c r="AS28" i="32"/>
  <c r="AR28" i="32"/>
  <c r="AQ28" i="32"/>
  <c r="AT27" i="32"/>
  <c r="AS27" i="32"/>
  <c r="AR27" i="32"/>
  <c r="AQ27" i="32"/>
  <c r="AT26" i="32"/>
  <c r="AS26" i="32"/>
  <c r="AR26" i="32"/>
  <c r="AQ26" i="32"/>
  <c r="AT25" i="32"/>
  <c r="AS25" i="32"/>
  <c r="AR25" i="32"/>
  <c r="AQ25" i="32"/>
  <c r="AT24" i="32"/>
  <c r="AS24" i="32"/>
  <c r="AR24" i="32"/>
  <c r="AQ24" i="32"/>
  <c r="AT23" i="32"/>
  <c r="AS23" i="32"/>
  <c r="AR23" i="32"/>
  <c r="AQ23" i="32"/>
  <c r="AT22" i="32"/>
  <c r="AS22" i="32"/>
  <c r="AR22" i="32"/>
  <c r="AQ22" i="32"/>
  <c r="AT21" i="32"/>
  <c r="AS21" i="32"/>
  <c r="AR21" i="32"/>
  <c r="AQ21" i="32"/>
  <c r="AT20" i="32"/>
  <c r="AS20" i="32"/>
  <c r="AR20" i="32"/>
  <c r="AQ20" i="32"/>
  <c r="AT19" i="32"/>
  <c r="AS19" i="32"/>
  <c r="AR19" i="32"/>
  <c r="AQ19" i="32"/>
  <c r="AT18" i="32"/>
  <c r="AS18" i="32"/>
  <c r="AR18" i="32"/>
  <c r="AQ18" i="32"/>
  <c r="AT17" i="32"/>
  <c r="AS17" i="32"/>
  <c r="AR17" i="32"/>
  <c r="AQ17" i="32"/>
  <c r="AT16" i="32"/>
  <c r="AS16" i="32"/>
  <c r="AR16" i="32"/>
  <c r="AQ16" i="32"/>
  <c r="AT15" i="32"/>
  <c r="AS15" i="32"/>
  <c r="AR15" i="32"/>
  <c r="AQ15" i="32"/>
  <c r="AT14" i="32"/>
  <c r="AS14" i="32"/>
  <c r="AR14" i="32"/>
  <c r="AQ14" i="32"/>
  <c r="AT13" i="32"/>
  <c r="AS13" i="32"/>
  <c r="AR13" i="32"/>
  <c r="AQ13" i="32"/>
  <c r="AT12" i="32"/>
  <c r="AS12" i="32"/>
  <c r="AR12" i="32"/>
  <c r="AQ12" i="32"/>
  <c r="AT11" i="32"/>
  <c r="AS11" i="32"/>
  <c r="AR11" i="32"/>
  <c r="AQ11" i="32"/>
  <c r="AT10" i="32"/>
  <c r="AS10" i="32"/>
  <c r="AR10" i="32"/>
  <c r="AQ10" i="32"/>
  <c r="AT9" i="32"/>
  <c r="AS9" i="32"/>
  <c r="AR9" i="32"/>
  <c r="AQ9" i="32"/>
  <c r="AT8" i="32"/>
  <c r="AS8" i="32"/>
  <c r="AR8" i="32"/>
  <c r="AQ8" i="32"/>
  <c r="AT7" i="32"/>
  <c r="AS7" i="32"/>
  <c r="AR7" i="32"/>
  <c r="AQ7" i="32"/>
  <c r="AT6" i="32"/>
  <c r="AS6" i="32"/>
  <c r="AR6" i="32"/>
  <c r="AQ6" i="32"/>
  <c r="AT5" i="32"/>
  <c r="AS5" i="32"/>
  <c r="AR5" i="32"/>
  <c r="AQ5" i="32"/>
  <c r="AT4" i="32"/>
  <c r="AS4" i="32"/>
  <c r="AR4" i="32"/>
  <c r="AQ4" i="32"/>
  <c r="BB32" i="32"/>
  <c r="BA32" i="32"/>
  <c r="AZ32" i="32"/>
  <c r="AY32" i="32"/>
  <c r="AJ32" i="32"/>
  <c r="Y64" i="32" s="1"/>
  <c r="Y129" i="32" s="1"/>
  <c r="AK32" i="32"/>
  <c r="Z64" i="32" s="1"/>
  <c r="Z129" i="32" s="1"/>
  <c r="AL32" i="32"/>
  <c r="AA64" i="32" s="1"/>
  <c r="AA129" i="32" s="1"/>
  <c r="AI32" i="32"/>
  <c r="X64" i="32" s="1"/>
  <c r="X129" i="32" s="1"/>
  <c r="AG41" i="32"/>
  <c r="U31" i="32"/>
  <c r="T31" i="32"/>
  <c r="S31" i="32"/>
  <c r="R31" i="32"/>
  <c r="U30" i="32"/>
  <c r="T30" i="32"/>
  <c r="S30" i="32"/>
  <c r="R30" i="32"/>
  <c r="U29" i="32"/>
  <c r="T29" i="32"/>
  <c r="S29" i="32"/>
  <c r="R29" i="32"/>
  <c r="U28" i="32"/>
  <c r="T28" i="32"/>
  <c r="S28" i="32"/>
  <c r="R28" i="32"/>
  <c r="U27" i="32"/>
  <c r="T27" i="32"/>
  <c r="S27" i="32"/>
  <c r="R27" i="32"/>
  <c r="U26" i="32"/>
  <c r="T26" i="32"/>
  <c r="S26" i="32"/>
  <c r="R26" i="32"/>
  <c r="U25" i="32"/>
  <c r="T25" i="32"/>
  <c r="S25" i="32"/>
  <c r="R25" i="32"/>
  <c r="U24" i="32"/>
  <c r="T24" i="32"/>
  <c r="S24" i="32"/>
  <c r="R24" i="32"/>
  <c r="U23" i="32"/>
  <c r="T23" i="32"/>
  <c r="S23" i="32"/>
  <c r="R23" i="32"/>
  <c r="U22" i="32"/>
  <c r="T22" i="32"/>
  <c r="S22" i="32"/>
  <c r="R22" i="32"/>
  <c r="U21" i="32"/>
  <c r="T21" i="32"/>
  <c r="S21" i="32"/>
  <c r="R21" i="32"/>
  <c r="U20" i="32"/>
  <c r="T20" i="32"/>
  <c r="S20" i="32"/>
  <c r="R20" i="32"/>
  <c r="U19" i="32"/>
  <c r="T19" i="32"/>
  <c r="S19" i="32"/>
  <c r="R19" i="32"/>
  <c r="U18" i="32"/>
  <c r="T18" i="32"/>
  <c r="S18" i="32"/>
  <c r="R18" i="32"/>
  <c r="U17" i="32"/>
  <c r="T17" i="32"/>
  <c r="S17" i="32"/>
  <c r="R17" i="32"/>
  <c r="U16" i="32"/>
  <c r="T16" i="32"/>
  <c r="S16" i="32"/>
  <c r="R16" i="32"/>
  <c r="U15" i="32"/>
  <c r="T15" i="32"/>
  <c r="S15" i="32"/>
  <c r="R15" i="32"/>
  <c r="U14" i="32"/>
  <c r="T14" i="32"/>
  <c r="S14" i="32"/>
  <c r="R14" i="32"/>
  <c r="U13" i="32"/>
  <c r="T13" i="32"/>
  <c r="S13" i="32"/>
  <c r="R13" i="32"/>
  <c r="U12" i="32"/>
  <c r="T12" i="32"/>
  <c r="S12" i="32"/>
  <c r="R12" i="32"/>
  <c r="U11" i="32"/>
  <c r="T11" i="32"/>
  <c r="S11" i="32"/>
  <c r="R11" i="32"/>
  <c r="U10" i="32"/>
  <c r="T10" i="32"/>
  <c r="S10" i="32"/>
  <c r="R10" i="32"/>
  <c r="U9" i="32"/>
  <c r="T9" i="32"/>
  <c r="S9" i="32"/>
  <c r="R9" i="32"/>
  <c r="U8" i="32"/>
  <c r="T8" i="32"/>
  <c r="S8" i="32"/>
  <c r="R8" i="32"/>
  <c r="U7" i="32"/>
  <c r="T7" i="32"/>
  <c r="S7" i="32"/>
  <c r="R7" i="32"/>
  <c r="U6" i="32"/>
  <c r="T6" i="32"/>
  <c r="S6" i="32"/>
  <c r="R6" i="32"/>
  <c r="U5" i="32"/>
  <c r="T5" i="32"/>
  <c r="S5" i="32"/>
  <c r="R5" i="32"/>
  <c r="U4" i="32"/>
  <c r="T4" i="32"/>
  <c r="S4" i="32"/>
  <c r="R4" i="32"/>
  <c r="BB36" i="32"/>
  <c r="BA36" i="32"/>
  <c r="AZ36" i="32"/>
  <c r="AY36" i="32"/>
  <c r="AL36" i="32"/>
  <c r="AK36" i="32"/>
  <c r="AJ36" i="32"/>
  <c r="AI36" i="32"/>
  <c r="BB35" i="32"/>
  <c r="BA35" i="32"/>
  <c r="AZ35" i="32"/>
  <c r="AY35" i="32"/>
  <c r="AL35" i="32"/>
  <c r="AK35" i="32"/>
  <c r="AJ35" i="32"/>
  <c r="AI35" i="32"/>
  <c r="BB34" i="32"/>
  <c r="BA34" i="32"/>
  <c r="AZ34" i="32"/>
  <c r="AY34" i="32"/>
  <c r="AL34" i="32"/>
  <c r="AK34" i="32"/>
  <c r="AJ34" i="32"/>
  <c r="AI34" i="32"/>
  <c r="AL67" i="32"/>
  <c r="AK67" i="32"/>
  <c r="AJ67" i="32"/>
  <c r="AI67" i="32"/>
  <c r="AL66" i="32"/>
  <c r="AK66" i="32"/>
  <c r="AJ66" i="32"/>
  <c r="AI66" i="32"/>
  <c r="AL65" i="32"/>
  <c r="AK65" i="32"/>
  <c r="AJ65" i="32"/>
  <c r="AI65" i="32"/>
  <c r="AL64" i="32"/>
  <c r="AK64" i="32"/>
  <c r="AJ64" i="32"/>
  <c r="AI64" i="32"/>
  <c r="AL63" i="32"/>
  <c r="AK63" i="32"/>
  <c r="AJ63" i="32"/>
  <c r="AI63" i="32"/>
  <c r="AL62" i="32"/>
  <c r="AK62" i="32"/>
  <c r="AJ62" i="32"/>
  <c r="AI62" i="32"/>
  <c r="AL61" i="32"/>
  <c r="AK61" i="32"/>
  <c r="AJ61" i="32"/>
  <c r="AI61" i="32"/>
  <c r="AL60" i="32"/>
  <c r="AK60" i="32"/>
  <c r="AJ60" i="32"/>
  <c r="AI60" i="32"/>
  <c r="AL59" i="32"/>
  <c r="AK59" i="32"/>
  <c r="AJ59" i="32"/>
  <c r="AI59" i="32"/>
  <c r="AL58" i="32"/>
  <c r="AK58" i="32"/>
  <c r="AJ58" i="32"/>
  <c r="AI58" i="32"/>
  <c r="AL57" i="32"/>
  <c r="AK57" i="32"/>
  <c r="AJ57" i="32"/>
  <c r="AI57" i="32"/>
  <c r="AL56" i="32"/>
  <c r="AK56" i="32"/>
  <c r="AJ56" i="32"/>
  <c r="AI56" i="32"/>
  <c r="AL55" i="32"/>
  <c r="AK55" i="32"/>
  <c r="AJ55" i="32"/>
  <c r="AI55" i="32"/>
  <c r="AL54" i="32"/>
  <c r="AK54" i="32"/>
  <c r="AJ54" i="32"/>
  <c r="AI54" i="32"/>
  <c r="AL53" i="32"/>
  <c r="AK53" i="32"/>
  <c r="AJ53" i="32"/>
  <c r="AI53" i="32"/>
  <c r="AL52" i="32"/>
  <c r="AK52" i="32"/>
  <c r="AJ52" i="32"/>
  <c r="AI52" i="32"/>
  <c r="AL51" i="32"/>
  <c r="AL72" i="32" s="1"/>
  <c r="AK51" i="32"/>
  <c r="AK72" i="32" s="1"/>
  <c r="AJ51" i="32"/>
  <c r="AI51" i="32"/>
  <c r="AI72" i="32" s="1"/>
  <c r="AJ72" i="32" s="1"/>
  <c r="AL50" i="32"/>
  <c r="AK50" i="32"/>
  <c r="AJ50" i="32"/>
  <c r="AI50" i="32"/>
  <c r="AL49" i="32"/>
  <c r="AK49" i="32"/>
  <c r="AJ49" i="32"/>
  <c r="AI49" i="32"/>
  <c r="AL48" i="32"/>
  <c r="AK48" i="32"/>
  <c r="AJ48" i="32"/>
  <c r="AI48" i="32"/>
  <c r="AL47" i="32"/>
  <c r="AK47" i="32"/>
  <c r="AJ47" i="32"/>
  <c r="AI47" i="32"/>
  <c r="AL46" i="32"/>
  <c r="AK46" i="32"/>
  <c r="AJ46" i="32"/>
  <c r="AI46" i="32"/>
  <c r="AL45" i="32"/>
  <c r="AK45" i="32"/>
  <c r="AJ45" i="32"/>
  <c r="AI45" i="32"/>
  <c r="AL44" i="32"/>
  <c r="AK44" i="32"/>
  <c r="AJ44" i="32"/>
  <c r="AI44" i="32"/>
  <c r="AL43" i="32"/>
  <c r="AK43" i="32"/>
  <c r="AJ43" i="32"/>
  <c r="AI43" i="32"/>
  <c r="AL42" i="32"/>
  <c r="AK42" i="32"/>
  <c r="AJ42" i="32"/>
  <c r="AI42" i="32"/>
  <c r="AL41" i="32"/>
  <c r="AK41" i="32"/>
  <c r="AJ41" i="32"/>
  <c r="AI41" i="32"/>
  <c r="AL40" i="32"/>
  <c r="AK40" i="32"/>
  <c r="AJ40" i="32"/>
  <c r="AI40" i="32"/>
  <c r="BD31" i="32"/>
  <c r="AN31" i="32"/>
  <c r="AC62" i="32" s="1"/>
  <c r="BD30" i="32"/>
  <c r="AN30" i="32"/>
  <c r="AC61" i="32" s="1"/>
  <c r="BD29" i="32"/>
  <c r="AN29" i="32"/>
  <c r="AC60" i="32" s="1"/>
  <c r="BD28" i="32"/>
  <c r="AN28" i="32"/>
  <c r="AC59" i="32" s="1"/>
  <c r="BD27" i="32"/>
  <c r="AN27" i="32"/>
  <c r="AC58" i="32" s="1"/>
  <c r="BD26" i="32"/>
  <c r="AN26" i="32"/>
  <c r="AC57" i="32" s="1"/>
  <c r="BD25" i="32"/>
  <c r="AN25" i="32"/>
  <c r="AC121" i="32" s="1"/>
  <c r="BD24" i="32"/>
  <c r="AN24" i="32"/>
  <c r="AC55" i="32" s="1"/>
  <c r="BD23" i="32"/>
  <c r="AN23" i="32"/>
  <c r="AC54" i="32" s="1"/>
  <c r="BD22" i="32"/>
  <c r="AN22" i="32"/>
  <c r="AC53" i="32" s="1"/>
  <c r="BD21" i="32"/>
  <c r="AN21" i="32"/>
  <c r="AC52" i="32" s="1"/>
  <c r="BD20" i="32"/>
  <c r="AN20" i="32"/>
  <c r="AC51" i="32" s="1"/>
  <c r="BD19" i="32"/>
  <c r="AN19" i="32"/>
  <c r="AC50" i="32" s="1"/>
  <c r="BD18" i="32"/>
  <c r="AN18" i="32"/>
  <c r="AC49" i="32" s="1"/>
  <c r="BD17" i="32"/>
  <c r="AN17" i="32"/>
  <c r="AC113" i="32" s="1"/>
  <c r="BD16" i="32"/>
  <c r="AN16" i="32"/>
  <c r="AC47" i="32" s="1"/>
  <c r="BD15" i="32"/>
  <c r="AN15" i="32"/>
  <c r="AC46" i="32" s="1"/>
  <c r="BD14" i="32"/>
  <c r="AN14" i="32"/>
  <c r="AC45" i="32" s="1"/>
  <c r="BD13" i="32"/>
  <c r="AN13" i="32"/>
  <c r="AC44" i="32" s="1"/>
  <c r="BD12" i="32"/>
  <c r="AN12" i="32"/>
  <c r="AC43" i="32" s="1"/>
  <c r="BD11" i="32"/>
  <c r="AN11" i="32"/>
  <c r="AC42" i="32" s="1"/>
  <c r="BD10" i="32"/>
  <c r="AN10" i="32"/>
  <c r="AC41" i="32" s="1"/>
  <c r="BD9" i="32"/>
  <c r="AN9" i="32"/>
  <c r="AC105" i="32" s="1"/>
  <c r="BD8" i="32"/>
  <c r="AN8" i="32"/>
  <c r="AC39" i="32" s="1"/>
  <c r="BD7" i="32"/>
  <c r="AN7" i="32"/>
  <c r="AC38" i="32" s="1"/>
  <c r="BD6" i="32"/>
  <c r="AN6" i="32"/>
  <c r="AC37" i="32" s="1"/>
  <c r="BD5" i="32"/>
  <c r="AN5" i="32"/>
  <c r="AC36" i="32" s="1"/>
  <c r="BD4" i="32"/>
  <c r="AN4" i="32"/>
  <c r="AC35" i="32" s="1"/>
  <c r="AD12" i="33" l="1"/>
  <c r="AB84" i="6"/>
  <c r="R84" i="6" s="1"/>
  <c r="AC84" i="6"/>
  <c r="S84" i="6" s="1"/>
  <c r="AD84" i="6"/>
  <c r="T84" i="6" s="1"/>
  <c r="AE84" i="6"/>
  <c r="U84" i="6" s="1"/>
  <c r="AB85" i="6"/>
  <c r="R85" i="6" s="1"/>
  <c r="AC85" i="6"/>
  <c r="S85" i="6" s="1"/>
  <c r="AD85" i="6"/>
  <c r="T85" i="6" s="1"/>
  <c r="AE85" i="6"/>
  <c r="U85" i="6" s="1"/>
  <c r="AB83" i="6"/>
  <c r="R83" i="6" s="1"/>
  <c r="AC83" i="6"/>
  <c r="S83" i="6" s="1"/>
  <c r="AD83" i="6"/>
  <c r="T83" i="6" s="1"/>
  <c r="AE83" i="6"/>
  <c r="U83" i="6" s="1"/>
  <c r="A85" i="11"/>
  <c r="I85" i="11" s="1"/>
  <c r="Q85" i="11" s="1"/>
  <c r="Y85" i="11" s="1"/>
  <c r="A87" i="11"/>
  <c r="I87" i="11" s="1"/>
  <c r="Q87" i="11" s="1"/>
  <c r="Y87" i="11" s="1"/>
  <c r="A86" i="11"/>
  <c r="I86" i="11" s="1"/>
  <c r="Q86" i="11" s="1"/>
  <c r="Y86" i="11" s="1"/>
  <c r="X13" i="33"/>
  <c r="AD13" i="33" s="1"/>
  <c r="AA12" i="33"/>
  <c r="C11" i="33"/>
  <c r="AD6" i="33"/>
  <c r="C16" i="33"/>
  <c r="C8" i="33"/>
  <c r="C10" i="33"/>
  <c r="C12" i="33"/>
  <c r="C13" i="33"/>
  <c r="C14" i="33"/>
  <c r="C7" i="33"/>
  <c r="C15" i="33"/>
  <c r="C9" i="33"/>
  <c r="C17" i="33"/>
  <c r="AW8" i="33"/>
  <c r="AX14" i="33"/>
  <c r="AD2" i="33"/>
  <c r="AD10" i="33"/>
  <c r="AX10" i="33"/>
  <c r="AD9" i="33"/>
  <c r="AA4" i="33"/>
  <c r="AA5" i="33"/>
  <c r="AD4" i="33"/>
  <c r="AA6" i="33"/>
  <c r="AD5" i="33"/>
  <c r="AA7" i="33"/>
  <c r="AD11" i="33"/>
  <c r="AA8" i="33"/>
  <c r="AA9" i="33"/>
  <c r="AD7" i="33"/>
  <c r="AD8" i="33"/>
  <c r="AW16" i="33"/>
  <c r="AA2" i="33"/>
  <c r="AA10" i="33"/>
  <c r="AX13" i="33"/>
  <c r="AA3" i="33"/>
  <c r="AA11" i="33"/>
  <c r="AW6" i="33"/>
  <c r="AW14" i="33"/>
  <c r="AX11" i="33"/>
  <c r="AW7" i="33"/>
  <c r="AW15" i="33"/>
  <c r="AX12" i="33"/>
  <c r="AW9" i="33"/>
  <c r="AX6" i="33"/>
  <c r="AW10" i="33"/>
  <c r="AX7" i="33"/>
  <c r="AX15" i="33"/>
  <c r="AD3" i="33"/>
  <c r="AW11" i="33"/>
  <c r="AX8" i="33"/>
  <c r="AX16" i="33"/>
  <c r="AW12" i="33"/>
  <c r="AX9" i="33"/>
  <c r="AW13" i="33"/>
  <c r="AK74" i="32"/>
  <c r="AC107" i="32"/>
  <c r="AC115" i="32"/>
  <c r="AC123" i="32"/>
  <c r="AJ76" i="32"/>
  <c r="AK76" i="32"/>
  <c r="AL76" i="32"/>
  <c r="AL71" i="32"/>
  <c r="U32" i="32"/>
  <c r="AC100" i="32"/>
  <c r="AC108" i="32"/>
  <c r="AC116" i="32"/>
  <c r="AC124" i="32"/>
  <c r="AI69" i="32"/>
  <c r="AL74" i="32"/>
  <c r="AC56" i="32"/>
  <c r="AC101" i="32"/>
  <c r="AC109" i="32"/>
  <c r="AC117" i="32"/>
  <c r="AC125" i="32"/>
  <c r="AJ69" i="32"/>
  <c r="AC48" i="32"/>
  <c r="AC102" i="32"/>
  <c r="AC110" i="32"/>
  <c r="AC118" i="32"/>
  <c r="AC126" i="32"/>
  <c r="AK69" i="32"/>
  <c r="AC40" i="32"/>
  <c r="AC103" i="32"/>
  <c r="AC111" i="32"/>
  <c r="AC119" i="32"/>
  <c r="AC127" i="32"/>
  <c r="AL69" i="32"/>
  <c r="AC104" i="32"/>
  <c r="AC112" i="32"/>
  <c r="AC120" i="32"/>
  <c r="AI71" i="32"/>
  <c r="AJ74" i="32"/>
  <c r="AJ71" i="32"/>
  <c r="AI74" i="32"/>
  <c r="AC106" i="32"/>
  <c r="AC114" i="32"/>
  <c r="AC122" i="32"/>
  <c r="AK71" i="32"/>
  <c r="AI70" i="32"/>
  <c r="AG42" i="32"/>
  <c r="AL70" i="32"/>
  <c r="AJ70" i="32"/>
  <c r="AK70" i="32"/>
  <c r="AN32" i="32"/>
  <c r="BD32" i="32"/>
  <c r="W13" i="33" l="1"/>
  <c r="AY13" i="33"/>
  <c r="Y3" i="33" s="1"/>
  <c r="AE11" i="33" s="1"/>
  <c r="AY14" i="33"/>
  <c r="Y9" i="33" s="1"/>
  <c r="AY6" i="33"/>
  <c r="Y6" i="33" s="1"/>
  <c r="AY10" i="33"/>
  <c r="Y10" i="33" s="1"/>
  <c r="AY12" i="33"/>
  <c r="Y7" i="33" s="1"/>
  <c r="AY7" i="33"/>
  <c r="Y5" i="33" s="1"/>
  <c r="AK75" i="32"/>
  <c r="AL75" i="32"/>
  <c r="AJ75" i="32"/>
  <c r="U33" i="32"/>
  <c r="Z6" i="32" s="1"/>
  <c r="AG43" i="32"/>
  <c r="B8" i="9"/>
  <c r="AE4" i="33" l="1"/>
  <c r="AE8" i="33"/>
  <c r="AE5" i="33"/>
  <c r="AE12" i="33"/>
  <c r="AE7" i="33"/>
  <c r="AE10" i="33"/>
  <c r="AE2" i="33"/>
  <c r="AE3" i="33"/>
  <c r="AE6" i="33"/>
  <c r="AE9" i="33"/>
  <c r="AA6" i="32"/>
  <c r="Y5" i="32"/>
  <c r="Z5" i="32"/>
  <c r="X6" i="32"/>
  <c r="Y6" i="32"/>
  <c r="AA26" i="32"/>
  <c r="AA22" i="32"/>
  <c r="AA16" i="32"/>
  <c r="AA10" i="32"/>
  <c r="AA28" i="32"/>
  <c r="AA20" i="32"/>
  <c r="AA14" i="32"/>
  <c r="AA8" i="32"/>
  <c r="AA30" i="32"/>
  <c r="AA24" i="32"/>
  <c r="AA18" i="32"/>
  <c r="X11" i="32"/>
  <c r="Y17" i="32"/>
  <c r="X21" i="32"/>
  <c r="Z19" i="32"/>
  <c r="X27" i="32"/>
  <c r="AA21" i="32"/>
  <c r="X10" i="32"/>
  <c r="X30" i="32"/>
  <c r="Y24" i="32"/>
  <c r="Z18" i="32"/>
  <c r="X9" i="32"/>
  <c r="AA5" i="32"/>
  <c r="X17" i="32"/>
  <c r="Y19" i="32"/>
  <c r="X4" i="32"/>
  <c r="Z21" i="32"/>
  <c r="AA23" i="32"/>
  <c r="X14" i="32"/>
  <c r="Y18" i="32"/>
  <c r="X29" i="32"/>
  <c r="Y21" i="32"/>
  <c r="Z12" i="32"/>
  <c r="Z25" i="32"/>
  <c r="AA11" i="32"/>
  <c r="AA27" i="32"/>
  <c r="X16" i="32"/>
  <c r="Y14" i="32"/>
  <c r="Y10" i="32"/>
  <c r="Z24" i="32"/>
  <c r="X31" i="32"/>
  <c r="Y12" i="32"/>
  <c r="Y25" i="32"/>
  <c r="Z11" i="32"/>
  <c r="Z27" i="32"/>
  <c r="AA13" i="32"/>
  <c r="AA29" i="32"/>
  <c r="X18" i="32"/>
  <c r="Y11" i="32"/>
  <c r="Y27" i="32"/>
  <c r="Z13" i="32"/>
  <c r="Z29" i="32"/>
  <c r="AA31" i="32"/>
  <c r="X20" i="32"/>
  <c r="Y26" i="32"/>
  <c r="Y28" i="32"/>
  <c r="Z28" i="32"/>
  <c r="Y23" i="32"/>
  <c r="X22" i="32"/>
  <c r="AA12" i="32"/>
  <c r="Z8" i="32"/>
  <c r="X23" i="32"/>
  <c r="Y20" i="32"/>
  <c r="Y13" i="32"/>
  <c r="Y29" i="32"/>
  <c r="Z4" i="32"/>
  <c r="AA15" i="32"/>
  <c r="X15" i="32"/>
  <c r="X24" i="32"/>
  <c r="Y30" i="32"/>
  <c r="Z10" i="32"/>
  <c r="Z30" i="32"/>
  <c r="Y31" i="32"/>
  <c r="Z9" i="32"/>
  <c r="Z22" i="32"/>
  <c r="AA19" i="32"/>
  <c r="Y16" i="32"/>
  <c r="Z16" i="32"/>
  <c r="Z31" i="32"/>
  <c r="AA4" i="32"/>
  <c r="Z20" i="32"/>
  <c r="Y9" i="32"/>
  <c r="Y4" i="32"/>
  <c r="Z15" i="32"/>
  <c r="X12" i="32"/>
  <c r="AA17" i="32"/>
  <c r="X25" i="32"/>
  <c r="X26" i="32"/>
  <c r="Y8" i="32"/>
  <c r="Z14" i="32"/>
  <c r="Z23" i="32"/>
  <c r="Y15" i="32"/>
  <c r="X13" i="32"/>
  <c r="Z17" i="32"/>
  <c r="X19" i="32"/>
  <c r="X8" i="32"/>
  <c r="X28" i="32"/>
  <c r="X5" i="32"/>
  <c r="AA9" i="32"/>
  <c r="Y22" i="32"/>
  <c r="AA25" i="32"/>
  <c r="Z26" i="32"/>
  <c r="AA7" i="32"/>
  <c r="Z7" i="32"/>
  <c r="Y7" i="32"/>
  <c r="X7" i="32"/>
  <c r="E21" i="31"/>
  <c r="D21" i="31"/>
  <c r="C21" i="31"/>
  <c r="B21" i="31"/>
  <c r="E47" i="31"/>
  <c r="D47" i="31"/>
  <c r="C47" i="31"/>
  <c r="B47" i="31"/>
  <c r="E72" i="31"/>
  <c r="D72" i="31"/>
  <c r="C72" i="31"/>
  <c r="B72" i="31"/>
  <c r="E78" i="31"/>
  <c r="D78" i="31"/>
  <c r="C78" i="31"/>
  <c r="E77" i="31"/>
  <c r="D77" i="31"/>
  <c r="C77" i="31"/>
  <c r="E76" i="31"/>
  <c r="D76" i="31"/>
  <c r="C76" i="31"/>
  <c r="E75" i="31"/>
  <c r="D75" i="31"/>
  <c r="C75" i="31"/>
  <c r="E74" i="31"/>
  <c r="D74" i="31"/>
  <c r="C74" i="31"/>
  <c r="E73" i="31"/>
  <c r="D73" i="31"/>
  <c r="C73" i="31"/>
  <c r="E71" i="31"/>
  <c r="D71" i="31"/>
  <c r="C71" i="31"/>
  <c r="E70" i="31"/>
  <c r="D70" i="31"/>
  <c r="C70" i="31"/>
  <c r="E69" i="31"/>
  <c r="D69" i="31"/>
  <c r="C69" i="31"/>
  <c r="E68" i="31"/>
  <c r="D68" i="31"/>
  <c r="C68" i="31"/>
  <c r="E67" i="31"/>
  <c r="D67" i="31"/>
  <c r="C67" i="31"/>
  <c r="E66" i="31"/>
  <c r="D66" i="31"/>
  <c r="C66" i="31"/>
  <c r="E65" i="31"/>
  <c r="D65" i="31"/>
  <c r="C65" i="31"/>
  <c r="E64" i="31"/>
  <c r="D64" i="31"/>
  <c r="C64" i="31"/>
  <c r="E63" i="31"/>
  <c r="D63" i="31"/>
  <c r="C63" i="31"/>
  <c r="E62" i="31"/>
  <c r="D62" i="31"/>
  <c r="C62" i="31"/>
  <c r="E61" i="31"/>
  <c r="D61" i="31"/>
  <c r="C61" i="31"/>
  <c r="E60" i="31"/>
  <c r="D60" i="31"/>
  <c r="C60" i="31"/>
  <c r="E59" i="31"/>
  <c r="D59" i="31"/>
  <c r="C59" i="31"/>
  <c r="E58" i="31"/>
  <c r="D58" i="31"/>
  <c r="C58" i="31"/>
  <c r="E57" i="31"/>
  <c r="D57" i="31"/>
  <c r="C57" i="31"/>
  <c r="E56" i="31"/>
  <c r="D56" i="31"/>
  <c r="C56" i="31"/>
  <c r="E55" i="31"/>
  <c r="D55" i="31"/>
  <c r="C55" i="31"/>
  <c r="E54" i="31"/>
  <c r="D54" i="31"/>
  <c r="C54" i="31"/>
  <c r="E53" i="31"/>
  <c r="D53" i="31"/>
  <c r="C53" i="31"/>
  <c r="E52" i="31"/>
  <c r="D52" i="31"/>
  <c r="C52" i="31"/>
  <c r="E51" i="31"/>
  <c r="D51" i="31"/>
  <c r="C51" i="31"/>
  <c r="E50" i="31"/>
  <c r="D50" i="31"/>
  <c r="C50" i="31"/>
  <c r="E49" i="31"/>
  <c r="D49" i="31"/>
  <c r="C49" i="31"/>
  <c r="E48" i="31"/>
  <c r="D48" i="31"/>
  <c r="C48" i="31"/>
  <c r="E46" i="31"/>
  <c r="D46" i="31"/>
  <c r="C46" i="31"/>
  <c r="E45" i="31"/>
  <c r="D45" i="31"/>
  <c r="C45" i="31"/>
  <c r="E44" i="31"/>
  <c r="D44" i="31"/>
  <c r="C44" i="31"/>
  <c r="E43" i="31"/>
  <c r="D43" i="31"/>
  <c r="C43" i="31"/>
  <c r="E42" i="31"/>
  <c r="D42" i="31"/>
  <c r="C42" i="31"/>
  <c r="E41" i="31"/>
  <c r="D41" i="31"/>
  <c r="C41" i="31"/>
  <c r="E40" i="31"/>
  <c r="D40" i="31"/>
  <c r="C40" i="31"/>
  <c r="E39" i="31"/>
  <c r="D39" i="31"/>
  <c r="C39" i="31"/>
  <c r="E38" i="31"/>
  <c r="D38" i="31"/>
  <c r="C38" i="31"/>
  <c r="E37" i="31"/>
  <c r="D37" i="31"/>
  <c r="C37" i="31"/>
  <c r="E36" i="31"/>
  <c r="D36" i="31"/>
  <c r="C36" i="31"/>
  <c r="E35" i="31"/>
  <c r="D35" i="31"/>
  <c r="C35" i="31"/>
  <c r="E34" i="31"/>
  <c r="D34" i="31"/>
  <c r="C34" i="31"/>
  <c r="E33" i="31"/>
  <c r="D33" i="31"/>
  <c r="C33" i="31"/>
  <c r="E32" i="31"/>
  <c r="D32" i="31"/>
  <c r="C32" i="31"/>
  <c r="E31" i="31"/>
  <c r="D31" i="31"/>
  <c r="C31" i="31"/>
  <c r="E30" i="31"/>
  <c r="D30" i="31"/>
  <c r="C30" i="31"/>
  <c r="E29" i="31"/>
  <c r="D29" i="31"/>
  <c r="C29" i="31"/>
  <c r="E28" i="31"/>
  <c r="D28" i="31"/>
  <c r="C28" i="31"/>
  <c r="E27" i="31"/>
  <c r="D27" i="31"/>
  <c r="C27" i="31"/>
  <c r="E26" i="31"/>
  <c r="D26" i="31"/>
  <c r="C26" i="31"/>
  <c r="E25" i="31"/>
  <c r="D25" i="31"/>
  <c r="C25" i="31"/>
  <c r="E24" i="31"/>
  <c r="D24" i="31"/>
  <c r="C24" i="31"/>
  <c r="E23" i="31"/>
  <c r="D23" i="31"/>
  <c r="C23" i="31"/>
  <c r="E22" i="31"/>
  <c r="D22" i="31"/>
  <c r="C22" i="31"/>
  <c r="E20" i="31"/>
  <c r="D20" i="31"/>
  <c r="C20" i="31"/>
  <c r="E19" i="31"/>
  <c r="D19" i="31"/>
  <c r="C19" i="31"/>
  <c r="D18" i="31"/>
  <c r="C18" i="31"/>
  <c r="E17" i="31"/>
  <c r="D17" i="31"/>
  <c r="C17" i="31"/>
  <c r="B78" i="31"/>
  <c r="B77" i="31"/>
  <c r="B76" i="31"/>
  <c r="B75" i="31"/>
  <c r="B74" i="31"/>
  <c r="B73" i="31"/>
  <c r="B71" i="31"/>
  <c r="B70" i="31"/>
  <c r="B69" i="31"/>
  <c r="B68" i="31"/>
  <c r="B67" i="31"/>
  <c r="B66" i="31"/>
  <c r="B65" i="31"/>
  <c r="B64" i="31"/>
  <c r="B63" i="31"/>
  <c r="B62" i="31"/>
  <c r="B61" i="31"/>
  <c r="B60" i="31"/>
  <c r="B59" i="31"/>
  <c r="B58" i="31"/>
  <c r="B57" i="31"/>
  <c r="B56" i="31"/>
  <c r="B55" i="31"/>
  <c r="B54" i="31"/>
  <c r="B53" i="31"/>
  <c r="B52" i="31"/>
  <c r="B51" i="31"/>
  <c r="B50" i="31"/>
  <c r="B49" i="31"/>
  <c r="B46" i="31"/>
  <c r="B45" i="31"/>
  <c r="B44" i="31"/>
  <c r="B43" i="31"/>
  <c r="B42" i="31"/>
  <c r="B41" i="31"/>
  <c r="B40" i="31"/>
  <c r="B39" i="31"/>
  <c r="B38" i="31"/>
  <c r="B37" i="31"/>
  <c r="B36" i="31"/>
  <c r="B35" i="31"/>
  <c r="B34" i="31"/>
  <c r="B33" i="31"/>
  <c r="B32" i="31"/>
  <c r="B31" i="31"/>
  <c r="B30" i="31"/>
  <c r="B29" i="31"/>
  <c r="B28" i="31"/>
  <c r="B27" i="31"/>
  <c r="B26" i="31"/>
  <c r="B25" i="31"/>
  <c r="B24" i="31"/>
  <c r="B23" i="31"/>
  <c r="B22" i="31"/>
  <c r="B20" i="31"/>
  <c r="B19" i="31"/>
  <c r="B17" i="31"/>
  <c r="K4" i="31"/>
  <c r="J4" i="31"/>
  <c r="I4" i="31"/>
  <c r="H4" i="31"/>
  <c r="X38" i="31"/>
  <c r="Q33" i="31" s="1"/>
  <c r="W38" i="31"/>
  <c r="P31" i="31" s="1"/>
  <c r="V38" i="31"/>
  <c r="O37" i="31" s="1"/>
  <c r="U38" i="31"/>
  <c r="N37" i="31" s="1"/>
  <c r="O36" i="31"/>
  <c r="O35" i="31"/>
  <c r="Q31" i="31"/>
  <c r="N31" i="31"/>
  <c r="O30" i="31"/>
  <c r="O29" i="31"/>
  <c r="N28" i="31"/>
  <c r="Q27" i="31"/>
  <c r="O27" i="31"/>
  <c r="N27" i="31"/>
  <c r="N26" i="31"/>
  <c r="AG2" i="31"/>
  <c r="AF2" i="31"/>
  <c r="AE2" i="31"/>
  <c r="AD2" i="31"/>
  <c r="X73" i="31"/>
  <c r="Q70" i="31" s="1"/>
  <c r="W73" i="31"/>
  <c r="P71" i="31" s="1"/>
  <c r="V73" i="31"/>
  <c r="O71" i="31" s="1"/>
  <c r="U73" i="31"/>
  <c r="N71" i="31" s="1"/>
  <c r="X70" i="31"/>
  <c r="Q68" i="31" s="1"/>
  <c r="W70" i="31"/>
  <c r="P68" i="31" s="1"/>
  <c r="V70" i="31"/>
  <c r="O68" i="31" s="1"/>
  <c r="U70" i="31"/>
  <c r="N68" i="31" s="1"/>
  <c r="Q78" i="31"/>
  <c r="P78" i="31"/>
  <c r="O78" i="31"/>
  <c r="N78" i="31"/>
  <c r="Q77" i="31"/>
  <c r="P77" i="31"/>
  <c r="O77" i="31"/>
  <c r="N77" i="31"/>
  <c r="R77" i="31" s="1"/>
  <c r="Q76" i="31"/>
  <c r="P76" i="31"/>
  <c r="O76" i="31"/>
  <c r="N76" i="31"/>
  <c r="Q75" i="31"/>
  <c r="P75" i="31"/>
  <c r="O75" i="31"/>
  <c r="N75" i="31"/>
  <c r="R75" i="31" s="1"/>
  <c r="Q74" i="31"/>
  <c r="P74" i="31"/>
  <c r="O74" i="31"/>
  <c r="N74" i="31"/>
  <c r="Q73" i="31"/>
  <c r="P73" i="31"/>
  <c r="O73" i="31"/>
  <c r="N73" i="31"/>
  <c r="R73" i="31" s="1"/>
  <c r="Q72" i="31"/>
  <c r="P72" i="31"/>
  <c r="O72" i="31"/>
  <c r="N72" i="31"/>
  <c r="Q67" i="31"/>
  <c r="P67" i="31"/>
  <c r="O67" i="31"/>
  <c r="N67" i="31"/>
  <c r="R67" i="31" s="1"/>
  <c r="Q66" i="31"/>
  <c r="P66" i="31"/>
  <c r="O66" i="31"/>
  <c r="N66" i="31"/>
  <c r="Q65" i="31"/>
  <c r="P65" i="31"/>
  <c r="O65" i="31"/>
  <c r="N65" i="31"/>
  <c r="R65" i="31" s="1"/>
  <c r="Q64" i="31"/>
  <c r="P64" i="31"/>
  <c r="O64" i="31"/>
  <c r="N64" i="31"/>
  <c r="Q63" i="31"/>
  <c r="P63" i="31"/>
  <c r="O63" i="31"/>
  <c r="N63" i="31"/>
  <c r="R63" i="31" s="1"/>
  <c r="Q62" i="31"/>
  <c r="P62" i="31"/>
  <c r="O62" i="31"/>
  <c r="N62" i="31"/>
  <c r="Q61" i="31"/>
  <c r="P61" i="31"/>
  <c r="O61" i="31"/>
  <c r="N61" i="31"/>
  <c r="R61" i="31" s="1"/>
  <c r="Q60" i="31"/>
  <c r="P60" i="31"/>
  <c r="O60" i="31"/>
  <c r="N60" i="31"/>
  <c r="Q59" i="31"/>
  <c r="P59" i="31"/>
  <c r="O59" i="31"/>
  <c r="N59" i="31"/>
  <c r="R59" i="31" s="1"/>
  <c r="Q58" i="31"/>
  <c r="P58" i="31"/>
  <c r="O58" i="31"/>
  <c r="N58" i="31"/>
  <c r="Q57" i="31"/>
  <c r="P57" i="31"/>
  <c r="O57" i="31"/>
  <c r="N57" i="31"/>
  <c r="R57" i="31" s="1"/>
  <c r="Q56" i="31"/>
  <c r="P56" i="31"/>
  <c r="O56" i="31"/>
  <c r="N56" i="31"/>
  <c r="Q55" i="31"/>
  <c r="P55" i="31"/>
  <c r="O55" i="31"/>
  <c r="N55" i="31"/>
  <c r="R55" i="31" s="1"/>
  <c r="Q54" i="31"/>
  <c r="P54" i="31"/>
  <c r="O54" i="31"/>
  <c r="N54" i="31"/>
  <c r="Q53" i="31"/>
  <c r="P53" i="31"/>
  <c r="O53" i="31"/>
  <c r="N53" i="31"/>
  <c r="R53" i="31" s="1"/>
  <c r="Q52" i="31"/>
  <c r="P52" i="31"/>
  <c r="O52" i="31"/>
  <c r="N52" i="31"/>
  <c r="Q51" i="31"/>
  <c r="P51" i="31"/>
  <c r="O51" i="31"/>
  <c r="N51" i="31"/>
  <c r="R51" i="31" s="1"/>
  <c r="Q50" i="31"/>
  <c r="P50" i="31"/>
  <c r="O50" i="31"/>
  <c r="N50" i="31"/>
  <c r="Q49" i="31"/>
  <c r="P49" i="31"/>
  <c r="O49" i="31"/>
  <c r="N49" i="31"/>
  <c r="R49" i="31" s="1"/>
  <c r="Q48" i="31"/>
  <c r="P48" i="31"/>
  <c r="O48" i="31"/>
  <c r="N48" i="31"/>
  <c r="Q47" i="31"/>
  <c r="P47" i="31"/>
  <c r="O47" i="31"/>
  <c r="N47" i="31"/>
  <c r="Q46" i="31"/>
  <c r="P46" i="31"/>
  <c r="O46" i="31"/>
  <c r="N46" i="31"/>
  <c r="Q45" i="31"/>
  <c r="P45" i="31"/>
  <c r="O45" i="31"/>
  <c r="N45" i="31"/>
  <c r="R45" i="31" s="1"/>
  <c r="Q44" i="31"/>
  <c r="P44" i="31"/>
  <c r="O44" i="31"/>
  <c r="N44" i="31"/>
  <c r="Q43" i="31"/>
  <c r="P43" i="31"/>
  <c r="O43" i="31"/>
  <c r="N43" i="31"/>
  <c r="Q42" i="31"/>
  <c r="P42" i="31"/>
  <c r="O42" i="31"/>
  <c r="N42" i="31"/>
  <c r="Q41" i="31"/>
  <c r="P41" i="31"/>
  <c r="O41" i="31"/>
  <c r="N41" i="31"/>
  <c r="Q40" i="31"/>
  <c r="P40" i="31"/>
  <c r="O40" i="31"/>
  <c r="N40" i="31"/>
  <c r="Q39" i="31"/>
  <c r="P39" i="31"/>
  <c r="O39" i="31"/>
  <c r="N39" i="31"/>
  <c r="Q38" i="31"/>
  <c r="P38" i="31"/>
  <c r="O38" i="31"/>
  <c r="N38" i="31"/>
  <c r="Q23" i="31"/>
  <c r="P23" i="31"/>
  <c r="O23" i="31"/>
  <c r="N23" i="31"/>
  <c r="Q21" i="31"/>
  <c r="P21" i="31"/>
  <c r="O21" i="31"/>
  <c r="N21" i="31"/>
  <c r="Q20" i="31"/>
  <c r="P20" i="31"/>
  <c r="O20" i="31"/>
  <c r="N20" i="31"/>
  <c r="Q19" i="31"/>
  <c r="P19" i="31"/>
  <c r="O19" i="31"/>
  <c r="N19" i="31"/>
  <c r="Q18" i="31"/>
  <c r="P18" i="31"/>
  <c r="O18" i="31"/>
  <c r="N18" i="31"/>
  <c r="Q17" i="31"/>
  <c r="P17" i="31"/>
  <c r="O17" i="31"/>
  <c r="N17" i="31"/>
  <c r="X23" i="31"/>
  <c r="Q22" i="31" s="1"/>
  <c r="W23" i="31"/>
  <c r="P22" i="31" s="1"/>
  <c r="V23" i="31"/>
  <c r="O22" i="31" s="1"/>
  <c r="U23" i="31"/>
  <c r="N22" i="31" s="1"/>
  <c r="U5" i="31" a="1"/>
  <c r="W5" i="31" s="1"/>
  <c r="AG67" i="31"/>
  <c r="AF67" i="31"/>
  <c r="AE67" i="31"/>
  <c r="AD67" i="31"/>
  <c r="AH66" i="31"/>
  <c r="AH65" i="31"/>
  <c r="AH64" i="31"/>
  <c r="AH63" i="31"/>
  <c r="AH62" i="31"/>
  <c r="AH61" i="31"/>
  <c r="AH60" i="31"/>
  <c r="AH59" i="31"/>
  <c r="AH58" i="31"/>
  <c r="AH57" i="31"/>
  <c r="AH56" i="31"/>
  <c r="AH55" i="31"/>
  <c r="AH54" i="31"/>
  <c r="AH53" i="31"/>
  <c r="AH52" i="31"/>
  <c r="AH51" i="31"/>
  <c r="AH50" i="31"/>
  <c r="AH49" i="31"/>
  <c r="AH48" i="31"/>
  <c r="AH47" i="31"/>
  <c r="AH46" i="31"/>
  <c r="AH45" i="31"/>
  <c r="AH44" i="31"/>
  <c r="AH43" i="31"/>
  <c r="AH42" i="31"/>
  <c r="AH41" i="31"/>
  <c r="AH40" i="31"/>
  <c r="AH39" i="31"/>
  <c r="AH38" i="31"/>
  <c r="AH37" i="31"/>
  <c r="AH36" i="31"/>
  <c r="AH35" i="31"/>
  <c r="AH34" i="31"/>
  <c r="AH33" i="31"/>
  <c r="AH32" i="31"/>
  <c r="AH31" i="31"/>
  <c r="AH30" i="31"/>
  <c r="AH29" i="31"/>
  <c r="AH28" i="31"/>
  <c r="AH27" i="31"/>
  <c r="AH26" i="31"/>
  <c r="AH25" i="31"/>
  <c r="AH24" i="31"/>
  <c r="AH23" i="31"/>
  <c r="AH22" i="31"/>
  <c r="AH21" i="31"/>
  <c r="AH20" i="31"/>
  <c r="AH19" i="31"/>
  <c r="AH18" i="31"/>
  <c r="AH17" i="31"/>
  <c r="AH16" i="31"/>
  <c r="AH15" i="31"/>
  <c r="AH14" i="31"/>
  <c r="AH13" i="31"/>
  <c r="AH12" i="31"/>
  <c r="AH11" i="31"/>
  <c r="AH10" i="31"/>
  <c r="AH9" i="31"/>
  <c r="AH8" i="31"/>
  <c r="AH7" i="31"/>
  <c r="AH6" i="31"/>
  <c r="AH5" i="31"/>
  <c r="N32" i="31" l="1"/>
  <c r="O28" i="31"/>
  <c r="O32" i="31"/>
  <c r="R19" i="31"/>
  <c r="R38" i="31"/>
  <c r="R42" i="31"/>
  <c r="R44" i="31"/>
  <c r="R46" i="31"/>
  <c r="R48" i="31"/>
  <c r="R50" i="31"/>
  <c r="R52" i="31"/>
  <c r="R54" i="31"/>
  <c r="R56" i="31"/>
  <c r="R58" i="31"/>
  <c r="R60" i="31"/>
  <c r="R62" i="31"/>
  <c r="R64" i="31"/>
  <c r="R66" i="31"/>
  <c r="R72" i="31"/>
  <c r="R74" i="31"/>
  <c r="R76" i="31"/>
  <c r="R78" i="31"/>
  <c r="N29" i="31"/>
  <c r="O33" i="31"/>
  <c r="R17" i="31"/>
  <c r="R21" i="31"/>
  <c r="R40" i="31"/>
  <c r="N34" i="31"/>
  <c r="O70" i="31"/>
  <c r="O26" i="31"/>
  <c r="N30" i="31"/>
  <c r="O34" i="31"/>
  <c r="Q71" i="31"/>
  <c r="R71" i="31" s="1"/>
  <c r="N70" i="31"/>
  <c r="O31" i="31"/>
  <c r="N36" i="31"/>
  <c r="P70" i="31"/>
  <c r="R22" i="31"/>
  <c r="R18" i="31"/>
  <c r="R20" i="31"/>
  <c r="R23" i="31"/>
  <c r="R39" i="31"/>
  <c r="R41" i="31"/>
  <c r="R43" i="31"/>
  <c r="R47" i="31"/>
  <c r="R68" i="31"/>
  <c r="AB2" i="31"/>
  <c r="Q29" i="31"/>
  <c r="P36" i="31"/>
  <c r="P34" i="31"/>
  <c r="Q36" i="31"/>
  <c r="P26" i="31"/>
  <c r="P28" i="31"/>
  <c r="P30" i="31"/>
  <c r="P32" i="31"/>
  <c r="Q34" i="31"/>
  <c r="P25" i="31"/>
  <c r="Q28" i="31"/>
  <c r="Q30" i="31"/>
  <c r="Q32" i="31"/>
  <c r="P37" i="31"/>
  <c r="Q37" i="31"/>
  <c r="P33" i="31"/>
  <c r="Q35" i="31"/>
  <c r="Q26" i="31"/>
  <c r="P35" i="31"/>
  <c r="P27" i="31"/>
  <c r="P29" i="31"/>
  <c r="N33" i="31"/>
  <c r="N35" i="31"/>
  <c r="Q25" i="31"/>
  <c r="R37" i="31"/>
  <c r="N24" i="31"/>
  <c r="O69" i="31"/>
  <c r="O24" i="31"/>
  <c r="P69" i="31"/>
  <c r="P24" i="31"/>
  <c r="Q24" i="31"/>
  <c r="N25" i="31"/>
  <c r="O25" i="31"/>
  <c r="N69" i="31"/>
  <c r="Q69" i="31"/>
  <c r="AH67" i="31"/>
  <c r="W16" i="31"/>
  <c r="W14" i="31"/>
  <c r="W12" i="31"/>
  <c r="W10" i="31"/>
  <c r="W8" i="31"/>
  <c r="W6" i="31"/>
  <c r="V15" i="31"/>
  <c r="V13" i="31"/>
  <c r="V11" i="31"/>
  <c r="V9" i="31"/>
  <c r="V7" i="31"/>
  <c r="V5" i="31"/>
  <c r="U15" i="31"/>
  <c r="U13" i="31"/>
  <c r="U11" i="31"/>
  <c r="U9" i="31"/>
  <c r="U7" i="31"/>
  <c r="U5" i="31"/>
  <c r="X16" i="31"/>
  <c r="X14" i="31"/>
  <c r="X12" i="31"/>
  <c r="X10" i="31"/>
  <c r="X8" i="31"/>
  <c r="X6" i="31"/>
  <c r="V16" i="31"/>
  <c r="V14" i="31"/>
  <c r="V12" i="31"/>
  <c r="V10" i="31"/>
  <c r="V8" i="31"/>
  <c r="V6" i="31"/>
  <c r="U16" i="31"/>
  <c r="U14" i="31"/>
  <c r="U12" i="31"/>
  <c r="U10" i="31"/>
  <c r="U8" i="31"/>
  <c r="U6" i="31"/>
  <c r="X15" i="31"/>
  <c r="X13" i="31"/>
  <c r="X11" i="31"/>
  <c r="X9" i="31"/>
  <c r="X7" i="31"/>
  <c r="X5" i="31"/>
  <c r="W15" i="31"/>
  <c r="W13" i="31"/>
  <c r="W11" i="31"/>
  <c r="W9" i="31"/>
  <c r="W7" i="31"/>
  <c r="R70" i="31" l="1"/>
  <c r="R25" i="31"/>
  <c r="R69" i="31"/>
  <c r="R29" i="31"/>
  <c r="R36" i="31"/>
  <c r="R27" i="31"/>
  <c r="R34" i="31"/>
  <c r="R30" i="31"/>
  <c r="R28" i="31"/>
  <c r="R32" i="31"/>
  <c r="R35" i="31"/>
  <c r="R26" i="31"/>
  <c r="R33" i="31"/>
  <c r="R24" i="31"/>
  <c r="R31" i="31"/>
  <c r="Y15" i="31"/>
  <c r="Y6" i="31"/>
  <c r="V17" i="31"/>
  <c r="O8" i="31" s="1"/>
  <c r="C8" i="31" s="1"/>
  <c r="Y10" i="31"/>
  <c r="Y12" i="31"/>
  <c r="Y7" i="31"/>
  <c r="Y13" i="31"/>
  <c r="Y8" i="31"/>
  <c r="X17" i="31"/>
  <c r="Q10" i="31" s="1"/>
  <c r="E10" i="31" s="1"/>
  <c r="U17" i="31"/>
  <c r="N10" i="31" s="1"/>
  <c r="B10" i="31" s="1"/>
  <c r="Y5" i="31"/>
  <c r="Y9" i="31"/>
  <c r="Y14" i="31"/>
  <c r="Y16" i="31"/>
  <c r="Y11" i="31"/>
  <c r="W17" i="31"/>
  <c r="P5" i="31" s="1"/>
  <c r="D5" i="31" s="1"/>
  <c r="D24" i="27"/>
  <c r="G26" i="27"/>
  <c r="E24" i="27" l="1"/>
  <c r="C24" i="27"/>
  <c r="G29" i="27"/>
  <c r="G25" i="27"/>
  <c r="N7" i="31"/>
  <c r="B7" i="31" s="1"/>
  <c r="P8" i="31"/>
  <c r="D8" i="31" s="1"/>
  <c r="P9" i="31"/>
  <c r="D9" i="31" s="1"/>
  <c r="O7" i="31"/>
  <c r="C7" i="31" s="1"/>
  <c r="N16" i="31"/>
  <c r="B16" i="31" s="1"/>
  <c r="P13" i="31"/>
  <c r="D13" i="31" s="1"/>
  <c r="O5" i="31"/>
  <c r="C5" i="31" s="1"/>
  <c r="Q6" i="31"/>
  <c r="E6" i="31" s="1"/>
  <c r="Q15" i="31"/>
  <c r="E15" i="31" s="1"/>
  <c r="O16" i="31"/>
  <c r="C16" i="31" s="1"/>
  <c r="O12" i="31"/>
  <c r="C12" i="31" s="1"/>
  <c r="O15" i="31"/>
  <c r="C15" i="31" s="1"/>
  <c r="N8" i="31"/>
  <c r="B8" i="31" s="1"/>
  <c r="N12" i="31"/>
  <c r="B12" i="31" s="1"/>
  <c r="Q12" i="31"/>
  <c r="E12" i="31" s="1"/>
  <c r="Q16" i="31"/>
  <c r="E16" i="31" s="1"/>
  <c r="P14" i="31"/>
  <c r="D14" i="31" s="1"/>
  <c r="N11" i="31"/>
  <c r="B11" i="31" s="1"/>
  <c r="N14" i="31"/>
  <c r="B14" i="31" s="1"/>
  <c r="N5" i="31"/>
  <c r="B5" i="31" s="1"/>
  <c r="P15" i="31"/>
  <c r="D15" i="31" s="1"/>
  <c r="N13" i="31"/>
  <c r="B13" i="31" s="1"/>
  <c r="P6" i="31"/>
  <c r="D6" i="31" s="1"/>
  <c r="N6" i="31"/>
  <c r="B6" i="31" s="1"/>
  <c r="Q13" i="31"/>
  <c r="E13" i="31" s="1"/>
  <c r="O14" i="31"/>
  <c r="C14" i="31" s="1"/>
  <c r="Q11" i="31"/>
  <c r="E11" i="31" s="1"/>
  <c r="P7" i="31"/>
  <c r="D7" i="31" s="1"/>
  <c r="Q9" i="31"/>
  <c r="E9" i="31" s="1"/>
  <c r="P10" i="31"/>
  <c r="D10" i="31" s="1"/>
  <c r="O6" i="31"/>
  <c r="C6" i="31" s="1"/>
  <c r="Q7" i="31"/>
  <c r="E7" i="31" s="1"/>
  <c r="P12" i="31"/>
  <c r="D12" i="31" s="1"/>
  <c r="N15" i="31"/>
  <c r="B15" i="31" s="1"/>
  <c r="Q8" i="31"/>
  <c r="E8" i="31" s="1"/>
  <c r="O13" i="31"/>
  <c r="C13" i="31" s="1"/>
  <c r="Q14" i="31"/>
  <c r="E14" i="31" s="1"/>
  <c r="P16" i="31"/>
  <c r="D16" i="31" s="1"/>
  <c r="O9" i="31"/>
  <c r="C9" i="31" s="1"/>
  <c r="P11" i="31"/>
  <c r="D11" i="31" s="1"/>
  <c r="N9" i="31"/>
  <c r="B9" i="31" s="1"/>
  <c r="Q5" i="31"/>
  <c r="E5" i="31" s="1"/>
  <c r="O10" i="31"/>
  <c r="C10" i="31" s="1"/>
  <c r="O11" i="31"/>
  <c r="C11" i="31" s="1"/>
  <c r="J84" i="11"/>
  <c r="R84" i="11" s="1"/>
  <c r="Z84" i="11" s="1"/>
  <c r="J83" i="11"/>
  <c r="R83" i="11" s="1"/>
  <c r="Z83" i="11" s="1"/>
  <c r="J82" i="11"/>
  <c r="R82" i="11" s="1"/>
  <c r="Z82" i="11" s="1"/>
  <c r="J81" i="11"/>
  <c r="R81" i="11" s="1"/>
  <c r="Z81" i="11" s="1"/>
  <c r="J80" i="11"/>
  <c r="R80" i="11" s="1"/>
  <c r="Z80" i="11" s="1"/>
  <c r="J79" i="11"/>
  <c r="R79" i="11" s="1"/>
  <c r="Z79" i="11" s="1"/>
  <c r="J78" i="11"/>
  <c r="R78" i="11" s="1"/>
  <c r="Z78" i="11" s="1"/>
  <c r="J77" i="11"/>
  <c r="R77" i="11" s="1"/>
  <c r="Z77" i="11" s="1"/>
  <c r="J76" i="11"/>
  <c r="R76" i="11" s="1"/>
  <c r="Z76" i="11" s="1"/>
  <c r="J75" i="11"/>
  <c r="R75" i="11" s="1"/>
  <c r="Z75" i="11" s="1"/>
  <c r="J74" i="11"/>
  <c r="R74" i="11" s="1"/>
  <c r="Z74" i="11" s="1"/>
  <c r="J73" i="11"/>
  <c r="R73" i="11" s="1"/>
  <c r="Z73" i="11" s="1"/>
  <c r="J72" i="11"/>
  <c r="R72" i="11" s="1"/>
  <c r="Z72" i="11" s="1"/>
  <c r="J71" i="11"/>
  <c r="R71" i="11" s="1"/>
  <c r="Z71" i="11" s="1"/>
  <c r="J70" i="11"/>
  <c r="R70" i="11" s="1"/>
  <c r="Z70" i="11" s="1"/>
  <c r="J69" i="11"/>
  <c r="R69" i="11" s="1"/>
  <c r="Z69" i="11" s="1"/>
  <c r="J68" i="11"/>
  <c r="R68" i="11" s="1"/>
  <c r="Z68" i="11" s="1"/>
  <c r="J67" i="11"/>
  <c r="R67" i="11" s="1"/>
  <c r="Z67" i="11" s="1"/>
  <c r="J66" i="11"/>
  <c r="R66" i="11" s="1"/>
  <c r="Z66" i="11" s="1"/>
  <c r="J65" i="11"/>
  <c r="R65" i="11" s="1"/>
  <c r="Z65" i="11" s="1"/>
  <c r="J64" i="11"/>
  <c r="R64" i="11" s="1"/>
  <c r="Z64" i="11" s="1"/>
  <c r="J63" i="11"/>
  <c r="R63" i="11" s="1"/>
  <c r="Z63" i="11" s="1"/>
  <c r="J81" i="10"/>
  <c r="J80" i="10"/>
  <c r="J79" i="10"/>
  <c r="J78" i="10"/>
  <c r="J77" i="10"/>
  <c r="J76" i="10"/>
  <c r="J75" i="10"/>
  <c r="J74" i="10"/>
  <c r="J73" i="10"/>
  <c r="J72" i="10"/>
  <c r="J71" i="10"/>
  <c r="J70" i="10"/>
  <c r="J69" i="10"/>
  <c r="J68" i="10"/>
  <c r="J67" i="10"/>
  <c r="J66" i="10"/>
  <c r="J65" i="10"/>
  <c r="J64" i="10"/>
  <c r="J63" i="10"/>
  <c r="J62" i="10"/>
  <c r="J61" i="10"/>
  <c r="J60" i="10"/>
  <c r="AA39" i="25"/>
  <c r="AA38" i="25"/>
  <c r="AA37" i="25"/>
  <c r="AA36" i="25"/>
  <c r="AA35" i="25"/>
  <c r="AA34" i="25"/>
  <c r="AA33" i="25"/>
  <c r="AA32" i="25"/>
  <c r="AA31" i="25"/>
  <c r="AA30" i="25"/>
  <c r="AA29" i="25"/>
  <c r="AA28" i="25"/>
  <c r="AA27" i="25"/>
  <c r="AA26" i="25"/>
  <c r="AA25" i="25"/>
  <c r="AA24" i="25"/>
  <c r="AA23" i="25"/>
  <c r="AA22" i="25"/>
  <c r="AA21" i="25"/>
  <c r="AA20" i="25"/>
  <c r="AA19" i="25"/>
  <c r="AA18" i="25"/>
  <c r="AA17" i="25"/>
  <c r="AA16" i="25"/>
  <c r="AA15" i="25"/>
  <c r="AA14" i="25"/>
  <c r="AA13" i="25"/>
  <c r="AA12" i="25"/>
  <c r="AA11" i="25"/>
  <c r="AA10" i="25"/>
  <c r="AA9" i="25"/>
  <c r="AA8" i="25"/>
  <c r="R10" i="31" l="1"/>
  <c r="P4" i="31"/>
  <c r="D4" i="31" s="1"/>
  <c r="R14" i="31"/>
  <c r="R13" i="31"/>
  <c r="R12" i="31"/>
  <c r="R5" i="31"/>
  <c r="N4" i="31"/>
  <c r="B4" i="31" s="1"/>
  <c r="O4" i="31"/>
  <c r="C4" i="31" s="1"/>
  <c r="R8" i="31"/>
  <c r="R16" i="31"/>
  <c r="Q4" i="31"/>
  <c r="E4" i="31" s="1"/>
  <c r="R15" i="31"/>
  <c r="R11" i="31"/>
  <c r="R9" i="31"/>
  <c r="R6" i="31"/>
  <c r="R7" i="31"/>
  <c r="R2" i="31" l="1"/>
  <c r="Q11" i="3"/>
  <c r="Q10" i="3"/>
  <c r="Q9" i="3"/>
  <c r="Q8" i="3"/>
  <c r="Q7" i="3"/>
  <c r="L7" i="3"/>
  <c r="A8" i="5"/>
  <c r="AM79" i="3"/>
  <c r="AM78" i="3"/>
  <c r="AM77" i="3"/>
  <c r="AM76" i="3"/>
  <c r="AM75" i="3"/>
  <c r="AM74" i="3"/>
  <c r="AM73" i="3"/>
  <c r="AM72" i="3"/>
  <c r="AM71" i="3"/>
  <c r="AM70" i="3"/>
  <c r="AM69" i="3"/>
  <c r="AM68" i="3"/>
  <c r="AM67" i="3"/>
  <c r="AM66" i="3"/>
  <c r="AM65" i="3"/>
  <c r="AM63" i="3"/>
  <c r="AM62" i="3"/>
  <c r="AM61" i="3"/>
  <c r="AM60" i="3"/>
  <c r="AM59" i="3"/>
  <c r="B9" i="9"/>
  <c r="B10" i="9" s="1"/>
  <c r="B11" i="9" s="1"/>
  <c r="B12" i="9" s="1"/>
  <c r="B13" i="9" s="1"/>
  <c r="B14" i="9" s="1"/>
  <c r="B15" i="9" s="1"/>
  <c r="B16" i="9" s="1"/>
  <c r="B17" i="9" s="1"/>
  <c r="E76" i="3" l="1"/>
  <c r="F78" i="6" s="1"/>
  <c r="Q78" i="6" s="1"/>
  <c r="E64" i="3"/>
  <c r="F66" i="6" s="1"/>
  <c r="Q66" i="6" s="1"/>
  <c r="AM64" i="3"/>
  <c r="E60" i="3"/>
  <c r="F62" i="6" s="1"/>
  <c r="Q62" i="6" s="1"/>
  <c r="E68" i="3"/>
  <c r="F70" i="6" s="1"/>
  <c r="Q70" i="6" s="1"/>
  <c r="B64" i="14"/>
  <c r="E71" i="3"/>
  <c r="A71" i="14"/>
  <c r="E77" i="3"/>
  <c r="A77" i="14"/>
  <c r="E70" i="3"/>
  <c r="A70" i="14"/>
  <c r="E65" i="3"/>
  <c r="A65" i="14"/>
  <c r="A72" i="14"/>
  <c r="E78" i="3"/>
  <c r="A78" i="14"/>
  <c r="E59" i="3"/>
  <c r="A59" i="14"/>
  <c r="A60" i="14"/>
  <c r="E66" i="3"/>
  <c r="A66" i="14"/>
  <c r="E72" i="3"/>
  <c r="E79" i="3"/>
  <c r="A79" i="14"/>
  <c r="B76" i="14"/>
  <c r="E67" i="3"/>
  <c r="A67" i="14"/>
  <c r="E73" i="3"/>
  <c r="A73" i="14"/>
  <c r="A80" i="14"/>
  <c r="E61" i="3"/>
  <c r="A61" i="14"/>
  <c r="A68" i="14"/>
  <c r="E74" i="3"/>
  <c r="A74" i="14"/>
  <c r="E80" i="3"/>
  <c r="E62" i="3"/>
  <c r="A62" i="14"/>
  <c r="E75" i="3"/>
  <c r="A75" i="14"/>
  <c r="A64" i="14"/>
  <c r="E63" i="3"/>
  <c r="A63" i="14"/>
  <c r="E69" i="3"/>
  <c r="A69" i="14"/>
  <c r="A76" i="14"/>
  <c r="J62" i="11"/>
  <c r="R62" i="11" s="1"/>
  <c r="Z62" i="11" s="1"/>
  <c r="C7" i="27"/>
  <c r="F7" i="27"/>
  <c r="J61" i="11"/>
  <c r="R61" i="11" s="1"/>
  <c r="Z61" i="11" s="1"/>
  <c r="R13" i="27"/>
  <c r="O13" i="27"/>
  <c r="R11" i="27"/>
  <c r="O11" i="27"/>
  <c r="R10" i="27"/>
  <c r="O10" i="27"/>
  <c r="R9" i="27"/>
  <c r="O9" i="27"/>
  <c r="J9" i="10"/>
  <c r="J10" i="10"/>
  <c r="J11" i="10" s="1"/>
  <c r="J12" i="10" s="1"/>
  <c r="J13" i="10" s="1"/>
  <c r="J14" i="10" s="1"/>
  <c r="J15" i="10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R8" i="3"/>
  <c r="S8" i="3" s="1"/>
  <c r="R14" i="3"/>
  <c r="T12" i="3" s="1"/>
  <c r="R15" i="3"/>
  <c r="T13" i="3" s="1"/>
  <c r="R16" i="3"/>
  <c r="T14" i="3" s="1"/>
  <c r="R17" i="3"/>
  <c r="T15" i="3" s="1"/>
  <c r="L8" i="3"/>
  <c r="L9" i="3"/>
  <c r="K8" i="5"/>
  <c r="H7" i="3"/>
  <c r="A14" i="11"/>
  <c r="I14" i="11" s="1"/>
  <c r="Q14" i="11" s="1"/>
  <c r="Y14" i="11" s="1"/>
  <c r="A18" i="11"/>
  <c r="I18" i="11" s="1"/>
  <c r="Q18" i="11" s="1"/>
  <c r="Y18" i="11" s="1"/>
  <c r="Q8" i="6"/>
  <c r="A53" i="14"/>
  <c r="AM52" i="3"/>
  <c r="AM48" i="3"/>
  <c r="E46" i="3"/>
  <c r="B46" i="14" s="1"/>
  <c r="AM45" i="3"/>
  <c r="AM44" i="3"/>
  <c r="AM40" i="3"/>
  <c r="AM37" i="3"/>
  <c r="AM33" i="3"/>
  <c r="E31" i="3"/>
  <c r="B31" i="14" s="1"/>
  <c r="A28" i="14"/>
  <c r="E25" i="3"/>
  <c r="B25" i="14" s="1"/>
  <c r="A22" i="14"/>
  <c r="A21" i="14"/>
  <c r="A20" i="14"/>
  <c r="A17" i="14"/>
  <c r="A15" i="14"/>
  <c r="AM13" i="3"/>
  <c r="E11" i="3"/>
  <c r="B11" i="14" s="1"/>
  <c r="AM10" i="3"/>
  <c r="AM8" i="3"/>
  <c r="E39" i="3"/>
  <c r="B39" i="14" s="1"/>
  <c r="E51" i="3"/>
  <c r="E32" i="3"/>
  <c r="B32" i="14" s="1"/>
  <c r="E54" i="3"/>
  <c r="B54" i="14" s="1"/>
  <c r="M9" i="10"/>
  <c r="M11" i="10"/>
  <c r="B9" i="6"/>
  <c r="B10" i="6" s="1"/>
  <c r="B11" i="6" s="1"/>
  <c r="O65" i="26"/>
  <c r="F50" i="26"/>
  <c r="B50" i="26"/>
  <c r="J39" i="25"/>
  <c r="I39" i="25"/>
  <c r="J38" i="25"/>
  <c r="I38" i="25"/>
  <c r="J37" i="25"/>
  <c r="I37" i="25"/>
  <c r="J36" i="25"/>
  <c r="I36" i="25"/>
  <c r="J35" i="25"/>
  <c r="I35" i="25"/>
  <c r="J34" i="25"/>
  <c r="I34" i="25"/>
  <c r="J33" i="25"/>
  <c r="I33" i="25"/>
  <c r="J32" i="25"/>
  <c r="I32" i="25"/>
  <c r="J31" i="25"/>
  <c r="I31" i="25"/>
  <c r="J30" i="25"/>
  <c r="I30" i="25"/>
  <c r="J29" i="25"/>
  <c r="W29" i="25"/>
  <c r="I29" i="25"/>
  <c r="J28" i="25"/>
  <c r="I28" i="25"/>
  <c r="J27" i="25"/>
  <c r="I27" i="25"/>
  <c r="J26" i="25"/>
  <c r="V26" i="25"/>
  <c r="I26" i="25"/>
  <c r="J25" i="25"/>
  <c r="M25" i="25" s="1"/>
  <c r="I25" i="25"/>
  <c r="J24" i="25"/>
  <c r="I24" i="25"/>
  <c r="I23" i="25"/>
  <c r="V23" i="25" s="1"/>
  <c r="J22" i="25"/>
  <c r="I22" i="25"/>
  <c r="V22" i="25" s="1"/>
  <c r="J21" i="25"/>
  <c r="V21" i="25" s="1"/>
  <c r="I21" i="25"/>
  <c r="J20" i="25"/>
  <c r="M20" i="25"/>
  <c r="I20" i="25"/>
  <c r="J19" i="25"/>
  <c r="I19" i="25"/>
  <c r="J18" i="25"/>
  <c r="I18" i="25"/>
  <c r="J17" i="25"/>
  <c r="M17" i="25"/>
  <c r="I17" i="25"/>
  <c r="V17" i="25" s="1"/>
  <c r="J16" i="25"/>
  <c r="I16" i="25"/>
  <c r="J15" i="25"/>
  <c r="I15" i="25"/>
  <c r="J14" i="25"/>
  <c r="I14" i="25"/>
  <c r="J13" i="25"/>
  <c r="I13" i="25"/>
  <c r="J12" i="25"/>
  <c r="M12" i="25"/>
  <c r="I12" i="25"/>
  <c r="J11" i="25"/>
  <c r="I11" i="25"/>
  <c r="J10" i="25"/>
  <c r="I10" i="25"/>
  <c r="J9" i="25"/>
  <c r="V9" i="25"/>
  <c r="I9" i="25"/>
  <c r="M9" i="25" s="1"/>
  <c r="J8" i="25"/>
  <c r="V8" i="25" s="1"/>
  <c r="I8" i="25"/>
  <c r="M8" i="25" s="1"/>
  <c r="W7" i="25"/>
  <c r="W23" i="25" s="1"/>
  <c r="N7" i="25"/>
  <c r="V25" i="25"/>
  <c r="V29" i="25"/>
  <c r="M32" i="25"/>
  <c r="M36" i="25"/>
  <c r="W8" i="25"/>
  <c r="W16" i="25"/>
  <c r="V16" i="25"/>
  <c r="M16" i="25"/>
  <c r="W20" i="25"/>
  <c r="V20" i="25"/>
  <c r="W17" i="25"/>
  <c r="V36" i="25"/>
  <c r="V37" i="25"/>
  <c r="W37" i="25"/>
  <c r="M23" i="25"/>
  <c r="M37" i="25"/>
  <c r="W21" i="25"/>
  <c r="V30" i="25"/>
  <c r="W32" i="25"/>
  <c r="V32" i="25"/>
  <c r="M29" i="25"/>
  <c r="M31" i="25"/>
  <c r="J19" i="11"/>
  <c r="R19" i="11" s="1"/>
  <c r="Z19" i="11" s="1"/>
  <c r="J60" i="11"/>
  <c r="R60" i="11" s="1"/>
  <c r="Z60" i="11" s="1"/>
  <c r="J59" i="11"/>
  <c r="R59" i="11"/>
  <c r="Z59" i="11" s="1"/>
  <c r="J58" i="11"/>
  <c r="R58" i="11" s="1"/>
  <c r="Z58" i="11" s="1"/>
  <c r="J57" i="11"/>
  <c r="R57" i="11" s="1"/>
  <c r="Z57" i="11" s="1"/>
  <c r="J56" i="11"/>
  <c r="R56" i="11" s="1"/>
  <c r="Z56" i="11" s="1"/>
  <c r="J55" i="11"/>
  <c r="R55" i="11" s="1"/>
  <c r="Z55" i="11" s="1"/>
  <c r="J54" i="11"/>
  <c r="R54" i="11" s="1"/>
  <c r="Z54" i="11" s="1"/>
  <c r="J53" i="11"/>
  <c r="R53" i="11" s="1"/>
  <c r="Z53" i="11" s="1"/>
  <c r="J52" i="11"/>
  <c r="R52" i="11"/>
  <c r="Z52" i="11"/>
  <c r="J51" i="11"/>
  <c r="R51" i="11" s="1"/>
  <c r="Z51" i="11" s="1"/>
  <c r="J50" i="11"/>
  <c r="R50" i="11" s="1"/>
  <c r="Z50" i="11" s="1"/>
  <c r="J49" i="11"/>
  <c r="R49" i="11" s="1"/>
  <c r="Z49" i="11" s="1"/>
  <c r="J48" i="11"/>
  <c r="R48" i="11" s="1"/>
  <c r="Z48" i="11" s="1"/>
  <c r="J47" i="11"/>
  <c r="R47" i="11"/>
  <c r="Z47" i="11" s="1"/>
  <c r="J46" i="11"/>
  <c r="R46" i="11" s="1"/>
  <c r="Z46" i="11" s="1"/>
  <c r="J45" i="11"/>
  <c r="R45" i="11" s="1"/>
  <c r="Z45" i="11" s="1"/>
  <c r="J44" i="11"/>
  <c r="R44" i="11"/>
  <c r="Z44" i="11"/>
  <c r="J43" i="11"/>
  <c r="R43" i="11" s="1"/>
  <c r="Z43" i="11" s="1"/>
  <c r="J42" i="11"/>
  <c r="R42" i="11" s="1"/>
  <c r="Z42" i="11" s="1"/>
  <c r="J41" i="11"/>
  <c r="R41" i="11" s="1"/>
  <c r="Z41" i="11" s="1"/>
  <c r="J40" i="11"/>
  <c r="R40" i="11" s="1"/>
  <c r="Z40" i="11" s="1"/>
  <c r="J39" i="11"/>
  <c r="R39" i="11"/>
  <c r="Z39" i="11"/>
  <c r="J38" i="11"/>
  <c r="R38" i="11" s="1"/>
  <c r="Z38" i="11" s="1"/>
  <c r="J37" i="11"/>
  <c r="R37" i="11"/>
  <c r="Z37" i="11" s="1"/>
  <c r="J36" i="11"/>
  <c r="R36" i="11" s="1"/>
  <c r="Z36" i="11" s="1"/>
  <c r="J35" i="11"/>
  <c r="R35" i="11" s="1"/>
  <c r="Z35" i="11" s="1"/>
  <c r="J34" i="11"/>
  <c r="R34" i="11" s="1"/>
  <c r="Z34" i="11" s="1"/>
  <c r="J33" i="11"/>
  <c r="R33" i="11" s="1"/>
  <c r="Z33" i="11" s="1"/>
  <c r="J32" i="11"/>
  <c r="R32" i="11"/>
  <c r="Z32" i="11" s="1"/>
  <c r="J31" i="11"/>
  <c r="R31" i="11" s="1"/>
  <c r="Z31" i="11" s="1"/>
  <c r="J30" i="11"/>
  <c r="R30" i="11" s="1"/>
  <c r="Z30" i="11" s="1"/>
  <c r="J29" i="11"/>
  <c r="R29" i="11" s="1"/>
  <c r="Z29" i="11" s="1"/>
  <c r="J28" i="11"/>
  <c r="R28" i="11" s="1"/>
  <c r="Z28" i="11" s="1"/>
  <c r="J27" i="11"/>
  <c r="R27" i="11" s="1"/>
  <c r="Z27" i="11" s="1"/>
  <c r="J26" i="11"/>
  <c r="R26" i="11" s="1"/>
  <c r="Z26" i="11" s="1"/>
  <c r="J25" i="11"/>
  <c r="R25" i="11"/>
  <c r="Z25" i="11" s="1"/>
  <c r="J24" i="11"/>
  <c r="R24" i="11" s="1"/>
  <c r="Z24" i="11" s="1"/>
  <c r="J23" i="11"/>
  <c r="R23" i="11" s="1"/>
  <c r="Z23" i="11" s="1"/>
  <c r="J22" i="11"/>
  <c r="R22" i="11" s="1"/>
  <c r="Z22" i="11" s="1"/>
  <c r="J21" i="11"/>
  <c r="R21" i="11" s="1"/>
  <c r="Z21" i="11" s="1"/>
  <c r="J20" i="11"/>
  <c r="R20" i="11"/>
  <c r="Z20" i="11" s="1"/>
  <c r="J17" i="11"/>
  <c r="R17" i="11" s="1"/>
  <c r="Z17" i="11" s="1"/>
  <c r="J16" i="11"/>
  <c r="R16" i="11" s="1"/>
  <c r="Z16" i="11" s="1"/>
  <c r="J15" i="11"/>
  <c r="R15" i="11" s="1"/>
  <c r="Z15" i="11" s="1"/>
  <c r="J14" i="11"/>
  <c r="R14" i="11" s="1"/>
  <c r="Z14" i="11" s="1"/>
  <c r="J13" i="11"/>
  <c r="R13" i="11" s="1"/>
  <c r="Z13" i="11" s="1"/>
  <c r="J12" i="11"/>
  <c r="R12" i="11" s="1"/>
  <c r="Z12" i="11" s="1"/>
  <c r="J11" i="11"/>
  <c r="R11" i="11" s="1"/>
  <c r="Z11" i="11" s="1"/>
  <c r="J10" i="11"/>
  <c r="R10" i="11" s="1"/>
  <c r="Z10" i="11" s="1"/>
  <c r="J9" i="11"/>
  <c r="R9" i="11" s="1"/>
  <c r="Z9" i="11" s="1"/>
  <c r="J8" i="11"/>
  <c r="R8" i="11" s="1"/>
  <c r="Z8" i="11" s="1"/>
  <c r="R18" i="3"/>
  <c r="T16" i="3" s="1"/>
  <c r="R13" i="3"/>
  <c r="T11" i="3" s="1"/>
  <c r="R12" i="3"/>
  <c r="T10" i="3" s="1"/>
  <c r="R11" i="3"/>
  <c r="T9" i="3" s="1"/>
  <c r="R10" i="3"/>
  <c r="T8" i="3" s="1"/>
  <c r="R9" i="3"/>
  <c r="T7" i="3" s="1"/>
  <c r="R7" i="3"/>
  <c r="S7" i="3" s="1"/>
  <c r="N8" i="3"/>
  <c r="N7" i="3"/>
  <c r="M8" i="3"/>
  <c r="M7" i="3"/>
  <c r="L10" i="3"/>
  <c r="A1" i="1"/>
  <c r="O10" i="25"/>
  <c r="N22" i="25"/>
  <c r="N25" i="25"/>
  <c r="N17" i="25"/>
  <c r="N23" i="25"/>
  <c r="N27" i="25"/>
  <c r="N21" i="25"/>
  <c r="N31" i="25"/>
  <c r="N29" i="25"/>
  <c r="N37" i="25"/>
  <c r="N39" i="25"/>
  <c r="N20" i="25"/>
  <c r="N11" i="25"/>
  <c r="N24" i="25"/>
  <c r="N15" i="25"/>
  <c r="O7" i="25"/>
  <c r="N19" i="25"/>
  <c r="N13" i="25"/>
  <c r="N36" i="25"/>
  <c r="N32" i="25"/>
  <c r="N12" i="25"/>
  <c r="N35" i="25"/>
  <c r="W11" i="25"/>
  <c r="M11" i="25"/>
  <c r="V11" i="25"/>
  <c r="W15" i="25"/>
  <c r="M15" i="25"/>
  <c r="V15" i="25"/>
  <c r="V19" i="25"/>
  <c r="W19" i="25"/>
  <c r="M19" i="25"/>
  <c r="M27" i="25"/>
  <c r="V27" i="25"/>
  <c r="W27" i="25"/>
  <c r="V31" i="25"/>
  <c r="W31" i="25"/>
  <c r="W35" i="25"/>
  <c r="M35" i="25"/>
  <c r="V35" i="25"/>
  <c r="N16" i="25"/>
  <c r="M18" i="25"/>
  <c r="V10" i="25"/>
  <c r="N10" i="25"/>
  <c r="W10" i="25"/>
  <c r="M10" i="25"/>
  <c r="O14" i="25"/>
  <c r="V14" i="25"/>
  <c r="N14" i="25"/>
  <c r="M14" i="25"/>
  <c r="V18" i="25"/>
  <c r="N18" i="25"/>
  <c r="W18" i="25"/>
  <c r="M22" i="25"/>
  <c r="W22" i="25"/>
  <c r="O22" i="25"/>
  <c r="M26" i="25"/>
  <c r="N26" i="25"/>
  <c r="W26" i="25"/>
  <c r="N30" i="25"/>
  <c r="M30" i="25"/>
  <c r="W30" i="25"/>
  <c r="O38" i="25"/>
  <c r="N38" i="25"/>
  <c r="M38" i="25"/>
  <c r="V38" i="25"/>
  <c r="W38" i="25"/>
  <c r="V12" i="25"/>
  <c r="N8" i="25"/>
  <c r="N9" i="25"/>
  <c r="W25" i="25"/>
  <c r="A8" i="14"/>
  <c r="G12" i="27"/>
  <c r="G11" i="27"/>
  <c r="G10" i="27"/>
  <c r="O13" i="25"/>
  <c r="O23" i="25"/>
  <c r="O16" i="25"/>
  <c r="O29" i="25"/>
  <c r="O20" i="25"/>
  <c r="P7" i="25"/>
  <c r="O9" i="25"/>
  <c r="O21" i="25"/>
  <c r="O8" i="25"/>
  <c r="O24" i="25"/>
  <c r="O17" i="25"/>
  <c r="O12" i="25"/>
  <c r="O32" i="25"/>
  <c r="O27" i="25"/>
  <c r="O36" i="25"/>
  <c r="O15" i="25"/>
  <c r="O37" i="25"/>
  <c r="O35" i="25"/>
  <c r="O25" i="25"/>
  <c r="O26" i="25"/>
  <c r="O19" i="25"/>
  <c r="O33" i="25"/>
  <c r="O31" i="25"/>
  <c r="O11" i="25"/>
  <c r="O30" i="25"/>
  <c r="O18" i="25"/>
  <c r="P36" i="25"/>
  <c r="P13" i="25"/>
  <c r="P34" i="25"/>
  <c r="P29" i="25"/>
  <c r="P10" i="25"/>
  <c r="P21" i="25"/>
  <c r="P11" i="25"/>
  <c r="P32" i="25"/>
  <c r="P20" i="25"/>
  <c r="P27" i="25"/>
  <c r="P37" i="25"/>
  <c r="P17" i="25"/>
  <c r="P23" i="25"/>
  <c r="P30" i="25"/>
  <c r="P16" i="25"/>
  <c r="P9" i="25"/>
  <c r="P18" i="25"/>
  <c r="P35" i="25"/>
  <c r="P31" i="25"/>
  <c r="P39" i="25"/>
  <c r="Q7" i="25"/>
  <c r="P33" i="25"/>
  <c r="P19" i="25"/>
  <c r="P12" i="25"/>
  <c r="P26" i="25"/>
  <c r="P38" i="25"/>
  <c r="P8" i="25"/>
  <c r="P24" i="25"/>
  <c r="P25" i="25"/>
  <c r="P15" i="25"/>
  <c r="P14" i="25"/>
  <c r="P22" i="25"/>
  <c r="Q15" i="25"/>
  <c r="Q14" i="25"/>
  <c r="Q26" i="25"/>
  <c r="Q31" i="25"/>
  <c r="Q34" i="25"/>
  <c r="Q12" i="25"/>
  <c r="Q13" i="25"/>
  <c r="Q27" i="25"/>
  <c r="Q37" i="25"/>
  <c r="Q30" i="25"/>
  <c r="Q8" i="25"/>
  <c r="Q38" i="25"/>
  <c r="Q35" i="25"/>
  <c r="Q39" i="25"/>
  <c r="Q36" i="25"/>
  <c r="Q11" i="25"/>
  <c r="Q32" i="25"/>
  <c r="Q29" i="25"/>
  <c r="Q25" i="25"/>
  <c r="Q21" i="25"/>
  <c r="Q9" i="25"/>
  <c r="Q10" i="25"/>
  <c r="Q19" i="25"/>
  <c r="Q23" i="25"/>
  <c r="Q22" i="25"/>
  <c r="Q20" i="25"/>
  <c r="Q17" i="25"/>
  <c r="R7" i="25"/>
  <c r="R12" i="25" s="1"/>
  <c r="Q24" i="25"/>
  <c r="Q16" i="25"/>
  <c r="Q18" i="25"/>
  <c r="S7" i="25"/>
  <c r="S34" i="25" s="1"/>
  <c r="R17" i="25"/>
  <c r="R34" i="25"/>
  <c r="R31" i="25"/>
  <c r="R19" i="25"/>
  <c r="R9" i="25"/>
  <c r="R18" i="25"/>
  <c r="R37" i="25"/>
  <c r="R15" i="25"/>
  <c r="R10" i="25"/>
  <c r="R29" i="25"/>
  <c r="R14" i="25"/>
  <c r="R24" i="25"/>
  <c r="R27" i="25"/>
  <c r="R11" i="25"/>
  <c r="R8" i="25"/>
  <c r="R20" i="25"/>
  <c r="R32" i="25"/>
  <c r="R13" i="25"/>
  <c r="R16" i="25"/>
  <c r="R28" i="25"/>
  <c r="R36" i="25"/>
  <c r="R25" i="25"/>
  <c r="R39" i="25"/>
  <c r="R35" i="25"/>
  <c r="R38" i="25"/>
  <c r="R23" i="25"/>
  <c r="R21" i="25"/>
  <c r="R26" i="25"/>
  <c r="S25" i="25"/>
  <c r="S26" i="25"/>
  <c r="S32" i="25"/>
  <c r="S36" i="25"/>
  <c r="S23" i="25"/>
  <c r="T7" i="25"/>
  <c r="T32" i="25" s="1"/>
  <c r="S38" i="25"/>
  <c r="S20" i="25"/>
  <c r="S31" i="25"/>
  <c r="S21" i="25"/>
  <c r="S19" i="25"/>
  <c r="S39" i="25"/>
  <c r="S13" i="25"/>
  <c r="S14" i="25"/>
  <c r="S29" i="25"/>
  <c r="S15" i="25"/>
  <c r="S18" i="25"/>
  <c r="S16" i="25"/>
  <c r="S9" i="25"/>
  <c r="S24" i="25"/>
  <c r="S12" i="25"/>
  <c r="S10" i="25"/>
  <c r="T20" i="25"/>
  <c r="T9" i="25"/>
  <c r="T11" i="25"/>
  <c r="T24" i="25"/>
  <c r="T16" i="25"/>
  <c r="T13" i="25"/>
  <c r="T19" i="25"/>
  <c r="T12" i="25"/>
  <c r="T17" i="25"/>
  <c r="T10" i="25"/>
  <c r="T29" i="25"/>
  <c r="T25" i="25"/>
  <c r="T23" i="25"/>
  <c r="T22" i="25"/>
  <c r="T37" i="25"/>
  <c r="T35" i="25"/>
  <c r="T36" i="25"/>
  <c r="T39" i="25"/>
  <c r="T21" i="25"/>
  <c r="U7" i="25"/>
  <c r="U31" i="25" s="1"/>
  <c r="T30" i="25"/>
  <c r="T31" i="25"/>
  <c r="T38" i="25"/>
  <c r="T8" i="25"/>
  <c r="T18" i="25"/>
  <c r="T26" i="25"/>
  <c r="T34" i="25"/>
  <c r="U11" i="25"/>
  <c r="U38" i="25"/>
  <c r="U24" i="25"/>
  <c r="U18" i="25"/>
  <c r="U8" i="25"/>
  <c r="U36" i="25"/>
  <c r="U34" i="25"/>
  <c r="U32" i="25"/>
  <c r="U29" i="25"/>
  <c r="U13" i="25"/>
  <c r="U33" i="25"/>
  <c r="B68" i="14" l="1"/>
  <c r="AB70" i="6"/>
  <c r="R70" i="6" s="1"/>
  <c r="AC70" i="6"/>
  <c r="S70" i="6" s="1"/>
  <c r="AD70" i="6"/>
  <c r="T70" i="6" s="1"/>
  <c r="AE70" i="6"/>
  <c r="U70" i="6" s="1"/>
  <c r="R66" i="6"/>
  <c r="S66" i="6"/>
  <c r="T66" i="6"/>
  <c r="U66" i="6"/>
  <c r="AB78" i="6"/>
  <c r="R78" i="6" s="1"/>
  <c r="AC78" i="6"/>
  <c r="S78" i="6" s="1"/>
  <c r="AD78" i="6"/>
  <c r="T78" i="6" s="1"/>
  <c r="AE78" i="6"/>
  <c r="U78" i="6" s="1"/>
  <c r="E8" i="3"/>
  <c r="B8" i="14" s="1"/>
  <c r="A46" i="14"/>
  <c r="E45" i="3"/>
  <c r="F47" i="6" s="1"/>
  <c r="Q47" i="6" s="1"/>
  <c r="E52" i="3"/>
  <c r="F54" i="6" s="1"/>
  <c r="Q54" i="6" s="1"/>
  <c r="E17" i="3"/>
  <c r="F19" i="6" s="1"/>
  <c r="Q19" i="6" s="1"/>
  <c r="A40" i="14"/>
  <c r="B60" i="14"/>
  <c r="A33" i="14"/>
  <c r="E33" i="3"/>
  <c r="B33" i="14" s="1"/>
  <c r="A25" i="14"/>
  <c r="A26" i="14"/>
  <c r="AM26" i="3"/>
  <c r="A11" i="14"/>
  <c r="AM11" i="3"/>
  <c r="A19" i="14"/>
  <c r="AM19" i="3"/>
  <c r="AM27" i="3"/>
  <c r="A35" i="14"/>
  <c r="AM35" i="3"/>
  <c r="AM42" i="3"/>
  <c r="E49" i="3"/>
  <c r="B49" i="14" s="1"/>
  <c r="AM49" i="3"/>
  <c r="E56" i="3"/>
  <c r="B56" i="14" s="1"/>
  <c r="AM56" i="3"/>
  <c r="A77" i="11"/>
  <c r="I77" i="11" s="1"/>
  <c r="Q77" i="11" s="1"/>
  <c r="Y77" i="11" s="1"/>
  <c r="E18" i="3"/>
  <c r="B18" i="14" s="1"/>
  <c r="AM18" i="3"/>
  <c r="E43" i="3"/>
  <c r="B43" i="14" s="1"/>
  <c r="AM43" i="3"/>
  <c r="A48" i="14"/>
  <c r="A10" i="14"/>
  <c r="E29" i="3"/>
  <c r="AM29" i="3"/>
  <c r="A51" i="14"/>
  <c r="AM51" i="3"/>
  <c r="A12" i="14"/>
  <c r="AM12" i="3"/>
  <c r="A57" i="14"/>
  <c r="AM57" i="3"/>
  <c r="E48" i="3"/>
  <c r="B48" i="14" s="1"/>
  <c r="E14" i="3"/>
  <c r="F16" i="6" s="1"/>
  <c r="Q16" i="6" s="1"/>
  <c r="AM14" i="3"/>
  <c r="E22" i="3"/>
  <c r="AM22" i="3"/>
  <c r="AM30" i="3"/>
  <c r="E38" i="3"/>
  <c r="AM38" i="3"/>
  <c r="AM36" i="3"/>
  <c r="E10" i="3"/>
  <c r="E15" i="3"/>
  <c r="B15" i="14" s="1"/>
  <c r="AM15" i="3"/>
  <c r="AM23" i="3"/>
  <c r="A31" i="14"/>
  <c r="AM31" i="3"/>
  <c r="A34" i="14"/>
  <c r="AM34" i="3"/>
  <c r="E55" i="3"/>
  <c r="B55" i="14" s="1"/>
  <c r="AM55" i="3"/>
  <c r="E28" i="3"/>
  <c r="AM28" i="3"/>
  <c r="E7" i="3"/>
  <c r="AM7" i="3"/>
  <c r="A7" i="14"/>
  <c r="F48" i="6"/>
  <c r="Q48" i="6" s="1"/>
  <c r="E40" i="3"/>
  <c r="F42" i="6" s="1"/>
  <c r="Q42" i="6" s="1"/>
  <c r="AM16" i="3"/>
  <c r="E24" i="3"/>
  <c r="B24" i="14" s="1"/>
  <c r="AM24" i="3"/>
  <c r="A32" i="14"/>
  <c r="AM32" i="3"/>
  <c r="A39" i="14"/>
  <c r="AM39" i="3"/>
  <c r="AM46" i="3"/>
  <c r="E53" i="3"/>
  <c r="B53" i="14" s="1"/>
  <c r="AM53" i="3"/>
  <c r="E41" i="3"/>
  <c r="B41" i="14" s="1"/>
  <c r="AM41" i="3"/>
  <c r="E58" i="3"/>
  <c r="F60" i="6" s="1"/>
  <c r="Q60" i="6" s="1"/>
  <c r="AM58" i="3"/>
  <c r="AM20" i="3"/>
  <c r="E50" i="3"/>
  <c r="B50" i="14" s="1"/>
  <c r="AM50" i="3"/>
  <c r="E9" i="3"/>
  <c r="F11" i="6" s="1"/>
  <c r="Q11" i="6" s="1"/>
  <c r="AM9" i="3"/>
  <c r="AM17" i="3"/>
  <c r="AM25" i="3"/>
  <c r="E47" i="3"/>
  <c r="B47" i="14" s="1"/>
  <c r="AM47" i="3"/>
  <c r="AM54" i="3"/>
  <c r="A49" i="14"/>
  <c r="A84" i="11"/>
  <c r="I84" i="11" s="1"/>
  <c r="Q84" i="11" s="1"/>
  <c r="Y84" i="11" s="1"/>
  <c r="A76" i="11"/>
  <c r="I76" i="11" s="1"/>
  <c r="Q76" i="11" s="1"/>
  <c r="Y76" i="11" s="1"/>
  <c r="B77" i="14"/>
  <c r="F79" i="6"/>
  <c r="Q79" i="6" s="1"/>
  <c r="E27" i="3"/>
  <c r="F13" i="6"/>
  <c r="Q13" i="6" s="1"/>
  <c r="E16" i="3"/>
  <c r="F18" i="6" s="1"/>
  <c r="Q18" i="6" s="1"/>
  <c r="A69" i="11"/>
  <c r="I69" i="11" s="1"/>
  <c r="Q69" i="11" s="1"/>
  <c r="Y69" i="11" s="1"/>
  <c r="A81" i="11"/>
  <c r="I81" i="11" s="1"/>
  <c r="Q81" i="11" s="1"/>
  <c r="Y81" i="11" s="1"/>
  <c r="F81" i="6"/>
  <c r="Q81" i="6" s="1"/>
  <c r="B79" i="14"/>
  <c r="F80" i="6"/>
  <c r="Q80" i="6" s="1"/>
  <c r="B78" i="14"/>
  <c r="B70" i="14"/>
  <c r="F72" i="6"/>
  <c r="Q72" i="6" s="1"/>
  <c r="F74" i="6"/>
  <c r="Q74" i="6" s="1"/>
  <c r="B72" i="14"/>
  <c r="F61" i="6"/>
  <c r="Q61" i="6" s="1"/>
  <c r="B59" i="14"/>
  <c r="A79" i="11"/>
  <c r="I79" i="11" s="1"/>
  <c r="Q79" i="11" s="1"/>
  <c r="Y79" i="11" s="1"/>
  <c r="A83" i="11"/>
  <c r="I83" i="11" s="1"/>
  <c r="Q83" i="11" s="1"/>
  <c r="Y83" i="11" s="1"/>
  <c r="A63" i="11"/>
  <c r="I63" i="11" s="1"/>
  <c r="Q63" i="11" s="1"/>
  <c r="Y63" i="11" s="1"/>
  <c r="F69" i="6"/>
  <c r="Q69" i="6" s="1"/>
  <c r="B67" i="14"/>
  <c r="A21" i="11"/>
  <c r="I21" i="11" s="1"/>
  <c r="Q21" i="11" s="1"/>
  <c r="Y21" i="11" s="1"/>
  <c r="A71" i="11"/>
  <c r="I71" i="11" s="1"/>
  <c r="Q71" i="11" s="1"/>
  <c r="Y71" i="11" s="1"/>
  <c r="A74" i="11"/>
  <c r="I74" i="11" s="1"/>
  <c r="Q74" i="11" s="1"/>
  <c r="Y74" i="11" s="1"/>
  <c r="A80" i="11"/>
  <c r="I80" i="11" s="1"/>
  <c r="Q80" i="11" s="1"/>
  <c r="Y80" i="11" s="1"/>
  <c r="F73" i="6"/>
  <c r="Q73" i="6" s="1"/>
  <c r="B71" i="14"/>
  <c r="F27" i="6"/>
  <c r="Q27" i="6" s="1"/>
  <c r="E21" i="3"/>
  <c r="F23" i="6" s="1"/>
  <c r="Q23" i="6" s="1"/>
  <c r="A65" i="11"/>
  <c r="I65" i="11" s="1"/>
  <c r="Q65" i="11" s="1"/>
  <c r="Y65" i="11" s="1"/>
  <c r="A70" i="11"/>
  <c r="I70" i="11" s="1"/>
  <c r="Q70" i="11" s="1"/>
  <c r="Y70" i="11" s="1"/>
  <c r="B80" i="14"/>
  <c r="F82" i="6"/>
  <c r="Q82" i="6" s="1"/>
  <c r="B61" i="14"/>
  <c r="F63" i="6"/>
  <c r="Q63" i="6" s="1"/>
  <c r="A66" i="11"/>
  <c r="I66" i="11" s="1"/>
  <c r="Q66" i="11" s="1"/>
  <c r="Y66" i="11" s="1"/>
  <c r="B69" i="14"/>
  <c r="F71" i="6"/>
  <c r="Q71" i="6" s="1"/>
  <c r="F77" i="6"/>
  <c r="Q77" i="6" s="1"/>
  <c r="B75" i="14"/>
  <c r="H8" i="10"/>
  <c r="I8" i="10" s="1"/>
  <c r="A56" i="14"/>
  <c r="F56" i="6"/>
  <c r="Q56" i="6" s="1"/>
  <c r="E42" i="3"/>
  <c r="B42" i="14" s="1"/>
  <c r="A60" i="11"/>
  <c r="I60" i="11" s="1"/>
  <c r="Q60" i="11" s="1"/>
  <c r="Y60" i="11" s="1"/>
  <c r="A61" i="11"/>
  <c r="I61" i="11" s="1"/>
  <c r="Q61" i="11" s="1"/>
  <c r="Y61" i="11" s="1"/>
  <c r="F65" i="6"/>
  <c r="Q65" i="6" s="1"/>
  <c r="B63" i="14"/>
  <c r="B62" i="14"/>
  <c r="F64" i="6"/>
  <c r="Q64" i="6" s="1"/>
  <c r="A78" i="11"/>
  <c r="I78" i="11" s="1"/>
  <c r="Q78" i="11" s="1"/>
  <c r="Y78" i="11" s="1"/>
  <c r="A68" i="11"/>
  <c r="I68" i="11" s="1"/>
  <c r="Q68" i="11" s="1"/>
  <c r="Y68" i="11" s="1"/>
  <c r="F68" i="6"/>
  <c r="Q68" i="6" s="1"/>
  <c r="B66" i="14"/>
  <c r="A67" i="11"/>
  <c r="I67" i="11" s="1"/>
  <c r="Q67" i="11" s="1"/>
  <c r="Y67" i="11" s="1"/>
  <c r="F67" i="6"/>
  <c r="Q67" i="6" s="1"/>
  <c r="B65" i="14"/>
  <c r="A72" i="11"/>
  <c r="I72" i="11" s="1"/>
  <c r="Q72" i="11" s="1"/>
  <c r="Y72" i="11" s="1"/>
  <c r="F41" i="6"/>
  <c r="Q41" i="6" s="1"/>
  <c r="A55" i="14"/>
  <c r="A54" i="14"/>
  <c r="A27" i="14"/>
  <c r="A64" i="11"/>
  <c r="I64" i="11" s="1"/>
  <c r="Q64" i="11" s="1"/>
  <c r="Y64" i="11" s="1"/>
  <c r="A82" i="11"/>
  <c r="I82" i="11" s="1"/>
  <c r="Q82" i="11" s="1"/>
  <c r="Y82" i="11" s="1"/>
  <c r="F76" i="6"/>
  <c r="Q76" i="6" s="1"/>
  <c r="B74" i="14"/>
  <c r="A75" i="11"/>
  <c r="I75" i="11" s="1"/>
  <c r="Q75" i="11" s="1"/>
  <c r="Y75" i="11" s="1"/>
  <c r="F75" i="6"/>
  <c r="Q75" i="6" s="1"/>
  <c r="B73" i="14"/>
  <c r="A12" i="11"/>
  <c r="I12" i="11" s="1"/>
  <c r="Q12" i="11" s="1"/>
  <c r="Y12" i="11" s="1"/>
  <c r="A11" i="11"/>
  <c r="I11" i="11" s="1"/>
  <c r="Q11" i="11" s="1"/>
  <c r="Y11" i="11" s="1"/>
  <c r="A15" i="11"/>
  <c r="I15" i="11" s="1"/>
  <c r="Q15" i="11" s="1"/>
  <c r="Y15" i="11" s="1"/>
  <c r="A32" i="11"/>
  <c r="I32" i="11" s="1"/>
  <c r="Q32" i="11" s="1"/>
  <c r="Y32" i="11" s="1"/>
  <c r="A17" i="11"/>
  <c r="I17" i="11" s="1"/>
  <c r="Q17" i="11" s="1"/>
  <c r="Y17" i="11" s="1"/>
  <c r="B7" i="14"/>
  <c r="F9" i="6"/>
  <c r="Q9" i="6" s="1"/>
  <c r="B29" i="14"/>
  <c r="F31" i="6"/>
  <c r="Q31" i="6" s="1"/>
  <c r="F24" i="6"/>
  <c r="Q24" i="6" s="1"/>
  <c r="B22" i="14"/>
  <c r="D8" i="5"/>
  <c r="B8" i="5"/>
  <c r="G8" i="5"/>
  <c r="I8" i="5"/>
  <c r="F8" i="5"/>
  <c r="A8" i="10"/>
  <c r="B28" i="14"/>
  <c r="F30" i="6"/>
  <c r="Q30" i="6" s="1"/>
  <c r="F34" i="6"/>
  <c r="Q34" i="6" s="1"/>
  <c r="F45" i="6"/>
  <c r="Q45" i="6" s="1"/>
  <c r="A23" i="14"/>
  <c r="A29" i="14"/>
  <c r="A36" i="14"/>
  <c r="E57" i="3"/>
  <c r="A26" i="11"/>
  <c r="I26" i="11" s="1"/>
  <c r="Q26" i="11" s="1"/>
  <c r="Y26" i="11" s="1"/>
  <c r="F33" i="6"/>
  <c r="Q33" i="6" s="1"/>
  <c r="A50" i="14"/>
  <c r="B17" i="14"/>
  <c r="E20" i="3"/>
  <c r="E12" i="3"/>
  <c r="A47" i="14"/>
  <c r="E35" i="3"/>
  <c r="E36" i="3"/>
  <c r="C8" i="5"/>
  <c r="A33" i="11"/>
  <c r="I33" i="11" s="1"/>
  <c r="Q33" i="11" s="1"/>
  <c r="Y33" i="11" s="1"/>
  <c r="A16" i="14"/>
  <c r="E19" i="3"/>
  <c r="A42" i="14"/>
  <c r="A9" i="14"/>
  <c r="A24" i="14"/>
  <c r="A58" i="14"/>
  <c r="J8" i="5"/>
  <c r="E8" i="5"/>
  <c r="A43" i="14"/>
  <c r="A30" i="11"/>
  <c r="I30" i="11" s="1"/>
  <c r="Q30" i="11" s="1"/>
  <c r="Y30" i="11" s="1"/>
  <c r="A13" i="14"/>
  <c r="E34" i="3"/>
  <c r="E23" i="3"/>
  <c r="U22" i="25"/>
  <c r="U27" i="25"/>
  <c r="U30" i="25"/>
  <c r="A19" i="11"/>
  <c r="I19" i="11" s="1"/>
  <c r="Q19" i="11" s="1"/>
  <c r="Y19" i="11" s="1"/>
  <c r="U19" i="25"/>
  <c r="U39" i="25"/>
  <c r="A37" i="11"/>
  <c r="I37" i="11" s="1"/>
  <c r="Q37" i="11" s="1"/>
  <c r="Y37" i="11" s="1"/>
  <c r="U10" i="25"/>
  <c r="V33" i="25"/>
  <c r="M33" i="25"/>
  <c r="N33" i="25"/>
  <c r="R33" i="25"/>
  <c r="W33" i="25"/>
  <c r="S33" i="25"/>
  <c r="Q33" i="25"/>
  <c r="T33" i="25"/>
  <c r="V39" i="25"/>
  <c r="W39" i="25"/>
  <c r="M39" i="25"/>
  <c r="O39" i="25"/>
  <c r="U23" i="25"/>
  <c r="U25" i="25"/>
  <c r="U12" i="25"/>
  <c r="U26" i="25"/>
  <c r="U14" i="25"/>
  <c r="U35" i="25"/>
  <c r="V28" i="25"/>
  <c r="M28" i="25"/>
  <c r="W28" i="25"/>
  <c r="N28" i="25"/>
  <c r="T28" i="25"/>
  <c r="P28" i="25"/>
  <c r="O28" i="25"/>
  <c r="Q28" i="25"/>
  <c r="S28" i="25"/>
  <c r="U28" i="25"/>
  <c r="M34" i="25"/>
  <c r="W34" i="25"/>
  <c r="O34" i="25"/>
  <c r="V34" i="25"/>
  <c r="N34" i="25"/>
  <c r="U15" i="25"/>
  <c r="U21" i="25"/>
  <c r="B40" i="14"/>
  <c r="U16" i="25"/>
  <c r="U37" i="25"/>
  <c r="U20" i="25"/>
  <c r="A37" i="14"/>
  <c r="E37" i="3"/>
  <c r="U17" i="25"/>
  <c r="U9" i="25"/>
  <c r="B52" i="14"/>
  <c r="J59" i="10"/>
  <c r="J28" i="10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T14" i="25"/>
  <c r="T27" i="25"/>
  <c r="S11" i="25"/>
  <c r="S22" i="25"/>
  <c r="S35" i="25"/>
  <c r="S37" i="25"/>
  <c r="R22" i="25"/>
  <c r="R30" i="25"/>
  <c r="F40" i="6"/>
  <c r="Q40" i="6" s="1"/>
  <c r="B38" i="14"/>
  <c r="M24" i="25"/>
  <c r="W24" i="25"/>
  <c r="V24" i="25"/>
  <c r="M13" i="25"/>
  <c r="W13" i="25"/>
  <c r="V13" i="25"/>
  <c r="F53" i="6"/>
  <c r="Q53" i="6" s="1"/>
  <c r="B51" i="14"/>
  <c r="E13" i="3"/>
  <c r="S17" i="25"/>
  <c r="S8" i="25"/>
  <c r="F43" i="6"/>
  <c r="Q43" i="6" s="1"/>
  <c r="A52" i="14"/>
  <c r="A16" i="11"/>
  <c r="I16" i="11" s="1"/>
  <c r="Q16" i="11" s="1"/>
  <c r="Y16" i="11" s="1"/>
  <c r="T15" i="25"/>
  <c r="S27" i="25"/>
  <c r="S30" i="25"/>
  <c r="E44" i="3"/>
  <c r="A44" i="14"/>
  <c r="X7" i="25"/>
  <c r="A38" i="14"/>
  <c r="A14" i="14"/>
  <c r="E26" i="3"/>
  <c r="A41" i="14"/>
  <c r="W36" i="25"/>
  <c r="W9" i="25"/>
  <c r="W12" i="25"/>
  <c r="W14" i="25"/>
  <c r="M21" i="25"/>
  <c r="A18" i="14"/>
  <c r="A30" i="14"/>
  <c r="E30" i="3"/>
  <c r="A45" i="14"/>
  <c r="G8" i="27"/>
  <c r="G24" i="27"/>
  <c r="B14" i="14" l="1"/>
  <c r="F20" i="6"/>
  <c r="Q20" i="6" s="1"/>
  <c r="F10" i="6"/>
  <c r="Q10" i="6" s="1"/>
  <c r="AB73" i="6"/>
  <c r="R73" i="6" s="1"/>
  <c r="AC73" i="6"/>
  <c r="S73" i="6" s="1"/>
  <c r="AD73" i="6"/>
  <c r="T73" i="6" s="1"/>
  <c r="AE73" i="6"/>
  <c r="U73" i="6" s="1"/>
  <c r="AB75" i="6"/>
  <c r="R75" i="6" s="1"/>
  <c r="AC75" i="6"/>
  <c r="S75" i="6" s="1"/>
  <c r="AD75" i="6"/>
  <c r="T75" i="6" s="1"/>
  <c r="AE75" i="6"/>
  <c r="U75" i="6" s="1"/>
  <c r="AB27" i="6"/>
  <c r="AC27" i="6"/>
  <c r="AD27" i="6"/>
  <c r="AE27" i="6"/>
  <c r="AB69" i="6"/>
  <c r="R69" i="6" s="1"/>
  <c r="AC69" i="6"/>
  <c r="S69" i="6" s="1"/>
  <c r="AD69" i="6"/>
  <c r="T69" i="6" s="1"/>
  <c r="AE69" i="6"/>
  <c r="U69" i="6" s="1"/>
  <c r="AB72" i="6"/>
  <c r="R72" i="6" s="1"/>
  <c r="AC72" i="6"/>
  <c r="S72" i="6" s="1"/>
  <c r="AD72" i="6"/>
  <c r="T72" i="6" s="1"/>
  <c r="AE72" i="6"/>
  <c r="U72" i="6" s="1"/>
  <c r="AB18" i="6"/>
  <c r="R18" i="6" s="1"/>
  <c r="AC18" i="6"/>
  <c r="S18" i="6" s="1"/>
  <c r="AD18" i="6"/>
  <c r="T18" i="6" s="1"/>
  <c r="AE18" i="6"/>
  <c r="U18" i="6" s="1"/>
  <c r="AB16" i="6"/>
  <c r="R16" i="6" s="1"/>
  <c r="AC16" i="6"/>
  <c r="S16" i="6" s="1"/>
  <c r="AD16" i="6"/>
  <c r="T16" i="6" s="1"/>
  <c r="AE16" i="6"/>
  <c r="U16" i="6" s="1"/>
  <c r="AB10" i="6"/>
  <c r="R10" i="6" s="1"/>
  <c r="AC10" i="6"/>
  <c r="S10" i="6" s="1"/>
  <c r="AD10" i="6"/>
  <c r="T10" i="6" s="1"/>
  <c r="AE10" i="6"/>
  <c r="U10" i="6" s="1"/>
  <c r="AB42" i="6"/>
  <c r="R42" i="6" s="1"/>
  <c r="AC42" i="6"/>
  <c r="S42" i="6" s="1"/>
  <c r="AD42" i="6"/>
  <c r="T42" i="6" s="1"/>
  <c r="AE42" i="6"/>
  <c r="U42" i="6" s="1"/>
  <c r="AB41" i="6"/>
  <c r="R41" i="6" s="1"/>
  <c r="AC41" i="6"/>
  <c r="S41" i="6" s="1"/>
  <c r="AD41" i="6"/>
  <c r="T41" i="6" s="1"/>
  <c r="AE41" i="6"/>
  <c r="U41" i="6" s="1"/>
  <c r="AB56" i="6"/>
  <c r="R56" i="6" s="1"/>
  <c r="AC56" i="6"/>
  <c r="S56" i="6" s="1"/>
  <c r="AD56" i="6"/>
  <c r="T56" i="6" s="1"/>
  <c r="AE56" i="6"/>
  <c r="U56" i="6" s="1"/>
  <c r="AB13" i="6"/>
  <c r="R13" i="6" s="1"/>
  <c r="AC13" i="6"/>
  <c r="S13" i="6" s="1"/>
  <c r="AD13" i="6"/>
  <c r="T13" i="6" s="1"/>
  <c r="AE13" i="6"/>
  <c r="U13" i="6" s="1"/>
  <c r="AB48" i="6"/>
  <c r="R48" i="6" s="1"/>
  <c r="AC48" i="6"/>
  <c r="S48" i="6" s="1"/>
  <c r="AD48" i="6"/>
  <c r="T48" i="6" s="1"/>
  <c r="AE48" i="6"/>
  <c r="U48" i="6" s="1"/>
  <c r="AB47" i="6"/>
  <c r="R47" i="6" s="1"/>
  <c r="AC47" i="6"/>
  <c r="S47" i="6" s="1"/>
  <c r="AD47" i="6"/>
  <c r="T47" i="6" s="1"/>
  <c r="AE47" i="6"/>
  <c r="U47" i="6" s="1"/>
  <c r="AB45" i="6"/>
  <c r="R45" i="6" s="1"/>
  <c r="AC45" i="6"/>
  <c r="S45" i="6" s="1"/>
  <c r="AD45" i="6"/>
  <c r="T45" i="6" s="1"/>
  <c r="AE45" i="6"/>
  <c r="U45" i="6" s="1"/>
  <c r="R64" i="6"/>
  <c r="S64" i="6"/>
  <c r="T64" i="6"/>
  <c r="U64" i="6"/>
  <c r="AB53" i="6"/>
  <c r="AC53" i="6"/>
  <c r="AD53" i="6"/>
  <c r="AE53" i="6"/>
  <c r="AB76" i="6"/>
  <c r="R76" i="6" s="1"/>
  <c r="AC76" i="6"/>
  <c r="S76" i="6" s="1"/>
  <c r="AD76" i="6"/>
  <c r="T76" i="6" s="1"/>
  <c r="AE76" i="6"/>
  <c r="U76" i="6" s="1"/>
  <c r="AB82" i="6"/>
  <c r="R82" i="6" s="1"/>
  <c r="AC82" i="6"/>
  <c r="S82" i="6" s="1"/>
  <c r="AD82" i="6"/>
  <c r="T82" i="6" s="1"/>
  <c r="AE82" i="6"/>
  <c r="U82" i="6" s="1"/>
  <c r="AB80" i="6"/>
  <c r="R80" i="6" s="1"/>
  <c r="AC80" i="6"/>
  <c r="S80" i="6" s="1"/>
  <c r="AD80" i="6"/>
  <c r="T80" i="6" s="1"/>
  <c r="AE80" i="6"/>
  <c r="U80" i="6" s="1"/>
  <c r="AB79" i="6"/>
  <c r="R79" i="6" s="1"/>
  <c r="AC79" i="6"/>
  <c r="S79" i="6" s="1"/>
  <c r="AD79" i="6"/>
  <c r="T79" i="6" s="1"/>
  <c r="AE79" i="6"/>
  <c r="U79" i="6" s="1"/>
  <c r="AB60" i="6"/>
  <c r="R60" i="6" s="1"/>
  <c r="AC60" i="6"/>
  <c r="S60" i="6" s="1"/>
  <c r="AD60" i="6"/>
  <c r="T60" i="6" s="1"/>
  <c r="AE60" i="6"/>
  <c r="U60" i="6" s="1"/>
  <c r="AB40" i="6"/>
  <c r="R40" i="6" s="1"/>
  <c r="AC40" i="6"/>
  <c r="S40" i="6" s="1"/>
  <c r="AD40" i="6"/>
  <c r="T40" i="6" s="1"/>
  <c r="AE40" i="6"/>
  <c r="U40" i="6" s="1"/>
  <c r="AB34" i="6"/>
  <c r="R34" i="6" s="1"/>
  <c r="AC34" i="6"/>
  <c r="S34" i="6" s="1"/>
  <c r="AD34" i="6"/>
  <c r="T34" i="6" s="1"/>
  <c r="AE34" i="6"/>
  <c r="U34" i="6" s="1"/>
  <c r="AB33" i="6"/>
  <c r="R33" i="6" s="1"/>
  <c r="AC33" i="6"/>
  <c r="S33" i="6" s="1"/>
  <c r="AD33" i="6"/>
  <c r="T33" i="6" s="1"/>
  <c r="AE33" i="6"/>
  <c r="U33" i="6" s="1"/>
  <c r="AB30" i="6"/>
  <c r="R30" i="6" s="1"/>
  <c r="AC30" i="6"/>
  <c r="S30" i="6" s="1"/>
  <c r="AD30" i="6"/>
  <c r="T30" i="6" s="1"/>
  <c r="AE30" i="6"/>
  <c r="U30" i="6" s="1"/>
  <c r="AB67" i="6"/>
  <c r="R67" i="6" s="1"/>
  <c r="AC67" i="6"/>
  <c r="S67" i="6" s="1"/>
  <c r="AD67" i="6"/>
  <c r="T67" i="6" s="1"/>
  <c r="AE67" i="6"/>
  <c r="U67" i="6" s="1"/>
  <c r="R65" i="6"/>
  <c r="S65" i="6"/>
  <c r="T65" i="6"/>
  <c r="U65" i="6"/>
  <c r="R77" i="6"/>
  <c r="S77" i="6"/>
  <c r="T77" i="6"/>
  <c r="U77" i="6"/>
  <c r="AB61" i="6"/>
  <c r="R61" i="6" s="1"/>
  <c r="AC61" i="6"/>
  <c r="S61" i="6" s="1"/>
  <c r="AD61" i="6"/>
  <c r="T61" i="6" s="1"/>
  <c r="AE61" i="6"/>
  <c r="U61" i="6" s="1"/>
  <c r="AB81" i="6"/>
  <c r="R81" i="6" s="1"/>
  <c r="AC81" i="6"/>
  <c r="S81" i="6" s="1"/>
  <c r="AD81" i="6"/>
  <c r="T81" i="6" s="1"/>
  <c r="AE81" i="6"/>
  <c r="U81" i="6" s="1"/>
  <c r="AB24" i="6"/>
  <c r="AC24" i="6"/>
  <c r="AD24" i="6"/>
  <c r="AE24" i="6"/>
  <c r="AB31" i="6"/>
  <c r="R31" i="6" s="1"/>
  <c r="AC31" i="6"/>
  <c r="S31" i="6" s="1"/>
  <c r="AD31" i="6"/>
  <c r="T31" i="6" s="1"/>
  <c r="AE31" i="6"/>
  <c r="U31" i="6" s="1"/>
  <c r="AB71" i="6"/>
  <c r="R71" i="6" s="1"/>
  <c r="AC71" i="6"/>
  <c r="S71" i="6" s="1"/>
  <c r="AD71" i="6"/>
  <c r="T71" i="6" s="1"/>
  <c r="AE71" i="6"/>
  <c r="U71" i="6" s="1"/>
  <c r="AB11" i="6"/>
  <c r="R11" i="6" s="1"/>
  <c r="AC11" i="6"/>
  <c r="S11" i="6" s="1"/>
  <c r="AD11" i="6"/>
  <c r="T11" i="6" s="1"/>
  <c r="AE11" i="6"/>
  <c r="U11" i="6" s="1"/>
  <c r="AB19" i="6"/>
  <c r="R19" i="6" s="1"/>
  <c r="AC19" i="6"/>
  <c r="S19" i="6" s="1"/>
  <c r="AD19" i="6"/>
  <c r="T19" i="6" s="1"/>
  <c r="AE19" i="6"/>
  <c r="U19" i="6" s="1"/>
  <c r="AB43" i="6"/>
  <c r="R43" i="6" s="1"/>
  <c r="AC43" i="6"/>
  <c r="S43" i="6" s="1"/>
  <c r="AD43" i="6"/>
  <c r="T43" i="6" s="1"/>
  <c r="AE43" i="6"/>
  <c r="U43" i="6" s="1"/>
  <c r="AB20" i="6"/>
  <c r="R20" i="6" s="1"/>
  <c r="AC20" i="6"/>
  <c r="S20" i="6" s="1"/>
  <c r="AD20" i="6"/>
  <c r="T20" i="6" s="1"/>
  <c r="AE20" i="6"/>
  <c r="U20" i="6" s="1"/>
  <c r="R68" i="6"/>
  <c r="S68" i="6"/>
  <c r="T68" i="6"/>
  <c r="U68" i="6"/>
  <c r="AB23" i="6"/>
  <c r="AC23" i="6"/>
  <c r="AD23" i="6"/>
  <c r="AE23" i="6"/>
  <c r="AB74" i="6"/>
  <c r="R74" i="6" s="1"/>
  <c r="AC74" i="6"/>
  <c r="S74" i="6" s="1"/>
  <c r="AD74" i="6"/>
  <c r="T74" i="6" s="1"/>
  <c r="AE74" i="6"/>
  <c r="U74" i="6" s="1"/>
  <c r="AB54" i="6"/>
  <c r="R54" i="6" s="1"/>
  <c r="AC54" i="6"/>
  <c r="S54" i="6" s="1"/>
  <c r="AD54" i="6"/>
  <c r="T54" i="6" s="1"/>
  <c r="AE54" i="6"/>
  <c r="U54" i="6" s="1"/>
  <c r="B58" i="14"/>
  <c r="F49" i="6"/>
  <c r="Q49" i="6" s="1"/>
  <c r="B16" i="14"/>
  <c r="B21" i="14"/>
  <c r="F50" i="6"/>
  <c r="Q50" i="6" s="1"/>
  <c r="B45" i="14"/>
  <c r="F55" i="6"/>
  <c r="Q55" i="6" s="1"/>
  <c r="F26" i="6"/>
  <c r="Q26" i="6" s="1"/>
  <c r="F51" i="6"/>
  <c r="Q51" i="6" s="1"/>
  <c r="F44" i="6"/>
  <c r="Q44" i="6" s="1"/>
  <c r="F58" i="6"/>
  <c r="Q58" i="6" s="1"/>
  <c r="F35" i="6"/>
  <c r="Q35" i="6" s="1"/>
  <c r="F52" i="6"/>
  <c r="Q52" i="6" s="1"/>
  <c r="F57" i="6"/>
  <c r="Q57" i="6" s="1"/>
  <c r="A20" i="11"/>
  <c r="I20" i="11" s="1"/>
  <c r="Q20" i="11" s="1"/>
  <c r="Y20" i="11" s="1"/>
  <c r="B10" i="14"/>
  <c r="F12" i="6"/>
  <c r="Q12" i="6" s="1"/>
  <c r="A43" i="11"/>
  <c r="I43" i="11" s="1"/>
  <c r="Q43" i="11" s="1"/>
  <c r="Y43" i="11" s="1"/>
  <c r="AC9" i="6"/>
  <c r="S9" i="6" s="1"/>
  <c r="AD9" i="6"/>
  <c r="T9" i="6" s="1"/>
  <c r="AE9" i="6"/>
  <c r="U9" i="6" s="1"/>
  <c r="AB9" i="6"/>
  <c r="R9" i="6" s="1"/>
  <c r="B9" i="14"/>
  <c r="F17" i="6"/>
  <c r="Q17" i="6" s="1"/>
  <c r="A49" i="11"/>
  <c r="I49" i="11" s="1"/>
  <c r="Q49" i="11" s="1"/>
  <c r="Y49" i="11" s="1"/>
  <c r="A29" i="11"/>
  <c r="I29" i="11" s="1"/>
  <c r="Q29" i="11" s="1"/>
  <c r="Y29" i="11" s="1"/>
  <c r="A50" i="11"/>
  <c r="I50" i="11" s="1"/>
  <c r="Q50" i="11" s="1"/>
  <c r="Y50" i="11" s="1"/>
  <c r="A73" i="11"/>
  <c r="I73" i="11" s="1"/>
  <c r="Q73" i="11" s="1"/>
  <c r="Y73" i="11" s="1"/>
  <c r="A58" i="11"/>
  <c r="I58" i="11" s="1"/>
  <c r="Q58" i="11" s="1"/>
  <c r="Y58" i="11" s="1"/>
  <c r="B27" i="14"/>
  <c r="F29" i="6"/>
  <c r="Q29" i="6" s="1"/>
  <c r="A48" i="11"/>
  <c r="I48" i="11" s="1"/>
  <c r="Q48" i="11" s="1"/>
  <c r="Y48" i="11" s="1"/>
  <c r="A28" i="11"/>
  <c r="I28" i="11" s="1"/>
  <c r="Q28" i="11" s="1"/>
  <c r="Y28" i="11" s="1"/>
  <c r="A62" i="11"/>
  <c r="I62" i="11" s="1"/>
  <c r="Q62" i="11" s="1"/>
  <c r="Y62" i="11" s="1"/>
  <c r="A27" i="11"/>
  <c r="I27" i="11" s="1"/>
  <c r="Q27" i="11" s="1"/>
  <c r="Y27" i="11" s="1"/>
  <c r="A57" i="11"/>
  <c r="I57" i="11" s="1"/>
  <c r="Q57" i="11" s="1"/>
  <c r="Y57" i="11" s="1"/>
  <c r="A24" i="11"/>
  <c r="I24" i="11" s="1"/>
  <c r="Q24" i="11" s="1"/>
  <c r="Y24" i="11" s="1"/>
  <c r="A46" i="11"/>
  <c r="I46" i="11" s="1"/>
  <c r="Q46" i="11" s="1"/>
  <c r="Y46" i="11" s="1"/>
  <c r="F14" i="6"/>
  <c r="Q14" i="6" s="1"/>
  <c r="B12" i="14"/>
  <c r="A39" i="11"/>
  <c r="I39" i="11" s="1"/>
  <c r="Q39" i="11" s="1"/>
  <c r="Y39" i="11" s="1"/>
  <c r="A8" i="11"/>
  <c r="I8" i="11" s="1"/>
  <c r="Q8" i="11" s="1"/>
  <c r="Y8" i="11" s="1"/>
  <c r="B8" i="10"/>
  <c r="C8" i="10"/>
  <c r="B19" i="14"/>
  <c r="F21" i="6"/>
  <c r="Q21" i="6" s="1"/>
  <c r="B20" i="14"/>
  <c r="F22" i="6"/>
  <c r="Q22" i="6" s="1"/>
  <c r="A54" i="11"/>
  <c r="I54" i="11" s="1"/>
  <c r="Q54" i="11" s="1"/>
  <c r="Y54" i="11" s="1"/>
  <c r="A55" i="11"/>
  <c r="I55" i="11" s="1"/>
  <c r="Q55" i="11" s="1"/>
  <c r="Y55" i="11" s="1"/>
  <c r="A25" i="11"/>
  <c r="I25" i="11" s="1"/>
  <c r="Q25" i="11" s="1"/>
  <c r="Y25" i="11" s="1"/>
  <c r="B23" i="14"/>
  <c r="F25" i="6"/>
  <c r="Q25" i="6" s="1"/>
  <c r="F36" i="6"/>
  <c r="Q36" i="6" s="1"/>
  <c r="B34" i="14"/>
  <c r="F37" i="6"/>
  <c r="Q37" i="6" s="1"/>
  <c r="B35" i="14"/>
  <c r="B36" i="14"/>
  <c r="F38" i="6"/>
  <c r="Q38" i="6" s="1"/>
  <c r="A22" i="11"/>
  <c r="I22" i="11" s="1"/>
  <c r="Q22" i="11" s="1"/>
  <c r="Y22" i="11" s="1"/>
  <c r="B57" i="14"/>
  <c r="F59" i="6"/>
  <c r="Q59" i="6" s="1"/>
  <c r="A34" i="11"/>
  <c r="I34" i="11" s="1"/>
  <c r="Q34" i="11" s="1"/>
  <c r="Y34" i="11" s="1"/>
  <c r="A38" i="11"/>
  <c r="I38" i="11" s="1"/>
  <c r="Q38" i="11" s="1"/>
  <c r="Y38" i="11" s="1"/>
  <c r="A47" i="11"/>
  <c r="I47" i="11" s="1"/>
  <c r="Q47" i="11" s="1"/>
  <c r="Y47" i="11" s="1"/>
  <c r="A56" i="11"/>
  <c r="I56" i="11" s="1"/>
  <c r="Q56" i="11" s="1"/>
  <c r="Y56" i="11" s="1"/>
  <c r="A52" i="11"/>
  <c r="I52" i="11" s="1"/>
  <c r="Q52" i="11" s="1"/>
  <c r="Y52" i="11" s="1"/>
  <c r="A41" i="11"/>
  <c r="I41" i="11" s="1"/>
  <c r="Q41" i="11" s="1"/>
  <c r="Y41" i="11" s="1"/>
  <c r="A42" i="11"/>
  <c r="I42" i="11" s="1"/>
  <c r="Q42" i="11" s="1"/>
  <c r="Y42" i="11" s="1"/>
  <c r="A51" i="11"/>
  <c r="I51" i="11" s="1"/>
  <c r="Q51" i="11" s="1"/>
  <c r="Y51" i="11" s="1"/>
  <c r="A44" i="11"/>
  <c r="I44" i="11" s="1"/>
  <c r="Q44" i="11" s="1"/>
  <c r="Y44" i="11" s="1"/>
  <c r="H8" i="5"/>
  <c r="A45" i="11"/>
  <c r="I45" i="11" s="1"/>
  <c r="Q45" i="11" s="1"/>
  <c r="Y45" i="11" s="1"/>
  <c r="B44" i="14"/>
  <c r="F46" i="6"/>
  <c r="Q46" i="6" s="1"/>
  <c r="X36" i="25"/>
  <c r="X20" i="25"/>
  <c r="X29" i="25"/>
  <c r="X16" i="25"/>
  <c r="X25" i="25"/>
  <c r="X38" i="25"/>
  <c r="X12" i="25"/>
  <c r="X21" i="25"/>
  <c r="X9" i="25"/>
  <c r="X8" i="25"/>
  <c r="X10" i="25"/>
  <c r="X23" i="25"/>
  <c r="X18" i="25"/>
  <c r="Y7" i="25"/>
  <c r="X30" i="25"/>
  <c r="X37" i="25"/>
  <c r="X26" i="25"/>
  <c r="X11" i="25"/>
  <c r="X14" i="25"/>
  <c r="X34" i="25"/>
  <c r="X35" i="25"/>
  <c r="X22" i="25"/>
  <c r="X17" i="25"/>
  <c r="X31" i="25"/>
  <c r="X15" i="25"/>
  <c r="X32" i="25"/>
  <c r="X27" i="25"/>
  <c r="X13" i="25"/>
  <c r="X24" i="25"/>
  <c r="B37" i="14"/>
  <c r="F39" i="6"/>
  <c r="Q39" i="6" s="1"/>
  <c r="X39" i="25"/>
  <c r="A23" i="11"/>
  <c r="I23" i="11" s="1"/>
  <c r="Q23" i="11" s="1"/>
  <c r="Y23" i="11" s="1"/>
  <c r="B13" i="14"/>
  <c r="F15" i="6"/>
  <c r="Q15" i="6" s="1"/>
  <c r="A13" i="11"/>
  <c r="I13" i="11" s="1"/>
  <c r="Q13" i="11" s="1"/>
  <c r="Y13" i="11" s="1"/>
  <c r="A35" i="11"/>
  <c r="I35" i="11" s="1"/>
  <c r="Q35" i="11" s="1"/>
  <c r="Y35" i="11" s="1"/>
  <c r="A59" i="11"/>
  <c r="I59" i="11" s="1"/>
  <c r="Q59" i="11" s="1"/>
  <c r="Y59" i="11" s="1"/>
  <c r="X28" i="25"/>
  <c r="B30" i="14"/>
  <c r="F32" i="6"/>
  <c r="Q32" i="6" s="1"/>
  <c r="A31" i="11"/>
  <c r="I31" i="11" s="1"/>
  <c r="Q31" i="11" s="1"/>
  <c r="Y31" i="11" s="1"/>
  <c r="A9" i="11"/>
  <c r="I9" i="11" s="1"/>
  <c r="Q9" i="11" s="1"/>
  <c r="Y9" i="11" s="1"/>
  <c r="A40" i="11"/>
  <c r="I40" i="11" s="1"/>
  <c r="Q40" i="11" s="1"/>
  <c r="Y40" i="11" s="1"/>
  <c r="A53" i="11"/>
  <c r="I53" i="11" s="1"/>
  <c r="Q53" i="11" s="1"/>
  <c r="Y53" i="11" s="1"/>
  <c r="F28" i="6"/>
  <c r="Q28" i="6" s="1"/>
  <c r="B26" i="14"/>
  <c r="A36" i="11"/>
  <c r="I36" i="11" s="1"/>
  <c r="Q36" i="11" s="1"/>
  <c r="Y36" i="11" s="1"/>
  <c r="X19" i="25"/>
  <c r="A10" i="11"/>
  <c r="I10" i="11" s="1"/>
  <c r="Q10" i="11" s="1"/>
  <c r="Y10" i="11" s="1"/>
  <c r="X33" i="25"/>
  <c r="AP55" i="6" l="1"/>
  <c r="AO50" i="6"/>
  <c r="AO64" i="6"/>
  <c r="AN13" i="6"/>
  <c r="AO47" i="6"/>
  <c r="AP54" i="6"/>
  <c r="AN57" i="6"/>
  <c r="AN47" i="6"/>
  <c r="AC52" i="6"/>
  <c r="S52" i="6" s="1"/>
  <c r="AO30" i="6" s="1"/>
  <c r="S53" i="6"/>
  <c r="AO31" i="6" s="1"/>
  <c r="AC26" i="6"/>
  <c r="AO14" i="6" s="1"/>
  <c r="AO15" i="6"/>
  <c r="AN63" i="6"/>
  <c r="AP57" i="6"/>
  <c r="AQ61" i="6"/>
  <c r="AO55" i="6"/>
  <c r="AB52" i="6"/>
  <c r="R52" i="6" s="1"/>
  <c r="R53" i="6"/>
  <c r="AB26" i="6"/>
  <c r="AN14" i="6" s="1"/>
  <c r="AP58" i="6"/>
  <c r="AQ21" i="6"/>
  <c r="AQ54" i="6"/>
  <c r="AP13" i="6"/>
  <c r="AP26" i="6"/>
  <c r="AP43" i="6"/>
  <c r="AP59" i="6"/>
  <c r="AO53" i="6"/>
  <c r="AQ43" i="6"/>
  <c r="AQ63" i="6"/>
  <c r="AN59" i="6"/>
  <c r="AO61" i="6"/>
  <c r="AQ51" i="6"/>
  <c r="AN27" i="6"/>
  <c r="AN44" i="6"/>
  <c r="AN60" i="6"/>
  <c r="AN43" i="6"/>
  <c r="AO52" i="6"/>
  <c r="AD52" i="6"/>
  <c r="T52" i="6" s="1"/>
  <c r="AP30" i="6" s="1"/>
  <c r="T53" i="6"/>
  <c r="AP31" i="6" s="1"/>
  <c r="AP56" i="6"/>
  <c r="AQ52" i="6"/>
  <c r="AN53" i="6"/>
  <c r="AN34" i="6"/>
  <c r="AP44" i="6"/>
  <c r="AP60" i="6"/>
  <c r="AQ56" i="6"/>
  <c r="AN24" i="6"/>
  <c r="AO24" i="6"/>
  <c r="AP45" i="6"/>
  <c r="AP61" i="6"/>
  <c r="AO59" i="6"/>
  <c r="AQ45" i="6"/>
  <c r="AQ13" i="6"/>
  <c r="AN12" i="6"/>
  <c r="AN46" i="6"/>
  <c r="AN62" i="6"/>
  <c r="AN49" i="6"/>
  <c r="AO43" i="6"/>
  <c r="AO21" i="6"/>
  <c r="AO54" i="6"/>
  <c r="AQ50" i="6"/>
  <c r="AQ59" i="6"/>
  <c r="AP21" i="6"/>
  <c r="AN58" i="6"/>
  <c r="AO12" i="6"/>
  <c r="AP46" i="6"/>
  <c r="AP62" i="6"/>
  <c r="AQ58" i="6"/>
  <c r="AN32" i="6"/>
  <c r="AO32" i="6"/>
  <c r="AP47" i="6"/>
  <c r="AP63" i="6"/>
  <c r="AQ49" i="6"/>
  <c r="AO22" i="6"/>
  <c r="AP22" i="6"/>
  <c r="AP12" i="6"/>
  <c r="AN31" i="6"/>
  <c r="AN48" i="6"/>
  <c r="AN64" i="6"/>
  <c r="AN55" i="6"/>
  <c r="AO49" i="6"/>
  <c r="AQ34" i="6"/>
  <c r="AO56" i="6"/>
  <c r="AD26" i="6"/>
  <c r="AP14" i="6" s="1"/>
  <c r="AN26" i="6"/>
  <c r="AP48" i="6"/>
  <c r="AP64" i="6"/>
  <c r="AQ27" i="6"/>
  <c r="AQ44" i="6"/>
  <c r="AQ60" i="6"/>
  <c r="AP32" i="6"/>
  <c r="AP49" i="6"/>
  <c r="AQ53" i="6"/>
  <c r="AN22" i="6"/>
  <c r="AN50" i="6"/>
  <c r="AN15" i="6"/>
  <c r="AN61" i="6"/>
  <c r="AO57" i="6"/>
  <c r="AO58" i="6"/>
  <c r="AP50" i="6"/>
  <c r="AQ46" i="6"/>
  <c r="AQ62" i="6"/>
  <c r="AN45" i="6"/>
  <c r="AO45" i="6"/>
  <c r="AP34" i="6"/>
  <c r="AP51" i="6"/>
  <c r="AQ55" i="6"/>
  <c r="AN30" i="6"/>
  <c r="AO34" i="6"/>
  <c r="AQ22" i="6"/>
  <c r="AN52" i="6"/>
  <c r="AP27" i="6"/>
  <c r="AO63" i="6"/>
  <c r="AQ47" i="6"/>
  <c r="AO27" i="6"/>
  <c r="AO44" i="6"/>
  <c r="AO60" i="6"/>
  <c r="AE52" i="6"/>
  <c r="U52" i="6" s="1"/>
  <c r="AQ30" i="6" s="1"/>
  <c r="U53" i="6"/>
  <c r="AQ31" i="6" s="1"/>
  <c r="AE26" i="6"/>
  <c r="AQ14" i="6" s="1"/>
  <c r="AQ15" i="6"/>
  <c r="AP52" i="6"/>
  <c r="AO13" i="6"/>
  <c r="AQ48" i="6"/>
  <c r="AQ64" i="6"/>
  <c r="AN51" i="6"/>
  <c r="AO51" i="6"/>
  <c r="AP53" i="6"/>
  <c r="AP15" i="6"/>
  <c r="AQ24" i="6"/>
  <c r="AQ57" i="6"/>
  <c r="AQ26" i="6"/>
  <c r="AN21" i="6"/>
  <c r="AN54" i="6"/>
  <c r="AO46" i="6"/>
  <c r="AO62" i="6"/>
  <c r="AQ32" i="6"/>
  <c r="AN56" i="6"/>
  <c r="AO26" i="6"/>
  <c r="AP24" i="6"/>
  <c r="AQ12" i="6"/>
  <c r="AO48" i="6"/>
  <c r="AB39" i="6"/>
  <c r="R39" i="6" s="1"/>
  <c r="AC39" i="6"/>
  <c r="S39" i="6" s="1"/>
  <c r="AD39" i="6"/>
  <c r="T39" i="6" s="1"/>
  <c r="AE39" i="6"/>
  <c r="U39" i="6" s="1"/>
  <c r="AB37" i="6"/>
  <c r="R37" i="6" s="1"/>
  <c r="AC37" i="6"/>
  <c r="S37" i="6" s="1"/>
  <c r="AD37" i="6"/>
  <c r="T37" i="6" s="1"/>
  <c r="AE37" i="6"/>
  <c r="U37" i="6" s="1"/>
  <c r="AB22" i="6"/>
  <c r="R22" i="6" s="1"/>
  <c r="AN11" i="6" s="1"/>
  <c r="AC22" i="6"/>
  <c r="S22" i="6" s="1"/>
  <c r="AO11" i="6" s="1"/>
  <c r="AD22" i="6"/>
  <c r="T22" i="6" s="1"/>
  <c r="AP11" i="6" s="1"/>
  <c r="AE22" i="6"/>
  <c r="U22" i="6" s="1"/>
  <c r="AQ11" i="6" s="1"/>
  <c r="AB17" i="6"/>
  <c r="R17" i="6" s="1"/>
  <c r="AC17" i="6"/>
  <c r="S17" i="6" s="1"/>
  <c r="AD17" i="6"/>
  <c r="T17" i="6" s="1"/>
  <c r="AE17" i="6"/>
  <c r="U17" i="6" s="1"/>
  <c r="U63" i="6"/>
  <c r="AQ41" i="6" s="1"/>
  <c r="U62" i="6"/>
  <c r="AQ42" i="6" s="1"/>
  <c r="AB14" i="6"/>
  <c r="R14" i="6" s="1"/>
  <c r="AC14" i="6"/>
  <c r="S14" i="6" s="1"/>
  <c r="AD14" i="6"/>
  <c r="T14" i="6" s="1"/>
  <c r="AE14" i="6"/>
  <c r="U14" i="6" s="1"/>
  <c r="AB29" i="6"/>
  <c r="R29" i="6" s="1"/>
  <c r="AC29" i="6"/>
  <c r="S29" i="6" s="1"/>
  <c r="AD29" i="6"/>
  <c r="T29" i="6" s="1"/>
  <c r="AE29" i="6"/>
  <c r="U29" i="6" s="1"/>
  <c r="AB55" i="6"/>
  <c r="R55" i="6" s="1"/>
  <c r="AN33" i="6" s="1"/>
  <c r="AC55" i="6"/>
  <c r="S55" i="6" s="1"/>
  <c r="AO33" i="6" s="1"/>
  <c r="AD55" i="6"/>
  <c r="T55" i="6" s="1"/>
  <c r="AP33" i="6" s="1"/>
  <c r="AE55" i="6"/>
  <c r="U55" i="6" s="1"/>
  <c r="AQ33" i="6" s="1"/>
  <c r="T63" i="6"/>
  <c r="AP41" i="6" s="1"/>
  <c r="T62" i="6"/>
  <c r="AP42" i="6" s="1"/>
  <c r="AB28" i="6"/>
  <c r="AN16" i="6" s="1"/>
  <c r="AC28" i="6"/>
  <c r="AO16" i="6" s="1"/>
  <c r="AD28" i="6"/>
  <c r="AP16" i="6" s="1"/>
  <c r="AE28" i="6"/>
  <c r="AQ16" i="6" s="1"/>
  <c r="AB15" i="6"/>
  <c r="R15" i="6" s="1"/>
  <c r="AC15" i="6"/>
  <c r="S15" i="6" s="1"/>
  <c r="AD15" i="6"/>
  <c r="T15" i="6" s="1"/>
  <c r="AE15" i="6"/>
  <c r="U15" i="6" s="1"/>
  <c r="AB59" i="6"/>
  <c r="R59" i="6" s="1"/>
  <c r="AN38" i="6" s="1"/>
  <c r="AC59" i="6"/>
  <c r="S59" i="6" s="1"/>
  <c r="AO38" i="6" s="1"/>
  <c r="AD59" i="6"/>
  <c r="T59" i="6" s="1"/>
  <c r="AP38" i="6" s="1"/>
  <c r="AE59" i="6"/>
  <c r="U59" i="6" s="1"/>
  <c r="AQ38" i="6" s="1"/>
  <c r="AB36" i="6"/>
  <c r="R36" i="6" s="1"/>
  <c r="AC36" i="6"/>
  <c r="S36" i="6" s="1"/>
  <c r="AD36" i="6"/>
  <c r="T36" i="6" s="1"/>
  <c r="AE36" i="6"/>
  <c r="U36" i="6" s="1"/>
  <c r="AB21" i="6"/>
  <c r="R21" i="6" s="1"/>
  <c r="AN10" i="6" s="1"/>
  <c r="AC21" i="6"/>
  <c r="S21" i="6" s="1"/>
  <c r="AO10" i="6" s="1"/>
  <c r="AD21" i="6"/>
  <c r="T21" i="6" s="1"/>
  <c r="AP10" i="6" s="1"/>
  <c r="AE21" i="6"/>
  <c r="U21" i="6" s="1"/>
  <c r="AQ10" i="6" s="1"/>
  <c r="AN36" i="6"/>
  <c r="AP36" i="6"/>
  <c r="AQ36" i="6"/>
  <c r="S63" i="6"/>
  <c r="AO41" i="6" s="1"/>
  <c r="S62" i="6"/>
  <c r="AO42" i="6" s="1"/>
  <c r="AB25" i="6"/>
  <c r="AN18" i="6" s="1"/>
  <c r="AC25" i="6"/>
  <c r="AO18" i="6" s="1"/>
  <c r="AD25" i="6"/>
  <c r="AP18" i="6" s="1"/>
  <c r="AE25" i="6"/>
  <c r="AQ18" i="6" s="1"/>
  <c r="AB50" i="6"/>
  <c r="R50" i="6" s="1"/>
  <c r="AN29" i="6" s="1"/>
  <c r="AC50" i="6"/>
  <c r="S50" i="6" s="1"/>
  <c r="AO29" i="6" s="1"/>
  <c r="AD50" i="6"/>
  <c r="T50" i="6" s="1"/>
  <c r="AP29" i="6" s="1"/>
  <c r="AE50" i="6"/>
  <c r="U50" i="6" s="1"/>
  <c r="AQ29" i="6" s="1"/>
  <c r="R63" i="6"/>
  <c r="AN41" i="6" s="1"/>
  <c r="R62" i="6"/>
  <c r="AN42" i="6" s="1"/>
  <c r="AB35" i="6"/>
  <c r="R35" i="6" s="1"/>
  <c r="AC35" i="6"/>
  <c r="S35" i="6" s="1"/>
  <c r="AD35" i="6"/>
  <c r="T35" i="6" s="1"/>
  <c r="AE35" i="6"/>
  <c r="U35" i="6" s="1"/>
  <c r="AB46" i="6"/>
  <c r="R46" i="6" s="1"/>
  <c r="AN25" i="6" s="1"/>
  <c r="AC46" i="6"/>
  <c r="S46" i="6" s="1"/>
  <c r="AO25" i="6" s="1"/>
  <c r="AD46" i="6"/>
  <c r="T46" i="6" s="1"/>
  <c r="AP25" i="6" s="1"/>
  <c r="AE46" i="6"/>
  <c r="U46" i="6" s="1"/>
  <c r="AQ25" i="6" s="1"/>
  <c r="AB38" i="6"/>
  <c r="R38" i="6" s="1"/>
  <c r="AC38" i="6"/>
  <c r="S38" i="6" s="1"/>
  <c r="AD38" i="6"/>
  <c r="T38" i="6" s="1"/>
  <c r="AE38" i="6"/>
  <c r="U38" i="6" s="1"/>
  <c r="AN37" i="6"/>
  <c r="AO37" i="6"/>
  <c r="AP37" i="6"/>
  <c r="AQ37" i="6"/>
  <c r="AB44" i="6"/>
  <c r="R44" i="6" s="1"/>
  <c r="AN23" i="6" s="1"/>
  <c r="AC44" i="6"/>
  <c r="S44" i="6" s="1"/>
  <c r="AO23" i="6" s="1"/>
  <c r="AD44" i="6"/>
  <c r="T44" i="6" s="1"/>
  <c r="AP23" i="6" s="1"/>
  <c r="AE44" i="6"/>
  <c r="U44" i="6" s="1"/>
  <c r="AQ23" i="6" s="1"/>
  <c r="AB49" i="6"/>
  <c r="R49" i="6" s="1"/>
  <c r="AN28" i="6" s="1"/>
  <c r="AC49" i="6"/>
  <c r="S49" i="6" s="1"/>
  <c r="AO28" i="6" s="1"/>
  <c r="AD49" i="6"/>
  <c r="T49" i="6" s="1"/>
  <c r="AP28" i="6" s="1"/>
  <c r="AE49" i="6"/>
  <c r="U49" i="6" s="1"/>
  <c r="AQ28" i="6" s="1"/>
  <c r="AB32" i="6"/>
  <c r="R32" i="6" s="1"/>
  <c r="AC32" i="6"/>
  <c r="S32" i="6" s="1"/>
  <c r="AD32" i="6"/>
  <c r="T32" i="6" s="1"/>
  <c r="AE32" i="6"/>
  <c r="U32" i="6" s="1"/>
  <c r="AB12" i="6"/>
  <c r="R12" i="6" s="1"/>
  <c r="AC12" i="6"/>
  <c r="S12" i="6" s="1"/>
  <c r="AD12" i="6"/>
  <c r="T12" i="6" s="1"/>
  <c r="AE12" i="6"/>
  <c r="U12" i="6" s="1"/>
  <c r="AB51" i="6"/>
  <c r="R51" i="6" s="1"/>
  <c r="AN19" i="6" s="1"/>
  <c r="AC51" i="6"/>
  <c r="S51" i="6" s="1"/>
  <c r="AO19" i="6" s="1"/>
  <c r="AD51" i="6"/>
  <c r="T51" i="6" s="1"/>
  <c r="AP19" i="6" s="1"/>
  <c r="AE51" i="6"/>
  <c r="U51" i="6" s="1"/>
  <c r="AQ19" i="6" s="1"/>
  <c r="Y9" i="25"/>
  <c r="Y37" i="25"/>
  <c r="Y38" i="25"/>
  <c r="Y14" i="25"/>
  <c r="Z7" i="25"/>
  <c r="Y30" i="25"/>
  <c r="Y10" i="25"/>
  <c r="Y22" i="25"/>
  <c r="Y32" i="25"/>
  <c r="Y20" i="25"/>
  <c r="Y8" i="25"/>
  <c r="Y36" i="25"/>
  <c r="Y18" i="25"/>
  <c r="Y21" i="25"/>
  <c r="Y29" i="25"/>
  <c r="Y26" i="25"/>
  <c r="Y19" i="25"/>
  <c r="Y23" i="25"/>
  <c r="Y11" i="25"/>
  <c r="Y17" i="25"/>
  <c r="Y31" i="25"/>
  <c r="Y15" i="25"/>
  <c r="Y12" i="25"/>
  <c r="Y16" i="25"/>
  <c r="Y34" i="25"/>
  <c r="Y25" i="25"/>
  <c r="Y35" i="25"/>
  <c r="Y27" i="25"/>
  <c r="Y28" i="25"/>
  <c r="Y33" i="25"/>
  <c r="Y39" i="25"/>
  <c r="Y24" i="25"/>
  <c r="Y13" i="25"/>
  <c r="AP39" i="6" l="1"/>
  <c r="AO40" i="6"/>
  <c r="AQ40" i="6"/>
  <c r="AP40" i="6"/>
  <c r="AO36" i="6"/>
  <c r="AQ39" i="6"/>
  <c r="AO39" i="6"/>
  <c r="AN39" i="6"/>
  <c r="AN40" i="6"/>
  <c r="Z29" i="25"/>
  <c r="Z30" i="25"/>
  <c r="Z25" i="25"/>
  <c r="Z23" i="25"/>
  <c r="Z16" i="25"/>
  <c r="Z21" i="25"/>
  <c r="Z26" i="25"/>
  <c r="Z17" i="25"/>
  <c r="Z20" i="25"/>
  <c r="Z9" i="25"/>
  <c r="Z22" i="25"/>
  <c r="Z37" i="25"/>
  <c r="Z34" i="25"/>
  <c r="Z38" i="25"/>
  <c r="Z27" i="25"/>
  <c r="Z36" i="25"/>
  <c r="Z15" i="25"/>
  <c r="Z18" i="25"/>
  <c r="Z12" i="25"/>
  <c r="Z11" i="25"/>
  <c r="Z19" i="25"/>
  <c r="Z14" i="25"/>
  <c r="Z31" i="25"/>
  <c r="Z32" i="25"/>
  <c r="Z8" i="25"/>
  <c r="Z35" i="25"/>
  <c r="Z39" i="25"/>
  <c r="Z28" i="25"/>
  <c r="Z10" i="25"/>
  <c r="Z33" i="25"/>
  <c r="Z13" i="25"/>
  <c r="Z24" i="25"/>
  <c r="Y35" i="32" l="1"/>
  <c r="Z35" i="32"/>
  <c r="AA35" i="32"/>
  <c r="X36" i="32"/>
  <c r="Y36" i="32"/>
  <c r="Z36" i="32"/>
  <c r="AA36" i="32"/>
  <c r="X37" i="32"/>
  <c r="Y37" i="32"/>
  <c r="Z37" i="32"/>
  <c r="AA37" i="32"/>
  <c r="X38" i="32"/>
  <c r="Y38" i="32"/>
  <c r="Z38" i="32"/>
  <c r="AA38" i="32"/>
  <c r="X39" i="32"/>
  <c r="Y39" i="32"/>
  <c r="Z39" i="32"/>
  <c r="AA39" i="32"/>
  <c r="X40" i="32"/>
  <c r="Y40" i="32"/>
  <c r="Z40" i="32"/>
  <c r="AA40" i="32"/>
  <c r="X41" i="32"/>
  <c r="Y41" i="32"/>
  <c r="Z41" i="32"/>
  <c r="AA41" i="32"/>
  <c r="X42" i="32"/>
  <c r="Y42" i="32"/>
  <c r="Z42" i="32"/>
  <c r="AA42" i="32"/>
  <c r="X43" i="32"/>
  <c r="Y43" i="32"/>
  <c r="Z43" i="32"/>
  <c r="AA43" i="32"/>
  <c r="X44" i="32"/>
  <c r="Y44" i="32"/>
  <c r="Z44" i="32"/>
  <c r="AA44" i="32"/>
  <c r="X45" i="32"/>
  <c r="Y45" i="32"/>
  <c r="Z45" i="32"/>
  <c r="AA45" i="32"/>
  <c r="X46" i="32"/>
  <c r="Y46" i="32"/>
  <c r="Z46" i="32"/>
  <c r="AA46" i="32"/>
  <c r="X47" i="32"/>
  <c r="Y47" i="32"/>
  <c r="Z47" i="32"/>
  <c r="AA47" i="32"/>
  <c r="X48" i="32"/>
  <c r="Y48" i="32"/>
  <c r="Z48" i="32"/>
  <c r="AA48" i="32"/>
  <c r="X49" i="32"/>
  <c r="Y49" i="32"/>
  <c r="Z49" i="32"/>
  <c r="AA49" i="32"/>
  <c r="X50" i="32"/>
  <c r="Y50" i="32"/>
  <c r="Z50" i="32"/>
  <c r="AA50" i="32"/>
  <c r="X51" i="32"/>
  <c r="Y51" i="32"/>
  <c r="Z51" i="32"/>
  <c r="AA51" i="32"/>
  <c r="X52" i="32"/>
  <c r="Y52" i="32"/>
  <c r="Z52" i="32"/>
  <c r="AA52" i="32"/>
  <c r="X53" i="32"/>
  <c r="Y53" i="32"/>
  <c r="Z53" i="32"/>
  <c r="AA53" i="32"/>
  <c r="X54" i="32"/>
  <c r="Y54" i="32"/>
  <c r="Z54" i="32"/>
  <c r="AA54" i="32"/>
  <c r="X55" i="32"/>
  <c r="Y55" i="32"/>
  <c r="Z55" i="32"/>
  <c r="AA55" i="32"/>
  <c r="X56" i="32"/>
  <c r="Y56" i="32"/>
  <c r="Z56" i="32"/>
  <c r="AA56" i="32"/>
  <c r="X57" i="32"/>
  <c r="Y57" i="32"/>
  <c r="Z57" i="32"/>
  <c r="AA57" i="32"/>
  <c r="X58" i="32"/>
  <c r="Y58" i="32"/>
  <c r="Z58" i="32"/>
  <c r="AA58" i="32"/>
  <c r="X59" i="32"/>
  <c r="Y59" i="32"/>
  <c r="Z59" i="32"/>
  <c r="AA59" i="32"/>
  <c r="X60" i="32"/>
  <c r="Y60" i="32"/>
  <c r="Z60" i="32"/>
  <c r="AA60" i="32"/>
  <c r="X61" i="32"/>
  <c r="Y61" i="32"/>
  <c r="Z61" i="32"/>
  <c r="AA61" i="32"/>
  <c r="X62" i="32"/>
  <c r="Y62" i="32"/>
  <c r="Z62" i="32"/>
  <c r="AA62" i="32"/>
  <c r="Z63" i="32" l="1"/>
  <c r="Z65" i="32" s="1"/>
  <c r="AB47" i="32"/>
  <c r="AD47" i="32" s="1"/>
  <c r="AA81" i="32" s="1"/>
  <c r="AB43" i="32"/>
  <c r="AD43" i="32" s="1"/>
  <c r="Z77" i="32" s="1"/>
  <c r="AB55" i="32"/>
  <c r="AD55" i="32" s="1"/>
  <c r="AB39" i="32"/>
  <c r="AD39" i="32" s="1"/>
  <c r="AB40" i="32"/>
  <c r="AD40" i="32" s="1"/>
  <c r="AB61" i="32"/>
  <c r="AD61" i="32" s="1"/>
  <c r="AB51" i="32"/>
  <c r="AD51" i="32" s="1"/>
  <c r="AB59" i="32"/>
  <c r="AD59" i="32" s="1"/>
  <c r="AB46" i="32"/>
  <c r="AD46" i="32" s="1"/>
  <c r="AB50" i="32"/>
  <c r="AD50" i="32" s="1"/>
  <c r="AB48" i="32"/>
  <c r="AD48" i="32" s="1"/>
  <c r="AB42" i="32"/>
  <c r="AD42" i="32" s="1"/>
  <c r="Y63" i="32"/>
  <c r="Y65" i="32" s="1"/>
  <c r="AB57" i="32"/>
  <c r="AD57" i="32" s="1"/>
  <c r="AB62" i="32"/>
  <c r="AD62" i="32" s="1"/>
  <c r="AB53" i="32"/>
  <c r="AD53" i="32" s="1"/>
  <c r="AB38" i="32"/>
  <c r="AD38" i="32" s="1"/>
  <c r="AB60" i="32"/>
  <c r="AD60" i="32" s="1"/>
  <c r="AB49" i="32"/>
  <c r="AD49" i="32" s="1"/>
  <c r="AA63" i="32"/>
  <c r="AA65" i="32" s="1"/>
  <c r="AB58" i="32"/>
  <c r="AD58" i="32" s="1"/>
  <c r="AB45" i="32"/>
  <c r="AD45" i="32" s="1"/>
  <c r="AB56" i="32"/>
  <c r="AD56" i="32" s="1"/>
  <c r="AB54" i="32"/>
  <c r="AD54" i="32" s="1"/>
  <c r="AB52" i="32"/>
  <c r="AD52" i="32" s="1"/>
  <c r="AB41" i="32"/>
  <c r="AD41" i="32" s="1"/>
  <c r="AB37" i="32"/>
  <c r="AD37" i="32" s="1"/>
  <c r="AB44" i="32"/>
  <c r="AD44" i="32" s="1"/>
  <c r="AB36" i="32"/>
  <c r="AD36" i="32" s="1"/>
  <c r="Z108" i="32" l="1"/>
  <c r="E60" i="32"/>
  <c r="AA112" i="32"/>
  <c r="F53" i="32"/>
  <c r="Y81" i="32"/>
  <c r="AA77" i="32"/>
  <c r="X77" i="32"/>
  <c r="Y77" i="32"/>
  <c r="X81" i="32"/>
  <c r="Z81" i="32"/>
  <c r="AA95" i="32"/>
  <c r="X95" i="32"/>
  <c r="Y95" i="32"/>
  <c r="Z95" i="32"/>
  <c r="Z86" i="32"/>
  <c r="X86" i="32"/>
  <c r="AA86" i="32"/>
  <c r="Y86" i="32"/>
  <c r="X72" i="32"/>
  <c r="Y72" i="32"/>
  <c r="AA72" i="32"/>
  <c r="Z72" i="32"/>
  <c r="AA80" i="32"/>
  <c r="Y80" i="32"/>
  <c r="X80" i="32"/>
  <c r="Z80" i="32"/>
  <c r="Y74" i="32"/>
  <c r="X74" i="32"/>
  <c r="Z74" i="32"/>
  <c r="AA74" i="32"/>
  <c r="Z88" i="32"/>
  <c r="Y88" i="32"/>
  <c r="X88" i="32"/>
  <c r="AA88" i="32"/>
  <c r="AA87" i="32"/>
  <c r="Y87" i="32"/>
  <c r="Z87" i="32"/>
  <c r="X87" i="32"/>
  <c r="Z93" i="32"/>
  <c r="X93" i="32"/>
  <c r="Y93" i="32"/>
  <c r="AA93" i="32"/>
  <c r="Z73" i="32"/>
  <c r="X73" i="32"/>
  <c r="Y73" i="32"/>
  <c r="AA73" i="32"/>
  <c r="Z75" i="32"/>
  <c r="X75" i="32"/>
  <c r="AA75" i="32"/>
  <c r="Y75" i="32"/>
  <c r="X90" i="32"/>
  <c r="Z90" i="32"/>
  <c r="AA90" i="32"/>
  <c r="Y90" i="32"/>
  <c r="AA96" i="32"/>
  <c r="Z96" i="32"/>
  <c r="X96" i="32"/>
  <c r="Y96" i="32"/>
  <c r="X89" i="32"/>
  <c r="Z89" i="32"/>
  <c r="AA89" i="32"/>
  <c r="Y89" i="32"/>
  <c r="Y84" i="32"/>
  <c r="Z84" i="32"/>
  <c r="AA84" i="32"/>
  <c r="X84" i="32"/>
  <c r="Y91" i="32"/>
  <c r="Z91" i="32"/>
  <c r="AA91" i="32"/>
  <c r="X91" i="32"/>
  <c r="X92" i="32"/>
  <c r="AA92" i="32"/>
  <c r="Z92" i="32"/>
  <c r="Y92" i="32"/>
  <c r="Z78" i="32"/>
  <c r="X78" i="32"/>
  <c r="AA78" i="32"/>
  <c r="Y78" i="32"/>
  <c r="Z76" i="32"/>
  <c r="Y76" i="32"/>
  <c r="X76" i="32"/>
  <c r="AA76" i="32"/>
  <c r="AA94" i="32"/>
  <c r="X94" i="32"/>
  <c r="Y94" i="32"/>
  <c r="Z94" i="32"/>
  <c r="Y79" i="32"/>
  <c r="X79" i="32"/>
  <c r="AA79" i="32"/>
  <c r="Z79" i="32"/>
  <c r="X70" i="32"/>
  <c r="Z70" i="32"/>
  <c r="AA70" i="32"/>
  <c r="Y70" i="32"/>
  <c r="Y71" i="32"/>
  <c r="X71" i="32"/>
  <c r="AA71" i="32"/>
  <c r="Z71" i="32"/>
  <c r="Z83" i="32"/>
  <c r="Y83" i="32"/>
  <c r="X83" i="32"/>
  <c r="AA83" i="32"/>
  <c r="X82" i="32"/>
  <c r="Y82" i="32"/>
  <c r="AA82" i="32"/>
  <c r="Z82" i="32"/>
  <c r="Y85" i="32"/>
  <c r="AA85" i="32"/>
  <c r="Z85" i="32"/>
  <c r="X85" i="32"/>
  <c r="X102" i="32" l="1"/>
  <c r="C15" i="32"/>
  <c r="AA123" i="32"/>
  <c r="F33" i="32"/>
  <c r="F31" i="32"/>
  <c r="F29" i="32"/>
  <c r="F25" i="32"/>
  <c r="F23" i="32"/>
  <c r="F34" i="32"/>
  <c r="F32" i="32"/>
  <c r="F30" i="32"/>
  <c r="F28" i="32"/>
  <c r="F24" i="32"/>
  <c r="X106" i="32"/>
  <c r="C62" i="32"/>
  <c r="Y108" i="32"/>
  <c r="D60" i="32"/>
  <c r="X113" i="32"/>
  <c r="C51" i="32"/>
  <c r="C52" i="32"/>
  <c r="C50" i="32"/>
  <c r="Z107" i="32"/>
  <c r="E11" i="32"/>
  <c r="E9" i="32"/>
  <c r="E7" i="32"/>
  <c r="E5" i="32"/>
  <c r="E3" i="32"/>
  <c r="E12" i="32"/>
  <c r="E10" i="32"/>
  <c r="E8" i="32"/>
  <c r="E6" i="32"/>
  <c r="E4" i="32"/>
  <c r="E2" i="32"/>
  <c r="AA127" i="32"/>
  <c r="F63" i="32"/>
  <c r="Z106" i="32"/>
  <c r="E62" i="32"/>
  <c r="AA111" i="32"/>
  <c r="F74" i="32"/>
  <c r="Z117" i="32"/>
  <c r="AB117" i="32" s="1"/>
  <c r="AD117" i="32" s="1"/>
  <c r="E75" i="32"/>
  <c r="X108" i="32"/>
  <c r="C60" i="32"/>
  <c r="X110" i="32"/>
  <c r="C73" i="32"/>
  <c r="C72" i="32"/>
  <c r="Z115" i="32"/>
  <c r="E49" i="32"/>
  <c r="X124" i="32"/>
  <c r="C71" i="32"/>
  <c r="C69" i="32"/>
  <c r="C67" i="32"/>
  <c r="C65" i="32"/>
  <c r="C70" i="32"/>
  <c r="C68" i="32"/>
  <c r="C66" i="32"/>
  <c r="X117" i="32"/>
  <c r="C75" i="32"/>
  <c r="Y102" i="32"/>
  <c r="D15" i="32"/>
  <c r="X123" i="32"/>
  <c r="C33" i="32"/>
  <c r="C31" i="32"/>
  <c r="C29" i="32"/>
  <c r="C25" i="32"/>
  <c r="C23" i="32"/>
  <c r="C34" i="32"/>
  <c r="C32" i="32"/>
  <c r="C30" i="32"/>
  <c r="C28" i="32"/>
  <c r="C24" i="32"/>
  <c r="Z119" i="32"/>
  <c r="E43" i="32"/>
  <c r="X116" i="32"/>
  <c r="C59" i="32"/>
  <c r="C58" i="32"/>
  <c r="AA114" i="32"/>
  <c r="F21" i="32"/>
  <c r="F19" i="32"/>
  <c r="F17" i="32"/>
  <c r="F20" i="32"/>
  <c r="F18" i="32"/>
  <c r="F16" i="32"/>
  <c r="Y101" i="32"/>
  <c r="D14" i="32"/>
  <c r="Z125" i="32"/>
  <c r="E61" i="32"/>
  <c r="Y109" i="32"/>
  <c r="D57" i="32"/>
  <c r="D55" i="32"/>
  <c r="D56" i="32"/>
  <c r="D54" i="32"/>
  <c r="X122" i="32"/>
  <c r="C22" i="32"/>
  <c r="Y120" i="32"/>
  <c r="D35" i="32"/>
  <c r="Y121" i="32"/>
  <c r="D27" i="32"/>
  <c r="AA104" i="32"/>
  <c r="F39" i="32"/>
  <c r="F37" i="32"/>
  <c r="F38" i="32"/>
  <c r="F36" i="32"/>
  <c r="X118" i="32"/>
  <c r="C26" i="32"/>
  <c r="AA105" i="32"/>
  <c r="F47" i="32"/>
  <c r="F45" i="32"/>
  <c r="F48" i="32"/>
  <c r="F46" i="32"/>
  <c r="F44" i="32"/>
  <c r="Z103" i="32"/>
  <c r="E13" i="32"/>
  <c r="Z126" i="32"/>
  <c r="E41" i="32"/>
  <c r="E42" i="32"/>
  <c r="E40" i="32"/>
  <c r="AA108" i="32"/>
  <c r="F60" i="32"/>
  <c r="Y113" i="32"/>
  <c r="D51" i="32"/>
  <c r="D52" i="32"/>
  <c r="D50" i="32"/>
  <c r="Y107" i="32"/>
  <c r="D11" i="32"/>
  <c r="D9" i="32"/>
  <c r="D7" i="32"/>
  <c r="D5" i="32"/>
  <c r="D3" i="32"/>
  <c r="D12" i="32"/>
  <c r="D10" i="32"/>
  <c r="D8" i="32"/>
  <c r="D6" i="32"/>
  <c r="D4" i="32"/>
  <c r="D2" i="32"/>
  <c r="Z127" i="32"/>
  <c r="E63" i="32"/>
  <c r="Y119" i="32"/>
  <c r="D43" i="32"/>
  <c r="Y111" i="32"/>
  <c r="D74" i="32"/>
  <c r="Y110" i="32"/>
  <c r="D73" i="32"/>
  <c r="D72" i="32"/>
  <c r="Y115" i="32"/>
  <c r="D49" i="32"/>
  <c r="Z124" i="32"/>
  <c r="E71" i="32"/>
  <c r="E69" i="32"/>
  <c r="E67" i="32"/>
  <c r="E65" i="32"/>
  <c r="E70" i="32"/>
  <c r="E68" i="32"/>
  <c r="E66" i="32"/>
  <c r="Z116" i="32"/>
  <c r="E59" i="32"/>
  <c r="E58" i="32"/>
  <c r="X114" i="32"/>
  <c r="C21" i="32"/>
  <c r="C19" i="32"/>
  <c r="C17" i="32"/>
  <c r="C20" i="32"/>
  <c r="C18" i="32"/>
  <c r="C16" i="32"/>
  <c r="AA101" i="32"/>
  <c r="F14" i="32"/>
  <c r="Y125" i="32"/>
  <c r="D61" i="32"/>
  <c r="AA109" i="32"/>
  <c r="F57" i="32"/>
  <c r="F55" i="32"/>
  <c r="F56" i="32"/>
  <c r="F54" i="32"/>
  <c r="AA122" i="32"/>
  <c r="F22" i="32"/>
  <c r="AA120" i="32"/>
  <c r="F35" i="32"/>
  <c r="AA121" i="32"/>
  <c r="F27" i="32"/>
  <c r="Y104" i="32"/>
  <c r="D39" i="32"/>
  <c r="D37" i="32"/>
  <c r="D38" i="32"/>
  <c r="D36" i="32"/>
  <c r="Z118" i="32"/>
  <c r="E26" i="32"/>
  <c r="Z105" i="32"/>
  <c r="E47" i="32"/>
  <c r="E45" i="32"/>
  <c r="E48" i="32"/>
  <c r="E46" i="32"/>
  <c r="E44" i="32"/>
  <c r="AA103" i="32"/>
  <c r="F13" i="32"/>
  <c r="Y126" i="32"/>
  <c r="D41" i="32"/>
  <c r="D42" i="32"/>
  <c r="D40" i="32"/>
  <c r="Y112" i="32"/>
  <c r="D53" i="32"/>
  <c r="Y114" i="32"/>
  <c r="D21" i="32"/>
  <c r="D19" i="32"/>
  <c r="D17" i="32"/>
  <c r="D20" i="32"/>
  <c r="D18" i="32"/>
  <c r="D16" i="32"/>
  <c r="Z101" i="32"/>
  <c r="E14" i="32"/>
  <c r="X125" i="32"/>
  <c r="C61" i="32"/>
  <c r="X109" i="32"/>
  <c r="C57" i="32"/>
  <c r="C55" i="32"/>
  <c r="C56" i="32"/>
  <c r="C54" i="32"/>
  <c r="Z122" i="32"/>
  <c r="E22" i="32"/>
  <c r="Z120" i="32"/>
  <c r="E35" i="32"/>
  <c r="Z121" i="32"/>
  <c r="E27" i="32"/>
  <c r="X104" i="32"/>
  <c r="C39" i="32"/>
  <c r="C37" i="32"/>
  <c r="C38" i="32"/>
  <c r="C36" i="32"/>
  <c r="Y118" i="32"/>
  <c r="D26" i="32"/>
  <c r="X105" i="32"/>
  <c r="C47" i="32"/>
  <c r="C45" i="32"/>
  <c r="C48" i="32"/>
  <c r="C46" i="32"/>
  <c r="C44" i="32"/>
  <c r="Y103" i="32"/>
  <c r="D13" i="32"/>
  <c r="X126" i="32"/>
  <c r="C41" i="32"/>
  <c r="C42" i="32"/>
  <c r="C40" i="32"/>
  <c r="Y116" i="32"/>
  <c r="D59" i="32"/>
  <c r="D58" i="32"/>
  <c r="Z114" i="32"/>
  <c r="E21" i="32"/>
  <c r="E19" i="32"/>
  <c r="E17" i="32"/>
  <c r="E20" i="32"/>
  <c r="E18" i="32"/>
  <c r="E16" i="32"/>
  <c r="X101" i="32"/>
  <c r="C14" i="32"/>
  <c r="AA125" i="32"/>
  <c r="F61" i="32"/>
  <c r="Z109" i="32"/>
  <c r="E57" i="32"/>
  <c r="E55" i="32"/>
  <c r="E56" i="32"/>
  <c r="E54" i="32"/>
  <c r="Y122" i="32"/>
  <c r="D22" i="32"/>
  <c r="X120" i="32"/>
  <c r="C35" i="32"/>
  <c r="X121" i="32"/>
  <c r="C27" i="32"/>
  <c r="Z104" i="32"/>
  <c r="E39" i="32"/>
  <c r="E37" i="32"/>
  <c r="E38" i="32"/>
  <c r="E36" i="32"/>
  <c r="AA118" i="32"/>
  <c r="F26" i="32"/>
  <c r="Y105" i="32"/>
  <c r="D47" i="32"/>
  <c r="D45" i="32"/>
  <c r="D48" i="32"/>
  <c r="D46" i="32"/>
  <c r="D44" i="32"/>
  <c r="X103" i="32"/>
  <c r="AB103" i="32" s="1"/>
  <c r="AD103" i="32" s="1"/>
  <c r="C13" i="32"/>
  <c r="AA126" i="32"/>
  <c r="F41" i="32"/>
  <c r="F42" i="32"/>
  <c r="F40" i="32"/>
  <c r="AA116" i="32"/>
  <c r="F59" i="32"/>
  <c r="F58" i="32"/>
  <c r="Z113" i="32"/>
  <c r="E51" i="32"/>
  <c r="E52" i="32"/>
  <c r="E50" i="32"/>
  <c r="Z102" i="32"/>
  <c r="E15" i="32"/>
  <c r="Z110" i="32"/>
  <c r="E73" i="32"/>
  <c r="E72" i="32"/>
  <c r="AA107" i="32"/>
  <c r="F11" i="32"/>
  <c r="F9" i="32"/>
  <c r="F7" i="32"/>
  <c r="F5" i="32"/>
  <c r="F3" i="32"/>
  <c r="F12" i="32"/>
  <c r="F10" i="32"/>
  <c r="F8" i="32"/>
  <c r="F6" i="32"/>
  <c r="F4" i="32"/>
  <c r="F2" i="32"/>
  <c r="Y123" i="32"/>
  <c r="D33" i="32"/>
  <c r="D31" i="32"/>
  <c r="D29" i="32"/>
  <c r="D25" i="32"/>
  <c r="D23" i="32"/>
  <c r="D34" i="32"/>
  <c r="D32" i="32"/>
  <c r="D30" i="32"/>
  <c r="D28" i="32"/>
  <c r="D24" i="32"/>
  <c r="X115" i="32"/>
  <c r="C49" i="32"/>
  <c r="Y127" i="32"/>
  <c r="D63" i="32"/>
  <c r="Y106" i="32"/>
  <c r="D62" i="32"/>
  <c r="AA124" i="32"/>
  <c r="AB124" i="32" s="1"/>
  <c r="AD124" i="32" s="1"/>
  <c r="F71" i="32"/>
  <c r="F69" i="32"/>
  <c r="F67" i="32"/>
  <c r="F65" i="32"/>
  <c r="F70" i="32"/>
  <c r="F68" i="32"/>
  <c r="F66" i="32"/>
  <c r="AA119" i="32"/>
  <c r="F43" i="32"/>
  <c r="Z111" i="32"/>
  <c r="E74" i="32"/>
  <c r="Y117" i="32"/>
  <c r="D75" i="32"/>
  <c r="Z112" i="32"/>
  <c r="E53" i="32"/>
  <c r="AA113" i="32"/>
  <c r="F51" i="32"/>
  <c r="F52" i="32"/>
  <c r="F50" i="32"/>
  <c r="AA102" i="32"/>
  <c r="F15" i="32"/>
  <c r="AA110" i="32"/>
  <c r="F73" i="32"/>
  <c r="F72" i="32"/>
  <c r="X107" i="32"/>
  <c r="AB107" i="32" s="1"/>
  <c r="AD107" i="32" s="1"/>
  <c r="C11" i="32"/>
  <c r="C9" i="32"/>
  <c r="C7" i="32"/>
  <c r="C5" i="32"/>
  <c r="C3" i="32"/>
  <c r="C12" i="32"/>
  <c r="C10" i="32"/>
  <c r="C8" i="32"/>
  <c r="C6" i="32"/>
  <c r="C4" i="32"/>
  <c r="C2" i="32"/>
  <c r="Z123" i="32"/>
  <c r="AB123" i="32" s="1"/>
  <c r="AD123" i="32" s="1"/>
  <c r="E33" i="32"/>
  <c r="E31" i="32"/>
  <c r="E29" i="32"/>
  <c r="E25" i="32"/>
  <c r="E23" i="32"/>
  <c r="E34" i="32"/>
  <c r="E32" i="32"/>
  <c r="E30" i="32"/>
  <c r="E28" i="32"/>
  <c r="E24" i="32"/>
  <c r="AA115" i="32"/>
  <c r="AB115" i="32" s="1"/>
  <c r="AD115" i="32" s="1"/>
  <c r="F49" i="32"/>
  <c r="X127" i="32"/>
  <c r="C63" i="32"/>
  <c r="AA106" i="32"/>
  <c r="AB106" i="32" s="1"/>
  <c r="AD106" i="32" s="1"/>
  <c r="F62" i="32"/>
  <c r="Y124" i="32"/>
  <c r="D71" i="32"/>
  <c r="D69" i="32"/>
  <c r="D67" i="32"/>
  <c r="D65" i="32"/>
  <c r="D70" i="32"/>
  <c r="D68" i="32"/>
  <c r="D66" i="32"/>
  <c r="X119" i="32"/>
  <c r="C43" i="32"/>
  <c r="X111" i="32"/>
  <c r="AB111" i="32" s="1"/>
  <c r="AD111" i="32" s="1"/>
  <c r="C74" i="32"/>
  <c r="AA117" i="32"/>
  <c r="F75" i="32"/>
  <c r="X112" i="32"/>
  <c r="C53" i="32"/>
  <c r="AB116" i="32"/>
  <c r="AD116" i="32" s="1"/>
  <c r="AB105" i="32"/>
  <c r="AD105" i="32" s="1"/>
  <c r="AB126" i="32"/>
  <c r="AD126" i="32" s="1"/>
  <c r="AB121" i="32"/>
  <c r="AD121" i="32" s="1"/>
  <c r="AB102" i="32"/>
  <c r="AD102" i="32" s="1"/>
  <c r="AB110" i="32"/>
  <c r="AD110" i="32" s="1"/>
  <c r="AB114" i="32"/>
  <c r="AD114" i="32" s="1"/>
  <c r="AB122" i="32"/>
  <c r="AD122" i="32" s="1"/>
  <c r="X35" i="32"/>
  <c r="AB35" i="32" s="1"/>
  <c r="AB104" i="32" l="1"/>
  <c r="AD104" i="32" s="1"/>
  <c r="AB125" i="32"/>
  <c r="AD125" i="32" s="1"/>
  <c r="AB119" i="32"/>
  <c r="AD119" i="32" s="1"/>
  <c r="AB112" i="32"/>
  <c r="AD112" i="32" s="1"/>
  <c r="AB101" i="32"/>
  <c r="AD101" i="32" s="1"/>
  <c r="AB120" i="32"/>
  <c r="AD120" i="32" s="1"/>
  <c r="AB127" i="32"/>
  <c r="AD127" i="32" s="1"/>
  <c r="AB113" i="32"/>
  <c r="AD113" i="32" s="1"/>
  <c r="AB118" i="32"/>
  <c r="AD118" i="32" s="1"/>
  <c r="AB109" i="32"/>
  <c r="AD109" i="32" s="1"/>
  <c r="AB108" i="32"/>
  <c r="AD108" i="32" s="1"/>
  <c r="X63" i="32"/>
  <c r="X65" i="32" s="1"/>
  <c r="AB63" i="32"/>
  <c r="AD35" i="32"/>
  <c r="AA69" i="32" l="1"/>
  <c r="Y69" i="32"/>
  <c r="X69" i="32"/>
  <c r="Z69" i="32"/>
  <c r="Z100" i="32" l="1"/>
  <c r="E64" i="32"/>
  <c r="X100" i="32"/>
  <c r="AI104" i="32" s="1"/>
  <c r="AP104" i="32" s="1"/>
  <c r="C64" i="32"/>
  <c r="Y100" i="32"/>
  <c r="D64" i="32"/>
  <c r="AA100" i="32"/>
  <c r="AI124" i="32" s="1"/>
  <c r="AP124" i="32" s="1"/>
  <c r="F64" i="32"/>
  <c r="X128" i="32"/>
  <c r="AI120" i="32" l="1"/>
  <c r="AP120" i="32" s="1"/>
  <c r="AH108" i="32"/>
  <c r="AH119" i="32"/>
  <c r="AI111" i="32"/>
  <c r="AP111" i="32" s="1"/>
  <c r="AH116" i="32"/>
  <c r="AG115" i="32"/>
  <c r="AF117" i="32"/>
  <c r="AG109" i="32"/>
  <c r="AI121" i="32"/>
  <c r="AP121" i="32" s="1"/>
  <c r="AH103" i="32"/>
  <c r="AF124" i="32"/>
  <c r="AA128" i="32"/>
  <c r="AG100" i="32"/>
  <c r="AH114" i="32"/>
  <c r="AG107" i="32"/>
  <c r="AH122" i="32"/>
  <c r="Y128" i="32"/>
  <c r="AI122" i="32"/>
  <c r="AP122" i="32" s="1"/>
  <c r="AH109" i="32"/>
  <c r="AF118" i="32"/>
  <c r="AF121" i="32"/>
  <c r="AI123" i="32"/>
  <c r="AP123" i="32" s="1"/>
  <c r="AI125" i="32"/>
  <c r="AP125" i="32" s="1"/>
  <c r="AG105" i="32"/>
  <c r="AG113" i="32"/>
  <c r="AH123" i="32"/>
  <c r="AI102" i="32"/>
  <c r="AP102" i="32" s="1"/>
  <c r="AI108" i="32"/>
  <c r="AP108" i="32" s="1"/>
  <c r="AH100" i="32"/>
  <c r="AF115" i="32"/>
  <c r="AF106" i="32"/>
  <c r="AG125" i="32"/>
  <c r="AF114" i="32"/>
  <c r="AI117" i="32"/>
  <c r="AP117" i="32" s="1"/>
  <c r="AF113" i="32"/>
  <c r="AI127" i="32"/>
  <c r="AP127" i="32" s="1"/>
  <c r="AI103" i="32"/>
  <c r="AP103" i="32" s="1"/>
  <c r="AG116" i="32"/>
  <c r="AH111" i="32"/>
  <c r="AG104" i="32"/>
  <c r="AF122" i="32"/>
  <c r="AG108" i="32"/>
  <c r="AH124" i="32"/>
  <c r="AF125" i="32"/>
  <c r="AF105" i="32"/>
  <c r="Z128" i="32"/>
  <c r="AF111" i="32"/>
  <c r="AH127" i="32"/>
  <c r="AF103" i="32"/>
  <c r="AH120" i="32"/>
  <c r="AG111" i="32"/>
  <c r="AF100" i="32"/>
  <c r="AF102" i="32"/>
  <c r="AI109" i="32"/>
  <c r="AP109" i="32" s="1"/>
  <c r="AG114" i="32"/>
  <c r="AF126" i="32"/>
  <c r="AG123" i="32"/>
  <c r="AF107" i="32"/>
  <c r="AI114" i="32"/>
  <c r="AP114" i="32" s="1"/>
  <c r="AG121" i="32"/>
  <c r="AF110" i="32"/>
  <c r="AI118" i="32"/>
  <c r="AP118" i="32" s="1"/>
  <c r="AF112" i="32"/>
  <c r="AB100" i="32"/>
  <c r="AD100" i="32" s="1"/>
  <c r="AH104" i="32"/>
  <c r="AI107" i="32"/>
  <c r="AP107" i="32" s="1"/>
  <c r="AG110" i="32"/>
  <c r="AG103" i="32"/>
  <c r="AF119" i="32"/>
  <c r="AH102" i="32"/>
  <c r="AI110" i="32"/>
  <c r="AP110" i="32" s="1"/>
  <c r="AF123" i="32"/>
  <c r="AG106" i="32"/>
  <c r="AI105" i="32"/>
  <c r="AP105" i="32" s="1"/>
  <c r="AG126" i="32"/>
  <c r="AI113" i="32"/>
  <c r="AP113" i="32" s="1"/>
  <c r="AH125" i="32"/>
  <c r="AF108" i="32"/>
  <c r="AI101" i="32"/>
  <c r="AP101" i="32" s="1"/>
  <c r="AG124" i="32"/>
  <c r="AF127" i="32"/>
  <c r="AH105" i="32"/>
  <c r="AG102" i="32"/>
  <c r="AI106" i="32"/>
  <c r="AP106" i="32" s="1"/>
  <c r="AH115" i="32"/>
  <c r="AH112" i="32"/>
  <c r="AH107" i="32"/>
  <c r="AG122" i="32"/>
  <c r="AF104" i="32"/>
  <c r="AG112" i="32"/>
  <c r="AF120" i="32"/>
  <c r="AG127" i="32"/>
  <c r="AH110" i="32"/>
  <c r="AH126" i="32"/>
  <c r="AG118" i="32"/>
  <c r="AI126" i="32"/>
  <c r="AP126" i="32" s="1"/>
  <c r="AH101" i="32"/>
  <c r="AH117" i="32"/>
  <c r="AH121" i="32"/>
  <c r="AI112" i="32"/>
  <c r="AP112" i="32" s="1"/>
  <c r="AI100" i="32"/>
  <c r="AP100" i="32" s="1"/>
  <c r="AG119" i="32"/>
  <c r="AF101" i="32"/>
  <c r="AI116" i="32"/>
  <c r="AP116" i="32" s="1"/>
  <c r="AH118" i="32"/>
  <c r="AI115" i="32"/>
  <c r="AP115" i="32" s="1"/>
  <c r="AH106" i="32"/>
  <c r="AH113" i="32"/>
  <c r="AG117" i="32"/>
  <c r="AF109" i="32"/>
  <c r="AG120" i="32"/>
  <c r="AG101" i="32"/>
  <c r="AF116" i="32"/>
  <c r="AI119" i="32"/>
  <c r="AP119" i="32" s="1"/>
  <c r="AB128" i="32" l="1"/>
  <c r="G9" i="27" l="1"/>
  <c r="E7" i="27"/>
  <c r="G7" i="27" s="1"/>
  <c r="G30" i="2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Aggregate activities produced by multiple domestic regions</t>
        </r>
      </text>
    </comment>
    <comment ref="J5" authorId="0" shapeId="0" xr:uid="{00000000-0006-0000-0200-000002000000}">
      <text>
        <r>
          <rPr>
            <sz val="9"/>
            <color indexed="81"/>
            <rFont val="Tahoma"/>
            <family val="2"/>
          </rPr>
          <t>Should include aggregate factors used in the nesting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Aggregate factors used in the nesting structure
</t>
        </r>
      </text>
    </comment>
    <comment ref="AI5" authorId="0" shapeId="0" xr:uid="{00000000-0006-0000-0200-000004000000}">
      <text>
        <r>
          <rPr>
            <sz val="9"/>
            <color indexed="81"/>
            <rFont val="Tahoma"/>
            <family val="2"/>
          </rPr>
          <t>Must include ROW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M7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previously 0.1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3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Made zero to avoid negative elasticity values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tc={FFEE1993-DFF4-4BF9-9BB1-13BE8A0CE319}</author>
  </authors>
  <commentList>
    <comment ref="AN1" authorId="0" shapeId="0" xr:uid="{FFEE1993-DFF4-4BF9-9BB1-13BE8A0CE319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figure this out</t>
      </text>
    </comment>
  </commentList>
</comments>
</file>

<file path=xl/sharedStrings.xml><?xml version="1.0" encoding="utf-8"?>
<sst xmlns="http://schemas.openxmlformats.org/spreadsheetml/2006/main" count="35675" uniqueCount="1392">
  <si>
    <t>Country</t>
  </si>
  <si>
    <t>Year</t>
  </si>
  <si>
    <t>Unit</t>
  </si>
  <si>
    <t>South Africa</t>
  </si>
  <si>
    <t>Factors</t>
  </si>
  <si>
    <t>Households</t>
  </si>
  <si>
    <t>Other accounts</t>
  </si>
  <si>
    <t>aagri</t>
  </si>
  <si>
    <t>acoal</t>
  </si>
  <si>
    <t>aomin</t>
  </si>
  <si>
    <t>afood</t>
  </si>
  <si>
    <t>atext</t>
  </si>
  <si>
    <t>apetr</t>
  </si>
  <si>
    <t>anmet</t>
  </si>
  <si>
    <t>amach</t>
  </si>
  <si>
    <t>avehi</t>
  </si>
  <si>
    <t>aoman</t>
  </si>
  <si>
    <t>aelec</t>
  </si>
  <si>
    <t>awatr</t>
  </si>
  <si>
    <t>acons</t>
  </si>
  <si>
    <t>atrad</t>
  </si>
  <si>
    <t>atran</t>
  </si>
  <si>
    <t>acomm</t>
  </si>
  <si>
    <t>afsrv</t>
  </si>
  <si>
    <t>agsrv</t>
  </si>
  <si>
    <t>cagri</t>
  </si>
  <si>
    <t>ccoal</t>
  </si>
  <si>
    <t>comin</t>
  </si>
  <si>
    <t>cfood</t>
  </si>
  <si>
    <t>ctext</t>
  </si>
  <si>
    <t>cpetr</t>
  </si>
  <si>
    <t>cnmet</t>
  </si>
  <si>
    <t>cmach</t>
  </si>
  <si>
    <t>cvehi</t>
  </si>
  <si>
    <t>coman</t>
  </si>
  <si>
    <t>celec</t>
  </si>
  <si>
    <t>cwatr</t>
  </si>
  <si>
    <t>ccons</t>
  </si>
  <si>
    <t>ctrad</t>
  </si>
  <si>
    <t>ctran</t>
  </si>
  <si>
    <t>ccomm</t>
  </si>
  <si>
    <t>cfsrv</t>
  </si>
  <si>
    <t>cgsrv</t>
  </si>
  <si>
    <t>trc</t>
  </si>
  <si>
    <t>fcap</t>
  </si>
  <si>
    <t>ent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</si>
  <si>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</si>
  <si>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</si>
  <si>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</si>
  <si>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</si>
  <si>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</si>
  <si>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</si>
  <si>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</si>
  <si>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</si>
  <si>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</si>
  <si>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stax</t>
  </si>
  <si>
    <t>mtax</t>
  </si>
  <si>
    <t>atax</t>
  </si>
  <si>
    <t>dtax</t>
  </si>
  <si>
    <t>gov</t>
  </si>
  <si>
    <t>s-i</t>
  </si>
  <si>
    <t>dstk</t>
  </si>
  <si>
    <t>row</t>
  </si>
  <si>
    <t>total</t>
  </si>
  <si>
    <t>Agriculture</t>
  </si>
  <si>
    <t>Coal mining</t>
  </si>
  <si>
    <t>Other mining</t>
  </si>
  <si>
    <t>Food processing</t>
  </si>
  <si>
    <t>Petroleum refining</t>
  </si>
  <si>
    <t>Other chemicals</t>
  </si>
  <si>
    <t>Non-metals</t>
  </si>
  <si>
    <t>Machinery</t>
  </si>
  <si>
    <t>Vehicles</t>
  </si>
  <si>
    <t>Other manufacturing</t>
  </si>
  <si>
    <t>Electricity</t>
  </si>
  <si>
    <t>Water distribution</t>
  </si>
  <si>
    <t>Construction</t>
  </si>
  <si>
    <t>Government services</t>
  </si>
  <si>
    <t>Capital</t>
  </si>
  <si>
    <t>Transaction costs</t>
  </si>
  <si>
    <t>Enterprises</t>
  </si>
  <si>
    <t>Sales taxes</t>
  </si>
  <si>
    <t>Import tariffs</t>
  </si>
  <si>
    <t>Activity taxes</t>
  </si>
  <si>
    <t>Direct taxes</t>
  </si>
  <si>
    <t>Government</t>
  </si>
  <si>
    <t>Savings and investment</t>
  </si>
  <si>
    <t>Changes in stocks</t>
  </si>
  <si>
    <t>Rest of world</t>
  </si>
  <si>
    <t>GDX index</t>
  </si>
  <si>
    <t>rdim</t>
  </si>
  <si>
    <t>cdim</t>
  </si>
  <si>
    <t>par</t>
  </si>
  <si>
    <t>AC</t>
  </si>
  <si>
    <t>A</t>
  </si>
  <si>
    <t>C</t>
  </si>
  <si>
    <t>F</t>
  </si>
  <si>
    <t>FLAB</t>
  </si>
  <si>
    <t>FCAP</t>
  </si>
  <si>
    <t>FLND</t>
  </si>
  <si>
    <t>EN</t>
  </si>
  <si>
    <t>H</t>
  </si>
  <si>
    <t>INS</t>
  </si>
  <si>
    <t>INSD</t>
  </si>
  <si>
    <t>INSDNG</t>
  </si>
  <si>
    <t>All</t>
  </si>
  <si>
    <t>Domestic</t>
  </si>
  <si>
    <t>Non-gov.</t>
  </si>
  <si>
    <t>Enterp.</t>
  </si>
  <si>
    <t>H.holds</t>
  </si>
  <si>
    <t>Institutions</t>
  </si>
  <si>
    <t xml:space="preserve">All </t>
  </si>
  <si>
    <t>Labor</t>
  </si>
  <si>
    <t>Land</t>
  </si>
  <si>
    <t>Commodities</t>
  </si>
  <si>
    <t>Activities</t>
  </si>
  <si>
    <t>Aggregate</t>
  </si>
  <si>
    <t>Global set of accounts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</si>
  <si>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</si>
  <si>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</si>
  <si>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</si>
  <si>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</si>
  <si>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</si>
  <si>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</si>
  <si>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</si>
  <si>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</si>
  <si>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</si>
  <si>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</si>
  <si>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</si>
  <si>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</si>
  <si>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</si>
  <si>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</si>
  <si>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</si>
  <si>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</si>
  <si>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</si>
  <si>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</si>
  <si>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</si>
  <si>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</si>
  <si>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</si>
  <si>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</si>
  <si>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</si>
  <si>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</si>
  <si>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</si>
  <si>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</si>
  <si>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</si>
  <si>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</si>
  <si>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</si>
  <si>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</si>
  <si>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</si>
  <si>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</si>
  <si>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</si>
  <si>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</si>
  <si>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</si>
  <si>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</si>
  <si>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</si>
  <si>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</si>
  <si>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</si>
  <si>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</si>
  <si>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</si>
  <si>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</si>
  <si>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</si>
  <si>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</si>
  <si>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</si>
  <si>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</si>
  <si>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Transactions cost accounts</t>
  </si>
  <si>
    <t>Exports</t>
  </si>
  <si>
    <t>Imports</t>
  </si>
  <si>
    <t>CTD</t>
  </si>
  <si>
    <t>CTE</t>
  </si>
  <si>
    <t>CTM</t>
  </si>
  <si>
    <t>Tax accounts</t>
  </si>
  <si>
    <t>Direct</t>
  </si>
  <si>
    <t>DTAX</t>
  </si>
  <si>
    <t>Factor</t>
  </si>
  <si>
    <t>FTAX</t>
  </si>
  <si>
    <t>MTAX</t>
  </si>
  <si>
    <t>ETAX</t>
  </si>
  <si>
    <t>Value-added</t>
  </si>
  <si>
    <t>VTAX</t>
  </si>
  <si>
    <t>Activity</t>
  </si>
  <si>
    <t>ATAX</t>
  </si>
  <si>
    <t>Sales</t>
  </si>
  <si>
    <t>STAX</t>
  </si>
  <si>
    <t>Regions in the model</t>
  </si>
  <si>
    <t>World</t>
  </si>
  <si>
    <t>RD</t>
  </si>
  <si>
    <t>RW</t>
  </si>
  <si>
    <t>Set mappings</t>
  </si>
  <si>
    <t>Set definitions</t>
  </si>
  <si>
    <t>trd</t>
  </si>
  <si>
    <t>tre</t>
  </si>
  <si>
    <t>trm</t>
  </si>
  <si>
    <t>IT</t>
  </si>
  <si>
    <t>nat</t>
  </si>
  <si>
    <t>Taxes</t>
  </si>
  <si>
    <t>Savings/investment</t>
  </si>
  <si>
    <t>Stocks</t>
  </si>
  <si>
    <t>sam!a7</t>
  </si>
  <si>
    <t>Income elasticities</t>
  </si>
  <si>
    <t>Households x Commodities</t>
  </si>
  <si>
    <t>Regional activities</t>
  </si>
  <si>
    <t>Armington</t>
  </si>
  <si>
    <t>Transformation</t>
  </si>
  <si>
    <t>Out. agg.</t>
  </si>
  <si>
    <t>Out. dis.</t>
  </si>
  <si>
    <t>Regional</t>
  </si>
  <si>
    <t>Factor substitution</t>
  </si>
  <si>
    <t>SIGMAQ</t>
  </si>
  <si>
    <t>SIGMAT</t>
  </si>
  <si>
    <t>OUTAGG</t>
  </si>
  <si>
    <t>OUTDIS</t>
  </si>
  <si>
    <t>REGACT</t>
  </si>
  <si>
    <t>PRODE</t>
  </si>
  <si>
    <t>PRODE2</t>
  </si>
  <si>
    <t>Production and trade elasticities</t>
  </si>
  <si>
    <t>ARD</t>
  </si>
  <si>
    <t>sets!a7</t>
  </si>
  <si>
    <t>sets!d7</t>
  </si>
  <si>
    <t>sets!e7</t>
  </si>
  <si>
    <t>sets!g7</t>
  </si>
  <si>
    <t>sets!h7</t>
  </si>
  <si>
    <t>sets!j7</t>
  </si>
  <si>
    <t>sets!k7</t>
  </si>
  <si>
    <t>sets!l7</t>
  </si>
  <si>
    <t>sets!m7</t>
  </si>
  <si>
    <t>sets!n7</t>
  </si>
  <si>
    <t>sets!p7</t>
  </si>
  <si>
    <t>sets!q7</t>
  </si>
  <si>
    <t>sets!r7</t>
  </si>
  <si>
    <t>sets!s7</t>
  </si>
  <si>
    <t>sets!t7</t>
  </si>
  <si>
    <t>sets!v7</t>
  </si>
  <si>
    <t>sets!w7</t>
  </si>
  <si>
    <t>sets!x7</t>
  </si>
  <si>
    <t>sets!z7</t>
  </si>
  <si>
    <t>sets!aa7</t>
  </si>
  <si>
    <t>sets!ab7</t>
  </si>
  <si>
    <t>sets!ac7</t>
  </si>
  <si>
    <t>sets!ad7</t>
  </si>
  <si>
    <t>sets!ae7</t>
  </si>
  <si>
    <t>sets!af7</t>
  </si>
  <si>
    <t>sets!ah7</t>
  </si>
  <si>
    <t>sets!ai7</t>
  </si>
  <si>
    <t>sets!ak7</t>
  </si>
  <si>
    <t>dset</t>
  </si>
  <si>
    <t>ACES2</t>
  </si>
  <si>
    <t>ACET2</t>
  </si>
  <si>
    <t>AFLEO</t>
  </si>
  <si>
    <t>Investment</t>
  </si>
  <si>
    <t xml:space="preserve"> types</t>
  </si>
  <si>
    <t>Selected substitition options</t>
  </si>
  <si>
    <t>CES aggregation across regional activities</t>
  </si>
  <si>
    <t xml:space="preserve">CET output disaggregation function        </t>
  </si>
  <si>
    <t>Leontief factor demand</t>
  </si>
  <si>
    <t>sets!am7</t>
  </si>
  <si>
    <t>sets!an7</t>
  </si>
  <si>
    <t>sets!ao7</t>
  </si>
  <si>
    <t>Domestic regions</t>
  </si>
  <si>
    <t>SAM</t>
  </si>
  <si>
    <t>AELASTAB</t>
  </si>
  <si>
    <t>DELASTAB</t>
  </si>
  <si>
    <t>YELASTAB</t>
  </si>
  <si>
    <t>elasticities!a7</t>
  </si>
  <si>
    <t>elasticities!h7</t>
  </si>
  <si>
    <t>demand!a7</t>
  </si>
  <si>
    <t>MARD</t>
  </si>
  <si>
    <t>set</t>
  </si>
  <si>
    <t>maps!a7</t>
  </si>
  <si>
    <t>values=nodata</t>
  </si>
  <si>
    <t>Sets and parameters used in 1model.gms</t>
  </si>
  <si>
    <t>trncstdom</t>
  </si>
  <si>
    <t>trncstexp</t>
  </si>
  <si>
    <t>trncstimp</t>
  </si>
  <si>
    <t>instax</t>
  </si>
  <si>
    <t>factax</t>
  </si>
  <si>
    <t>imptax</t>
  </si>
  <si>
    <t>exptax</t>
  </si>
  <si>
    <t>vatax</t>
  </si>
  <si>
    <t>acttax</t>
  </si>
  <si>
    <t>comtax</t>
  </si>
  <si>
    <t>dum</t>
  </si>
  <si>
    <t>flab</t>
  </si>
  <si>
    <t>Labor Market Nested Structure</t>
  </si>
  <si>
    <t>Hierarchical relationship between factors at different layers of the nest</t>
  </si>
  <si>
    <t>Lower-level factors</t>
  </si>
  <si>
    <t>Higher-level factors</t>
  </si>
  <si>
    <t>NEST</t>
  </si>
  <si>
    <t>facnest!a7</t>
  </si>
  <si>
    <t>FA</t>
  </si>
  <si>
    <t>CA</t>
  </si>
  <si>
    <t>REGIMP</t>
  </si>
  <si>
    <t>REGTAR</t>
  </si>
  <si>
    <t>REGEXP</t>
  </si>
  <si>
    <t>REGETX</t>
  </si>
  <si>
    <t>International regional trade structure</t>
  </si>
  <si>
    <t>Foreign regions</t>
  </si>
  <si>
    <t xml:space="preserve">Regional imports values </t>
  </si>
  <si>
    <t xml:space="preserve">Regional tariff values  </t>
  </si>
  <si>
    <t>trade!a7</t>
  </si>
  <si>
    <t>trade!i7</t>
  </si>
  <si>
    <t>trade!q7</t>
  </si>
  <si>
    <t>trade!y7</t>
  </si>
  <si>
    <t>EMPTAB</t>
  </si>
  <si>
    <t>employment!a7</t>
  </si>
  <si>
    <t>External wage data</t>
  </si>
  <si>
    <t>External employment data</t>
  </si>
  <si>
    <t>WAGETAB</t>
  </si>
  <si>
    <t>data</t>
  </si>
  <si>
    <t>Select data source for employment</t>
  </si>
  <si>
    <t>employment!f7</t>
  </si>
  <si>
    <t>employment!q7</t>
  </si>
  <si>
    <t>FDATATYPE</t>
  </si>
  <si>
    <t>adjust</t>
  </si>
  <si>
    <t>Factor sectoral employment data (non-capital factors only)</t>
  </si>
  <si>
    <t>If only national average is known then provide "total" row</t>
  </si>
  <si>
    <t xml:space="preserve">DATA: 1: SAM (default) 2: Sector employ. </t>
  </si>
  <si>
    <t>ADJUST: post-scaling divisor</t>
  </si>
  <si>
    <t xml:space="preserve"> 3: National employ. 4: Sector wage 5: National wage</t>
  </si>
  <si>
    <t>apetr-oil</t>
  </si>
  <si>
    <t>apetr-ctl</t>
  </si>
  <si>
    <t>apetr-gtl</t>
  </si>
  <si>
    <t>apetr-bio</t>
  </si>
  <si>
    <t>aelec-coa</t>
  </si>
  <si>
    <t>aelec-nuc</t>
  </si>
  <si>
    <t>aelec-ren</t>
  </si>
  <si>
    <t>aelec-gas</t>
  </si>
  <si>
    <t>ccoil</t>
  </si>
  <si>
    <t>acoil</t>
  </si>
  <si>
    <t>Crude oil</t>
  </si>
  <si>
    <t>Crude oil based petrol</t>
  </si>
  <si>
    <t>Coal to liquid petrol</t>
  </si>
  <si>
    <t>Gas to liquid petrol</t>
  </si>
  <si>
    <t>Biofuels</t>
  </si>
  <si>
    <t>Coal-based power</t>
  </si>
  <si>
    <t>Nuclear power</t>
  </si>
  <si>
    <t>Renewables power</t>
  </si>
  <si>
    <t>Gas power</t>
  </si>
  <si>
    <t xml:space="preserve">Regional exports values </t>
  </si>
  <si>
    <t xml:space="preserve">Regional export tax values  </t>
  </si>
  <si>
    <t>Can't handle multiple regions for purely imported or exported commodities</t>
  </si>
  <si>
    <t>nafta</t>
  </si>
  <si>
    <t>eu</t>
  </si>
  <si>
    <t>rest</t>
  </si>
  <si>
    <t>esumtab</t>
  </si>
  <si>
    <t>energycheck!k3</t>
  </si>
  <si>
    <t>QA</t>
  </si>
  <si>
    <t>QM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</si>
  <si>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</si>
  <si>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</si>
  <si>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</si>
  <si>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</si>
  <si>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</si>
  <si>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</si>
  <si>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</si>
  <si>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</si>
  <si>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</si>
  <si>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</si>
  <si>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</si>
  <si>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aglas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</si>
  <si>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</si>
  <si>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</si>
  <si>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</si>
  <si>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</si>
  <si>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</si>
  <si>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</si>
  <si>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</si>
  <si>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</si>
  <si>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</si>
  <si>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</si>
  <si>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cbevt</t>
  </si>
  <si>
    <t>cclth</t>
  </si>
  <si>
    <t>cleat</t>
  </si>
  <si>
    <t>cfoot</t>
  </si>
  <si>
    <t>cwood</t>
  </si>
  <si>
    <t>cpapr</t>
  </si>
  <si>
    <t>cprnt</t>
  </si>
  <si>
    <t>cbchm</t>
  </si>
  <si>
    <t>cochm</t>
  </si>
  <si>
    <t>crubb</t>
  </si>
  <si>
    <t>cplas</t>
  </si>
  <si>
    <t>cglas</t>
  </si>
  <si>
    <t>ciron</t>
  </si>
  <si>
    <t>cnfrm</t>
  </si>
  <si>
    <t>cmetp</t>
  </si>
  <si>
    <t>cemch</t>
  </si>
  <si>
    <t>csequ</t>
  </si>
  <si>
    <t>ctequ</t>
  </si>
  <si>
    <t>cfurn</t>
  </si>
  <si>
    <t>chotl</t>
  </si>
  <si>
    <t>cbsrv</t>
  </si>
  <si>
    <t>cosrv</t>
  </si>
  <si>
    <t>flab-p</t>
  </si>
  <si>
    <t>flab-m</t>
  </si>
  <si>
    <t>flab-s</t>
  </si>
  <si>
    <t>flab-t</t>
  </si>
  <si>
    <t>hhd-91</t>
  </si>
  <si>
    <t>hhd-92</t>
  </si>
  <si>
    <t>hhd-93</t>
  </si>
  <si>
    <t>hhd-94</t>
  </si>
  <si>
    <t>hhd-95</t>
  </si>
  <si>
    <t>EMc</t>
  </si>
  <si>
    <t>CALIB</t>
  </si>
  <si>
    <t>afore</t>
  </si>
  <si>
    <t>afish</t>
  </si>
  <si>
    <t>arcyc</t>
  </si>
  <si>
    <t>cfore</t>
  </si>
  <si>
    <t>cfish</t>
  </si>
  <si>
    <t>crcyc</t>
  </si>
  <si>
    <t>angas</t>
  </si>
  <si>
    <t>aelec-hyd</t>
  </si>
  <si>
    <t>aelec-was</t>
  </si>
  <si>
    <t>cngas</t>
  </si>
  <si>
    <t>abiom</t>
  </si>
  <si>
    <t>cbiom</t>
  </si>
  <si>
    <t>flnd</t>
  </si>
  <si>
    <t>If only national total is known then provide "total" row</t>
  </si>
  <si>
    <t>Household population</t>
  </si>
  <si>
    <t>Natural gas mining</t>
  </si>
  <si>
    <t>Fisheries</t>
  </si>
  <si>
    <t>Forestry</t>
  </si>
  <si>
    <t>Biomass feedstock</t>
  </si>
  <si>
    <t>Beverages and tobacco</t>
  </si>
  <si>
    <t>Textiles</t>
  </si>
  <si>
    <t>Clothing</t>
  </si>
  <si>
    <t>Leather products</t>
  </si>
  <si>
    <t>Footwear</t>
  </si>
  <si>
    <t>Wood products</t>
  </si>
  <si>
    <t>Paper</t>
  </si>
  <si>
    <t>Printing and publishing</t>
  </si>
  <si>
    <t>Basic chemicals</t>
  </si>
  <si>
    <t>Rubber products</t>
  </si>
  <si>
    <t>Plastic products</t>
  </si>
  <si>
    <t>Glass products</t>
  </si>
  <si>
    <t>Iron and steel</t>
  </si>
  <si>
    <t>Nonferrous metals</t>
  </si>
  <si>
    <t>Metal products</t>
  </si>
  <si>
    <t>Electrical machinery</t>
  </si>
  <si>
    <t>Scientific equipment</t>
  </si>
  <si>
    <t>Other transport equipment</t>
  </si>
  <si>
    <t>Furniture</t>
  </si>
  <si>
    <t>Recycling</t>
  </si>
  <si>
    <t>Hydropower</t>
  </si>
  <si>
    <t>Waste-based power generation</t>
  </si>
  <si>
    <t>Trade services</t>
  </si>
  <si>
    <t>Hotels and catering</t>
  </si>
  <si>
    <t>Transport services</t>
  </si>
  <si>
    <t>Communication</t>
  </si>
  <si>
    <t>Financial services</t>
  </si>
  <si>
    <t>Business services</t>
  </si>
  <si>
    <t>Other services and producers</t>
  </si>
  <si>
    <t>Crop land</t>
  </si>
  <si>
    <t>Primary-educated labor (grade 1-7)</t>
  </si>
  <si>
    <t>Middle-educated labor (grade 8-10)</t>
  </si>
  <si>
    <t>Secondary-educated labor (grade 11-12)</t>
  </si>
  <si>
    <t>Tertiary-educated labor</t>
  </si>
  <si>
    <t>Percentile 94-96</t>
  </si>
  <si>
    <t>Percentile 1-10</t>
  </si>
  <si>
    <t>Percentile 10-20</t>
  </si>
  <si>
    <t>Percentile 20-30</t>
  </si>
  <si>
    <t>Percentile 30-40</t>
  </si>
  <si>
    <t>Percentile 40-50</t>
  </si>
  <si>
    <t>Percentile 50-60</t>
  </si>
  <si>
    <t>Percentile 60-70</t>
  </si>
  <si>
    <t>Percentile 70-80</t>
  </si>
  <si>
    <t>Percentile 80-90</t>
  </si>
  <si>
    <t>Percentile 90-92</t>
  </si>
  <si>
    <t>Percentile 92-94</t>
  </si>
  <si>
    <t>Percentile 96-98</t>
  </si>
  <si>
    <t>Percentile 98-100</t>
  </si>
  <si>
    <t>Domestic transaction costs</t>
  </si>
  <si>
    <t>Import transaction costs</t>
  </si>
  <si>
    <t>Export transaction costs</t>
  </si>
  <si>
    <t>World trading regions</t>
  </si>
  <si>
    <t>NAFTA</t>
  </si>
  <si>
    <t>European Union</t>
  </si>
  <si>
    <t>Rest of the world</t>
  </si>
  <si>
    <t>agri</t>
  </si>
  <si>
    <t>coal</t>
  </si>
  <si>
    <t>gold</t>
  </si>
  <si>
    <t>omin</t>
  </si>
  <si>
    <t>food</t>
  </si>
  <si>
    <t>bevt</t>
  </si>
  <si>
    <t>text</t>
  </si>
  <si>
    <t>appa</t>
  </si>
  <si>
    <t>leat</t>
  </si>
  <si>
    <t>foot</t>
  </si>
  <si>
    <t>wood</t>
  </si>
  <si>
    <t>papr</t>
  </si>
  <si>
    <t>prnt</t>
  </si>
  <si>
    <t>petr</t>
  </si>
  <si>
    <t>chem</t>
  </si>
  <si>
    <t>ochm</t>
  </si>
  <si>
    <t>rubb</t>
  </si>
  <si>
    <t>plas</t>
  </si>
  <si>
    <t>glas</t>
  </si>
  <si>
    <t>nmet</t>
  </si>
  <si>
    <t>iron</t>
  </si>
  <si>
    <t>nfer</t>
  </si>
  <si>
    <t>metp</t>
  </si>
  <si>
    <t>mach</t>
  </si>
  <si>
    <t>emch</t>
  </si>
  <si>
    <t>cequ</t>
  </si>
  <si>
    <t>sequ</t>
  </si>
  <si>
    <t>vehi</t>
  </si>
  <si>
    <t>tequ</t>
  </si>
  <si>
    <t>furn</t>
  </si>
  <si>
    <t>oman</t>
  </si>
  <si>
    <t>elwt</t>
  </si>
  <si>
    <t>cons</t>
  </si>
  <si>
    <t>trct</t>
  </si>
  <si>
    <t>trcm</t>
  </si>
  <si>
    <t>fnbs</t>
  </si>
  <si>
    <t>oser</t>
  </si>
  <si>
    <t>oprd</t>
  </si>
  <si>
    <t>govt</t>
  </si>
  <si>
    <t>Deciles</t>
  </si>
  <si>
    <t>Smoothly interpolated income elasticities</t>
  </si>
  <si>
    <t>Trade elasticities for DBSA model</t>
  </si>
  <si>
    <t>survey</t>
  </si>
  <si>
    <t>Absolute population numbers (1000s)</t>
  </si>
  <si>
    <t>POPTAB</t>
  </si>
  <si>
    <t>population!a7</t>
  </si>
  <si>
    <t>Production elasticities</t>
  </si>
  <si>
    <t>Trade elasticities (including output aggregation elasticities)</t>
  </si>
  <si>
    <t>Factor supply elasticities</t>
  </si>
  <si>
    <t>FLS</t>
  </si>
  <si>
    <t>Upward-sloping supply curves</t>
  </si>
  <si>
    <t>FELASTAB</t>
  </si>
  <si>
    <t>elasticities!l7</t>
  </si>
  <si>
    <t>ent-n</t>
  </si>
  <si>
    <t>fegy</t>
  </si>
  <si>
    <t>ent-e</t>
  </si>
  <si>
    <t>Energy capital</t>
  </si>
  <si>
    <t>Non-energy capital</t>
  </si>
  <si>
    <t>s-e</t>
  </si>
  <si>
    <t>ACO2</t>
  </si>
  <si>
    <t>CC02</t>
  </si>
  <si>
    <t>sets!ap7</t>
  </si>
  <si>
    <t>sets!aq7</t>
  </si>
  <si>
    <t>CCO2</t>
  </si>
  <si>
    <t>ctax</t>
  </si>
  <si>
    <t>fsas</t>
  </si>
  <si>
    <t>fpsa</t>
  </si>
  <si>
    <t>aelec-cds</t>
  </si>
  <si>
    <t>aelec-clw</t>
  </si>
  <si>
    <t>aelec-spv</t>
  </si>
  <si>
    <t>aelec-sth</t>
  </si>
  <si>
    <t>aelec-wnd</t>
  </si>
  <si>
    <t>aelec-die</t>
  </si>
  <si>
    <t>ccoal-dis</t>
  </si>
  <si>
    <t>ccoal-low</t>
  </si>
  <si>
    <t>ccoal-hgh</t>
  </si>
  <si>
    <t>cimpt</t>
  </si>
  <si>
    <t>utax</t>
  </si>
  <si>
    <t>aelec-geo</t>
  </si>
  <si>
    <t>QE</t>
  </si>
  <si>
    <t>QDSTK</t>
  </si>
  <si>
    <t>From RSAEnergy2007.xlsx</t>
  </si>
  <si>
    <t>QQ</t>
  </si>
  <si>
    <t>EM</t>
  </si>
  <si>
    <t>energy!b6</t>
  </si>
  <si>
    <t>amine</t>
  </si>
  <si>
    <t>atrps</t>
  </si>
  <si>
    <t>cmine</t>
  </si>
  <si>
    <t>cpetr_o</t>
  </si>
  <si>
    <t>cpetr_t</t>
  </si>
  <si>
    <t>cptrp-l</t>
  </si>
  <si>
    <t>cftrp-l</t>
  </si>
  <si>
    <t>ctrps-l</t>
  </si>
  <si>
    <t>cptrp-o</t>
  </si>
  <si>
    <t>cftrp-o</t>
  </si>
  <si>
    <t>ctrps-o</t>
  </si>
  <si>
    <t>SHR</t>
  </si>
  <si>
    <t>SHR!b6</t>
  </si>
  <si>
    <t>ahydr</t>
  </si>
  <si>
    <t>altrp_p</t>
  </si>
  <si>
    <t>altrp_f</t>
  </si>
  <si>
    <t>altrp_s</t>
  </si>
  <si>
    <t>awtrp_p</t>
  </si>
  <si>
    <t>awtrp_f</t>
  </si>
  <si>
    <t>awtrp_s</t>
  </si>
  <si>
    <t>aatrp_p</t>
  </si>
  <si>
    <t>aatrp_f</t>
  </si>
  <si>
    <t>aatrp_s</t>
  </si>
  <si>
    <t>chydr</t>
  </si>
  <si>
    <t>agold</t>
  </si>
  <si>
    <t>amore</t>
  </si>
  <si>
    <t>cmore</t>
  </si>
  <si>
    <t xml:space="preserve">Activities </t>
  </si>
  <si>
    <t>Gold mining</t>
  </si>
  <si>
    <t>Metal ore mining</t>
  </si>
  <si>
    <t>Hydrogen</t>
  </si>
  <si>
    <t>Solar PV power</t>
  </si>
  <si>
    <t>Solar Thermal power</t>
  </si>
  <si>
    <t>Wind power</t>
  </si>
  <si>
    <t>Diesel power</t>
  </si>
  <si>
    <t>Land transport - passenger</t>
  </si>
  <si>
    <t>Land transport - freight</t>
  </si>
  <si>
    <t>Land transport - other</t>
  </si>
  <si>
    <t>Water transport - passenger</t>
  </si>
  <si>
    <t>Water transport - freight</t>
  </si>
  <si>
    <t>Water transport - other</t>
  </si>
  <si>
    <t>Air transport - passenger</t>
  </si>
  <si>
    <t>Air transport - freight</t>
  </si>
  <si>
    <t>Air transport - other</t>
  </si>
  <si>
    <t>Passenger transport - land</t>
  </si>
  <si>
    <t>Freight transport - land</t>
  </si>
  <si>
    <t>Other transport - land</t>
  </si>
  <si>
    <t>Passenger transport - water and air</t>
  </si>
  <si>
    <t>Freight transport -  water and air</t>
  </si>
  <si>
    <t>Other transport -  water and air</t>
  </si>
  <si>
    <t>Imported goods for power sector</t>
  </si>
  <si>
    <t>Coal - low grade</t>
  </si>
  <si>
    <t>Coal - high grade</t>
  </si>
  <si>
    <t>Metal ores</t>
  </si>
  <si>
    <t>Refined petroleum (diesel and petrol, non-transport)</t>
  </si>
  <si>
    <t>Refined petroleum (diesel and petrol, transport)</t>
  </si>
  <si>
    <t>Refined petroleum (other petroleum products)</t>
  </si>
  <si>
    <t>NEW</t>
  </si>
  <si>
    <t>Trade elasticities: Saikkonen 2015 (Armington, Table A1.1) and DBSA model</t>
  </si>
  <si>
    <t>Factor elasticities, Kreuser, F., Bruger, R. and Rankin, N. 2015 (CES, Table 6)</t>
  </si>
  <si>
    <t>agriculture</t>
  </si>
  <si>
    <t>mining</t>
  </si>
  <si>
    <t>manufacturing</t>
  </si>
  <si>
    <t>utilities</t>
  </si>
  <si>
    <t>construction</t>
  </si>
  <si>
    <t>beve</t>
  </si>
  <si>
    <t>trade</t>
  </si>
  <si>
    <t>toba</t>
  </si>
  <si>
    <t>transport</t>
  </si>
  <si>
    <t>finance</t>
  </si>
  <si>
    <t>services</t>
  </si>
  <si>
    <t>trad</t>
  </si>
  <si>
    <t>acco</t>
  </si>
  <si>
    <t>tran</t>
  </si>
  <si>
    <t>comm</t>
  </si>
  <si>
    <t>fins</t>
  </si>
  <si>
    <t>bsrv</t>
  </si>
  <si>
    <t>Income elasticities by quartile (Burger, R., Coetzee, W., Kreuser, F., Rankin, N., 2015)</t>
  </si>
  <si>
    <t>Estimation for deciles using quartile estimations, and for smoothing large jumps in estimations</t>
  </si>
  <si>
    <t>Midpoints:</t>
  </si>
  <si>
    <t>0%-25%</t>
  </si>
  <si>
    <t>25%-50%</t>
  </si>
  <si>
    <t>50%-75%</t>
  </si>
  <si>
    <t>75%-95%</t>
  </si>
  <si>
    <t>&gt;90%</t>
  </si>
  <si>
    <t>SLOPE</t>
  </si>
  <si>
    <t>INTERCEPT</t>
  </si>
  <si>
    <t>Products of agriculture</t>
  </si>
  <si>
    <t>ener</t>
  </si>
  <si>
    <t>Coal and lignite</t>
  </si>
  <si>
    <t>meat</t>
  </si>
  <si>
    <t>Meat, vegetables, oils</t>
  </si>
  <si>
    <t>dair</t>
  </si>
  <si>
    <t>Dairy and egg products</t>
  </si>
  <si>
    <t>grai</t>
  </si>
  <si>
    <t>Grains, starches; other food</t>
  </si>
  <si>
    <t>Beverages</t>
  </si>
  <si>
    <t>Tobacco products</t>
  </si>
  <si>
    <t>Textile articles</t>
  </si>
  <si>
    <t>Wearing apparel</t>
  </si>
  <si>
    <t>Leather producs and footwear</t>
  </si>
  <si>
    <t>Paper and related products</t>
  </si>
  <si>
    <t>fuel</t>
  </si>
  <si>
    <t>Fuel products</t>
  </si>
  <si>
    <t>bchm</t>
  </si>
  <si>
    <t>Glass and non-metallic products</t>
  </si>
  <si>
    <t>Furniture and other products</t>
  </si>
  <si>
    <t>omch</t>
  </si>
  <si>
    <t>Office machinery</t>
  </si>
  <si>
    <t>metm</t>
  </si>
  <si>
    <t>Metal and machinery</t>
  </si>
  <si>
    <t>ceqp</t>
  </si>
  <si>
    <t>Communication and equipment</t>
  </si>
  <si>
    <t>teqp</t>
  </si>
  <si>
    <t>Transport equipment</t>
  </si>
  <si>
    <t>cats</t>
  </si>
  <si>
    <t>Accommodation and food services</t>
  </si>
  <si>
    <t>trps</t>
  </si>
  <si>
    <t>Passenger transport services</t>
  </si>
  <si>
    <t>post</t>
  </si>
  <si>
    <t>Postal services</t>
  </si>
  <si>
    <t>fsrv</t>
  </si>
  <si>
    <t>Communication services</t>
  </si>
  <si>
    <t>msrv</t>
  </si>
  <si>
    <t>Maintenance services</t>
  </si>
  <si>
    <t>educ</t>
  </si>
  <si>
    <t>Education services</t>
  </si>
  <si>
    <t>heal</t>
  </si>
  <si>
    <t>Health and social care</t>
  </si>
  <si>
    <t>wast</t>
  </si>
  <si>
    <t>Waste disposal services</t>
  </si>
  <si>
    <t>Recreational services</t>
  </si>
  <si>
    <t>doms</t>
  </si>
  <si>
    <t>Domestic services</t>
  </si>
  <si>
    <t>Total rent</t>
  </si>
  <si>
    <t>concordance</t>
  </si>
  <si>
    <t>Source: National Treasury, based on Burger et al.</t>
  </si>
  <si>
    <t>Old</t>
  </si>
  <si>
    <t>Source: National Treasury, based on Saikkonen;Kreuser et al.</t>
  </si>
  <si>
    <t>kt/GJ</t>
  </si>
  <si>
    <t>GJ/t</t>
  </si>
  <si>
    <t>old</t>
  </si>
  <si>
    <t>altrp-p</t>
  </si>
  <si>
    <t>altrp-f</t>
  </si>
  <si>
    <t>ctrps</t>
  </si>
  <si>
    <t>PJ</t>
  </si>
  <si>
    <t>PJ/t</t>
  </si>
  <si>
    <t xml:space="preserve">                                           </t>
  </si>
  <si>
    <t>elec</t>
  </si>
  <si>
    <t>tui</t>
  </si>
  <si>
    <t>tuh</t>
  </si>
  <si>
    <t>utax-cl</t>
  </si>
  <si>
    <t>utax-ch</t>
  </si>
  <si>
    <t>coal-cl</t>
  </si>
  <si>
    <t>coal-ch</t>
  </si>
  <si>
    <t>hhd-9</t>
  </si>
  <si>
    <t>aprtr</t>
  </si>
  <si>
    <t>cprtr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</si>
  <si>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</si>
  <si>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</si>
  <si>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</si>
  <si>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</si>
  <si>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</si>
  <si>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</si>
  <si>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</si>
  <si>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</si>
  <si>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</si>
  <si>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</si>
  <si>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</si>
  <si>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</si>
  <si>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</si>
  <si>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</si>
  <si>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</si>
  <si>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</si>
  <si>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</si>
  <si>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</si>
  <si>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</si>
  <si>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</si>
  <si>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</si>
  <si>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</si>
  <si>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</si>
  <si>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</si>
  <si>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</si>
  <si>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</si>
  <si>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</si>
  <si>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</si>
  <si>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</si>
  <si>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</si>
  <si>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</si>
  <si>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</si>
  <si>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</si>
  <si>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</si>
  <si>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</si>
  <si>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</si>
  <si>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</si>
  <si>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</si>
  <si>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</si>
  <si>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</si>
  <si>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</si>
  <si>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</si>
  <si>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</si>
  <si>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</si>
  <si>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</si>
  <si>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</si>
  <si>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</si>
  <si>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</si>
  <si>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</si>
  <si>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</si>
  <si>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</si>
  <si>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</si>
  <si>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fland</t>
  </si>
  <si>
    <t>Transaction costs (do not remove)</t>
  </si>
  <si>
    <t>Insitituional taxes (do not remove)</t>
  </si>
  <si>
    <t>Factor taxes (do not remove)</t>
  </si>
  <si>
    <t>Import tariffs (do not remove)</t>
  </si>
  <si>
    <t>Export taxes (do not remove)</t>
  </si>
  <si>
    <t>Excise taxes (do not remove)</t>
  </si>
  <si>
    <t>Activity taxes (do not remove)</t>
  </si>
  <si>
    <t>Sales taxes (do not remove)</t>
  </si>
  <si>
    <t>Change in stocks (do not remove)</t>
  </si>
  <si>
    <t>Dummy (do not remove)</t>
  </si>
  <si>
    <t>Total (do not remove)</t>
  </si>
  <si>
    <t>Row RAS</t>
  </si>
  <si>
    <t>1_prim</t>
  </si>
  <si>
    <t>2_midd</t>
  </si>
  <si>
    <t>3_secd</t>
  </si>
  <si>
    <t>4_tert</t>
  </si>
  <si>
    <t>01_aagri</t>
  </si>
  <si>
    <t>02_afore</t>
  </si>
  <si>
    <t>03_afish</t>
  </si>
  <si>
    <t>04_acoal</t>
  </si>
  <si>
    <t>05_aomin</t>
  </si>
  <si>
    <t>06_agold</t>
  </si>
  <si>
    <t>07_amore</t>
  </si>
  <si>
    <t>08_afood</t>
  </si>
  <si>
    <t>09_abevt</t>
  </si>
  <si>
    <t>10_aweav</t>
  </si>
  <si>
    <t>11_aknit</t>
  </si>
  <si>
    <t>12_aleat</t>
  </si>
  <si>
    <t>13_afoot</t>
  </si>
  <si>
    <t>14_awood</t>
  </si>
  <si>
    <t>15_apapr</t>
  </si>
  <si>
    <t>16_aprnt</t>
  </si>
  <si>
    <t>17_apetr</t>
  </si>
  <si>
    <t>18_abchm</t>
  </si>
  <si>
    <t>19_aochm</t>
  </si>
  <si>
    <t>20_arubb</t>
  </si>
  <si>
    <t>21_aplas</t>
  </si>
  <si>
    <t>22_aglss</t>
  </si>
  <si>
    <t>23_anmmi</t>
  </si>
  <si>
    <t>24_abisc</t>
  </si>
  <si>
    <t>25_anfme</t>
  </si>
  <si>
    <t>26_afabm</t>
  </si>
  <si>
    <t>27_amach</t>
  </si>
  <si>
    <t>28_aemch</t>
  </si>
  <si>
    <t>29_amopt</t>
  </si>
  <si>
    <t>30_ardtv</t>
  </si>
  <si>
    <t>31_amtvp</t>
  </si>
  <si>
    <t>32_aotrp</t>
  </si>
  <si>
    <t>33_afurn</t>
  </si>
  <si>
    <t>34_aomnf</t>
  </si>
  <si>
    <t>35_aelcg</t>
  </si>
  <si>
    <t>36_awatd</t>
  </si>
  <si>
    <t>37_acnst</t>
  </si>
  <si>
    <t>38_awtrd</t>
  </si>
  <si>
    <t>39_artrd</t>
  </si>
  <si>
    <t>40_amtvs</t>
  </si>
  <si>
    <t>41_aacct</t>
  </si>
  <si>
    <t>42_altrp</t>
  </si>
  <si>
    <t>43_awtrp</t>
  </si>
  <si>
    <t>44_aatrp</t>
  </si>
  <si>
    <t>45_atrps</t>
  </si>
  <si>
    <t>46_apost</t>
  </si>
  <si>
    <t>47_afins</t>
  </si>
  <si>
    <t>48_ainsp</t>
  </si>
  <si>
    <t>49_aofin</t>
  </si>
  <si>
    <t>50_areal</t>
  </si>
  <si>
    <t>51_arent</t>
  </si>
  <si>
    <t>52_acomp</t>
  </si>
  <si>
    <t>53_arsea</t>
  </si>
  <si>
    <t>54_aobus</t>
  </si>
  <si>
    <t>55_apuba</t>
  </si>
  <si>
    <t>56_aeduc</t>
  </si>
  <si>
    <t>57_aheal</t>
  </si>
  <si>
    <t>58_awast</t>
  </si>
  <si>
    <t>59_amorg</t>
  </si>
  <si>
    <t>60_arecr</t>
  </si>
  <si>
    <t>61_aoact</t>
  </si>
  <si>
    <t>62_anobs</t>
  </si>
  <si>
    <t>Employment</t>
  </si>
  <si>
    <t>Implied wage</t>
  </si>
  <si>
    <t>SAM wage bill, R bn</t>
  </si>
  <si>
    <t>NEED TO UPDATE!!!</t>
  </si>
  <si>
    <t>billions of Rands</t>
  </si>
  <si>
    <t>UPDATE!!!</t>
  </si>
  <si>
    <t>activities</t>
  </si>
  <si>
    <t>prim</t>
  </si>
  <si>
    <t>midd</t>
  </si>
  <si>
    <t>secd</t>
  </si>
  <si>
    <t>tert</t>
  </si>
  <si>
    <t>aacco</t>
  </si>
  <si>
    <t>aafor</t>
  </si>
  <si>
    <t>aafsh</t>
  </si>
  <si>
    <t>aaliv</t>
  </si>
  <si>
    <t>aappa</t>
  </si>
  <si>
    <t>achem</t>
  </si>
  <si>
    <t>acrop</t>
  </si>
  <si>
    <t>aequi</t>
  </si>
  <si>
    <t>afbsr</t>
  </si>
  <si>
    <t>agov</t>
  </si>
  <si>
    <t>ametl</t>
  </si>
  <si>
    <t>anmmi</t>
  </si>
  <si>
    <t>apdai</t>
  </si>
  <si>
    <t>apfbe</t>
  </si>
  <si>
    <t>apgra</t>
  </si>
  <si>
    <t>apmea</t>
  </si>
  <si>
    <t>apofd</t>
  </si>
  <si>
    <t>atsco</t>
  </si>
  <si>
    <t>awppp</t>
  </si>
  <si>
    <t>awrtr</t>
  </si>
  <si>
    <t>aff</t>
  </si>
  <si>
    <t>afuel</t>
  </si>
  <si>
    <t>SAM Wagebill</t>
  </si>
  <si>
    <t>Average wage</t>
  </si>
  <si>
    <t>Wagebill</t>
  </si>
  <si>
    <t>STEP 1</t>
  </si>
  <si>
    <t>STEP 2</t>
  </si>
  <si>
    <t>agovo</t>
  </si>
  <si>
    <t>ew</t>
  </si>
  <si>
    <t>a1</t>
  </si>
  <si>
    <t>a2</t>
  </si>
  <si>
    <t>a3</t>
  </si>
  <si>
    <t>a4</t>
  </si>
  <si>
    <t>b1</t>
  </si>
  <si>
    <t>b2</t>
  </si>
  <si>
    <t>b3</t>
  </si>
  <si>
    <t>b4</t>
  </si>
  <si>
    <t>SAM values</t>
  </si>
  <si>
    <t>Element</t>
  </si>
  <si>
    <t>Item</t>
  </si>
  <si>
    <t>Value</t>
  </si>
  <si>
    <t>Area harvested</t>
  </si>
  <si>
    <t>Apples</t>
  </si>
  <si>
    <t>ha</t>
  </si>
  <si>
    <t>Yield</t>
  </si>
  <si>
    <t>hg/ha</t>
  </si>
  <si>
    <t>Production</t>
  </si>
  <si>
    <t>tonnes</t>
  </si>
  <si>
    <t>Apricots</t>
  </si>
  <si>
    <t>Asparagus</t>
  </si>
  <si>
    <t>Avocados</t>
  </si>
  <si>
    <t>Bananas</t>
  </si>
  <si>
    <t>Barley</t>
  </si>
  <si>
    <t>Bastfibres, other</t>
  </si>
  <si>
    <t>Beans, dry</t>
  </si>
  <si>
    <t>Beans, green</t>
  </si>
  <si>
    <t>Berries nes</t>
  </si>
  <si>
    <t>Buckwheat</t>
  </si>
  <si>
    <t>Cabbages and other brassicas</t>
  </si>
  <si>
    <t>Carrots and turnips</t>
  </si>
  <si>
    <t>Castor oil seed</t>
  </si>
  <si>
    <t>Cauliflowers and broccoli</t>
  </si>
  <si>
    <t>Cereals nes</t>
  </si>
  <si>
    <t>Cherries</t>
  </si>
  <si>
    <t>Chicory roots</t>
  </si>
  <si>
    <t>Chillies and peppers, dry</t>
  </si>
  <si>
    <t>Chillies and peppers, green</t>
  </si>
  <si>
    <t>Cow peas, dry</t>
  </si>
  <si>
    <t>Cucumbers and gherkins</t>
  </si>
  <si>
    <t>Fibre crops nes</t>
  </si>
  <si>
    <t>Figs</t>
  </si>
  <si>
    <t>Fruit, citrus nes</t>
  </si>
  <si>
    <t>Fruit, fresh nes</t>
  </si>
  <si>
    <t>Grapefruit (inc. pomelos)</t>
  </si>
  <si>
    <t>Grapes</t>
  </si>
  <si>
    <t>Groundnuts, with shell</t>
  </si>
  <si>
    <t>Hops</t>
  </si>
  <si>
    <t>Leeks, other alliaceous vegetables</t>
  </si>
  <si>
    <t>Lemons and limes</t>
  </si>
  <si>
    <t>Lettuce and chicory</t>
  </si>
  <si>
    <t>Lupins</t>
  </si>
  <si>
    <t>Maize</t>
  </si>
  <si>
    <t>Maize, green</t>
  </si>
  <si>
    <t>Mangoes, mangosteens, guavas</t>
  </si>
  <si>
    <t>Melons, other (inc.cantaloupes)</t>
  </si>
  <si>
    <t>Millet</t>
  </si>
  <si>
    <t>Mushrooms and truffles</t>
  </si>
  <si>
    <t>Nuts nes</t>
  </si>
  <si>
    <t>Oats</t>
  </si>
  <si>
    <t>Oilseeds nes</t>
  </si>
  <si>
    <t>Onions, dry</t>
  </si>
  <si>
    <t>Oranges</t>
  </si>
  <si>
    <t>Papayas</t>
  </si>
  <si>
    <t>Peaches and nectarines</t>
  </si>
  <si>
    <t>Pears</t>
  </si>
  <si>
    <t>Peas, dry</t>
  </si>
  <si>
    <t>Peas, green</t>
  </si>
  <si>
    <t>Pineapples</t>
  </si>
  <si>
    <t>Plums and sloes</t>
  </si>
  <si>
    <t>Potatoes</t>
  </si>
  <si>
    <t>Pumpkins, squash and gourds</t>
  </si>
  <si>
    <t>Quinces</t>
  </si>
  <si>
    <t>Rapeseed</t>
  </si>
  <si>
    <t>Rice, paddy</t>
  </si>
  <si>
    <t>Rice, paddy (rice milled equivalent)</t>
  </si>
  <si>
    <t>Rye</t>
  </si>
  <si>
    <t>Seed cotton</t>
  </si>
  <si>
    <t>Sisal</t>
  </si>
  <si>
    <t>Sorghum</t>
  </si>
  <si>
    <t>Soybeans</t>
  </si>
  <si>
    <t>Strawberries</t>
  </si>
  <si>
    <t>Sugar cane</t>
  </si>
  <si>
    <t>Sunflower seed</t>
  </si>
  <si>
    <t>Sweet potatoes</t>
  </si>
  <si>
    <t>Tangerines, mandarins, clementines, satsumas</t>
  </si>
  <si>
    <t>Tea</t>
  </si>
  <si>
    <t>Tobacco, unmanufactured</t>
  </si>
  <si>
    <t>Tomatoes</t>
  </si>
  <si>
    <t>Vegetables, fresh nes</t>
  </si>
  <si>
    <t>Watermelons</t>
  </si>
  <si>
    <t>Wheat</t>
  </si>
  <si>
    <t>FAOdata (http://www.fao.org/faostat/en/#data/QCL)</t>
  </si>
  <si>
    <t>(All)</t>
  </si>
  <si>
    <t>Sum of Value</t>
  </si>
  <si>
    <t>Row Labels</t>
  </si>
  <si>
    <t>Grand Total</t>
  </si>
  <si>
    <t>Crop</t>
  </si>
  <si>
    <t>Production, tonnes</t>
  </si>
  <si>
    <t>Price</t>
  </si>
  <si>
    <t>LCU/tonne</t>
  </si>
  <si>
    <t>Producer Price</t>
  </si>
  <si>
    <t>Column Labels</t>
  </si>
  <si>
    <t>Price2</t>
  </si>
  <si>
    <t>Area</t>
  </si>
  <si>
    <t>Census of commercial agriculture, 2017 (StatsSA 2020)</t>
  </si>
  <si>
    <t>Cereals</t>
  </si>
  <si>
    <t>Hort</t>
  </si>
  <si>
    <t>Animals</t>
  </si>
  <si>
    <t>Mixed</t>
  </si>
  <si>
    <t>Agri Serv</t>
  </si>
  <si>
    <t>Soya beans</t>
  </si>
  <si>
    <t>Sunflower seeds</t>
  </si>
  <si>
    <t>Sugarcane</t>
  </si>
  <si>
    <t>Total land</t>
  </si>
  <si>
    <t>Dry land</t>
  </si>
  <si>
    <t>Irrigated</t>
  </si>
  <si>
    <t>Total production</t>
  </si>
  <si>
    <t>Total yield</t>
  </si>
  <si>
    <t>Onions</t>
  </si>
  <si>
    <t>Cabbages</t>
  </si>
  <si>
    <t>Vegetables</t>
  </si>
  <si>
    <t>Fruits</t>
  </si>
  <si>
    <t>Naartjies</t>
  </si>
  <si>
    <t>Lemons</t>
  </si>
  <si>
    <t>Table grapes</t>
  </si>
  <si>
    <t>Wine grapes</t>
  </si>
  <si>
    <t>Other</t>
  </si>
  <si>
    <t>Region</t>
  </si>
  <si>
    <t>Farming units/enterprise</t>
  </si>
  <si>
    <t>Number</t>
  </si>
  <si>
    <t>Gross farming income</t>
  </si>
  <si>
    <t>R'000</t>
  </si>
  <si>
    <t>Field Crops</t>
  </si>
  <si>
    <t>Horticultural products</t>
  </si>
  <si>
    <t>Animals and animal products</t>
  </si>
  <si>
    <t>Other agricultural income</t>
  </si>
  <si>
    <t>Employees’ remuneration (salaries, cash wages and cash bonus)</t>
  </si>
  <si>
    <t>Paid employees</t>
  </si>
  <si>
    <t>Expenditure(excluding employees' remuneration)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</si>
  <si>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</si>
  <si>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</si>
  <si>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</si>
  <si>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</si>
  <si>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</si>
  <si>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</si>
  <si>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</si>
  <si>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</si>
  <si>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</si>
  <si>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Income</t>
  </si>
  <si>
    <t>Total</t>
  </si>
  <si>
    <t>Fisheries/Aquaculture</t>
  </si>
  <si>
    <t>Forestry products</t>
  </si>
  <si>
    <t>Income received from services rendered</t>
  </si>
  <si>
    <t>Farming related services</t>
  </si>
  <si>
    <t>Forestry services</t>
  </si>
  <si>
    <t>Other agricultural services rendered</t>
  </si>
  <si>
    <t>Other services (non-agricultural) rendered</t>
  </si>
  <si>
    <t>Government grants and sponsorship</t>
  </si>
  <si>
    <t>Interest received</t>
  </si>
  <si>
    <t>Insurance</t>
  </si>
  <si>
    <t>Rental income (livestock, machinery, land, buildings and other structures)</t>
  </si>
  <si>
    <t>Rebates</t>
  </si>
  <si>
    <t>Profit on financial and other assets</t>
  </si>
  <si>
    <t>Share-cropping income</t>
  </si>
  <si>
    <t>Other income</t>
  </si>
  <si>
    <t>Purchases</t>
  </si>
  <si>
    <t>Employment costs</t>
  </si>
  <si>
    <t>Payment to subcontractors</t>
  </si>
  <si>
    <t>Advertising and marketing</t>
  </si>
  <si>
    <t>Depreciation</t>
  </si>
  <si>
    <t>Import and export ( Excise and custom duties)</t>
  </si>
  <si>
    <t>Insurance premiums</t>
  </si>
  <si>
    <t>Interest paid</t>
  </si>
  <si>
    <t>Losses on financial and other assets, disposal of assets, revaluation of assets</t>
  </si>
  <si>
    <t>Leasing and hiring of pant , machinery, equipment and vehicles</t>
  </si>
  <si>
    <t>Rental of land building and other structures</t>
  </si>
  <si>
    <t>Repairs and maintenance</t>
  </si>
  <si>
    <t>Railage and transport out</t>
  </si>
  <si>
    <t>Water, including water taxes</t>
  </si>
  <si>
    <t>Other expenditure</t>
  </si>
  <si>
    <t>Animal products</t>
  </si>
  <si>
    <t>Packaging material</t>
  </si>
  <si>
    <t>Fuel</t>
  </si>
  <si>
    <t>Feed and supplements for livestock, poultry and aquaculture</t>
  </si>
  <si>
    <t>Fertilizers</t>
  </si>
  <si>
    <t>Remedies for livestock, poultry and aquaculture.</t>
  </si>
  <si>
    <t>Remedies for field and horticultural crops</t>
  </si>
  <si>
    <t>Seeds, seedlings and other plant propagation material</t>
  </si>
  <si>
    <t>Other Purchases</t>
  </si>
  <si>
    <t>Cattle</t>
  </si>
  <si>
    <t>Sheep</t>
  </si>
  <si>
    <t>Goats</t>
  </si>
  <si>
    <t>Game</t>
  </si>
  <si>
    <t>Chickens</t>
  </si>
  <si>
    <t>Other animals</t>
  </si>
  <si>
    <t>Owners who farm full-time or part-time</t>
  </si>
  <si>
    <t>Metric tons</t>
  </si>
  <si>
    <t>Female</t>
  </si>
  <si>
    <t>Male</t>
  </si>
  <si>
    <t>Family members involved in agricultural activities</t>
  </si>
  <si>
    <t>Full-time employees</t>
  </si>
  <si>
    <t>Part-time and seasonal employees</t>
  </si>
  <si>
    <t>Ordinary farm workers</t>
  </si>
  <si>
    <t>Farm managers</t>
  </si>
  <si>
    <t>Farm foremen, supervisors</t>
  </si>
  <si>
    <t>Admin (office and site staff)</t>
  </si>
  <si>
    <t>Hectares</t>
  </si>
  <si>
    <t>Arable land</t>
  </si>
  <si>
    <t>Grazing land</t>
  </si>
  <si>
    <t>Forest/woodland</t>
  </si>
  <si>
    <t>Other land</t>
  </si>
  <si>
    <t>Used for crop production</t>
  </si>
  <si>
    <t>Cultivated pastures</t>
  </si>
  <si>
    <t>Temporarily fallow</t>
  </si>
  <si>
    <t>Under protective covers e.g. green house</t>
  </si>
  <si>
    <t>Grazing/browsing land</t>
  </si>
  <si>
    <t>Grazing (livestock)</t>
  </si>
  <si>
    <t>Grazing/browsing (game)</t>
  </si>
  <si>
    <t>Owned</t>
  </si>
  <si>
    <t>Leased/rented from government</t>
  </si>
  <si>
    <t>Leased/rented from traditional administration</t>
  </si>
  <si>
    <t>Lease/rented from other</t>
  </si>
  <si>
    <t>Leased/rented from other</t>
  </si>
  <si>
    <t>Planted area</t>
  </si>
  <si>
    <t>Irrigated land</t>
  </si>
  <si>
    <t>Grains/cereals</t>
  </si>
  <si>
    <t>Planted hectares</t>
  </si>
  <si>
    <t>Production in metric tons</t>
  </si>
  <si>
    <t>Oil seeds</t>
  </si>
  <si>
    <t>Legumes</t>
  </si>
  <si>
    <t>Fodder</t>
  </si>
  <si>
    <t>Other field crops</t>
  </si>
  <si>
    <t>White maize</t>
  </si>
  <si>
    <t>Yellow maize</t>
  </si>
  <si>
    <t>Grain sorghum</t>
  </si>
  <si>
    <t>Ground-nuts (peanuts)</t>
  </si>
  <si>
    <t>Canola</t>
  </si>
  <si>
    <t>Dry beans</t>
  </si>
  <si>
    <t>Grass</t>
  </si>
  <si>
    <t>Lucerne/Alfalfa</t>
  </si>
  <si>
    <t>Quantity in metric tons</t>
  </si>
  <si>
    <t>Maize for silage</t>
  </si>
  <si>
    <t>Field crop</t>
  </si>
  <si>
    <t>Livestock/ animal feed (grain based)</t>
  </si>
  <si>
    <t>Tons</t>
  </si>
  <si>
    <t>Maize meal (mealie meal)</t>
  </si>
  <si>
    <t>Malt, whether or not roasted</t>
  </si>
  <si>
    <t>Other field crop products</t>
  </si>
  <si>
    <t>Citrus Fruits</t>
  </si>
  <si>
    <t>Subtropical fruits</t>
  </si>
  <si>
    <t>Deciduous fruits and viticulture</t>
  </si>
  <si>
    <t>Tree nuts</t>
  </si>
  <si>
    <t>Other horticultural crops</t>
  </si>
  <si>
    <t>Beetroot</t>
  </si>
  <si>
    <t>Area planted</t>
  </si>
  <si>
    <t>Carrots</t>
  </si>
  <si>
    <t>Green beans</t>
  </si>
  <si>
    <t>Pumpkins (excluding melons)</t>
  </si>
  <si>
    <t>Butternut</t>
  </si>
  <si>
    <t>Peppers</t>
  </si>
  <si>
    <t>Grapefruit</t>
  </si>
  <si>
    <t>Other soft citrus</t>
  </si>
  <si>
    <t>Banana</t>
  </si>
  <si>
    <t>Other subtropical fruits</t>
  </si>
  <si>
    <t>Avocado</t>
  </si>
  <si>
    <t>Berries (all kinds)</t>
  </si>
  <si>
    <t>Paw paw</t>
  </si>
  <si>
    <t>Melons</t>
  </si>
  <si>
    <t>Mango</t>
  </si>
  <si>
    <t>Apple</t>
  </si>
  <si>
    <t>Peaches</t>
  </si>
  <si>
    <t>Wine-grapes</t>
  </si>
  <si>
    <t>Plums</t>
  </si>
  <si>
    <t>Macadamia</t>
  </si>
  <si>
    <t>Pecan</t>
  </si>
  <si>
    <t>Bearing</t>
  </si>
  <si>
    <t>Non-bearing</t>
  </si>
  <si>
    <t>Naartjie</t>
  </si>
  <si>
    <t>Other soft citrus or easy peelers</t>
  </si>
  <si>
    <t>Berries</t>
  </si>
  <si>
    <t>Paw paw/ papaya</t>
  </si>
  <si>
    <t>Macadamia nuts</t>
  </si>
  <si>
    <t>Pecan nuts</t>
  </si>
  <si>
    <t>Fresh produce market</t>
  </si>
  <si>
    <t>Direct to the retailers,chain stores,including contract farming,etc.</t>
  </si>
  <si>
    <t>Processing factories</t>
  </si>
  <si>
    <t>Exported</t>
  </si>
  <si>
    <t>Direct sales from farmer to consumer</t>
  </si>
  <si>
    <t>Cabbage (including red cabbage)</t>
  </si>
  <si>
    <t>Betroot</t>
  </si>
  <si>
    <t>Pumpkins</t>
  </si>
  <si>
    <t>Citrus fruits</t>
  </si>
  <si>
    <t>Dairy cattle</t>
  </si>
  <si>
    <t>Number of animals sold</t>
  </si>
  <si>
    <t>Beef cattle</t>
  </si>
  <si>
    <t>Sheep wool</t>
  </si>
  <si>
    <t>Sheep non-wool</t>
  </si>
  <si>
    <t>Pigs</t>
  </si>
  <si>
    <t>Horses</t>
  </si>
  <si>
    <t>Donkeys</t>
  </si>
  <si>
    <t>Broilers chicken</t>
  </si>
  <si>
    <t>Layer chicken</t>
  </si>
  <si>
    <t>Ostriches</t>
  </si>
  <si>
    <t>Calves</t>
  </si>
  <si>
    <t>Steers 1 year and over</t>
  </si>
  <si>
    <t>Heifers 1 to 2 years (breeding)</t>
  </si>
  <si>
    <t>Heifers 1 to 2 years (production)</t>
  </si>
  <si>
    <t>Cows over 2 years(breeding)</t>
  </si>
  <si>
    <t>Cows over 2 years(production)</t>
  </si>
  <si>
    <t>Bulls</t>
  </si>
  <si>
    <t>Fibre(mohair/angora)(breeding)</t>
  </si>
  <si>
    <t>Fibre(mohair/angora)(production)</t>
  </si>
  <si>
    <t>Meat(breeding)</t>
  </si>
  <si>
    <t>Meat(production)</t>
  </si>
  <si>
    <t>Milk(breeding)</t>
  </si>
  <si>
    <t>Milk(production)</t>
  </si>
  <si>
    <t>Boars (breeding)</t>
  </si>
  <si>
    <t>Boars(production)</t>
  </si>
  <si>
    <t>Sows and gilts</t>
  </si>
  <si>
    <t>Nursing pigs</t>
  </si>
  <si>
    <t>Weaner pigs</t>
  </si>
  <si>
    <t>Grower and finishing pigs</t>
  </si>
  <si>
    <t>Live game</t>
  </si>
  <si>
    <t>Springbok</t>
  </si>
  <si>
    <t>Impala</t>
  </si>
  <si>
    <t>Wildbeest</t>
  </si>
  <si>
    <t>Kudu</t>
  </si>
  <si>
    <t>Zebra</t>
  </si>
  <si>
    <t>Other live game</t>
  </si>
  <si>
    <t>Parent stock</t>
  </si>
  <si>
    <t>Day-old chicks</t>
  </si>
  <si>
    <t>Commercial</t>
  </si>
  <si>
    <t>Commercial(including off-layers)</t>
  </si>
  <si>
    <t>Dairy</t>
  </si>
  <si>
    <t>Beef</t>
  </si>
  <si>
    <t>Wool</t>
  </si>
  <si>
    <t>Non-wool</t>
  </si>
  <si>
    <t>Horse</t>
  </si>
  <si>
    <t>Milk and cream</t>
  </si>
  <si>
    <t>Litres</t>
  </si>
  <si>
    <t>Litre</t>
  </si>
  <si>
    <t>Kilogram</t>
  </si>
  <si>
    <t>Mohair</t>
  </si>
  <si>
    <t>Poultry eggs</t>
  </si>
  <si>
    <t>Dozen</t>
  </si>
  <si>
    <t>Meat</t>
  </si>
  <si>
    <t>Kilograms</t>
  </si>
  <si>
    <t>Chicken</t>
  </si>
  <si>
    <t>Mutton/lamb</t>
  </si>
  <si>
    <t>Goat meat</t>
  </si>
  <si>
    <t>Pork</t>
  </si>
  <si>
    <t>Ostrich meat</t>
  </si>
  <si>
    <t>Offal</t>
  </si>
  <si>
    <t>Game/ vension meat</t>
  </si>
  <si>
    <t>Other poultry meat</t>
  </si>
  <si>
    <t>Other meat:(specify)</t>
  </si>
  <si>
    <t>Details of animal product</t>
  </si>
  <si>
    <t>Chicken: table/normal eggs</t>
  </si>
  <si>
    <t>Chicken: hatching/fertilised eggs</t>
  </si>
  <si>
    <t>Other poultry eggs</t>
  </si>
  <si>
    <t>Honey</t>
  </si>
  <si>
    <t>Breeding seed(e.g semen,ova,embryos)</t>
  </si>
  <si>
    <t>Organic fertiliser (e.g compost,animal manure)</t>
  </si>
  <si>
    <t>Farming practice</t>
  </si>
  <si>
    <t>Irrigation</t>
  </si>
  <si>
    <t>Dry land/Rain-fed</t>
  </si>
  <si>
    <t>Both irrigation and Dry land/Rain-fed</t>
  </si>
  <si>
    <t>Municipal water supply</t>
  </si>
  <si>
    <t>River</t>
  </si>
  <si>
    <t>Dam</t>
  </si>
  <si>
    <t>Water boards/schemes</t>
  </si>
  <si>
    <t>Ground water/borehole</t>
  </si>
  <si>
    <t>Both surface and ground water</t>
  </si>
  <si>
    <t>Treated waste water</t>
  </si>
  <si>
    <t>Rainwater harvesting</t>
  </si>
  <si>
    <t>Other (headwaters, wetlands)</t>
  </si>
  <si>
    <t>Sprinkler</t>
  </si>
  <si>
    <t>Micro-irrigation</t>
  </si>
  <si>
    <t>Drip</t>
  </si>
  <si>
    <t>Pivots</t>
  </si>
  <si>
    <t>Canals</t>
  </si>
  <si>
    <t>Flood irrigation</t>
  </si>
  <si>
    <t>Dragline, quick-coupling lines</t>
  </si>
  <si>
    <t>General authorisation</t>
  </si>
  <si>
    <t>Existing permit</t>
  </si>
  <si>
    <t>Water use licence</t>
  </si>
  <si>
    <t>None</t>
  </si>
  <si>
    <t>Lease/Rent</t>
  </si>
  <si>
    <t>Nitrogen</t>
  </si>
  <si>
    <t>Phosphate</t>
  </si>
  <si>
    <t>Potassium</t>
  </si>
  <si>
    <t>Agricultural lime</t>
  </si>
  <si>
    <t>Fertiliser mixtures (NPK)</t>
  </si>
  <si>
    <t>Organic fertilizer (manure and compost)</t>
  </si>
  <si>
    <t>Other fertilizers</t>
  </si>
  <si>
    <t>Pesticides (insecticides)</t>
  </si>
  <si>
    <t>Herbicides (weed killers)</t>
  </si>
  <si>
    <t>Fungicides</t>
  </si>
  <si>
    <t>Rodenticides</t>
  </si>
  <si>
    <t>Other agricultural chemicals</t>
  </si>
  <si>
    <t>Tractors</t>
  </si>
  <si>
    <t>Harvesters</t>
  </si>
  <si>
    <t>Milking and dairy machines</t>
  </si>
  <si>
    <t>Presses and crushes and similar machinery</t>
  </si>
  <si>
    <t>Mechanical appliances for chemical application</t>
  </si>
  <si>
    <t>Dryers for agricultural products</t>
  </si>
  <si>
    <t>Grain storage facility</t>
  </si>
  <si>
    <t>Poultry incubators and brooders</t>
  </si>
  <si>
    <t>Dozens</t>
  </si>
  <si>
    <t>Poultry-keeping machinery</t>
  </si>
  <si>
    <t>Other machinery and equipment for farming purposes(specify)</t>
  </si>
  <si>
    <t>Livestock system</t>
  </si>
  <si>
    <t>Grazing system</t>
  </si>
  <si>
    <t>Mixed system (Mixed farming)</t>
  </si>
  <si>
    <t>Industrial system</t>
  </si>
  <si>
    <t>Crime</t>
  </si>
  <si>
    <t>Pests and diseases</t>
  </si>
  <si>
    <t>Natural disasters</t>
  </si>
  <si>
    <t>Fire</t>
  </si>
  <si>
    <t>Details of losses due to crime</t>
  </si>
  <si>
    <t>Stock theft</t>
  </si>
  <si>
    <t>Theft of farming/forestry/fisheries produce</t>
  </si>
  <si>
    <t>Theft of input supplies(e.g diesel,fertilisers and other seeds</t>
  </si>
  <si>
    <t>Violent crime</t>
  </si>
  <si>
    <t>Other crime</t>
  </si>
  <si>
    <t>Details of losses due pest and diseases</t>
  </si>
  <si>
    <t>Vermin and predators</t>
  </si>
  <si>
    <t>Other pests diseases</t>
  </si>
  <si>
    <t>Details of losses due to natural disasters</t>
  </si>
  <si>
    <t>Hail</t>
  </si>
  <si>
    <t>Drought</t>
  </si>
  <si>
    <t>Floods</t>
  </si>
  <si>
    <t>Frost</t>
  </si>
  <si>
    <t>Other natural disasters</t>
  </si>
  <si>
    <t>Details of losses fire</t>
  </si>
  <si>
    <t>Farming units</t>
  </si>
  <si>
    <t>Hectares affected by fire</t>
  </si>
  <si>
    <t>Sex of the farm operator/manager</t>
  </si>
  <si>
    <t>Unspecified</t>
  </si>
  <si>
    <t>Age of the farm operator/manager</t>
  </si>
  <si>
    <t>15-34</t>
  </si>
  <si>
    <t>35-44</t>
  </si>
  <si>
    <t>45-54</t>
  </si>
  <si>
    <t>55-64</t>
  </si>
  <si>
    <t>65+</t>
  </si>
  <si>
    <t>Race of the farm operator/manger</t>
  </si>
  <si>
    <t>African</t>
  </si>
  <si>
    <t>Coloured</t>
  </si>
  <si>
    <t>Indians/Asians</t>
  </si>
  <si>
    <t>White</t>
  </si>
  <si>
    <t>Sum of 2017</t>
  </si>
  <si>
    <t>include production volumes only? Or land as well?</t>
  </si>
  <si>
    <t>QPROD2</t>
  </si>
  <si>
    <t>CropProd!A7</t>
  </si>
  <si>
    <t>Field crops</t>
  </si>
  <si>
    <t>From STATA</t>
  </si>
  <si>
    <t>apgm</t>
  </si>
  <si>
    <t>aammo</t>
  </si>
  <si>
    <t>afcel</t>
  </si>
  <si>
    <t>aelct</t>
  </si>
  <si>
    <t>cpgm</t>
  </si>
  <si>
    <t>cammo</t>
  </si>
  <si>
    <t>cfcel</t>
  </si>
  <si>
    <t>celct</t>
  </si>
  <si>
    <t>cpetr-p</t>
  </si>
  <si>
    <t>cpetr-d</t>
  </si>
  <si>
    <t>cpetr-h</t>
  </si>
  <si>
    <t>cpetr-k</t>
  </si>
  <si>
    <t>cpetr-l</t>
  </si>
  <si>
    <t>cpetr-o</t>
  </si>
  <si>
    <t>trade prices</t>
  </si>
  <si>
    <t>low-coal</t>
  </si>
  <si>
    <t>ngas</t>
  </si>
  <si>
    <t>petrol</t>
  </si>
  <si>
    <t>diesel</t>
  </si>
  <si>
    <t>hfo</t>
  </si>
  <si>
    <t>lpg</t>
  </si>
  <si>
    <t>kerosene</t>
  </si>
  <si>
    <t>hydrogen</t>
  </si>
  <si>
    <t>Rm/PJ</t>
  </si>
  <si>
    <t>imports</t>
  </si>
  <si>
    <t>exports</t>
  </si>
  <si>
    <t>production</t>
  </si>
  <si>
    <t>high-coal</t>
  </si>
  <si>
    <t>oil</t>
  </si>
  <si>
    <t>electricity</t>
  </si>
  <si>
    <t>awtrp</t>
  </si>
  <si>
    <t>aatrp</t>
  </si>
  <si>
    <t>2012 Hydrogen SAM</t>
  </si>
  <si>
    <t>kt/PJ</t>
  </si>
  <si>
    <t>tue</t>
  </si>
  <si>
    <t>aconc</t>
  </si>
  <si>
    <t>acmnt</t>
  </si>
  <si>
    <t>amach_e</t>
  </si>
  <si>
    <t>aemch_e</t>
  </si>
  <si>
    <t>acons_e</t>
  </si>
  <si>
    <t>cconc</t>
  </si>
  <si>
    <t>ccmnt</t>
  </si>
  <si>
    <t>cmach_e</t>
  </si>
  <si>
    <t>cemch_e</t>
  </si>
  <si>
    <t>ccons_e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</si>
</sst>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_(* #,##0.000_);_(* \(#,##0.000\);_(* &quot;-&quot;??_);_(@_)"/>
    <numFmt numFmtId="169" formatCode="_-* #,##0_-;\-* #,##0_-;_-* &quot;-&quot;??_-;_-@_-"/>
    <numFmt numFmtId="170" formatCode="_(* #,##0.0_);_(* \(#,##0.0\);_(* &quot;-&quot;??_);_(@_)"/>
    <numFmt numFmtId="171" formatCode="0.0%"/>
    <numFmt numFmtId="172" formatCode="_(* #,##0.00000_);_(* \(#,##0.00000\);_(* &quot;-&quot;??_);_(@_)"/>
    <numFmt numFmtId="173" formatCode="_(* #,##0.0000_);_(* \(#,##0.0000\);_(* &quot;-&quot;??_);_(@_)"/>
    <numFmt numFmtId="174" formatCode="_-* #,##0.000000_-;\-* #,##0.000000_-;_-* &quot;-&quot;??_-;_-@_-"/>
  </numFmts>
  <fonts count="7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0"/>
      <name val="MS Sans Serif"/>
      <family val="2"/>
    </font>
    <font>
      <b/>
      <i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4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1"/>
      <name val="Calibri"/>
      <family val="2"/>
    </font>
    <font>
      <sz val="9"/>
      <color theme="1"/>
      <name val="Calibri Light"/>
      <family val="2"/>
    </font>
    <font>
      <sz val="9"/>
      <name val="Calibri Light"/>
      <family val="2"/>
    </font>
    <font>
      <b/>
      <sz val="9"/>
      <color rgb="FFFFFF00"/>
      <name val="Calibri Light"/>
      <family val="2"/>
    </font>
    <font>
      <sz val="9"/>
      <color rgb="FFC00000"/>
      <name val="Calibri Light"/>
      <family val="2"/>
    </font>
    <font>
      <b/>
      <sz val="11"/>
      <color rgb="FFFF0000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mbria"/>
      <family val="2"/>
      <scheme val="major"/>
    </font>
    <font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sz val="9"/>
      <name val="Cambria"/>
      <family val="2"/>
      <scheme val="major"/>
    </font>
    <font>
      <sz val="9"/>
      <color rgb="FF0070C0"/>
      <name val="Cambria"/>
      <family val="2"/>
      <scheme val="major"/>
    </font>
    <font>
      <sz val="9"/>
      <color theme="6" tint="-0.249977111117893"/>
      <name val="Cambria"/>
      <family val="2"/>
      <scheme val="major"/>
    </font>
    <font>
      <b/>
      <sz val="9"/>
      <color theme="1"/>
      <name val="Cambria"/>
      <family val="1"/>
      <scheme val="maj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 Light"/>
      <family val="2"/>
    </font>
    <font>
      <sz val="11"/>
      <color theme="3" tint="0.59999389629810485"/>
      <name val="Calibri"/>
      <family val="2"/>
      <scheme val="minor"/>
    </font>
    <font>
      <i/>
      <sz val="11"/>
      <color theme="3" tint="0.59999389629810485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164" fontId="10" fillId="0" borderId="0" applyFont="0" applyFill="0" applyBorder="0" applyAlignment="0" applyProtection="0"/>
    <xf numFmtId="0" fontId="19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0" fillId="0" borderId="0"/>
    <xf numFmtId="0" fontId="48" fillId="0" borderId="0" applyNumberFormat="0" applyFill="0" applyBorder="0" applyAlignment="0" applyProtection="0"/>
    <xf numFmtId="0" fontId="49" fillId="0" borderId="2" applyNumberFormat="0" applyFill="0" applyAlignment="0" applyProtection="0"/>
    <xf numFmtId="0" fontId="50" fillId="0" borderId="3" applyNumberFormat="0" applyFill="0" applyAlignment="0" applyProtection="0"/>
    <xf numFmtId="0" fontId="51" fillId="0" borderId="4" applyNumberFormat="0" applyFill="0" applyAlignment="0" applyProtection="0"/>
    <xf numFmtId="0" fontId="51" fillId="0" borderId="0" applyNumberFormat="0" applyFill="0" applyBorder="0" applyAlignment="0" applyProtection="0"/>
    <xf numFmtId="0" fontId="52" fillId="7" borderId="0" applyNumberFormat="0" applyBorder="0" applyAlignment="0" applyProtection="0"/>
    <xf numFmtId="0" fontId="53" fillId="8" borderId="0" applyNumberFormat="0" applyBorder="0" applyAlignment="0" applyProtection="0"/>
    <xf numFmtId="0" fontId="54" fillId="9" borderId="0" applyNumberFormat="0" applyBorder="0" applyAlignment="0" applyProtection="0"/>
    <xf numFmtId="0" fontId="55" fillId="10" borderId="5" applyNumberFormat="0" applyAlignment="0" applyProtection="0"/>
    <xf numFmtId="0" fontId="56" fillId="11" borderId="6" applyNumberFormat="0" applyAlignment="0" applyProtection="0"/>
    <xf numFmtId="0" fontId="57" fillId="11" borderId="5" applyNumberFormat="0" applyAlignment="0" applyProtection="0"/>
    <xf numFmtId="0" fontId="58" fillId="0" borderId="7" applyNumberFormat="0" applyFill="0" applyAlignment="0" applyProtection="0"/>
    <xf numFmtId="0" fontId="59" fillId="12" borderId="8" applyNumberFormat="0" applyAlignment="0" applyProtection="0"/>
    <xf numFmtId="0" fontId="14" fillId="0" borderId="0" applyNumberFormat="0" applyFill="0" applyBorder="0" applyAlignment="0" applyProtection="0"/>
    <xf numFmtId="0" fontId="10" fillId="13" borderId="9" applyNumberFormat="0" applyFont="0" applyAlignment="0" applyProtection="0"/>
    <xf numFmtId="0" fontId="6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61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61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61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61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61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61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0" fillId="0" borderId="1" xfId="0" applyBorder="1"/>
    <xf numFmtId="0" fontId="9" fillId="0" borderId="0" xfId="0" applyFont="1"/>
    <xf numFmtId="3" fontId="9" fillId="0" borderId="0" xfId="0" applyNumberFormat="1" applyFont="1"/>
    <xf numFmtId="165" fontId="0" fillId="0" borderId="0" xfId="1" applyNumberFormat="1" applyFont="1"/>
    <xf numFmtId="3" fontId="0" fillId="0" borderId="0" xfId="0" applyNumberFormat="1" applyAlignment="1">
      <alignment horizontal="right"/>
    </xf>
    <xf numFmtId="166" fontId="0" fillId="0" borderId="0" xfId="0" applyNumberFormat="1"/>
    <xf numFmtId="2" fontId="6" fillId="0" borderId="0" xfId="0" applyNumberFormat="1" applyFont="1"/>
    <xf numFmtId="0" fontId="11" fillId="0" borderId="0" xfId="0" applyFont="1"/>
    <xf numFmtId="11" fontId="0" fillId="0" borderId="0" xfId="0" applyNumberFormat="1"/>
    <xf numFmtId="0" fontId="12" fillId="0" borderId="0" xfId="0" applyFont="1"/>
    <xf numFmtId="0" fontId="13" fillId="0" borderId="0" xfId="0" applyFont="1"/>
    <xf numFmtId="2" fontId="13" fillId="0" borderId="0" xfId="0" applyNumberFormat="1" applyFont="1"/>
    <xf numFmtId="165" fontId="0" fillId="0" borderId="0" xfId="0" applyNumberFormat="1"/>
    <xf numFmtId="3" fontId="0" fillId="0" borderId="0" xfId="0" quotePrefix="1" applyNumberFormat="1"/>
    <xf numFmtId="167" fontId="0" fillId="0" borderId="0" xfId="0" applyNumberFormat="1"/>
    <xf numFmtId="0" fontId="14" fillId="0" borderId="0" xfId="0" applyFont="1"/>
    <xf numFmtId="1" fontId="0" fillId="0" borderId="0" xfId="0" applyNumberFormat="1"/>
    <xf numFmtId="164" fontId="0" fillId="0" borderId="0" xfId="1" applyFont="1"/>
    <xf numFmtId="164" fontId="0" fillId="0" borderId="0" xfId="0" applyNumberFormat="1"/>
    <xf numFmtId="3" fontId="6" fillId="0" borderId="0" xfId="0" quotePrefix="1" applyNumberFormat="1" applyFont="1"/>
    <xf numFmtId="0" fontId="6" fillId="0" borderId="0" xfId="0" quotePrefix="1" applyFont="1"/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4" fontId="0" fillId="0" borderId="0" xfId="0" applyNumberFormat="1"/>
    <xf numFmtId="0" fontId="16" fillId="0" borderId="0" xfId="0" applyFont="1"/>
    <xf numFmtId="0" fontId="18" fillId="0" borderId="0" xfId="0" applyFont="1"/>
    <xf numFmtId="0" fontId="17" fillId="0" borderId="0" xfId="0" applyFont="1" applyAlignment="1">
      <alignment horizontal="right"/>
    </xf>
    <xf numFmtId="2" fontId="17" fillId="0" borderId="0" xfId="0" applyNumberFormat="1" applyFont="1"/>
    <xf numFmtId="2" fontId="17" fillId="2" borderId="0" xfId="0" applyNumberFormat="1" applyFont="1" applyFill="1"/>
    <xf numFmtId="0" fontId="0" fillId="3" borderId="0" xfId="0" applyFill="1"/>
    <xf numFmtId="0" fontId="20" fillId="0" borderId="0" xfId="0" applyFont="1"/>
    <xf numFmtId="0" fontId="21" fillId="4" borderId="0" xfId="0" applyFont="1" applyFill="1"/>
    <xf numFmtId="0" fontId="21" fillId="0" borderId="0" xfId="0" applyFont="1"/>
    <xf numFmtId="0" fontId="22" fillId="0" borderId="0" xfId="0" applyFont="1"/>
    <xf numFmtId="0" fontId="23" fillId="4" borderId="0" xfId="0" applyFont="1" applyFill="1"/>
    <xf numFmtId="0" fontId="24" fillId="0" borderId="0" xfId="0" applyFont="1"/>
    <xf numFmtId="2" fontId="21" fillId="4" borderId="0" xfId="0" applyNumberFormat="1" applyFont="1" applyFill="1"/>
    <xf numFmtId="2" fontId="24" fillId="0" borderId="0" xfId="0" applyNumberFormat="1" applyFont="1"/>
    <xf numFmtId="0" fontId="25" fillId="0" borderId="0" xfId="0" applyFont="1"/>
    <xf numFmtId="2" fontId="21" fillId="0" borderId="0" xfId="0" applyNumberFormat="1" applyFont="1"/>
    <xf numFmtId="0" fontId="26" fillId="0" borderId="0" xfId="0" applyFont="1"/>
    <xf numFmtId="167" fontId="27" fillId="0" borderId="0" xfId="0" applyNumberFormat="1" applyFont="1"/>
    <xf numFmtId="0" fontId="28" fillId="0" borderId="0" xfId="0" applyFont="1"/>
    <xf numFmtId="1" fontId="6" fillId="0" borderId="0" xfId="0" applyNumberFormat="1" applyFont="1"/>
    <xf numFmtId="1" fontId="29" fillId="0" borderId="0" xfId="0" applyNumberFormat="1" applyFont="1"/>
    <xf numFmtId="168" fontId="0" fillId="0" borderId="0" xfId="1" applyNumberFormat="1" applyFont="1"/>
    <xf numFmtId="170" fontId="0" fillId="0" borderId="0" xfId="1" applyNumberFormat="1" applyFont="1"/>
    <xf numFmtId="170" fontId="14" fillId="0" borderId="0" xfId="1" applyNumberFormat="1" applyFont="1"/>
    <xf numFmtId="43" fontId="0" fillId="0" borderId="0" xfId="0" applyNumberFormat="1"/>
    <xf numFmtId="9" fontId="0" fillId="0" borderId="0" xfId="4" applyFont="1"/>
    <xf numFmtId="170" fontId="0" fillId="0" borderId="0" xfId="0" applyNumberFormat="1" applyAlignment="1">
      <alignment horizontal="right"/>
    </xf>
    <xf numFmtId="0" fontId="31" fillId="0" borderId="0" xfId="0" applyFont="1"/>
    <xf numFmtId="0" fontId="32" fillId="0" borderId="0" xfId="6" applyFont="1"/>
    <xf numFmtId="0" fontId="33" fillId="5" borderId="0" xfId="6" applyFont="1" applyFill="1" applyAlignment="1">
      <alignment horizontal="left"/>
    </xf>
    <xf numFmtId="0" fontId="32" fillId="6" borderId="0" xfId="6" applyFont="1" applyFill="1"/>
    <xf numFmtId="0" fontId="32" fillId="6" borderId="0" xfId="6" applyFont="1" applyFill="1" applyAlignment="1">
      <alignment horizontal="right"/>
    </xf>
    <xf numFmtId="165" fontId="32" fillId="0" borderId="0" xfId="1" applyNumberFormat="1" applyFont="1"/>
    <xf numFmtId="3" fontId="32" fillId="0" borderId="0" xfId="6" applyNumberFormat="1" applyFont="1"/>
    <xf numFmtId="3" fontId="32" fillId="6" borderId="0" xfId="6" applyNumberFormat="1" applyFont="1" applyFill="1"/>
    <xf numFmtId="165" fontId="32" fillId="0" borderId="0" xfId="6" applyNumberFormat="1" applyFont="1"/>
    <xf numFmtId="165" fontId="31" fillId="0" borderId="0" xfId="1" applyNumberFormat="1" applyFont="1"/>
    <xf numFmtId="0" fontId="34" fillId="0" borderId="0" xfId="6" applyFont="1"/>
    <xf numFmtId="165" fontId="34" fillId="0" borderId="0" xfId="1" applyNumberFormat="1" applyFont="1"/>
    <xf numFmtId="0" fontId="0" fillId="2" borderId="0" xfId="0" applyFill="1"/>
    <xf numFmtId="0" fontId="11" fillId="2" borderId="0" xfId="0" applyFont="1" applyFill="1"/>
    <xf numFmtId="0" fontId="35" fillId="2" borderId="0" xfId="0" applyFont="1" applyFill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23" fillId="0" borderId="0" xfId="0" applyFont="1"/>
    <xf numFmtId="0" fontId="40" fillId="0" borderId="0" xfId="0" applyFont="1"/>
    <xf numFmtId="0" fontId="37" fillId="0" borderId="1" xfId="0" applyFont="1" applyBorder="1"/>
    <xf numFmtId="0" fontId="41" fillId="0" borderId="0" xfId="0" applyFont="1"/>
    <xf numFmtId="169" fontId="41" fillId="0" borderId="0" xfId="3" applyNumberFormat="1" applyFont="1"/>
    <xf numFmtId="3" fontId="41" fillId="0" borderId="0" xfId="0" applyNumberFormat="1" applyFont="1"/>
    <xf numFmtId="169" fontId="41" fillId="0" borderId="0" xfId="0" applyNumberFormat="1" applyFont="1"/>
    <xf numFmtId="0" fontId="42" fillId="0" borderId="0" xfId="0" applyFont="1"/>
    <xf numFmtId="169" fontId="42" fillId="0" borderId="0" xfId="3" applyNumberFormat="1" applyFont="1"/>
    <xf numFmtId="3" fontId="43" fillId="0" borderId="0" xfId="2" applyNumberFormat="1" applyFont="1" applyAlignment="1">
      <alignment horizontal="right" vertical="center"/>
    </xf>
    <xf numFmtId="164" fontId="41" fillId="0" borderId="0" xfId="1" applyFont="1"/>
    <xf numFmtId="170" fontId="41" fillId="0" borderId="0" xfId="1" applyNumberFormat="1" applyFont="1"/>
    <xf numFmtId="165" fontId="41" fillId="0" borderId="0" xfId="1" applyNumberFormat="1" applyFont="1"/>
    <xf numFmtId="0" fontId="44" fillId="0" borderId="0" xfId="0" applyFont="1"/>
    <xf numFmtId="0" fontId="45" fillId="0" borderId="0" xfId="0" applyFont="1"/>
    <xf numFmtId="165" fontId="41" fillId="0" borderId="0" xfId="0" applyNumberFormat="1" applyFont="1"/>
    <xf numFmtId="164" fontId="41" fillId="0" borderId="0" xfId="0" applyNumberFormat="1" applyFont="1"/>
    <xf numFmtId="165" fontId="46" fillId="0" borderId="0" xfId="1" applyNumberFormat="1" applyFont="1"/>
    <xf numFmtId="0" fontId="47" fillId="0" borderId="0" xfId="0" applyFont="1"/>
    <xf numFmtId="9" fontId="41" fillId="0" borderId="0" xfId="4" applyFont="1"/>
    <xf numFmtId="171" fontId="41" fillId="0" borderId="0" xfId="4" applyNumberFormat="1" applyFont="1"/>
    <xf numFmtId="0" fontId="0" fillId="0" borderId="0" xfId="0" pivotButton="1"/>
    <xf numFmtId="0" fontId="65" fillId="0" borderId="0" xfId="0" applyFont="1" applyAlignment="1">
      <alignment vertical="top"/>
    </xf>
    <xf numFmtId="0" fontId="64" fillId="0" borderId="0" xfId="0" applyFont="1" applyAlignment="1">
      <alignment horizontal="center" vertical="top"/>
    </xf>
    <xf numFmtId="165" fontId="0" fillId="0" borderId="0" xfId="1" applyNumberFormat="1" applyFont="1" applyFill="1" applyBorder="1"/>
    <xf numFmtId="170" fontId="0" fillId="0" borderId="0" xfId="1" applyNumberFormat="1" applyFont="1" applyFill="1" applyBorder="1"/>
    <xf numFmtId="0" fontId="66" fillId="0" borderId="0" xfId="0" applyFont="1"/>
    <xf numFmtId="169" fontId="66" fillId="0" borderId="0" xfId="3" applyNumberFormat="1" applyFont="1"/>
    <xf numFmtId="43" fontId="66" fillId="0" borderId="0" xfId="0" applyNumberFormat="1" applyFont="1"/>
    <xf numFmtId="169" fontId="66" fillId="0" borderId="0" xfId="0" applyNumberFormat="1" applyFont="1"/>
    <xf numFmtId="2" fontId="29" fillId="0" borderId="0" xfId="0" applyNumberFormat="1" applyFont="1"/>
    <xf numFmtId="3" fontId="14" fillId="0" borderId="0" xfId="0" applyNumberFormat="1" applyFont="1"/>
    <xf numFmtId="164" fontId="14" fillId="0" borderId="0" xfId="1" applyFont="1"/>
    <xf numFmtId="0" fontId="67" fillId="0" borderId="0" xfId="0" applyFont="1"/>
    <xf numFmtId="1" fontId="67" fillId="0" borderId="0" xfId="0" applyNumberFormat="1" applyFont="1"/>
    <xf numFmtId="1" fontId="68" fillId="0" borderId="0" xfId="0" applyNumberFormat="1" applyFont="1"/>
    <xf numFmtId="172" fontId="0" fillId="2" borderId="0" xfId="1" applyNumberFormat="1" applyFont="1" applyFill="1"/>
    <xf numFmtId="0" fontId="0" fillId="0" borderId="0" xfId="0" quotePrefix="1"/>
    <xf numFmtId="173" fontId="0" fillId="2" borderId="0" xfId="1" applyNumberFormat="1" applyFont="1" applyFill="1"/>
    <xf numFmtId="170" fontId="0" fillId="0" borderId="0" xfId="1" applyNumberFormat="1" applyFont="1" applyFill="1"/>
    <xf numFmtId="2" fontId="14" fillId="0" borderId="0" xfId="0" applyNumberFormat="1" applyFont="1"/>
    <xf numFmtId="172" fontId="0" fillId="0" borderId="0" xfId="1" applyNumberFormat="1" applyFont="1"/>
    <xf numFmtId="172" fontId="14" fillId="0" borderId="0" xfId="1" applyNumberFormat="1" applyFont="1"/>
    <xf numFmtId="169" fontId="0" fillId="0" borderId="0" xfId="0" applyNumberFormat="1"/>
    <xf numFmtId="165" fontId="0" fillId="0" borderId="0" xfId="1" quotePrefix="1" applyNumberFormat="1" applyFont="1"/>
    <xf numFmtId="2" fontId="69" fillId="0" borderId="0" xfId="0" applyNumberFormat="1" applyFont="1" applyAlignment="1">
      <alignment horizontal="right"/>
    </xf>
    <xf numFmtId="2" fontId="69" fillId="0" borderId="0" xfId="0" applyNumberFormat="1" applyFont="1"/>
    <xf numFmtId="2" fontId="70" fillId="0" borderId="0" xfId="0" applyNumberFormat="1" applyFont="1"/>
    <xf numFmtId="174" fontId="0" fillId="0" borderId="0" xfId="0" applyNumberFormat="1"/>
    <xf numFmtId="173" fontId="14" fillId="2" borderId="0" xfId="1" applyNumberFormat="1" applyFont="1" applyFill="1"/>
    <xf numFmtId="0" fontId="4" fillId="0" borderId="0" xfId="0" applyFont="1" applyAlignment="1">
      <alignment horizontal="center"/>
    </xf>
    <xf numFmtId="0" fontId="21" fillId="4" borderId="0" xfId="0" applyFont="1" applyFill="1" applyAlignment="1">
      <alignment horizontal="center"/>
    </xf>
    <xf numFmtId="0" fontId="0" fillId="2" borderId="0" xfId="0" quotePrefix="1" applyFill="1"/>
    <xf numFmtId="165" fontId="0" fillId="2" borderId="0" xfId="1" quotePrefix="1" applyNumberFormat="1" applyFont="1" applyFill="1"/>
    <xf numFmtId="165" fontId="0" fillId="2" borderId="0" xfId="1" applyNumberFormat="1" applyFont="1" applyFill="1"/>
    <xf numFmtId="0" fontId="0" fillId="0" borderId="0" xfId="0" quotePrefix="1" applyFill="1"/>
    <xf numFmtId="165" fontId="0" fillId="0" borderId="0" xfId="1" quotePrefix="1" applyNumberFormat="1" applyFont="1" applyFill="1"/>
    <xf numFmtId="165" fontId="0" fillId="0" borderId="0" xfId="1" applyNumberFormat="1" applyFont="1" applyFill="1"/>
    <xf numFmtId="0" fontId="0" fillId="0" borderId="0" xfId="0" applyFill="1"/>
    <xf numFmtId="168" fontId="0" fillId="2" borderId="0" xfId="1" applyNumberFormat="1" applyFont="1" applyFill="1"/>
    <xf numFmtId="172" fontId="0" fillId="2" borderId="0" xfId="0" applyNumberFormat="1" applyFill="1"/>
    <xf numFmtId="165" fontId="0" fillId="38" borderId="0" xfId="1" applyNumberFormat="1" applyFont="1" applyFill="1"/>
    <xf numFmtId="173" fontId="0" fillId="0" borderId="0" xfId="0" applyNumberFormat="1"/>
    <xf numFmtId="172" fontId="0" fillId="0" borderId="0" xfId="0" applyNumberFormat="1"/>
  </cellXfs>
  <cellStyles count="56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Comma 2" xfId="3" xr:uid="{FFE3B1CE-55B5-4923-8F68-C70334D9802A}"/>
    <cellStyle name="Comma 2 2" xfId="50" xr:uid="{7ACEB669-41F6-44FF-9326-02D50D277EB0}"/>
    <cellStyle name="Comma 2 3" xfId="52" xr:uid="{287B4BA6-E958-4186-BEA1-2EA572AA2055}"/>
    <cellStyle name="Comma 3" xfId="5" xr:uid="{D6107CC6-31F9-46E5-8283-5EDE17DFC44B}"/>
    <cellStyle name="Comma 3 2" xfId="51" xr:uid="{8F3EBCAA-B6E6-4790-AD2E-B0EE4EEA8111}"/>
    <cellStyle name="Comma 3 3" xfId="53" xr:uid="{DAA729BE-4A45-4C77-B889-30748CFFBBE6}"/>
    <cellStyle name="Explanatory Text" xfId="22" builtinId="53" customBuiltin="1"/>
    <cellStyle name="Followed Hyperlink" xfId="49" builtinId="9" customBuiltin="1"/>
    <cellStyle name="Followed Hyperlink 2" xfId="55" xr:uid="{A72026BA-A467-4A9D-81AD-D08B1DE6EAD2}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8" builtinId="8" customBuiltin="1"/>
    <cellStyle name="Hyperlink 2" xfId="54" xr:uid="{170FBB5C-CC20-4D36-8547-0766DC6F6153}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3" xfId="2" xr:uid="{00000000-0005-0000-0000-000002000000}"/>
    <cellStyle name="Normal 3 2" xfId="6" xr:uid="{83C728F9-FA49-4732-9BEB-1AF43C0CFB1A}"/>
    <cellStyle name="Note" xfId="21" builtinId="10" customBuiltin="1"/>
    <cellStyle name="Output" xfId="16" builtinId="21" customBuiltin="1"/>
    <cellStyle name="Percent" xfId="4" builtinId="5"/>
    <cellStyle name="Title" xfId="7" builtinId="15" customBuiltin="1"/>
    <cellStyle name="Total" xfId="23" builtinId="25" customBuiltin="1"/>
    <cellStyle name="Warning Text" xfId="20" builtinId="11" customBuiltin="1"/>
  </cellStyles>
  <dxfs count="5">
    <dxf>
      <font>
        <b val="0"/>
        <i/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pivotCacheDefinition" Target="pivotCache/pivotCacheDefinition3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CropProd!$AD$2:$AD$12</c:f>
              <c:numCache>
                <c:formatCode>_(* #,##0.00_);_(* \(#,##0.00\);_(* "-"??_);_(@_)</c:formatCode>
                <c:ptCount val="11"/>
                <c:pt idx="0">
                  <c:v>1.997642136157382</c:v>
                </c:pt>
                <c:pt idx="1">
                  <c:v>1</c:v>
                </c:pt>
                <c:pt idx="2">
                  <c:v>1.407127913056508</c:v>
                </c:pt>
                <c:pt idx="3">
                  <c:v>3.1010060983831118</c:v>
                </c:pt>
                <c:pt idx="4">
                  <c:v>3.3299950680660921</c:v>
                </c:pt>
                <c:pt idx="5">
                  <c:v>2.4787087541870436</c:v>
                </c:pt>
                <c:pt idx="6">
                  <c:v>2.4836593243260121</c:v>
                </c:pt>
                <c:pt idx="7">
                  <c:v>1.4741573207639702</c:v>
                </c:pt>
                <c:pt idx="8">
                  <c:v>6.1145410248577656</c:v>
                </c:pt>
                <c:pt idx="9">
                  <c:v>0.2287170958538724</c:v>
                </c:pt>
                <c:pt idx="10">
                  <c:v>37.599322187639849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F8-49A9-8DB1-A0E8C366A64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CropProd!$AE$2:$AE$12</c:f>
              <c:numCache>
                <c:formatCode>_(* #,##0.00_);_(* \(#,##0.00\);_(* "-"??_);_(@_)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0.25142989707439689</c:v>
                </c:pt>
                <c:pt idx="4">
                  <c:v>0.53488496455844625</c:v>
                </c:pt>
                <c:pt idx="5">
                  <c:v>0.80373874807166934</c:v>
                </c:pt>
                <c:pt idx="6">
                  <c:v>0</c:v>
                </c:pt>
                <c:pt idx="7">
                  <c:v>0.18954372415135848</c:v>
                </c:pt>
                <c:pt idx="8">
                  <c:v>0.45662261817907102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F8-49A9-8DB1-A0E8C366A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15343"/>
        <c:axId val="197312431"/>
      </c:lineChart>
      <c:catAx>
        <c:axId val="19731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2431"/>
        <c:crosses val="autoZero"/>
        <c:auto val="1"/>
        <c:lblAlgn val="ctr"/>
        <c:lblOffset val="100"/>
        <c:noMultiLvlLbl val="0"/>
      </c:catAx>
      <c:valAx>
        <c:axId val="19731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1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[4]Sheet1!$B$33</c:f>
              <c:strCache>
                <c:ptCount val="1"/>
                <c:pt idx="0">
                  <c:v>prim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[4]Sheet1!$B$34:$B$61</c:f>
              <c:numCache>
                <c:formatCode>General</c:formatCode>
                <c:ptCount val="28"/>
                <c:pt idx="0">
                  <c:v>37.834781327049235</c:v>
                </c:pt>
                <c:pt idx="1">
                  <c:v>32.853203294409887</c:v>
                </c:pt>
                <c:pt idx="2">
                  <c:v>6.9182264037633878</c:v>
                </c:pt>
                <c:pt idx="3">
                  <c:v>23.353468588034627</c:v>
                </c:pt>
                <c:pt idx="4">
                  <c:v>4.8409902827770441</c:v>
                </c:pt>
                <c:pt idx="5">
                  <c:v>24.20063224914724</c:v>
                </c:pt>
                <c:pt idx="6">
                  <c:v>12.673935556839895</c:v>
                </c:pt>
                <c:pt idx="7">
                  <c:v>16.15064640271784</c:v>
                </c:pt>
                <c:pt idx="8">
                  <c:v>31.564288611474151</c:v>
                </c:pt>
                <c:pt idx="9">
                  <c:v>12.552279853365572</c:v>
                </c:pt>
                <c:pt idx="10">
                  <c:v>37.02576299425175</c:v>
                </c:pt>
                <c:pt idx="11">
                  <c:v>63.96152043882136</c:v>
                </c:pt>
                <c:pt idx="12">
                  <c:v>48.488555555555557</c:v>
                </c:pt>
                <c:pt idx="13">
                  <c:v>25.636689703020398</c:v>
                </c:pt>
                <c:pt idx="14">
                  <c:v>79.618364958063864</c:v>
                </c:pt>
                <c:pt idx="15">
                  <c:v>20.282072556979479</c:v>
                </c:pt>
                <c:pt idx="16">
                  <c:v>11.404898709144984</c:v>
                </c:pt>
                <c:pt idx="17">
                  <c:v>22.610101696377868</c:v>
                </c:pt>
                <c:pt idx="18">
                  <c:v>48.70913393906293</c:v>
                </c:pt>
                <c:pt idx="19">
                  <c:v>1.7322422258592471</c:v>
                </c:pt>
                <c:pt idx="20">
                  <c:v>17.018993257358204</c:v>
                </c:pt>
                <c:pt idx="21">
                  <c:v>60.020029027576193</c:v>
                </c:pt>
                <c:pt idx="22">
                  <c:v>15.968267642581857</c:v>
                </c:pt>
                <c:pt idx="23">
                  <c:v>16.287144500862951</c:v>
                </c:pt>
                <c:pt idx="24">
                  <c:v>21.416343641076992</c:v>
                </c:pt>
                <c:pt idx="25">
                  <c:v>72.583502824858755</c:v>
                </c:pt>
                <c:pt idx="26">
                  <c:v>10.712283638135158</c:v>
                </c:pt>
                <c:pt idx="27">
                  <c:v>18.106219202213595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0-4CD5-A2F1-CDB7809C2375}"/>
            </c:ext>
          </c:extLst>
        </c:ser>
        <c:ser>
          <c:idx val="1"/>
          <c:order val="1"/>
          <c:tx>
            <c:strRef>
              <c:f>[4]Sheet1!$C$33</c:f>
              <c:strCache>
                <c:ptCount val="1"/>
                <c:pt idx="0">
                  <c:v>midd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[4]Sheet1!$C$34:$C$61</c:f>
              <c:numCache>
                <c:formatCode>General</c:formatCode>
                <c:ptCount val="28"/>
                <c:pt idx="0">
                  <c:v>27.306141613537633</c:v>
                </c:pt>
                <c:pt idx="1">
                  <c:v>34.915784443854527</c:v>
                </c:pt>
                <c:pt idx="2">
                  <c:v>134.94931290831266</c:v>
                </c:pt>
                <c:pt idx="3">
                  <c:v>36.064004120479325</c:v>
                </c:pt>
                <c:pt idx="4">
                  <c:v>9.522396288048121</c:v>
                </c:pt>
                <c:pt idx="5">
                  <c:v>62.72893579246233</c:v>
                </c:pt>
                <c:pt idx="6">
                  <c:v>23.69395869819472</c:v>
                </c:pt>
                <c:pt idx="7">
                  <c:v>19.039170481348922</c:v>
                </c:pt>
                <c:pt idx="8">
                  <c:v>349.09568764185389</c:v>
                </c:pt>
                <c:pt idx="9">
                  <c:v>45.744443700726677</c:v>
                </c:pt>
                <c:pt idx="10">
                  <c:v>55.66267798611419</c:v>
                </c:pt>
                <c:pt idx="11">
                  <c:v>106.1032576149085</c:v>
                </c:pt>
                <c:pt idx="12">
                  <c:v>60.930764119601328</c:v>
                </c:pt>
                <c:pt idx="13">
                  <c:v>40.848978226181842</c:v>
                </c:pt>
                <c:pt idx="14">
                  <c:v>96.596101512300038</c:v>
                </c:pt>
                <c:pt idx="15">
                  <c:v>25.705906557538814</c:v>
                </c:pt>
                <c:pt idx="16">
                  <c:v>23.24616567732604</c:v>
                </c:pt>
                <c:pt idx="17">
                  <c:v>39.911542072801623</c:v>
                </c:pt>
                <c:pt idx="18">
                  <c:v>25.494875441709066</c:v>
                </c:pt>
                <c:pt idx="19">
                  <c:v>102.98955279015537</c:v>
                </c:pt>
                <c:pt idx="20">
                  <c:v>20.155641719376181</c:v>
                </c:pt>
                <c:pt idx="21">
                  <c:v>20.351529094627253</c:v>
                </c:pt>
                <c:pt idx="22">
                  <c:v>19.918775091646257</c:v>
                </c:pt>
                <c:pt idx="23">
                  <c:v>25.863804577411543</c:v>
                </c:pt>
                <c:pt idx="24">
                  <c:v>27.341301735516023</c:v>
                </c:pt>
                <c:pt idx="25">
                  <c:v>99.360277565519084</c:v>
                </c:pt>
                <c:pt idx="26">
                  <c:v>48.70139841998629</c:v>
                </c:pt>
                <c:pt idx="27">
                  <c:v>24.748538271118878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00-4CD5-A2F1-CDB7809C2375}"/>
            </c:ext>
          </c:extLst>
        </c:ser>
        <c:ser>
          <c:idx val="2"/>
          <c:order val="2"/>
          <c:tx>
            <c:strRef>
              <c:f>[4]Sheet1!$D$33</c:f>
              <c:strCache>
                <c:ptCount val="1"/>
                <c:pt idx="0">
                  <c:v>secd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[4]Sheet1!$D$34:$D$61</c:f>
              <c:numCache>
                <c:formatCode>General</c:formatCode>
                <c:ptCount val="28"/>
                <c:pt idx="0">
                  <c:v>44.181152841913551</c:v>
                </c:pt>
                <c:pt idx="1">
                  <c:v>27.690906228532175</c:v>
                </c:pt>
                <c:pt idx="2">
                  <c:v>0</c:v>
                </c:pt>
                <c:pt idx="3">
                  <c:v>24.73567966498041</c:v>
                </c:pt>
                <c:pt idx="4">
                  <c:v>19.604088719762931</c:v>
                </c:pt>
                <c:pt idx="5">
                  <c:v>63.288786461792661</c:v>
                </c:pt>
                <c:pt idx="6">
                  <c:v>44.866461240323012</c:v>
                </c:pt>
                <c:pt idx="7">
                  <c:v>19.382666014923494</c:v>
                </c:pt>
                <c:pt idx="8">
                  <c:v>92.748337691965276</c:v>
                </c:pt>
                <c:pt idx="9">
                  <c:v>59.961346025015601</c:v>
                </c:pt>
                <c:pt idx="10">
                  <c:v>68.173025671516086</c:v>
                </c:pt>
                <c:pt idx="11">
                  <c:v>98.707364125892141</c:v>
                </c:pt>
                <c:pt idx="12">
                  <c:v>64.782073642058862</c:v>
                </c:pt>
                <c:pt idx="13">
                  <c:v>56.298154584169566</c:v>
                </c:pt>
                <c:pt idx="14">
                  <c:v>100.96226166719097</c:v>
                </c:pt>
                <c:pt idx="15">
                  <c:v>73.681944208261541</c:v>
                </c:pt>
                <c:pt idx="16">
                  <c:v>21.963146809040342</c:v>
                </c:pt>
                <c:pt idx="17">
                  <c:v>55.668193433601459</c:v>
                </c:pt>
                <c:pt idx="18">
                  <c:v>28.137397865611941</c:v>
                </c:pt>
                <c:pt idx="19">
                  <c:v>46.97432622451371</c:v>
                </c:pt>
                <c:pt idx="20">
                  <c:v>53.169934086378085</c:v>
                </c:pt>
                <c:pt idx="21">
                  <c:v>44.365727160778654</c:v>
                </c:pt>
                <c:pt idx="22">
                  <c:v>34.22601146014788</c:v>
                </c:pt>
                <c:pt idx="23">
                  <c:v>39.011726177495689</c:v>
                </c:pt>
                <c:pt idx="24">
                  <c:v>53.441564498243359</c:v>
                </c:pt>
                <c:pt idx="25">
                  <c:v>80.254916725726446</c:v>
                </c:pt>
                <c:pt idx="26">
                  <c:v>50.183692708499187</c:v>
                </c:pt>
                <c:pt idx="27">
                  <c:v>43.235388125135657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00-4CD5-A2F1-CDB7809C2375}"/>
            </c:ext>
          </c:extLst>
        </c:ser>
        <c:ser>
          <c:idx val="3"/>
          <c:order val="3"/>
          <c:tx>
            <c:strRef>
              <c:f>[4]Sheet1!$E$33</c:f>
              <c:strCache>
                <c:ptCount val="1"/>
                <c:pt idx="0">
                  <c:v>tert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[4]Sheet1!$A$34:$A$61</c:f>
              <c:strCache>
                <c:ptCount val="28"/>
                <c:pt idx="0">
                  <c:v>aacco</c:v>
                </c:pt>
                <c:pt idx="1">
                  <c:v>aafor</c:v>
                </c:pt>
                <c:pt idx="2">
                  <c:v>aafsh</c:v>
                </c:pt>
                <c:pt idx="3">
                  <c:v>aaliv</c:v>
                </c:pt>
                <c:pt idx="4">
                  <c:v>aappa</c:v>
                </c:pt>
                <c:pt idx="5">
                  <c:v>achem</c:v>
                </c:pt>
                <c:pt idx="6">
                  <c:v>acons</c:v>
                </c:pt>
                <c:pt idx="7">
                  <c:v>acrop</c:v>
                </c:pt>
                <c:pt idx="8">
                  <c:v>aelec</c:v>
                </c:pt>
                <c:pt idx="9">
                  <c:v>aequi</c:v>
                </c:pt>
                <c:pt idx="10">
                  <c:v>afbsr</c:v>
                </c:pt>
                <c:pt idx="11">
                  <c:v>agov</c:v>
                </c:pt>
                <c:pt idx="12">
                  <c:v>amach</c:v>
                </c:pt>
                <c:pt idx="13">
                  <c:v>ametl</c:v>
                </c:pt>
                <c:pt idx="14">
                  <c:v>amine</c:v>
                </c:pt>
                <c:pt idx="15">
                  <c:v>anmmi</c:v>
                </c:pt>
                <c:pt idx="16">
                  <c:v>aoman</c:v>
                </c:pt>
                <c:pt idx="17">
                  <c:v>aosrv</c:v>
                </c:pt>
                <c:pt idx="18">
                  <c:v>apdai</c:v>
                </c:pt>
                <c:pt idx="19">
                  <c:v>apetr</c:v>
                </c:pt>
                <c:pt idx="20">
                  <c:v>apfbe</c:v>
                </c:pt>
                <c:pt idx="21">
                  <c:v>apgra</c:v>
                </c:pt>
                <c:pt idx="22">
                  <c:v>apmea</c:v>
                </c:pt>
                <c:pt idx="23">
                  <c:v>apofd</c:v>
                </c:pt>
                <c:pt idx="24">
                  <c:v>atsco</c:v>
                </c:pt>
                <c:pt idx="25">
                  <c:v>awatr</c:v>
                </c:pt>
                <c:pt idx="26">
                  <c:v>awppp</c:v>
                </c:pt>
                <c:pt idx="27">
                  <c:v>awrtr</c:v>
                </c:pt>
              </c:strCache>
            </c:strRef>
          </c:cat>
          <c:val>
            <c:numRef>
              <c:f>[4]Sheet1!$E$34:$E$61</c:f>
              <c:numCache>
                <c:formatCode>General</c:formatCode>
                <c:ptCount val="28"/>
                <c:pt idx="0">
                  <c:v>64.752161694121028</c:v>
                </c:pt>
                <c:pt idx="1">
                  <c:v>0</c:v>
                </c:pt>
                <c:pt idx="2">
                  <c:v>0</c:v>
                </c:pt>
                <c:pt idx="3">
                  <c:v>233.5449580916414</c:v>
                </c:pt>
                <c:pt idx="4">
                  <c:v>201.31918081593386</c:v>
                </c:pt>
                <c:pt idx="5">
                  <c:v>222.37600557062066</c:v>
                </c:pt>
                <c:pt idx="6">
                  <c:v>93.050256828749028</c:v>
                </c:pt>
                <c:pt idx="7">
                  <c:v>54.462613397230918</c:v>
                </c:pt>
                <c:pt idx="8">
                  <c:v>240.01134269105341</c:v>
                </c:pt>
                <c:pt idx="9">
                  <c:v>114.77517182953703</c:v>
                </c:pt>
                <c:pt idx="10">
                  <c:v>154.094836357953</c:v>
                </c:pt>
                <c:pt idx="11">
                  <c:v>185.00110920794137</c:v>
                </c:pt>
                <c:pt idx="12">
                  <c:v>124.43315822487064</c:v>
                </c:pt>
                <c:pt idx="13">
                  <c:v>151.11125447487677</c:v>
                </c:pt>
                <c:pt idx="14">
                  <c:v>224.70107180762571</c:v>
                </c:pt>
                <c:pt idx="15">
                  <c:v>84.643314072523765</c:v>
                </c:pt>
                <c:pt idx="16">
                  <c:v>439.35064415637515</c:v>
                </c:pt>
                <c:pt idx="17">
                  <c:v>161.00970876891915</c:v>
                </c:pt>
                <c:pt idx="18">
                  <c:v>218.90032154340835</c:v>
                </c:pt>
                <c:pt idx="19">
                  <c:v>82.581721307540917</c:v>
                </c:pt>
                <c:pt idx="20">
                  <c:v>81.813082622419316</c:v>
                </c:pt>
                <c:pt idx="21">
                  <c:v>118.52854291417167</c:v>
                </c:pt>
                <c:pt idx="22">
                  <c:v>55.265627223144421</c:v>
                </c:pt>
                <c:pt idx="23">
                  <c:v>45.703593100761267</c:v>
                </c:pt>
                <c:pt idx="24">
                  <c:v>162.79344167188268</c:v>
                </c:pt>
                <c:pt idx="25">
                  <c:v>135.57203918229743</c:v>
                </c:pt>
                <c:pt idx="26">
                  <c:v>87.785003655835965</c:v>
                </c:pt>
                <c:pt idx="27">
                  <c:v>91.068056454563347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00-4CD5-A2F1-CDB7809C23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3074256"/>
        <c:axId val="1143075504"/>
      </c:barChart>
      <c:catAx>
        <c:axId val="114307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5504"/>
        <c:crosses val="autoZero"/>
        <c:auto val="1"/>
        <c:lblAlgn val="ctr"/>
        <c:lblOffset val="100"/>
        <c:noMultiLvlLbl val="0"/>
      </c:catAx>
      <c:valAx>
        <c:axId val="11430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07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'2019_LMD'!$AP$99</c:f>
              <c:strCache>
                <c:ptCount val="1"/>
                <c:pt idx="0">
                  <c:v>a4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'2019_LMD'!$AP$100:$AP$127</c:f>
              <c:numCache>
                <c:formatCode>0.0%</c:formatCode>
                <c:ptCount val="28"/>
                <c:pt idx="0">
                  <c:v>3.3280500974840464E-3</c:v>
                </c:pt>
                <c:pt idx="1">
                  <c:v>3.0289360080304028E-4</c:v>
                </c:pt>
                <c:pt idx="2">
                  <c:v>0</c:v>
                </c:pt>
                <c:pt idx="3">
                  <c:v>2.3391708654889884E-3</c:v>
                </c:pt>
                <c:pt idx="4">
                  <c:v>4.6298496525529876E-4</c:v>
                </c:pt>
                <c:pt idx="5">
                  <c:v>2.1231888840215745E-3</c:v>
                </c:pt>
                <c:pt idx="6">
                  <c:v>9.8238520611720771E-3</c:v>
                </c:pt>
                <c:pt idx="7">
                  <c:v>5.6441808723937332E-3</c:v>
                </c:pt>
                <c:pt idx="8">
                  <c:v>1.4096737951963605E-3</c:v>
                </c:pt>
                <c:pt idx="9">
                  <c:v>1.9614061151227019E-3</c:v>
                </c:pt>
                <c:pt idx="10">
                  <c:v>6.8037578753114614E-2</c:v>
                </c:pt>
                <c:pt idx="11">
                  <c:v>1.1762483225412889E-2</c:v>
                </c:pt>
                <c:pt idx="12">
                  <c:v>1.2465930563376746E-3</c:v>
                </c:pt>
                <c:pt idx="13">
                  <c:v>1.4776928534239806E-3</c:v>
                </c:pt>
                <c:pt idx="14">
                  <c:v>4.6122276204555376E-3</c:v>
                </c:pt>
                <c:pt idx="15">
                  <c:v>7.6676485819666572E-4</c:v>
                </c:pt>
                <c:pt idx="16">
                  <c:v>4.7686515070847597E-5</c:v>
                </c:pt>
                <c:pt idx="17">
                  <c:v>2.1667201835606234E-2</c:v>
                </c:pt>
                <c:pt idx="18">
                  <c:v>8.1454511829597053E-4</c:v>
                </c:pt>
                <c:pt idx="19">
                  <c:v>7.0980895317207711E-4</c:v>
                </c:pt>
                <c:pt idx="20">
                  <c:v>1.6916512718972226E-3</c:v>
                </c:pt>
                <c:pt idx="21">
                  <c:v>3.4495448023327238E-4</c:v>
                </c:pt>
                <c:pt idx="22">
                  <c:v>2.5590304709668952E-3</c:v>
                </c:pt>
                <c:pt idx="23">
                  <c:v>3.7339910802941237E-3</c:v>
                </c:pt>
                <c:pt idx="24">
                  <c:v>8.6033760682471816E-3</c:v>
                </c:pt>
                <c:pt idx="25">
                  <c:v>1.0445244471565846E-3</c:v>
                </c:pt>
                <c:pt idx="26">
                  <c:v>2.4088114918644427E-3</c:v>
                </c:pt>
                <c:pt idx="27">
                  <c:v>4.2895273765581415E-2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4D-4F00-8C10-9877154D66C1}"/>
            </c:ext>
          </c:extLst>
        </c:ser>
        <c:ser>
          <c:idx val="1"/>
          <c:order val="1"/>
          <c:tx>
            <c:strRef>
              <c:f>'2019_LMD'!$AQ$99</c:f>
              <c:strCache>
                <c:ptCount val="1"/>
                <c:pt idx="0">
                  <c:v>b4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'2019_LMD'!$AQ$100:$AQ$127</c:f>
              <c:numCache>
                <c:formatCode>0.0%</c:formatCode>
                <c:ptCount val="28"/>
                <c:pt idx="0">
                  <c:v>4.3351181909547093E-3</c:v>
                </c:pt>
                <c:pt idx="1">
                  <c:v>8.6893034933117833E-6</c:v>
                </c:pt>
                <c:pt idx="2">
                  <c:v>2.9159172410291406E-5</c:v>
                </c:pt>
                <c:pt idx="3">
                  <c:v>9.5612211966092711E-4</c:v>
                </c:pt>
                <c:pt idx="4">
                  <c:v>7.9923927784580646E-4</c:v>
                </c:pt>
                <c:pt idx="5">
                  <c:v>2.8678760432774412E-3</c:v>
                </c:pt>
                <c:pt idx="6">
                  <c:v>9.8679769892150871E-3</c:v>
                </c:pt>
                <c:pt idx="7">
                  <c:v>1.3865757974895817E-3</c:v>
                </c:pt>
                <c:pt idx="8">
                  <c:v>3.3207848815611212E-3</c:v>
                </c:pt>
                <c:pt idx="9">
                  <c:v>2.5757095782484004E-3</c:v>
                </c:pt>
                <c:pt idx="10">
                  <c:v>4.7868087083599548E-2</c:v>
                </c:pt>
                <c:pt idx="11">
                  <c:v>1.5427533639987428E-2</c:v>
                </c:pt>
                <c:pt idx="12">
                  <c:v>1.6565527167966888E-3</c:v>
                </c:pt>
                <c:pt idx="13">
                  <c:v>2.6676129253228411E-3</c:v>
                </c:pt>
                <c:pt idx="14">
                  <c:v>4.1553074074481555E-3</c:v>
                </c:pt>
                <c:pt idx="15">
                  <c:v>7.1368535679932612E-4</c:v>
                </c:pt>
                <c:pt idx="16">
                  <c:v>8.7681306725358611E-4</c:v>
                </c:pt>
                <c:pt idx="17">
                  <c:v>8.121180205644811E-2</c:v>
                </c:pt>
                <c:pt idx="18">
                  <c:v>3.0295665767039959E-4</c:v>
                </c:pt>
                <c:pt idx="19">
                  <c:v>1.3529466343510043E-3</c:v>
                </c:pt>
                <c:pt idx="20">
                  <c:v>1.2955809956757642E-3</c:v>
                </c:pt>
                <c:pt idx="21">
                  <c:v>9.760854372531845E-5</c:v>
                </c:pt>
                <c:pt idx="22">
                  <c:v>5.4772485547527339E-4</c:v>
                </c:pt>
                <c:pt idx="23">
                  <c:v>1.3918049657801754E-3</c:v>
                </c:pt>
                <c:pt idx="24">
                  <c:v>1.0925396385324951E-2</c:v>
                </c:pt>
                <c:pt idx="25">
                  <c:v>7.551316459580076E-4</c:v>
                </c:pt>
                <c:pt idx="26">
                  <c:v>1.9176299189832919E-3</c:v>
                </c:pt>
                <c:pt idx="27">
                  <c:v>1.8460808432158301E-2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4D-4F00-8C10-9877154D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806800"/>
        <c:axId val="536808464"/>
      </c:lineChart>
      <c:catAx>
        <c:axId val="53680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8464"/>
        <c:crosses val="autoZero"/>
        <c:auto val="1"/>
        <c:lblAlgn val="ctr"/>
        <c:lblOffset val="100"/>
        <c:noMultiLvlLbl val="0"/>
      </c:catAx>
      <c:valAx>
        <c:axId val="53680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80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60</xdr:col>
      <xdr:colOff>390525</xdr:colOff>
      <xdr:row>1</xdr:row>
      <xdr:rowOff>9525</xdr:rowOff>
    </xdr:from>
    <xdr:to>
      <xdr:col>66</xdr:col>
      <xdr:colOff>131167</xdr:colOff>
      <xdr:row>20</xdr:row>
      <xdr:rowOff>16764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051DF-AA1C-4F49-BD35-DA499494F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91025" y="200025"/>
          <a:ext cx="3392527" cy="3626739"/>
        </a:xfrm>
        <a:prstGeom prst="rect">
          <a:avLst/>
        </a:prstGeom>
      </xdr:spPr>
    </xdr:pic>
    <xdr:clientData/>
  </xdr:twoCellAnchor>
  <xdr:twoCellAnchor>
    <xdr:from>
      <xdr:col>31</xdr:col>
      <xdr:colOff>323850</xdr:colOff>
      <xdr:row>1</xdr:row>
      <xdr:rowOff>28574</xdr:rowOff>
    </xdr:from>
    <xdr:to>
      <xdr:col>41</xdr:col>
      <xdr:colOff>0</xdr:colOff>
      <xdr:row>23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5EAC99-3BB7-446B-BE0F-C4BD2670B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19050</xdr:colOff>
      <xdr:row>39</xdr:row>
      <xdr:rowOff>142875</xdr:rowOff>
    </xdr:from>
    <xdr:to>
      <xdr:col>57</xdr:col>
      <xdr:colOff>252412</xdr:colOff>
      <xdr:row>65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4E1CF2-2DFF-49AC-BC98-31AB2C47E6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514350</xdr:colOff>
      <xdr:row>101</xdr:row>
      <xdr:rowOff>76200</xdr:rowOff>
    </xdr:from>
    <xdr:to>
      <xdr:col>49</xdr:col>
      <xdr:colOff>142875</xdr:colOff>
      <xdr:row>123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D648C68-5A57-47BF-98BE-6AE672A47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Calibration%20Project%202014/SASAM%202019%20with%202017%20SASUT%20(2020%20release),%202019%20NA,%202018&amp;19%20LMD%20and%202015%20LCS%20Data/Data/QLFS%20Trends%202008-20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ndivhuwog.000\Desktop\Malera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eSAM%20builder/1eSAM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2019LMD/employ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 2"/>
      <sheetName val="Table2.1"/>
      <sheetName val="Table2.2"/>
      <sheetName val="Table 2.3"/>
      <sheetName val="Table 2.4"/>
      <sheetName val="Table 2.5"/>
      <sheetName val="Table 2.6"/>
      <sheetName val="Table 2.7"/>
      <sheetName val="Table3.1"/>
      <sheetName val="Table3.2"/>
      <sheetName val="Table3.3"/>
      <sheetName val="Table3.4"/>
      <sheetName val="Table3.5"/>
      <sheetName val="Table3.6"/>
      <sheetName val="Table3.7"/>
      <sheetName val="Table3.8a"/>
      <sheetName val="Table3.8b"/>
      <sheetName val="Table3.8c"/>
      <sheetName val="Table3.9"/>
      <sheetName val="Table4"/>
      <sheetName val="Table5"/>
      <sheetName val="Table6"/>
      <sheetName val="Table 7"/>
      <sheetName val="Table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/>
      <sheetData sheetId="21" refreshError="1"/>
      <sheetData sheetId="22"/>
      <sheetData sheetId="23" refreshError="1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2.1"/>
      <sheetName val="Table2.2"/>
      <sheetName val="Sheet1"/>
      <sheetName val="Sheet2"/>
      <sheetName val="Sheet3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ETABLE"/>
      <sheetName val="SAM_EB_PRICES"/>
      <sheetName val="SAM_in"/>
      <sheetName val="SAM_temp"/>
      <sheetName val="SAM_temp2"/>
      <sheetName val="Petroleum"/>
      <sheetName val="Sets"/>
      <sheetName val="Mapping"/>
      <sheetName val="Energy"/>
      <sheetName val="Prices"/>
      <sheetName val="Coal"/>
      <sheetName val="Coal(2)"/>
      <sheetName val="Coal_High (2)"/>
      <sheetName val="Coal_Low (2)"/>
      <sheetName val="ElecPrice"/>
      <sheetName val="Celec"/>
      <sheetName val="Utility_Calcs"/>
      <sheetName val="Detailed"/>
      <sheetName val="NewTec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C8">
            <v>346</v>
          </cell>
          <cell r="D8">
            <v>356</v>
          </cell>
          <cell r="E8">
            <v>122</v>
          </cell>
          <cell r="F8">
            <v>17.8</v>
          </cell>
          <cell r="G8">
            <v>110</v>
          </cell>
        </row>
        <row r="9">
          <cell r="C9">
            <v>166.49999999999997</v>
          </cell>
          <cell r="D9">
            <v>10.700000000000069</v>
          </cell>
        </row>
        <row r="10">
          <cell r="E10">
            <v>0</v>
          </cell>
          <cell r="F10">
            <v>1.7379335235418196</v>
          </cell>
          <cell r="G10">
            <v>4.9611367836179738</v>
          </cell>
        </row>
      </sheetData>
      <sheetData sheetId="8" refreshError="1"/>
      <sheetData sheetId="9" refreshError="1"/>
      <sheetData sheetId="10">
        <row r="7">
          <cell r="C7">
            <v>2192.5999999999995</v>
          </cell>
          <cell r="D7">
            <v>3076.4</v>
          </cell>
          <cell r="E7">
            <v>0</v>
          </cell>
          <cell r="F7">
            <v>49</v>
          </cell>
          <cell r="G7">
            <v>706.01280415775886</v>
          </cell>
        </row>
        <row r="8">
          <cell r="E8">
            <v>785.1</v>
          </cell>
          <cell r="F8">
            <v>138.76999999999998</v>
          </cell>
          <cell r="G8">
            <v>0</v>
          </cell>
        </row>
        <row r="9">
          <cell r="C9">
            <v>1727</v>
          </cell>
          <cell r="E9">
            <v>0</v>
          </cell>
          <cell r="G9">
            <v>17.812804157758826</v>
          </cell>
        </row>
      </sheetData>
      <sheetData sheetId="11">
        <row r="7">
          <cell r="N7">
            <v>21.098235392049382</v>
          </cell>
        </row>
        <row r="8">
          <cell r="N8">
            <v>41.601375164557325</v>
          </cell>
        </row>
        <row r="11">
          <cell r="P11">
            <v>38.733000000000004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</sheetNames>
    <sheetDataSet>
      <sheetData sheetId="0">
        <row r="33">
          <cell r="B33" t="str">
            <v>prim</v>
          </cell>
          <cell r="C33" t="str">
            <v>midd</v>
          </cell>
          <cell r="D33" t="str">
            <v>secd</v>
          </cell>
          <cell r="E33" t="str">
            <v>tert</v>
          </cell>
        </row>
        <row r="34">
          <cell r="A34" t="str">
            <v>aacco</v>
          </cell>
          <cell r="B34">
            <v>37.834781327049235</v>
          </cell>
          <cell r="C34">
            <v>27.306141613537633</v>
          </cell>
          <cell r="D34">
            <v>44.181152841913551</v>
          </cell>
          <cell r="E34">
            <v>64.752161694121028</v>
          </cell>
        </row>
        <row r="35">
          <cell r="A35" t="str">
            <v>aafor</v>
          </cell>
          <cell r="B35">
            <v>32.853203294409887</v>
          </cell>
          <cell r="C35">
            <v>34.915784443854527</v>
          </cell>
          <cell r="D35">
            <v>27.690906228532175</v>
          </cell>
          <cell r="E35">
            <v>0</v>
          </cell>
        </row>
        <row r="36">
          <cell r="A36" t="str">
            <v>aafsh</v>
          </cell>
          <cell r="B36">
            <v>6.9182264037633878</v>
          </cell>
          <cell r="C36">
            <v>134.94931290831266</v>
          </cell>
          <cell r="D36">
            <v>0</v>
          </cell>
          <cell r="E36">
            <v>0</v>
          </cell>
        </row>
        <row r="37">
          <cell r="A37" t="str">
            <v>aaliv</v>
          </cell>
          <cell r="B37">
            <v>23.353468588034627</v>
          </cell>
          <cell r="C37">
            <v>36.064004120479325</v>
          </cell>
          <cell r="D37">
            <v>24.73567966498041</v>
          </cell>
          <cell r="E37">
            <v>233.5449580916414</v>
          </cell>
        </row>
        <row r="38">
          <cell r="A38" t="str">
            <v>aappa</v>
          </cell>
          <cell r="B38">
            <v>4.8409902827770441</v>
          </cell>
          <cell r="C38">
            <v>9.522396288048121</v>
          </cell>
          <cell r="D38">
            <v>19.604088719762931</v>
          </cell>
          <cell r="E38">
            <v>201.31918081593386</v>
          </cell>
        </row>
        <row r="39">
          <cell r="A39" t="str">
            <v>achem</v>
          </cell>
          <cell r="B39">
            <v>24.20063224914724</v>
          </cell>
          <cell r="C39">
            <v>62.72893579246233</v>
          </cell>
          <cell r="D39">
            <v>63.288786461792661</v>
          </cell>
          <cell r="E39">
            <v>222.37600557062066</v>
          </cell>
        </row>
        <row r="40">
          <cell r="A40" t="str">
            <v>acons</v>
          </cell>
          <cell r="B40">
            <v>12.673935556839895</v>
          </cell>
          <cell r="C40">
            <v>23.69395869819472</v>
          </cell>
          <cell r="D40">
            <v>44.866461240323012</v>
          </cell>
          <cell r="E40">
            <v>93.050256828749028</v>
          </cell>
        </row>
        <row r="41">
          <cell r="A41" t="str">
            <v>acrop</v>
          </cell>
          <cell r="B41">
            <v>16.15064640271784</v>
          </cell>
          <cell r="C41">
            <v>19.039170481348922</v>
          </cell>
          <cell r="D41">
            <v>19.382666014923494</v>
          </cell>
          <cell r="E41">
            <v>54.462613397230918</v>
          </cell>
        </row>
        <row r="42">
          <cell r="A42" t="str">
            <v>aelec</v>
          </cell>
          <cell r="B42">
            <v>31.564288611474151</v>
          </cell>
          <cell r="C42">
            <v>349.09568764185389</v>
          </cell>
          <cell r="D42">
            <v>92.748337691965276</v>
          </cell>
          <cell r="E42">
            <v>240.01134269105341</v>
          </cell>
        </row>
        <row r="43">
          <cell r="A43" t="str">
            <v>aequi</v>
          </cell>
          <cell r="B43">
            <v>12.552279853365572</v>
          </cell>
          <cell r="C43">
            <v>45.744443700726677</v>
          </cell>
          <cell r="D43">
            <v>59.961346025015601</v>
          </cell>
          <cell r="E43">
            <v>114.77517182953703</v>
          </cell>
        </row>
        <row r="44">
          <cell r="A44" t="str">
            <v>afbsr</v>
          </cell>
          <cell r="B44">
            <v>37.02576299425175</v>
          </cell>
          <cell r="C44">
            <v>55.66267798611419</v>
          </cell>
          <cell r="D44">
            <v>68.173025671516086</v>
          </cell>
          <cell r="E44">
            <v>154.094836357953</v>
          </cell>
        </row>
        <row r="45">
          <cell r="A45" t="str">
            <v>agov</v>
          </cell>
          <cell r="B45">
            <v>63.96152043882136</v>
          </cell>
          <cell r="C45">
            <v>106.1032576149085</v>
          </cell>
          <cell r="D45">
            <v>98.707364125892141</v>
          </cell>
          <cell r="E45">
            <v>185.00110920794137</v>
          </cell>
        </row>
        <row r="46">
          <cell r="A46" t="str">
            <v>amach</v>
          </cell>
          <cell r="B46">
            <v>48.488555555555557</v>
          </cell>
          <cell r="C46">
            <v>60.930764119601328</v>
          </cell>
          <cell r="D46">
            <v>64.782073642058862</v>
          </cell>
          <cell r="E46">
            <v>124.43315822487064</v>
          </cell>
        </row>
        <row r="47">
          <cell r="A47" t="str">
            <v>ametl</v>
          </cell>
          <cell r="B47">
            <v>25.636689703020398</v>
          </cell>
          <cell r="C47">
            <v>40.848978226181842</v>
          </cell>
          <cell r="D47">
            <v>56.298154584169566</v>
          </cell>
          <cell r="E47">
            <v>151.11125447487677</v>
          </cell>
        </row>
        <row r="48">
          <cell r="A48" t="str">
            <v>amine</v>
          </cell>
          <cell r="B48">
            <v>79.618364958063864</v>
          </cell>
          <cell r="C48">
            <v>96.596101512300038</v>
          </cell>
          <cell r="D48">
            <v>100.96226166719097</v>
          </cell>
          <cell r="E48">
            <v>224.70107180762571</v>
          </cell>
        </row>
        <row r="49">
          <cell r="A49" t="str">
            <v>anmmi</v>
          </cell>
          <cell r="B49">
            <v>20.282072556979479</v>
          </cell>
          <cell r="C49">
            <v>25.705906557538814</v>
          </cell>
          <cell r="D49">
            <v>73.681944208261541</v>
          </cell>
          <cell r="E49">
            <v>84.643314072523765</v>
          </cell>
        </row>
        <row r="50">
          <cell r="A50" t="str">
            <v>aoman</v>
          </cell>
          <cell r="B50">
            <v>11.404898709144984</v>
          </cell>
          <cell r="C50">
            <v>23.24616567732604</v>
          </cell>
          <cell r="D50">
            <v>21.963146809040342</v>
          </cell>
          <cell r="E50">
            <v>439.35064415637515</v>
          </cell>
        </row>
        <row r="51">
          <cell r="A51" t="str">
            <v>aosrv</v>
          </cell>
          <cell r="B51">
            <v>22.610101696377868</v>
          </cell>
          <cell r="C51">
            <v>39.911542072801623</v>
          </cell>
          <cell r="D51">
            <v>55.668193433601459</v>
          </cell>
          <cell r="E51">
            <v>161.00970876891915</v>
          </cell>
        </row>
        <row r="52">
          <cell r="A52" t="str">
            <v>apdai</v>
          </cell>
          <cell r="B52">
            <v>48.70913393906293</v>
          </cell>
          <cell r="C52">
            <v>25.494875441709066</v>
          </cell>
          <cell r="D52">
            <v>28.137397865611941</v>
          </cell>
          <cell r="E52">
            <v>218.90032154340835</v>
          </cell>
        </row>
        <row r="53">
          <cell r="A53" t="str">
            <v>apetr</v>
          </cell>
          <cell r="B53">
            <v>1.7322422258592471</v>
          </cell>
          <cell r="C53">
            <v>102.98955279015537</v>
          </cell>
          <cell r="D53">
            <v>46.97432622451371</v>
          </cell>
          <cell r="E53">
            <v>82.581721307540917</v>
          </cell>
        </row>
        <row r="54">
          <cell r="A54" t="str">
            <v>apfbe</v>
          </cell>
          <cell r="B54">
            <v>17.018993257358204</v>
          </cell>
          <cell r="C54">
            <v>20.155641719376181</v>
          </cell>
          <cell r="D54">
            <v>53.169934086378085</v>
          </cell>
          <cell r="E54">
            <v>81.813082622419316</v>
          </cell>
        </row>
        <row r="55">
          <cell r="A55" t="str">
            <v>apgra</v>
          </cell>
          <cell r="B55">
            <v>60.020029027576193</v>
          </cell>
          <cell r="C55">
            <v>20.351529094627253</v>
          </cell>
          <cell r="D55">
            <v>44.365727160778654</v>
          </cell>
          <cell r="E55">
            <v>118.52854291417167</v>
          </cell>
        </row>
        <row r="56">
          <cell r="A56" t="str">
            <v>apmea</v>
          </cell>
          <cell r="B56">
            <v>15.968267642581857</v>
          </cell>
          <cell r="C56">
            <v>19.918775091646257</v>
          </cell>
          <cell r="D56">
            <v>34.22601146014788</v>
          </cell>
          <cell r="E56">
            <v>55.265627223144421</v>
          </cell>
        </row>
        <row r="57">
          <cell r="A57" t="str">
            <v>apofd</v>
          </cell>
          <cell r="B57">
            <v>16.287144500862951</v>
          </cell>
          <cell r="C57">
            <v>25.863804577411543</v>
          </cell>
          <cell r="D57">
            <v>39.011726177495689</v>
          </cell>
          <cell r="E57">
            <v>45.703593100761267</v>
          </cell>
        </row>
        <row r="58">
          <cell r="A58" t="str">
            <v>atsco</v>
          </cell>
          <cell r="B58">
            <v>21.416343641076992</v>
          </cell>
          <cell r="C58">
            <v>27.341301735516023</v>
          </cell>
          <cell r="D58">
            <v>53.441564498243359</v>
          </cell>
          <cell r="E58">
            <v>162.79344167188268</v>
          </cell>
        </row>
        <row r="59">
          <cell r="A59" t="str">
            <v>awatr</v>
          </cell>
          <cell r="B59">
            <v>72.583502824858755</v>
          </cell>
          <cell r="C59">
            <v>99.360277565519084</v>
          </cell>
          <cell r="D59">
            <v>80.254916725726446</v>
          </cell>
          <cell r="E59">
            <v>135.57203918229743</v>
          </cell>
        </row>
        <row r="60">
          <cell r="A60" t="str">
            <v>awppp</v>
          </cell>
          <cell r="B60">
            <v>10.712283638135158</v>
          </cell>
          <cell r="C60">
            <v>48.70139841998629</v>
          </cell>
          <cell r="D60">
            <v>50.183692708499187</v>
          </cell>
          <cell r="E60">
            <v>87.785003655835965</v>
          </cell>
        </row>
        <row r="61">
          <cell r="A61" t="str">
            <v>awrtr</v>
          </cell>
          <cell r="B61">
            <v>18.106219202213595</v>
          </cell>
          <cell r="C61">
            <v>24.748538271118878</v>
          </cell>
          <cell r="D61">
            <v>43.235388125135657</v>
          </cell>
          <cell r="E61">
            <v>91.068056454563347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495369" createdVersion="7" refreshedVersion="7" minRefreshableVersion="3" recordCount="213" xr:uid="{42C8B879-C508-4C23-BB9A-7CE5259F4EF2}">
  <cacheSource type="worksheet">
    <worksheetSource ref="AJ2:AN215" sheet="CropProd"/>
  </cacheSource>
  <cacheFields count="5">
    <cacheField name="Element" numFmtId="0">
      <sharedItems count="3">
        <s v="Area harvested"/>
        <s v="Yield"/>
        <s v="Production"/>
      </sharedItems>
    </cacheField>
    <cacheField name="Item" numFmtId="0">
      <sharedItems/>
    </cacheField>
    <cacheField name="Unit" numFmtId="0">
      <sharedItems count="3">
        <s v="ha"/>
        <s v="hg/ha"/>
        <s v="tonnes"/>
      </sharedItems>
    </cacheField>
    <cacheField name="Crop" numFmtId="0">
      <sharedItems count="11">
        <s v="caofr"/>
        <s v="caveg"/>
        <s v="caoce"/>
        <s v="caoth"/>
        <s v="capul"/>
        <s v="caoil"/>
        <s v="cagra"/>
        <s v="camai"/>
        <s v="catub"/>
        <s v="casug"/>
        <s v="cawhe"/>
      </sharedItems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8958331" createdVersion="7" refreshedVersion="7" minRefreshableVersion="3" recordCount="249" xr:uid="{6CE1EB9F-5180-46D9-9439-90B190209349}">
  <cacheSource type="worksheet">
    <worksheetSource ref="AJ2:AN251" sheet="CropProd"/>
  </cacheSource>
  <cacheFields count="5">
    <cacheField name="Element" numFmtId="0">
      <sharedItems count="4">
        <s v="Area harvested"/>
        <s v="Yield"/>
        <s v="Production"/>
        <s v="Producer Price"/>
      </sharedItems>
    </cacheField>
    <cacheField name="Item" numFmtId="0">
      <sharedItems count="74">
        <s v="Apples"/>
        <s v="Apricots"/>
        <s v="Asparagus"/>
        <s v="Avocados"/>
        <s v="Bananas"/>
        <s v="Barley"/>
        <s v="Bastfibres, other"/>
        <s v="Beans, dry"/>
        <s v="Beans, green"/>
        <s v="Berries nes"/>
        <s v="Buckwheat"/>
        <s v="Cabbages and other brassicas"/>
        <s v="Carrots and turnips"/>
        <s v="Castor oil seed"/>
        <s v="Cauliflowers and broccoli"/>
        <s v="Cereals nes"/>
        <s v="Cherries"/>
        <s v="Chicory roots"/>
        <s v="Chillies and peppers, dry"/>
        <s v="Chillies and peppers, green"/>
        <s v="Cow peas, dry"/>
        <s v="Cucumbers and gherkins"/>
        <s v="Fibre crops nes"/>
        <s v="Figs"/>
        <s v="Fruit, citrus nes"/>
        <s v="Fruit, fresh nes"/>
        <s v="Grapefruit (inc. pomelos)"/>
        <s v="Grapes"/>
        <s v="Groundnuts, with shell"/>
        <s v="Hops"/>
        <s v="Leeks, other alliaceous vegetables"/>
        <s v="Lemons and limes"/>
        <s v="Lettuce and chicory"/>
        <s v="Lupins"/>
        <s v="Maize"/>
        <s v="Maize, green"/>
        <s v="Mangoes, mangosteens, guavas"/>
        <s v="Melons, other (inc.cantaloupes)"/>
        <s v="Millet"/>
        <s v="Mushrooms and truffles"/>
        <s v="Nuts nes"/>
        <s v="Oats"/>
        <s v="Oilseeds nes"/>
        <s v="Onions, dry"/>
        <s v="Oranges"/>
        <s v="Papayas"/>
        <s v="Peaches and nectarines"/>
        <s v="Pears"/>
        <s v="Peas, dry"/>
        <s v="Peas, green"/>
        <s v="Pineapples"/>
        <s v="Plums and sloes"/>
        <s v="Potatoes"/>
        <s v="Pumpkins, squash and gourds"/>
        <s v="Quinces"/>
        <s v="Rapeseed"/>
        <s v="Rice, paddy"/>
        <s v="Rice, paddy (rice milled equivalent)"/>
        <s v="Rye"/>
        <s v="Seed cotton"/>
        <s v="Sisal"/>
        <s v="Sorghum"/>
        <s v="Soybeans"/>
        <s v="Strawberries"/>
        <s v="Sugar cane"/>
        <s v="Sunflower seed"/>
        <s v="Sweet potatoes"/>
        <s v="Tangerines, mandarins, clementines, satsumas"/>
        <s v="Tea"/>
        <s v="Tobacco, unmanufactured"/>
        <s v="Tomatoes"/>
        <s v="Vegetables, fresh nes"/>
        <s v="Watermelons"/>
        <s v="Wheat"/>
      </sharedItems>
    </cacheField>
    <cacheField name="Unit" numFmtId="0">
      <sharedItems/>
    </cacheField>
    <cacheField name="Crop" numFmtId="0">
      <sharedItems/>
    </cacheField>
    <cacheField name="Value" numFmtId="0">
      <sharedItems containsString="0" containsBlank="1" containsNumber="1" containsInteger="1" minValue="31" maxValue="194822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05.492349652777" createdVersion="7" refreshedVersion="7" minRefreshableVersion="3" recordCount="7801" xr:uid="{811D2874-815D-4011-ACCB-6AF40088B41E}">
  <cacheSource type="worksheet">
    <worksheetSource ref="AN1:AS7802" sheet="Census"/>
  </cacheSource>
  <cacheFields count="6">
    <cacheField name="Crop" numFmtId="0">
      <sharedItems count="219">
        <s v="Farming units/enterprise"/>
        <s v="Gross farming income"/>
        <s v="Field Crops"/>
        <s v="Horticultural products"/>
        <s v="Animals and animal products"/>
        <s v="Other agricultural income"/>
        <s v="Employees’ remuneration (salaries, cash wages and cash bonus)"/>
        <s v="Paid employees"/>
        <s v="Expenditure(excluding employees' remuneration)"/>
        <s v="Income"/>
        <s v="Total"/>
        <s v="Fisheries/Aquaculture"/>
        <s v="Forestry products"/>
        <s v="Income received from services rendered"/>
        <s v="Government grants and sponsorship"/>
        <s v="Interest received"/>
        <s v="Insurance"/>
        <s v="Rental income (livestock, machinery, land, buildings and other structures)"/>
        <s v="Rebates"/>
        <s v="Profit on financial and other assets"/>
        <s v="Share-cropping income"/>
        <s v="Other income"/>
        <s v="Purchases"/>
        <s v="Employment costs"/>
        <s v="Payment to subcontractors"/>
        <s v="Advertising and marketing"/>
        <s v="Depreciation"/>
        <s v="Electricity"/>
        <s v="Import and export ( Excise and custom duties)"/>
        <s v="Insurance premiums"/>
        <s v="Interest paid"/>
        <s v="Losses on financial and other assets, disposal of assets, revaluation of assets"/>
        <s v="Leasing and hiring of pant , machinery, equipment and vehicles"/>
        <s v="Rental of land building and other structures"/>
        <s v="Repairs and maintenance"/>
        <s v="Railage and transport out"/>
        <s v="Water, including water taxes"/>
        <s v="Other expenditure"/>
        <s v="Animals"/>
        <s v="Animal products"/>
        <s v="Packaging material"/>
        <s v="Fuel"/>
        <s v="Feed and supplements for livestock, poultry and aquaculture"/>
        <s v="Fertilizers"/>
        <s v="Remedies for livestock, poultry and aquaculture."/>
        <s v="Remedies for field and horticultural crops"/>
        <s v="Seeds, seedlings and other plant propagation material"/>
        <s v="Other Purchases"/>
        <s v="Cattle"/>
        <s v="Sheep"/>
        <s v="Goats"/>
        <s v="Game"/>
        <s v="Chickens"/>
        <s v="Other animals"/>
        <s v="Owners who farm full-time or part-time"/>
        <s v="Family members involved in agricultural activities"/>
        <s v="Full-time employees"/>
        <s v="Part-time and seasonal employees"/>
        <s v="Ordinary farm workers"/>
        <s v="Farm managers"/>
        <s v="Farm foremen, supervisors"/>
        <s v="Admin (office and site staff)"/>
        <s v="Arable land"/>
        <s v="Grazing land"/>
        <s v="Forest/woodland"/>
        <s v="Other land"/>
        <s v="Grazing/browsing land"/>
        <s v="Owned"/>
        <s v="Leased/rented from government"/>
        <s v="Leased/rented from traditional administration"/>
        <s v="Lease/rented from other"/>
        <s v="Planted area"/>
        <s v="Grains/cereals"/>
        <s v="Oil seeds"/>
        <s v="Legumes"/>
        <s v="Fodder"/>
        <s v="Other field crops"/>
        <s v="Maize"/>
        <s v="White maize"/>
        <s v="Yellow maize"/>
        <s v="Grain sorghum"/>
        <s v="Wheat"/>
        <s v="Barley"/>
        <s v="Oats"/>
        <s v="Sunflower seeds"/>
        <s v="Ground-nuts (peanuts)"/>
        <s v="Soya beans"/>
        <s v="Canola"/>
        <s v="Dry beans"/>
        <s v="Grass"/>
        <s v="Lucerne/Alfalfa"/>
        <s v="Maize for silage"/>
        <s v="Sugarcane"/>
        <s v="Field crop"/>
        <s v="Vegetables"/>
        <s v="Citrus Fruits"/>
        <s v="Subtropical fruits"/>
        <s v="Deciduous fruits and viticulture"/>
        <s v="Tree nuts"/>
        <s v="Other horticultural crops"/>
        <s v="Beetroot"/>
        <s v="Cabbages"/>
        <s v="Carrots"/>
        <s v="Green beans"/>
        <s v="Onions"/>
        <s v="Potatoes"/>
        <s v="Pumpkins (excluding melons)"/>
        <s v="Tomatoes"/>
        <s v="Butternut"/>
        <s v="Sweet potatoes"/>
        <s v="Peppers"/>
        <s v="Oranges"/>
        <s v="Naartjies"/>
        <s v="Lemons"/>
        <s v="Grapefruit"/>
        <s v="Other soft citrus"/>
        <s v="Banana"/>
        <s v="Pineapples"/>
        <s v="Other subtropical fruits"/>
        <s v="Avocado"/>
        <s v="Berries (all kinds)"/>
        <s v="Paw paw"/>
        <s v="Melons"/>
        <s v="Mango"/>
        <s v="Apple"/>
        <s v="Pears"/>
        <s v="Peaches"/>
        <s v="Table grapes"/>
        <s v="Wine-grapes"/>
        <s v="Plums"/>
        <s v="Macadamia"/>
        <s v="Pecan"/>
        <s v="Naartjie"/>
        <s v="Other soft citrus or easy peelers"/>
        <s v="Bananas"/>
        <s v="Berries"/>
        <s v="Paw paw/ papaya"/>
        <s v="Apples"/>
        <s v="Macadamia nuts"/>
        <s v="Pecan nuts"/>
        <s v="Betroot"/>
        <s v="Cabbage (including red cabbage)"/>
        <s v="Pumpkins"/>
        <s v="Wine grapes"/>
        <s v="Dairy cattle"/>
        <s v="Beef cattle"/>
        <s v="Sheep wool"/>
        <s v="Sheep non-wool"/>
        <s v="Pigs"/>
        <s v="Horses"/>
        <s v="Donkeys"/>
        <s v="Broilers chicken"/>
        <s v="Layer chicken"/>
        <s v="Ostriches"/>
        <s v="Live game"/>
        <s v="Horse"/>
        <s v="Milk and cream"/>
        <s v="Wool"/>
        <s v="Mohair"/>
        <s v="Poultry eggs"/>
        <s v="Meat"/>
        <s v="Details of animal product"/>
        <s v="Farming practice"/>
        <s v="Municipal water supply"/>
        <s v="River"/>
        <s v="Dam"/>
        <s v="Water boards/schemes"/>
        <s v="Ground water/borehole"/>
        <s v="Both surface and ground water"/>
        <s v="Treated waste water"/>
        <s v="Rainwater harvesting"/>
        <s v="Other (headwaters, wetlands)"/>
        <s v="Sprinkler"/>
        <s v="Micro-irrigation"/>
        <s v="Drip"/>
        <s v="Pivots"/>
        <s v="Canals"/>
        <s v="Flood irrigation"/>
        <s v="Dragline, quick-coupling lines"/>
        <s v="Other"/>
        <s v="General authorisation"/>
        <s v="Existing permit"/>
        <s v="Water use licence"/>
        <s v="None"/>
        <s v="Lease/Rent"/>
        <s v="Nitrogen"/>
        <s v="Phosphate"/>
        <s v="Potassium"/>
        <s v="Agricultural lime"/>
        <s v="Fertiliser mixtures (NPK)"/>
        <s v="Organic fertilizer (manure and compost)"/>
        <s v="Other fertilizers"/>
        <s v="Pesticides (insecticides)"/>
        <s v="Herbicides (weed killers)"/>
        <s v="Fungicides"/>
        <s v="Rodenticides"/>
        <s v="Other agricultural chemicals"/>
        <s v="Tractors"/>
        <s v="Harvesters"/>
        <s v="Milking and dairy machines"/>
        <s v="Presses and crushes and similar machinery"/>
        <s v="Mechanical appliances for chemical application"/>
        <s v="Dryers for agricultural products"/>
        <s v="Grain storage facility"/>
        <s v="Poultry incubators and brooders"/>
        <s v="Poultry-keeping machinery"/>
        <s v="Other machinery and equipment for farming purposes(specify)"/>
        <s v="Livestock system"/>
        <s v="Crime"/>
        <s v="Pests and diseases"/>
        <s v="Natural disasters"/>
        <s v="Fire"/>
        <s v="Details of losses due to crime"/>
        <s v="Details of losses due pest and diseases"/>
        <s v="Details of losses due to natural disasters"/>
        <s v="Details of losses fire"/>
        <s v="Sex of the farm operator/manager"/>
        <s v="Age of the farm operator/manager"/>
        <s v="Race of the farm operator/manger"/>
      </sharedItems>
    </cacheField>
    <cacheField name="x" numFmtId="0">
      <sharedItems containsBlank="1" count="150">
        <m/>
        <s v="Total"/>
        <s v="Farming related services"/>
        <s v="Forestry services"/>
        <s v="Other agricultural services rendered"/>
        <s v="Other services (non-agricultural) rendered"/>
        <s v="Female"/>
        <s v="Male"/>
        <s v="Used for crop production"/>
        <s v="Cultivated pastures"/>
        <s v="Temporarily fallow"/>
        <s v="Under protective covers e.g. green house"/>
        <s v="Grazing (livestock)"/>
        <s v="Grazing/browsing (game)"/>
        <s v="Owned"/>
        <s v="Leased/rented from government"/>
        <s v="Leased/rented from traditional administration"/>
        <s v="Leased/rented from other"/>
        <s v="Dry land"/>
        <s v="Irrigated land"/>
        <s v="Planted hectares"/>
        <s v="Production in metric tons"/>
        <s v="Quantity in metric tons"/>
        <s v="Livestock/ animal feed (grain based)"/>
        <s v="Maize meal (mealie meal)"/>
        <s v="Malt, whether or not roasted"/>
        <s v="Other field crop products"/>
        <s v="Area planted"/>
        <s v="Production"/>
        <s v="Bearing"/>
        <s v="Non-bearing"/>
        <s v="Beetroot"/>
        <s v="Butternut"/>
        <s v="Cabbage (including red cabbage)"/>
        <s v="Carrots"/>
        <s v="Green beans"/>
        <s v="Onions"/>
        <s v="Peppers"/>
        <s v="Potatoes"/>
        <s v="Pumpkins (excluding melons)"/>
        <s v="Sweet potatoes"/>
        <s v="Tomatoes"/>
        <s v="Fresh produce market"/>
        <s v="Direct to the retailers,chain stores,including contract farming,etc."/>
        <s v="Processing factories"/>
        <s v="Exported"/>
        <s v="Direct sales from farmer to consumer"/>
        <s v="Grapefruit"/>
        <s v="Lemons"/>
        <s v="Naartjies"/>
        <s v="Oranges"/>
        <s v="Other soft citrus or easy peelers"/>
        <s v="Avocado"/>
        <s v="Bananas"/>
        <s v="Berries (all kinds)"/>
        <s v="Mango"/>
        <s v="Melons"/>
        <s v="Paw paw/ papaya"/>
        <s v="Pineapples"/>
        <s v="Apples"/>
        <s v="Peaches"/>
        <s v="Pears"/>
        <s v="Plums"/>
        <s v="Table grapes"/>
        <s v="Wine grapes"/>
        <s v="Macadamia nuts"/>
        <s v="Pecan nuts"/>
        <s v="Number of animals sold"/>
        <s v="Calves"/>
        <s v="Steers 1 year and over"/>
        <s v="Heifers 1 to 2 years (breeding)"/>
        <s v="Heifers 1 to 2 years (production)"/>
        <s v="Cows over 2 years(breeding)"/>
        <s v="Cows over 2 years(production)"/>
        <s v="Bulls"/>
        <s v="Fibre(mohair/angora)(breeding)"/>
        <s v="Fibre(mohair/angora)(production)"/>
        <s v="Meat(breeding)"/>
        <s v="Meat(production)"/>
        <s v="Milk(breeding)"/>
        <s v="Milk(production)"/>
        <s v="Boars (breeding)"/>
        <s v="Boars(production)"/>
        <s v="Sows and gilts"/>
        <s v="Nursing pigs"/>
        <s v="Weaner pigs"/>
        <s v="Grower and finishing pigs"/>
        <s v="Springbok"/>
        <s v="Impala"/>
        <s v="Wildbeest"/>
        <s v="Kudu"/>
        <s v="Zebra"/>
        <s v="Other live game"/>
        <s v="Parent stock"/>
        <s v="Day-old chicks"/>
        <s v="Commercial"/>
        <s v="Commercial(including off-layers)"/>
        <s v="Dairy"/>
        <s v="Beef"/>
        <s v="Wool"/>
        <s v="Non-wool"/>
        <s v="Litres"/>
        <s v="Chicken"/>
        <s v="Mutton/lamb"/>
        <s v="Goat meat"/>
        <s v="Pork"/>
        <s v="Ostrich meat"/>
        <s v="Offal"/>
        <s v="Game/ vension meat"/>
        <s v="Other poultry meat"/>
        <s v="Other meat:(specify)"/>
        <s v="Chicken: table/normal eggs"/>
        <s v="Chicken: hatching/fertilised eggs"/>
        <s v="Other poultry eggs"/>
        <s v="Honey"/>
        <s v="Breeding seed(e.g semen,ova,embryos)"/>
        <s v="Organic fertiliser (e.g compost,animal manure)"/>
        <s v="Other"/>
        <s v="Irrigation"/>
        <s v="Dry land/Rain-fed"/>
        <s v="Both irrigation and Dry land/Rain-fed"/>
        <s v="Dozens"/>
        <s v="Grazing system"/>
        <s v="Mixed system (Mixed farming)"/>
        <s v="Industrial system"/>
        <s v="None"/>
        <s v="Stock theft"/>
        <s v="Theft of farming/forestry/fisheries produce"/>
        <s v="Theft of input supplies(e.g diesel,fertilisers and other seeds"/>
        <s v="Violent crime"/>
        <s v="Other crime"/>
        <s v="Vermin and predators"/>
        <s v="Other pests diseases"/>
        <s v="Hail"/>
        <s v="Drought"/>
        <s v="Floods"/>
        <s v="Frost"/>
        <s v="Other natural disasters"/>
        <s v="Farming units"/>
        <s v="Hectares affected by fire"/>
        <s v="Unspecified"/>
        <s v="15-34"/>
        <s v="35-44"/>
        <s v="45-54"/>
        <s v="55-64"/>
        <s v="65+"/>
        <s v="African"/>
        <s v="Coloured"/>
        <s v="Indians/Asians"/>
        <s v="White"/>
      </sharedItems>
    </cacheField>
    <cacheField name="Land" numFmtId="0">
      <sharedItems containsBlank="1" count="11">
        <m/>
        <s v="Total"/>
        <s v="Dry land"/>
        <s v="Irrigated"/>
        <s v="Production"/>
        <s v="Fresh produce market"/>
        <s v="Direct to the retailers,chain stores,including contract farming,etc."/>
        <s v="Processing factories"/>
        <s v="Exported"/>
        <s v="Direct sales from farmer to consumer"/>
        <s v="Kilograms"/>
      </sharedItems>
    </cacheField>
    <cacheField name="Region" numFmtId="0">
      <sharedItems count="10">
        <s v="South Africa"/>
        <s v="Western Cape"/>
        <s v="Eastern Cape"/>
        <s v="Northern Cape"/>
        <s v="Free State"/>
        <s v="KwaZulu-Natal"/>
        <s v="North West"/>
        <s v="Gauteng"/>
        <s v="Mpumalanga"/>
        <s v="Limpopo"/>
      </sharedItems>
    </cacheField>
    <cacheField name="Unit" numFmtId="0">
      <sharedItems containsBlank="1" count="9">
        <s v="Number"/>
        <s v="R'000"/>
        <s v="Metric tons"/>
        <s v="Hectares"/>
        <m/>
        <s v="Tons"/>
        <s v="Litre"/>
        <s v="Kilogram"/>
        <s v="Dozen"/>
      </sharedItems>
    </cacheField>
    <cacheField name="2017" numFmtId="0">
      <sharedItems containsString="0" containsBlank="1" containsNumber="1" containsInteger="1" minValue="0" maxValue="24813995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x v="0"/>
    <s v="Apples"/>
    <x v="0"/>
    <x v="0"/>
    <n v="22373"/>
  </r>
  <r>
    <x v="1"/>
    <s v="Apples"/>
    <x v="1"/>
    <x v="0"/>
    <n v="398685"/>
  </r>
  <r>
    <x v="2"/>
    <s v="Apples"/>
    <x v="2"/>
    <x v="0"/>
    <n v="891979"/>
  </r>
  <r>
    <x v="0"/>
    <s v="Apricots"/>
    <x v="0"/>
    <x v="0"/>
    <n v="2922"/>
  </r>
  <r>
    <x v="1"/>
    <s v="Apricots"/>
    <x v="1"/>
    <x v="0"/>
    <n v="86441"/>
  </r>
  <r>
    <x v="2"/>
    <s v="Apricots"/>
    <x v="2"/>
    <x v="0"/>
    <n v="25258"/>
  </r>
  <r>
    <x v="2"/>
    <s v="Asparagus"/>
    <x v="2"/>
    <x v="1"/>
    <n v="264"/>
  </r>
  <r>
    <x v="0"/>
    <s v="Avocados"/>
    <x v="0"/>
    <x v="0"/>
    <n v="16852"/>
  </r>
  <r>
    <x v="1"/>
    <s v="Avocados"/>
    <x v="1"/>
    <x v="0"/>
    <n v="52851"/>
  </r>
  <r>
    <x v="2"/>
    <s v="Avocados"/>
    <x v="2"/>
    <x v="0"/>
    <n v="89065"/>
  </r>
  <r>
    <x v="0"/>
    <s v="Bananas"/>
    <x v="0"/>
    <x v="0"/>
    <n v="6902"/>
  </r>
  <r>
    <x v="1"/>
    <s v="Bananas"/>
    <x v="1"/>
    <x v="0"/>
    <n v="586982"/>
  </r>
  <r>
    <x v="2"/>
    <s v="Bananas"/>
    <x v="2"/>
    <x v="0"/>
    <n v="405135"/>
  </r>
  <r>
    <x v="0"/>
    <s v="Barley"/>
    <x v="0"/>
    <x v="2"/>
    <n v="131960"/>
  </r>
  <r>
    <x v="1"/>
    <s v="Barley"/>
    <x v="1"/>
    <x v="2"/>
    <n v="26144"/>
  </r>
  <r>
    <x v="2"/>
    <s v="Barley"/>
    <x v="2"/>
    <x v="2"/>
    <n v="345000"/>
  </r>
  <r>
    <x v="0"/>
    <s v="Bastfibres, other"/>
    <x v="0"/>
    <x v="3"/>
    <n v="1229"/>
  </r>
  <r>
    <x v="1"/>
    <s v="Bastfibres, other"/>
    <x v="1"/>
    <x v="3"/>
    <n v="6347"/>
  </r>
  <r>
    <x v="2"/>
    <s v="Bastfibres, other"/>
    <x v="2"/>
    <x v="3"/>
    <n v="780"/>
  </r>
  <r>
    <x v="0"/>
    <s v="Beans, dry"/>
    <x v="0"/>
    <x v="4"/>
    <n v="59300"/>
  </r>
  <r>
    <x v="1"/>
    <s v="Beans, dry"/>
    <x v="1"/>
    <x v="4"/>
    <n v="11190"/>
  </r>
  <r>
    <x v="2"/>
    <s v="Beans, dry"/>
    <x v="2"/>
    <x v="4"/>
    <n v="66355"/>
  </r>
  <r>
    <x v="0"/>
    <s v="Beans, green"/>
    <x v="0"/>
    <x v="4"/>
    <n v="3825"/>
  </r>
  <r>
    <x v="1"/>
    <s v="Beans, green"/>
    <x v="1"/>
    <x v="4"/>
    <n v="54894"/>
  </r>
  <r>
    <x v="2"/>
    <s v="Beans, green"/>
    <x v="2"/>
    <x v="4"/>
    <n v="20997"/>
  </r>
  <r>
    <x v="0"/>
    <s v="Berries nes"/>
    <x v="0"/>
    <x v="0"/>
    <n v="300"/>
  </r>
  <r>
    <x v="1"/>
    <s v="Berries nes"/>
    <x v="1"/>
    <x v="0"/>
    <n v="96433"/>
  </r>
  <r>
    <x v="2"/>
    <s v="Berries nes"/>
    <x v="2"/>
    <x v="0"/>
    <n v="2893"/>
  </r>
  <r>
    <x v="0"/>
    <s v="Buckwheat"/>
    <x v="0"/>
    <x v="2"/>
    <n v="570"/>
  </r>
  <r>
    <x v="1"/>
    <s v="Buckwheat"/>
    <x v="1"/>
    <x v="2"/>
    <n v="4000"/>
  </r>
  <r>
    <x v="2"/>
    <s v="Buckwheat"/>
    <x v="2"/>
    <x v="2"/>
    <n v="228"/>
  </r>
  <r>
    <x v="0"/>
    <s v="Cabbages and other brassicas"/>
    <x v="0"/>
    <x v="1"/>
    <n v="2912"/>
  </r>
  <r>
    <x v="1"/>
    <s v="Cabbages and other brassicas"/>
    <x v="1"/>
    <x v="1"/>
    <n v="568146"/>
  </r>
  <r>
    <x v="2"/>
    <s v="Cabbages and other brassicas"/>
    <x v="2"/>
    <x v="1"/>
    <n v="165444"/>
  </r>
  <r>
    <x v="0"/>
    <s v="Carrots and turnips"/>
    <x v="0"/>
    <x v="1"/>
    <n v="7609"/>
  </r>
  <r>
    <x v="1"/>
    <s v="Carrots and turnips"/>
    <x v="1"/>
    <x v="1"/>
    <n v="296056"/>
  </r>
  <r>
    <x v="2"/>
    <s v="Carrots and turnips"/>
    <x v="2"/>
    <x v="1"/>
    <n v="225269"/>
  </r>
  <r>
    <x v="0"/>
    <s v="Castor oil seed"/>
    <x v="0"/>
    <x v="5"/>
    <n v="8914"/>
  </r>
  <r>
    <x v="1"/>
    <s v="Castor oil seed"/>
    <x v="1"/>
    <x v="5"/>
    <n v="7540"/>
  </r>
  <r>
    <x v="2"/>
    <s v="Castor oil seed"/>
    <x v="2"/>
    <x v="5"/>
    <n v="6721"/>
  </r>
  <r>
    <x v="0"/>
    <s v="Cauliflowers and broccoli"/>
    <x v="0"/>
    <x v="1"/>
    <n v="827"/>
  </r>
  <r>
    <x v="1"/>
    <s v="Cauliflowers and broccoli"/>
    <x v="1"/>
    <x v="1"/>
    <n v="126651"/>
  </r>
  <r>
    <x v="2"/>
    <s v="Cauliflowers and broccoli"/>
    <x v="2"/>
    <x v="1"/>
    <n v="10474"/>
  </r>
  <r>
    <x v="0"/>
    <s v="Cereals nes"/>
    <x v="0"/>
    <x v="2"/>
    <n v="5299"/>
  </r>
  <r>
    <x v="1"/>
    <s v="Cereals nes"/>
    <x v="1"/>
    <x v="2"/>
    <n v="4473"/>
  </r>
  <r>
    <x v="2"/>
    <s v="Cereals nes"/>
    <x v="2"/>
    <x v="2"/>
    <n v="2370"/>
  </r>
  <r>
    <x v="0"/>
    <s v="Cherries"/>
    <x v="0"/>
    <x v="0"/>
    <n v="270"/>
  </r>
  <r>
    <x v="1"/>
    <s v="Cherries"/>
    <x v="1"/>
    <x v="0"/>
    <n v="15593"/>
  </r>
  <r>
    <x v="2"/>
    <s v="Cherries"/>
    <x v="2"/>
    <x v="0"/>
    <n v="421"/>
  </r>
  <r>
    <x v="0"/>
    <s v="Chicory roots"/>
    <x v="0"/>
    <x v="1"/>
    <n v="232"/>
  </r>
  <r>
    <x v="1"/>
    <s v="Chicory roots"/>
    <x v="1"/>
    <x v="1"/>
    <n v="53103"/>
  </r>
  <r>
    <x v="2"/>
    <s v="Chicory roots"/>
    <x v="2"/>
    <x v="1"/>
    <n v="1232"/>
  </r>
  <r>
    <x v="0"/>
    <s v="Chillies and peppers, dry"/>
    <x v="0"/>
    <x v="3"/>
    <n v="7542"/>
  </r>
  <r>
    <x v="1"/>
    <s v="Chillies and peppers, dry"/>
    <x v="1"/>
    <x v="3"/>
    <n v="23613"/>
  </r>
  <r>
    <x v="2"/>
    <s v="Chillies and peppers, dry"/>
    <x v="2"/>
    <x v="3"/>
    <n v="17809"/>
  </r>
  <r>
    <x v="2"/>
    <s v="Chillies and peppers, green"/>
    <x v="2"/>
    <x v="3"/>
    <n v="1048"/>
  </r>
  <r>
    <x v="0"/>
    <s v="Cow peas, dry"/>
    <x v="0"/>
    <x v="4"/>
    <n v="10990"/>
  </r>
  <r>
    <x v="1"/>
    <s v="Cow peas, dry"/>
    <x v="1"/>
    <x v="4"/>
    <n v="4369"/>
  </r>
  <r>
    <x v="2"/>
    <s v="Cow peas, dry"/>
    <x v="2"/>
    <x v="4"/>
    <n v="4801"/>
  </r>
  <r>
    <x v="0"/>
    <s v="Cucumbers and gherkins"/>
    <x v="0"/>
    <x v="1"/>
    <n v="1680"/>
  </r>
  <r>
    <x v="1"/>
    <s v="Cucumbers and gherkins"/>
    <x v="1"/>
    <x v="1"/>
    <n v="173345"/>
  </r>
  <r>
    <x v="2"/>
    <s v="Cucumbers and gherkins"/>
    <x v="2"/>
    <x v="1"/>
    <n v="29122"/>
  </r>
  <r>
    <x v="0"/>
    <s v="Fibre crops nes"/>
    <x v="0"/>
    <x v="3"/>
    <n v="3188"/>
  </r>
  <r>
    <x v="1"/>
    <s v="Fibre crops nes"/>
    <x v="1"/>
    <x v="3"/>
    <n v="7108"/>
  </r>
  <r>
    <x v="2"/>
    <s v="Fibre crops nes"/>
    <x v="2"/>
    <x v="3"/>
    <n v="2266"/>
  </r>
  <r>
    <x v="0"/>
    <s v="Figs"/>
    <x v="0"/>
    <x v="0"/>
    <n v="610"/>
  </r>
  <r>
    <x v="1"/>
    <s v="Figs"/>
    <x v="1"/>
    <x v="0"/>
    <n v="32328"/>
  </r>
  <r>
    <x v="2"/>
    <s v="Figs"/>
    <x v="2"/>
    <x v="0"/>
    <n v="1972"/>
  </r>
  <r>
    <x v="0"/>
    <s v="Fruit, citrus nes"/>
    <x v="0"/>
    <x v="0"/>
    <n v="273"/>
  </r>
  <r>
    <x v="1"/>
    <s v="Fruit, citrus nes"/>
    <x v="1"/>
    <x v="0"/>
    <n v="426117"/>
  </r>
  <r>
    <x v="2"/>
    <s v="Fruit, citrus nes"/>
    <x v="2"/>
    <x v="0"/>
    <n v="11633"/>
  </r>
  <r>
    <x v="0"/>
    <s v="Fruit, fresh nes"/>
    <x v="0"/>
    <x v="0"/>
    <n v="6182"/>
  </r>
  <r>
    <x v="1"/>
    <s v="Fruit, fresh nes"/>
    <x v="1"/>
    <x v="0"/>
    <n v="118253"/>
  </r>
  <r>
    <x v="2"/>
    <s v="Fruit, fresh nes"/>
    <x v="2"/>
    <x v="0"/>
    <n v="73104"/>
  </r>
  <r>
    <x v="0"/>
    <s v="Grapefruit (inc. pomelos)"/>
    <x v="0"/>
    <x v="6"/>
    <n v="12303"/>
  </r>
  <r>
    <x v="1"/>
    <s v="Grapefruit (inc. pomelos)"/>
    <x v="1"/>
    <x v="6"/>
    <n v="307757"/>
  </r>
  <r>
    <x v="2"/>
    <s v="Grapefruit (inc. pomelos)"/>
    <x v="2"/>
    <x v="6"/>
    <n v="378634"/>
  </r>
  <r>
    <x v="0"/>
    <s v="Grapes"/>
    <x v="0"/>
    <x v="6"/>
    <n v="115673"/>
  </r>
  <r>
    <x v="1"/>
    <s v="Grapes"/>
    <x v="1"/>
    <x v="6"/>
    <n v="172300"/>
  </r>
  <r>
    <x v="2"/>
    <s v="Grapes"/>
    <x v="2"/>
    <x v="6"/>
    <n v="1993048"/>
  </r>
  <r>
    <x v="0"/>
    <s v="Groundnuts, with shell"/>
    <x v="0"/>
    <x v="0"/>
    <n v="20050"/>
  </r>
  <r>
    <x v="1"/>
    <s v="Groundnuts, with shell"/>
    <x v="1"/>
    <x v="0"/>
    <n v="9676"/>
  </r>
  <r>
    <x v="2"/>
    <s v="Groundnuts, with shell"/>
    <x v="2"/>
    <x v="0"/>
    <n v="19400"/>
  </r>
  <r>
    <x v="0"/>
    <s v="Hops"/>
    <x v="0"/>
    <x v="3"/>
    <n v="383"/>
  </r>
  <r>
    <x v="1"/>
    <s v="Hops"/>
    <x v="1"/>
    <x v="3"/>
    <n v="12324"/>
  </r>
  <r>
    <x v="2"/>
    <s v="Hops"/>
    <x v="2"/>
    <x v="3"/>
    <n v="472"/>
  </r>
  <r>
    <x v="0"/>
    <s v="Leeks, other alliaceous vegetables"/>
    <x v="0"/>
    <x v="1"/>
    <m/>
  </r>
  <r>
    <x v="2"/>
    <s v="Leeks, other alliaceous vegetables"/>
    <x v="2"/>
    <x v="1"/>
    <m/>
  </r>
  <r>
    <x v="0"/>
    <s v="Lemons and limes"/>
    <x v="0"/>
    <x v="0"/>
    <n v="24542"/>
  </r>
  <r>
    <x v="1"/>
    <s v="Lemons and limes"/>
    <x v="1"/>
    <x v="0"/>
    <n v="208021"/>
  </r>
  <r>
    <x v="2"/>
    <s v="Lemons and limes"/>
    <x v="2"/>
    <x v="0"/>
    <n v="510524"/>
  </r>
  <r>
    <x v="0"/>
    <s v="Lettuce and chicory"/>
    <x v="0"/>
    <x v="1"/>
    <n v="2158"/>
  </r>
  <r>
    <x v="1"/>
    <s v="Lettuce and chicory"/>
    <x v="1"/>
    <x v="1"/>
    <n v="148309"/>
  </r>
  <r>
    <x v="2"/>
    <s v="Lettuce and chicory"/>
    <x v="2"/>
    <x v="1"/>
    <n v="32005"/>
  </r>
  <r>
    <x v="0"/>
    <s v="Lupins"/>
    <x v="0"/>
    <x v="4"/>
    <n v="7321"/>
  </r>
  <r>
    <x v="1"/>
    <s v="Lupins"/>
    <x v="1"/>
    <x v="4"/>
    <n v="9868"/>
  </r>
  <r>
    <x v="2"/>
    <s v="Lupins"/>
    <x v="2"/>
    <x v="4"/>
    <n v="7224"/>
  </r>
  <r>
    <x v="0"/>
    <s v="Maize"/>
    <x v="0"/>
    <x v="7"/>
    <n v="2300500"/>
  </r>
  <r>
    <x v="1"/>
    <s v="Maize"/>
    <x v="1"/>
    <x v="7"/>
    <n v="49013"/>
  </r>
  <r>
    <x v="2"/>
    <s v="Maize"/>
    <x v="2"/>
    <x v="7"/>
    <n v="11275500"/>
  </r>
  <r>
    <x v="0"/>
    <s v="Maize, green"/>
    <x v="0"/>
    <x v="7"/>
    <n v="36764"/>
  </r>
  <r>
    <x v="1"/>
    <s v="Maize, green"/>
    <x v="1"/>
    <x v="7"/>
    <n v="107564"/>
  </r>
  <r>
    <x v="2"/>
    <s v="Maize, green"/>
    <x v="2"/>
    <x v="7"/>
    <n v="395450"/>
  </r>
  <r>
    <x v="0"/>
    <s v="Mangoes, mangosteens, guavas"/>
    <x v="0"/>
    <x v="0"/>
    <n v="5574"/>
  </r>
  <r>
    <x v="1"/>
    <s v="Mangoes, mangosteens, guavas"/>
    <x v="1"/>
    <x v="0"/>
    <n v="201896"/>
  </r>
  <r>
    <x v="2"/>
    <s v="Mangoes, mangosteens, guavas"/>
    <x v="2"/>
    <x v="0"/>
    <n v="112537"/>
  </r>
  <r>
    <x v="0"/>
    <s v="Melons, other (inc.cantaloupes)"/>
    <x v="0"/>
    <x v="1"/>
    <n v="1624"/>
  </r>
  <r>
    <x v="1"/>
    <s v="Melons, other (inc.cantaloupes)"/>
    <x v="1"/>
    <x v="1"/>
    <n v="97186"/>
  </r>
  <r>
    <x v="2"/>
    <s v="Melons, other (inc.cantaloupes)"/>
    <x v="2"/>
    <x v="1"/>
    <n v="15783"/>
  </r>
  <r>
    <x v="0"/>
    <s v="Millet"/>
    <x v="0"/>
    <x v="2"/>
    <n v="10673"/>
  </r>
  <r>
    <x v="1"/>
    <s v="Millet"/>
    <x v="1"/>
    <x v="2"/>
    <n v="4835"/>
  </r>
  <r>
    <x v="2"/>
    <s v="Millet"/>
    <x v="2"/>
    <x v="2"/>
    <n v="5160"/>
  </r>
  <r>
    <x v="2"/>
    <s v="Mushrooms and truffles"/>
    <x v="2"/>
    <x v="1"/>
    <n v="22869"/>
  </r>
  <r>
    <x v="0"/>
    <s v="Nuts nes"/>
    <x v="0"/>
    <x v="0"/>
    <n v="6761"/>
  </r>
  <r>
    <x v="1"/>
    <s v="Nuts nes"/>
    <x v="1"/>
    <x v="0"/>
    <n v="34844"/>
  </r>
  <r>
    <x v="2"/>
    <s v="Nuts nes"/>
    <x v="2"/>
    <x v="0"/>
    <n v="23558"/>
  </r>
  <r>
    <x v="0"/>
    <s v="Oats"/>
    <x v="0"/>
    <x v="2"/>
    <n v="21000"/>
  </r>
  <r>
    <x v="1"/>
    <s v="Oats"/>
    <x v="1"/>
    <x v="2"/>
    <n v="7857"/>
  </r>
  <r>
    <x v="2"/>
    <s v="Oats"/>
    <x v="2"/>
    <x v="2"/>
    <n v="16500"/>
  </r>
  <r>
    <x v="0"/>
    <s v="Oilseeds nes"/>
    <x v="0"/>
    <x v="5"/>
    <n v="4870"/>
  </r>
  <r>
    <x v="1"/>
    <s v="Oilseeds nes"/>
    <x v="1"/>
    <x v="5"/>
    <n v="30532"/>
  </r>
  <r>
    <x v="2"/>
    <s v="Oilseeds nes"/>
    <x v="2"/>
    <x v="5"/>
    <n v="14869"/>
  </r>
  <r>
    <x v="0"/>
    <s v="Onions, dry"/>
    <x v="0"/>
    <x v="1"/>
    <n v="28613"/>
  </r>
  <r>
    <x v="1"/>
    <s v="Onions, dry"/>
    <x v="1"/>
    <x v="1"/>
    <n v="247175"/>
  </r>
  <r>
    <x v="2"/>
    <s v="Onions, dry"/>
    <x v="2"/>
    <x v="1"/>
    <n v="707242"/>
  </r>
  <r>
    <x v="0"/>
    <s v="Oranges"/>
    <x v="0"/>
    <x v="0"/>
    <n v="39365"/>
  </r>
  <r>
    <x v="1"/>
    <s v="Oranges"/>
    <x v="1"/>
    <x v="0"/>
    <n v="428415"/>
  </r>
  <r>
    <x v="2"/>
    <s v="Oranges"/>
    <x v="2"/>
    <x v="0"/>
    <n v="1686455"/>
  </r>
  <r>
    <x v="0"/>
    <s v="Papayas"/>
    <x v="0"/>
    <x v="0"/>
    <n v="1171"/>
  </r>
  <r>
    <x v="1"/>
    <s v="Papayas"/>
    <x v="1"/>
    <x v="0"/>
    <n v="90034"/>
  </r>
  <r>
    <x v="2"/>
    <s v="Papayas"/>
    <x v="2"/>
    <x v="0"/>
    <n v="10543"/>
  </r>
  <r>
    <x v="0"/>
    <s v="Peaches and nectarines"/>
    <x v="0"/>
    <x v="0"/>
    <n v="8118"/>
  </r>
  <r>
    <x v="1"/>
    <s v="Peaches and nectarines"/>
    <x v="1"/>
    <x v="0"/>
    <n v="177753"/>
  </r>
  <r>
    <x v="2"/>
    <s v="Peaches and nectarines"/>
    <x v="2"/>
    <x v="0"/>
    <n v="144300"/>
  </r>
  <r>
    <x v="0"/>
    <s v="Pears"/>
    <x v="0"/>
    <x v="0"/>
    <n v="11006"/>
  </r>
  <r>
    <x v="1"/>
    <s v="Pears"/>
    <x v="1"/>
    <x v="0"/>
    <n v="369991"/>
  </r>
  <r>
    <x v="2"/>
    <s v="Pears"/>
    <x v="2"/>
    <x v="0"/>
    <n v="407212"/>
  </r>
  <r>
    <x v="0"/>
    <s v="Peas, dry"/>
    <x v="0"/>
    <x v="4"/>
    <n v="802"/>
  </r>
  <r>
    <x v="1"/>
    <s v="Peas, dry"/>
    <x v="1"/>
    <x v="4"/>
    <n v="10237"/>
  </r>
  <r>
    <x v="2"/>
    <s v="Peas, dry"/>
    <x v="2"/>
    <x v="4"/>
    <n v="821"/>
  </r>
  <r>
    <x v="0"/>
    <s v="Peas, green"/>
    <x v="0"/>
    <x v="4"/>
    <n v="857"/>
  </r>
  <r>
    <x v="1"/>
    <s v="Peas, green"/>
    <x v="1"/>
    <x v="4"/>
    <n v="22882"/>
  </r>
  <r>
    <x v="2"/>
    <s v="Peas, green"/>
    <x v="2"/>
    <x v="4"/>
    <n v="1961"/>
  </r>
  <r>
    <x v="0"/>
    <s v="Pineapples"/>
    <x v="0"/>
    <x v="0"/>
    <n v="9323"/>
  </r>
  <r>
    <x v="1"/>
    <s v="Pineapples"/>
    <x v="1"/>
    <x v="0"/>
    <n v="123465"/>
  </r>
  <r>
    <x v="2"/>
    <s v="Pineapples"/>
    <x v="2"/>
    <x v="0"/>
    <n v="115106"/>
  </r>
  <r>
    <x v="0"/>
    <s v="Plums and sloes"/>
    <x v="0"/>
    <x v="0"/>
    <n v="7300"/>
  </r>
  <r>
    <x v="1"/>
    <s v="Plums and sloes"/>
    <x v="1"/>
    <x v="0"/>
    <n v="83508"/>
  </r>
  <r>
    <x v="2"/>
    <s v="Plums and sloes"/>
    <x v="2"/>
    <x v="0"/>
    <n v="60961"/>
  </r>
  <r>
    <x v="0"/>
    <s v="Potatoes"/>
    <x v="0"/>
    <x v="8"/>
    <n v="68348"/>
  </r>
  <r>
    <x v="1"/>
    <s v="Potatoes"/>
    <x v="1"/>
    <x v="8"/>
    <n v="366620"/>
  </r>
  <r>
    <x v="2"/>
    <s v="Potatoes"/>
    <x v="2"/>
    <x v="8"/>
    <n v="2505775"/>
  </r>
  <r>
    <x v="0"/>
    <s v="Pumpkins, squash and gourds"/>
    <x v="0"/>
    <x v="1"/>
    <n v="31978"/>
  </r>
  <r>
    <x v="1"/>
    <s v="Pumpkins, squash and gourds"/>
    <x v="1"/>
    <x v="1"/>
    <n v="84585"/>
  </r>
  <r>
    <x v="2"/>
    <s v="Pumpkins, squash and gourds"/>
    <x v="2"/>
    <x v="1"/>
    <n v="270486"/>
  </r>
  <r>
    <x v="0"/>
    <s v="Quinces"/>
    <x v="0"/>
    <x v="0"/>
    <n v="31"/>
  </r>
  <r>
    <x v="1"/>
    <s v="Quinces"/>
    <x v="1"/>
    <x v="0"/>
    <n v="49355"/>
  </r>
  <r>
    <x v="2"/>
    <s v="Quinces"/>
    <x v="2"/>
    <x v="0"/>
    <n v="153"/>
  </r>
  <r>
    <x v="0"/>
    <s v="Rapeseed"/>
    <x v="0"/>
    <x v="5"/>
    <n v="74000"/>
  </r>
  <r>
    <x v="1"/>
    <s v="Rapeseed"/>
    <x v="1"/>
    <x v="5"/>
    <n v="12838"/>
  </r>
  <r>
    <x v="2"/>
    <s v="Rapeseed"/>
    <x v="2"/>
    <x v="5"/>
    <n v="95000"/>
  </r>
  <r>
    <x v="0"/>
    <s v="Rice, paddy"/>
    <x v="0"/>
    <x v="2"/>
    <n v="1097"/>
  </r>
  <r>
    <x v="1"/>
    <s v="Rice, paddy"/>
    <x v="1"/>
    <x v="2"/>
    <n v="28049"/>
  </r>
  <r>
    <x v="2"/>
    <s v="Rice, paddy"/>
    <x v="2"/>
    <x v="2"/>
    <n v="3077"/>
  </r>
  <r>
    <x v="2"/>
    <s v="Rice, paddy (rice milled equivalent)"/>
    <x v="2"/>
    <x v="2"/>
    <n v="2052"/>
  </r>
  <r>
    <x v="0"/>
    <s v="Rye"/>
    <x v="0"/>
    <x v="2"/>
    <n v="1254"/>
  </r>
  <r>
    <x v="1"/>
    <s v="Rye"/>
    <x v="1"/>
    <x v="2"/>
    <n v="13405"/>
  </r>
  <r>
    <x v="2"/>
    <s v="Rye"/>
    <x v="2"/>
    <x v="2"/>
    <n v="1681"/>
  </r>
  <r>
    <x v="0"/>
    <s v="Seed cotton"/>
    <x v="0"/>
    <x v="3"/>
    <n v="24802"/>
  </r>
  <r>
    <x v="1"/>
    <s v="Seed cotton"/>
    <x v="1"/>
    <x v="3"/>
    <n v="29557"/>
  </r>
  <r>
    <x v="2"/>
    <s v="Seed cotton"/>
    <x v="2"/>
    <x v="3"/>
    <n v="73308"/>
  </r>
  <r>
    <x v="0"/>
    <s v="Sisal"/>
    <x v="0"/>
    <x v="3"/>
    <n v="1813"/>
  </r>
  <r>
    <x v="1"/>
    <s v="Sisal"/>
    <x v="1"/>
    <x v="3"/>
    <n v="6167"/>
  </r>
  <r>
    <x v="2"/>
    <s v="Sisal"/>
    <x v="2"/>
    <x v="3"/>
    <n v="1118"/>
  </r>
  <r>
    <x v="0"/>
    <s v="Sorghum"/>
    <x v="0"/>
    <x v="2"/>
    <n v="50500"/>
  </r>
  <r>
    <x v="1"/>
    <s v="Sorghum"/>
    <x v="1"/>
    <x v="2"/>
    <n v="25149"/>
  </r>
  <r>
    <x v="2"/>
    <s v="Sorghum"/>
    <x v="2"/>
    <x v="2"/>
    <n v="127000"/>
  </r>
  <r>
    <x v="0"/>
    <s v="Soybeans"/>
    <x v="0"/>
    <x v="5"/>
    <n v="730500"/>
  </r>
  <r>
    <x v="1"/>
    <s v="Soybeans"/>
    <x v="1"/>
    <x v="5"/>
    <n v="16021"/>
  </r>
  <r>
    <x v="2"/>
    <s v="Soybeans"/>
    <x v="2"/>
    <x v="5"/>
    <n v="1170345"/>
  </r>
  <r>
    <x v="0"/>
    <s v="Strawberries"/>
    <x v="0"/>
    <x v="0"/>
    <n v="810"/>
  </r>
  <r>
    <x v="1"/>
    <s v="Strawberries"/>
    <x v="1"/>
    <x v="0"/>
    <n v="115963"/>
  </r>
  <r>
    <x v="2"/>
    <s v="Strawberries"/>
    <x v="2"/>
    <x v="0"/>
    <n v="9393"/>
  </r>
  <r>
    <x v="0"/>
    <s v="Sugar cane"/>
    <x v="0"/>
    <x v="9"/>
    <n v="298611"/>
  </r>
  <r>
    <x v="1"/>
    <s v="Sugar cane"/>
    <x v="1"/>
    <x v="9"/>
    <n v="652429"/>
  </r>
  <r>
    <x v="2"/>
    <s v="Sugar cane"/>
    <x v="2"/>
    <x v="9"/>
    <n v="19482246"/>
  </r>
  <r>
    <x v="0"/>
    <s v="Sunflower seed"/>
    <x v="0"/>
    <x v="5"/>
    <n v="515350"/>
  </r>
  <r>
    <x v="1"/>
    <s v="Sunflower seed"/>
    <x v="1"/>
    <x v="5"/>
    <n v="13156"/>
  </r>
  <r>
    <x v="2"/>
    <s v="Sunflower seed"/>
    <x v="2"/>
    <x v="5"/>
    <n v="678000"/>
  </r>
  <r>
    <x v="0"/>
    <s v="Sweet potatoes"/>
    <x v="0"/>
    <x v="8"/>
    <n v="32112"/>
  </r>
  <r>
    <x v="1"/>
    <s v="Sweet potatoes"/>
    <x v="1"/>
    <x v="8"/>
    <n v="27620"/>
  </r>
  <r>
    <x v="2"/>
    <s v="Sweet potatoes"/>
    <x v="2"/>
    <x v="8"/>
    <n v="88692"/>
  </r>
  <r>
    <x v="0"/>
    <s v="Tangerines, mandarins, clementines, satsumas"/>
    <x v="0"/>
    <x v="0"/>
    <n v="6514"/>
  </r>
  <r>
    <x v="1"/>
    <s v="Tangerines, mandarins, clementines, satsumas"/>
    <x v="1"/>
    <x v="0"/>
    <n v="301078"/>
  </r>
  <r>
    <x v="2"/>
    <s v="Tangerines, mandarins, clementines, satsumas"/>
    <x v="2"/>
    <x v="0"/>
    <n v="196122"/>
  </r>
  <r>
    <x v="0"/>
    <s v="Tea"/>
    <x v="0"/>
    <x v="3"/>
    <n v="717"/>
  </r>
  <r>
    <x v="1"/>
    <s v="Tea"/>
    <x v="1"/>
    <x v="3"/>
    <n v="18856"/>
  </r>
  <r>
    <x v="2"/>
    <s v="Tea"/>
    <x v="2"/>
    <x v="3"/>
    <n v="1352"/>
  </r>
  <r>
    <x v="0"/>
    <s v="Tobacco, unmanufactured"/>
    <x v="0"/>
    <x v="3"/>
    <n v="4817"/>
  </r>
  <r>
    <x v="1"/>
    <s v="Tobacco, unmanufactured"/>
    <x v="1"/>
    <x v="3"/>
    <n v="31908"/>
  </r>
  <r>
    <x v="2"/>
    <s v="Tobacco, unmanufactured"/>
    <x v="2"/>
    <x v="3"/>
    <n v="15370"/>
  </r>
  <r>
    <x v="0"/>
    <s v="Tomatoes"/>
    <x v="0"/>
    <x v="1"/>
    <n v="8278"/>
  </r>
  <r>
    <x v="1"/>
    <s v="Tomatoes"/>
    <x v="1"/>
    <x v="1"/>
    <n v="671038"/>
  </r>
  <r>
    <x v="2"/>
    <s v="Tomatoes"/>
    <x v="2"/>
    <x v="1"/>
    <n v="555485"/>
  </r>
  <r>
    <x v="0"/>
    <s v="Vegetables, fresh nes"/>
    <x v="0"/>
    <x v="1"/>
    <n v="13844"/>
  </r>
  <r>
    <x v="1"/>
    <s v="Vegetables, fresh nes"/>
    <x v="1"/>
    <x v="1"/>
    <n v="112141"/>
  </r>
  <r>
    <x v="2"/>
    <s v="Vegetables, fresh nes"/>
    <x v="2"/>
    <x v="1"/>
    <n v="155248"/>
  </r>
  <r>
    <x v="0"/>
    <s v="Watermelons"/>
    <x v="0"/>
    <x v="1"/>
    <n v="4786"/>
  </r>
  <r>
    <x v="1"/>
    <s v="Watermelons"/>
    <x v="1"/>
    <x v="1"/>
    <n v="158811"/>
  </r>
  <r>
    <x v="2"/>
    <s v="Watermelons"/>
    <x v="2"/>
    <x v="1"/>
    <n v="76007"/>
  </r>
  <r>
    <x v="0"/>
    <s v="Wheat"/>
    <x v="0"/>
    <x v="10"/>
    <n v="540000"/>
  </r>
  <r>
    <x v="1"/>
    <s v="Wheat"/>
    <x v="1"/>
    <x v="10"/>
    <n v="28426"/>
  </r>
  <r>
    <x v="2"/>
    <s v="Wheat"/>
    <x v="2"/>
    <x v="10"/>
    <n v="153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">
  <r>
    <x v="0"/>
    <x v="0"/>
    <s v="ha"/>
    <s v="caofr"/>
    <n v="22373"/>
  </r>
  <r>
    <x v="1"/>
    <x v="0"/>
    <s v="hg/ha"/>
    <s v="caofr"/>
    <n v="398685"/>
  </r>
  <r>
    <x v="2"/>
    <x v="0"/>
    <s v="tonnes"/>
    <s v="caofr"/>
    <n v="891979"/>
  </r>
  <r>
    <x v="0"/>
    <x v="1"/>
    <s v="ha"/>
    <s v="caofr"/>
    <n v="2922"/>
  </r>
  <r>
    <x v="1"/>
    <x v="1"/>
    <s v="hg/ha"/>
    <s v="caofr"/>
    <n v="86441"/>
  </r>
  <r>
    <x v="2"/>
    <x v="1"/>
    <s v="tonnes"/>
    <s v="caofr"/>
    <n v="25258"/>
  </r>
  <r>
    <x v="2"/>
    <x v="2"/>
    <s v="tonnes"/>
    <s v="caveg"/>
    <n v="264"/>
  </r>
  <r>
    <x v="0"/>
    <x v="3"/>
    <s v="ha"/>
    <s v="caofr"/>
    <n v="16852"/>
  </r>
  <r>
    <x v="1"/>
    <x v="3"/>
    <s v="hg/ha"/>
    <s v="caofr"/>
    <n v="52851"/>
  </r>
  <r>
    <x v="2"/>
    <x v="3"/>
    <s v="tonnes"/>
    <s v="caofr"/>
    <n v="89065"/>
  </r>
  <r>
    <x v="0"/>
    <x v="4"/>
    <s v="ha"/>
    <s v="caofr"/>
    <n v="6902"/>
  </r>
  <r>
    <x v="1"/>
    <x v="4"/>
    <s v="hg/ha"/>
    <s v="caofr"/>
    <n v="586982"/>
  </r>
  <r>
    <x v="2"/>
    <x v="4"/>
    <s v="tonnes"/>
    <s v="caofr"/>
    <n v="405135"/>
  </r>
  <r>
    <x v="0"/>
    <x v="5"/>
    <s v="ha"/>
    <s v="caoce"/>
    <n v="131960"/>
  </r>
  <r>
    <x v="1"/>
    <x v="5"/>
    <s v="hg/ha"/>
    <s v="caoce"/>
    <n v="26144"/>
  </r>
  <r>
    <x v="2"/>
    <x v="5"/>
    <s v="tonnes"/>
    <s v="caoce"/>
    <n v="345000"/>
  </r>
  <r>
    <x v="0"/>
    <x v="6"/>
    <s v="ha"/>
    <s v="caoth"/>
    <n v="1229"/>
  </r>
  <r>
    <x v="1"/>
    <x v="6"/>
    <s v="hg/ha"/>
    <s v="caoth"/>
    <n v="6347"/>
  </r>
  <r>
    <x v="2"/>
    <x v="6"/>
    <s v="tonnes"/>
    <s v="caoth"/>
    <n v="780"/>
  </r>
  <r>
    <x v="0"/>
    <x v="7"/>
    <s v="ha"/>
    <s v="capul"/>
    <n v="59300"/>
  </r>
  <r>
    <x v="1"/>
    <x v="7"/>
    <s v="hg/ha"/>
    <s v="capul"/>
    <n v="11190"/>
  </r>
  <r>
    <x v="2"/>
    <x v="7"/>
    <s v="tonnes"/>
    <s v="capul"/>
    <n v="66355"/>
  </r>
  <r>
    <x v="0"/>
    <x v="8"/>
    <s v="ha"/>
    <s v="capul"/>
    <n v="3825"/>
  </r>
  <r>
    <x v="1"/>
    <x v="8"/>
    <s v="hg/ha"/>
    <s v="capul"/>
    <n v="54894"/>
  </r>
  <r>
    <x v="2"/>
    <x v="8"/>
    <s v="tonnes"/>
    <s v="capul"/>
    <n v="20997"/>
  </r>
  <r>
    <x v="0"/>
    <x v="9"/>
    <s v="ha"/>
    <s v="caofr"/>
    <n v="300"/>
  </r>
  <r>
    <x v="1"/>
    <x v="9"/>
    <s v="hg/ha"/>
    <s v="caofr"/>
    <n v="96433"/>
  </r>
  <r>
    <x v="2"/>
    <x v="9"/>
    <s v="tonnes"/>
    <s v="caofr"/>
    <n v="2893"/>
  </r>
  <r>
    <x v="0"/>
    <x v="10"/>
    <s v="ha"/>
    <s v="caoce"/>
    <n v="570"/>
  </r>
  <r>
    <x v="1"/>
    <x v="10"/>
    <s v="hg/ha"/>
    <s v="caoce"/>
    <n v="4000"/>
  </r>
  <r>
    <x v="2"/>
    <x v="10"/>
    <s v="tonnes"/>
    <s v="caoce"/>
    <n v="228"/>
  </r>
  <r>
    <x v="0"/>
    <x v="11"/>
    <s v="ha"/>
    <s v="caveg"/>
    <n v="2912"/>
  </r>
  <r>
    <x v="1"/>
    <x v="11"/>
    <s v="hg/ha"/>
    <s v="caveg"/>
    <n v="568146"/>
  </r>
  <r>
    <x v="2"/>
    <x v="11"/>
    <s v="tonnes"/>
    <s v="caveg"/>
    <n v="165444"/>
  </r>
  <r>
    <x v="0"/>
    <x v="12"/>
    <s v="ha"/>
    <s v="caveg"/>
    <n v="7609"/>
  </r>
  <r>
    <x v="1"/>
    <x v="12"/>
    <s v="hg/ha"/>
    <s v="caveg"/>
    <n v="296056"/>
  </r>
  <r>
    <x v="2"/>
    <x v="12"/>
    <s v="tonnes"/>
    <s v="caveg"/>
    <n v="225269"/>
  </r>
  <r>
    <x v="0"/>
    <x v="13"/>
    <s v="ha"/>
    <s v="caoil"/>
    <n v="8914"/>
  </r>
  <r>
    <x v="1"/>
    <x v="13"/>
    <s v="hg/ha"/>
    <s v="caoil"/>
    <n v="7540"/>
  </r>
  <r>
    <x v="2"/>
    <x v="13"/>
    <s v="tonnes"/>
    <s v="caoil"/>
    <n v="6721"/>
  </r>
  <r>
    <x v="0"/>
    <x v="14"/>
    <s v="ha"/>
    <s v="caveg"/>
    <n v="827"/>
  </r>
  <r>
    <x v="1"/>
    <x v="14"/>
    <s v="hg/ha"/>
    <s v="caveg"/>
    <n v="126651"/>
  </r>
  <r>
    <x v="2"/>
    <x v="14"/>
    <s v="tonnes"/>
    <s v="caveg"/>
    <n v="10474"/>
  </r>
  <r>
    <x v="0"/>
    <x v="15"/>
    <s v="ha"/>
    <s v="caoce"/>
    <n v="5299"/>
  </r>
  <r>
    <x v="1"/>
    <x v="15"/>
    <s v="hg/ha"/>
    <s v="caoce"/>
    <n v="4473"/>
  </r>
  <r>
    <x v="2"/>
    <x v="15"/>
    <s v="tonnes"/>
    <s v="caoce"/>
    <n v="2370"/>
  </r>
  <r>
    <x v="0"/>
    <x v="16"/>
    <s v="ha"/>
    <s v="caofr"/>
    <n v="270"/>
  </r>
  <r>
    <x v="1"/>
    <x v="16"/>
    <s v="hg/ha"/>
    <s v="caofr"/>
    <n v="15593"/>
  </r>
  <r>
    <x v="2"/>
    <x v="16"/>
    <s v="tonnes"/>
    <s v="caofr"/>
    <n v="421"/>
  </r>
  <r>
    <x v="0"/>
    <x v="17"/>
    <s v="ha"/>
    <s v="caveg"/>
    <n v="232"/>
  </r>
  <r>
    <x v="1"/>
    <x v="17"/>
    <s v="hg/ha"/>
    <s v="caveg"/>
    <n v="53103"/>
  </r>
  <r>
    <x v="2"/>
    <x v="17"/>
    <s v="tonnes"/>
    <s v="caveg"/>
    <n v="1232"/>
  </r>
  <r>
    <x v="0"/>
    <x v="18"/>
    <s v="ha"/>
    <s v="caoth"/>
    <n v="7542"/>
  </r>
  <r>
    <x v="1"/>
    <x v="18"/>
    <s v="hg/ha"/>
    <s v="caoth"/>
    <n v="23613"/>
  </r>
  <r>
    <x v="2"/>
    <x v="18"/>
    <s v="tonnes"/>
    <s v="caoth"/>
    <n v="17809"/>
  </r>
  <r>
    <x v="2"/>
    <x v="19"/>
    <s v="tonnes"/>
    <s v="caoth"/>
    <n v="1048"/>
  </r>
  <r>
    <x v="0"/>
    <x v="20"/>
    <s v="ha"/>
    <s v="capul"/>
    <n v="10990"/>
  </r>
  <r>
    <x v="1"/>
    <x v="20"/>
    <s v="hg/ha"/>
    <s v="capul"/>
    <n v="4369"/>
  </r>
  <r>
    <x v="2"/>
    <x v="20"/>
    <s v="tonnes"/>
    <s v="capul"/>
    <n v="4801"/>
  </r>
  <r>
    <x v="0"/>
    <x v="21"/>
    <s v="ha"/>
    <s v="caveg"/>
    <n v="1680"/>
  </r>
  <r>
    <x v="1"/>
    <x v="21"/>
    <s v="hg/ha"/>
    <s v="caveg"/>
    <n v="173345"/>
  </r>
  <r>
    <x v="2"/>
    <x v="21"/>
    <s v="tonnes"/>
    <s v="caveg"/>
    <n v="29122"/>
  </r>
  <r>
    <x v="0"/>
    <x v="22"/>
    <s v="ha"/>
    <s v="caoth"/>
    <n v="3188"/>
  </r>
  <r>
    <x v="1"/>
    <x v="22"/>
    <s v="hg/ha"/>
    <s v="caoth"/>
    <n v="7108"/>
  </r>
  <r>
    <x v="2"/>
    <x v="22"/>
    <s v="tonnes"/>
    <s v="caoth"/>
    <n v="2266"/>
  </r>
  <r>
    <x v="0"/>
    <x v="23"/>
    <s v="ha"/>
    <s v="caofr"/>
    <n v="610"/>
  </r>
  <r>
    <x v="1"/>
    <x v="23"/>
    <s v="hg/ha"/>
    <s v="caofr"/>
    <n v="32328"/>
  </r>
  <r>
    <x v="2"/>
    <x v="23"/>
    <s v="tonnes"/>
    <s v="caofr"/>
    <n v="1972"/>
  </r>
  <r>
    <x v="0"/>
    <x v="24"/>
    <s v="ha"/>
    <s v="caofr"/>
    <n v="273"/>
  </r>
  <r>
    <x v="1"/>
    <x v="24"/>
    <s v="hg/ha"/>
    <s v="caofr"/>
    <n v="426117"/>
  </r>
  <r>
    <x v="2"/>
    <x v="24"/>
    <s v="tonnes"/>
    <s v="caofr"/>
    <n v="11633"/>
  </r>
  <r>
    <x v="0"/>
    <x v="25"/>
    <s v="ha"/>
    <s v="caofr"/>
    <n v="6182"/>
  </r>
  <r>
    <x v="1"/>
    <x v="25"/>
    <s v="hg/ha"/>
    <s v="caofr"/>
    <n v="118253"/>
  </r>
  <r>
    <x v="2"/>
    <x v="25"/>
    <s v="tonnes"/>
    <s v="caofr"/>
    <n v="73104"/>
  </r>
  <r>
    <x v="0"/>
    <x v="26"/>
    <s v="ha"/>
    <s v="cagra"/>
    <n v="12303"/>
  </r>
  <r>
    <x v="1"/>
    <x v="26"/>
    <s v="hg/ha"/>
    <s v="cagra"/>
    <n v="307757"/>
  </r>
  <r>
    <x v="2"/>
    <x v="26"/>
    <s v="tonnes"/>
    <s v="cagra"/>
    <n v="378634"/>
  </r>
  <r>
    <x v="0"/>
    <x v="27"/>
    <s v="ha"/>
    <s v="cagra"/>
    <n v="115673"/>
  </r>
  <r>
    <x v="1"/>
    <x v="27"/>
    <s v="hg/ha"/>
    <s v="cagra"/>
    <n v="172300"/>
  </r>
  <r>
    <x v="2"/>
    <x v="27"/>
    <s v="tonnes"/>
    <s v="cagra"/>
    <n v="1993048"/>
  </r>
  <r>
    <x v="0"/>
    <x v="28"/>
    <s v="ha"/>
    <s v="caofr"/>
    <n v="20050"/>
  </r>
  <r>
    <x v="1"/>
    <x v="28"/>
    <s v="hg/ha"/>
    <s v="caofr"/>
    <n v="9676"/>
  </r>
  <r>
    <x v="2"/>
    <x v="28"/>
    <s v="tonnes"/>
    <s v="caofr"/>
    <n v="19400"/>
  </r>
  <r>
    <x v="0"/>
    <x v="29"/>
    <s v="ha"/>
    <s v="caoth"/>
    <n v="383"/>
  </r>
  <r>
    <x v="1"/>
    <x v="29"/>
    <s v="hg/ha"/>
    <s v="caoth"/>
    <n v="12324"/>
  </r>
  <r>
    <x v="2"/>
    <x v="29"/>
    <s v="tonnes"/>
    <s v="caoth"/>
    <n v="472"/>
  </r>
  <r>
    <x v="0"/>
    <x v="30"/>
    <s v="ha"/>
    <s v="caveg"/>
    <m/>
  </r>
  <r>
    <x v="2"/>
    <x v="30"/>
    <s v="tonnes"/>
    <s v="caveg"/>
    <m/>
  </r>
  <r>
    <x v="0"/>
    <x v="31"/>
    <s v="ha"/>
    <s v="caofr"/>
    <n v="24542"/>
  </r>
  <r>
    <x v="1"/>
    <x v="31"/>
    <s v="hg/ha"/>
    <s v="caofr"/>
    <n v="208021"/>
  </r>
  <r>
    <x v="2"/>
    <x v="31"/>
    <s v="tonnes"/>
    <s v="caofr"/>
    <n v="510524"/>
  </r>
  <r>
    <x v="0"/>
    <x v="32"/>
    <s v="ha"/>
    <s v="caveg"/>
    <n v="2158"/>
  </r>
  <r>
    <x v="1"/>
    <x v="32"/>
    <s v="hg/ha"/>
    <s v="caveg"/>
    <n v="148309"/>
  </r>
  <r>
    <x v="2"/>
    <x v="32"/>
    <s v="tonnes"/>
    <s v="caveg"/>
    <n v="32005"/>
  </r>
  <r>
    <x v="0"/>
    <x v="33"/>
    <s v="ha"/>
    <s v="capul"/>
    <n v="7321"/>
  </r>
  <r>
    <x v="1"/>
    <x v="33"/>
    <s v="hg/ha"/>
    <s v="capul"/>
    <n v="9868"/>
  </r>
  <r>
    <x v="2"/>
    <x v="33"/>
    <s v="tonnes"/>
    <s v="capul"/>
    <n v="7224"/>
  </r>
  <r>
    <x v="0"/>
    <x v="34"/>
    <s v="ha"/>
    <s v="camai"/>
    <n v="2300500"/>
  </r>
  <r>
    <x v="1"/>
    <x v="34"/>
    <s v="hg/ha"/>
    <s v="camai"/>
    <n v="49013"/>
  </r>
  <r>
    <x v="2"/>
    <x v="34"/>
    <s v="tonnes"/>
    <s v="camai"/>
    <n v="11275500"/>
  </r>
  <r>
    <x v="0"/>
    <x v="35"/>
    <s v="ha"/>
    <s v="camai"/>
    <n v="36764"/>
  </r>
  <r>
    <x v="1"/>
    <x v="35"/>
    <s v="hg/ha"/>
    <s v="camai"/>
    <n v="107564"/>
  </r>
  <r>
    <x v="2"/>
    <x v="35"/>
    <s v="tonnes"/>
    <s v="camai"/>
    <n v="395450"/>
  </r>
  <r>
    <x v="0"/>
    <x v="36"/>
    <s v="ha"/>
    <s v="caofr"/>
    <n v="5574"/>
  </r>
  <r>
    <x v="1"/>
    <x v="36"/>
    <s v="hg/ha"/>
    <s v="caofr"/>
    <n v="201896"/>
  </r>
  <r>
    <x v="2"/>
    <x v="36"/>
    <s v="tonnes"/>
    <s v="caofr"/>
    <n v="112537"/>
  </r>
  <r>
    <x v="0"/>
    <x v="37"/>
    <s v="ha"/>
    <s v="caveg"/>
    <n v="1624"/>
  </r>
  <r>
    <x v="1"/>
    <x v="37"/>
    <s v="hg/ha"/>
    <s v="caveg"/>
    <n v="97186"/>
  </r>
  <r>
    <x v="2"/>
    <x v="37"/>
    <s v="tonnes"/>
    <s v="caveg"/>
    <n v="15783"/>
  </r>
  <r>
    <x v="0"/>
    <x v="38"/>
    <s v="ha"/>
    <s v="caoce"/>
    <n v="10673"/>
  </r>
  <r>
    <x v="1"/>
    <x v="38"/>
    <s v="hg/ha"/>
    <s v="caoce"/>
    <n v="4835"/>
  </r>
  <r>
    <x v="2"/>
    <x v="38"/>
    <s v="tonnes"/>
    <s v="caoce"/>
    <n v="5160"/>
  </r>
  <r>
    <x v="2"/>
    <x v="39"/>
    <s v="tonnes"/>
    <s v="caveg"/>
    <n v="22869"/>
  </r>
  <r>
    <x v="0"/>
    <x v="40"/>
    <s v="ha"/>
    <s v="caofr"/>
    <n v="6761"/>
  </r>
  <r>
    <x v="1"/>
    <x v="40"/>
    <s v="hg/ha"/>
    <s v="caofr"/>
    <n v="34844"/>
  </r>
  <r>
    <x v="2"/>
    <x v="40"/>
    <s v="tonnes"/>
    <s v="caofr"/>
    <n v="23558"/>
  </r>
  <r>
    <x v="0"/>
    <x v="41"/>
    <s v="ha"/>
    <s v="caoce"/>
    <n v="21000"/>
  </r>
  <r>
    <x v="1"/>
    <x v="41"/>
    <s v="hg/ha"/>
    <s v="caoce"/>
    <n v="7857"/>
  </r>
  <r>
    <x v="2"/>
    <x v="41"/>
    <s v="tonnes"/>
    <s v="caoce"/>
    <n v="16500"/>
  </r>
  <r>
    <x v="0"/>
    <x v="42"/>
    <s v="ha"/>
    <s v="caoil"/>
    <n v="4870"/>
  </r>
  <r>
    <x v="1"/>
    <x v="42"/>
    <s v="hg/ha"/>
    <s v="caoil"/>
    <n v="30532"/>
  </r>
  <r>
    <x v="2"/>
    <x v="42"/>
    <s v="tonnes"/>
    <s v="caoil"/>
    <n v="14869"/>
  </r>
  <r>
    <x v="0"/>
    <x v="43"/>
    <s v="ha"/>
    <s v="caveg"/>
    <n v="28613"/>
  </r>
  <r>
    <x v="1"/>
    <x v="43"/>
    <s v="hg/ha"/>
    <s v="caveg"/>
    <n v="247175"/>
  </r>
  <r>
    <x v="2"/>
    <x v="43"/>
    <s v="tonnes"/>
    <s v="caveg"/>
    <n v="707242"/>
  </r>
  <r>
    <x v="0"/>
    <x v="44"/>
    <s v="ha"/>
    <s v="caofr"/>
    <n v="39365"/>
  </r>
  <r>
    <x v="1"/>
    <x v="44"/>
    <s v="hg/ha"/>
    <s v="caofr"/>
    <n v="428415"/>
  </r>
  <r>
    <x v="2"/>
    <x v="44"/>
    <s v="tonnes"/>
    <s v="caofr"/>
    <n v="1686455"/>
  </r>
  <r>
    <x v="0"/>
    <x v="45"/>
    <s v="ha"/>
    <s v="caofr"/>
    <n v="1171"/>
  </r>
  <r>
    <x v="1"/>
    <x v="45"/>
    <s v="hg/ha"/>
    <s v="caofr"/>
    <n v="90034"/>
  </r>
  <r>
    <x v="2"/>
    <x v="45"/>
    <s v="tonnes"/>
    <s v="caofr"/>
    <n v="10543"/>
  </r>
  <r>
    <x v="0"/>
    <x v="46"/>
    <s v="ha"/>
    <s v="caofr"/>
    <n v="8118"/>
  </r>
  <r>
    <x v="1"/>
    <x v="46"/>
    <s v="hg/ha"/>
    <s v="caofr"/>
    <n v="177753"/>
  </r>
  <r>
    <x v="2"/>
    <x v="46"/>
    <s v="tonnes"/>
    <s v="caofr"/>
    <n v="144300"/>
  </r>
  <r>
    <x v="0"/>
    <x v="47"/>
    <s v="ha"/>
    <s v="caofr"/>
    <n v="11006"/>
  </r>
  <r>
    <x v="1"/>
    <x v="47"/>
    <s v="hg/ha"/>
    <s v="caofr"/>
    <n v="369991"/>
  </r>
  <r>
    <x v="2"/>
    <x v="47"/>
    <s v="tonnes"/>
    <s v="caofr"/>
    <n v="407212"/>
  </r>
  <r>
    <x v="0"/>
    <x v="48"/>
    <s v="ha"/>
    <s v="capul"/>
    <n v="802"/>
  </r>
  <r>
    <x v="1"/>
    <x v="48"/>
    <s v="hg/ha"/>
    <s v="capul"/>
    <n v="10237"/>
  </r>
  <r>
    <x v="2"/>
    <x v="48"/>
    <s v="tonnes"/>
    <s v="capul"/>
    <n v="821"/>
  </r>
  <r>
    <x v="0"/>
    <x v="49"/>
    <s v="ha"/>
    <s v="capul"/>
    <n v="857"/>
  </r>
  <r>
    <x v="1"/>
    <x v="49"/>
    <s v="hg/ha"/>
    <s v="capul"/>
    <n v="22882"/>
  </r>
  <r>
    <x v="2"/>
    <x v="49"/>
    <s v="tonnes"/>
    <s v="capul"/>
    <n v="1961"/>
  </r>
  <r>
    <x v="0"/>
    <x v="50"/>
    <s v="ha"/>
    <s v="caofr"/>
    <n v="9323"/>
  </r>
  <r>
    <x v="1"/>
    <x v="50"/>
    <s v="hg/ha"/>
    <s v="caofr"/>
    <n v="123465"/>
  </r>
  <r>
    <x v="2"/>
    <x v="50"/>
    <s v="tonnes"/>
    <s v="caofr"/>
    <n v="115106"/>
  </r>
  <r>
    <x v="0"/>
    <x v="51"/>
    <s v="ha"/>
    <s v="caofr"/>
    <n v="7300"/>
  </r>
  <r>
    <x v="1"/>
    <x v="51"/>
    <s v="hg/ha"/>
    <s v="caofr"/>
    <n v="83508"/>
  </r>
  <r>
    <x v="2"/>
    <x v="51"/>
    <s v="tonnes"/>
    <s v="caofr"/>
    <n v="60961"/>
  </r>
  <r>
    <x v="0"/>
    <x v="52"/>
    <s v="ha"/>
    <s v="catub"/>
    <n v="68348"/>
  </r>
  <r>
    <x v="1"/>
    <x v="52"/>
    <s v="hg/ha"/>
    <s v="catub"/>
    <n v="366620"/>
  </r>
  <r>
    <x v="2"/>
    <x v="52"/>
    <s v="tonnes"/>
    <s v="catub"/>
    <n v="2505775"/>
  </r>
  <r>
    <x v="0"/>
    <x v="53"/>
    <s v="ha"/>
    <s v="caveg"/>
    <n v="31978"/>
  </r>
  <r>
    <x v="1"/>
    <x v="53"/>
    <s v="hg/ha"/>
    <s v="caveg"/>
    <n v="84585"/>
  </r>
  <r>
    <x v="2"/>
    <x v="53"/>
    <s v="tonnes"/>
    <s v="caveg"/>
    <n v="270486"/>
  </r>
  <r>
    <x v="0"/>
    <x v="54"/>
    <s v="ha"/>
    <s v="caofr"/>
    <n v="31"/>
  </r>
  <r>
    <x v="1"/>
    <x v="54"/>
    <s v="hg/ha"/>
    <s v="caofr"/>
    <n v="49355"/>
  </r>
  <r>
    <x v="2"/>
    <x v="54"/>
    <s v="tonnes"/>
    <s v="caofr"/>
    <n v="153"/>
  </r>
  <r>
    <x v="0"/>
    <x v="55"/>
    <s v="ha"/>
    <s v="caoil"/>
    <n v="74000"/>
  </r>
  <r>
    <x v="1"/>
    <x v="55"/>
    <s v="hg/ha"/>
    <s v="caoil"/>
    <n v="12838"/>
  </r>
  <r>
    <x v="2"/>
    <x v="55"/>
    <s v="tonnes"/>
    <s v="caoil"/>
    <n v="95000"/>
  </r>
  <r>
    <x v="0"/>
    <x v="56"/>
    <s v="ha"/>
    <s v="caoce"/>
    <n v="1097"/>
  </r>
  <r>
    <x v="1"/>
    <x v="56"/>
    <s v="hg/ha"/>
    <s v="caoce"/>
    <n v="28049"/>
  </r>
  <r>
    <x v="2"/>
    <x v="56"/>
    <s v="tonnes"/>
    <s v="caoce"/>
    <n v="3077"/>
  </r>
  <r>
    <x v="2"/>
    <x v="57"/>
    <s v="tonnes"/>
    <s v="caoce"/>
    <n v="2052"/>
  </r>
  <r>
    <x v="0"/>
    <x v="58"/>
    <s v="ha"/>
    <s v="caoce"/>
    <n v="1254"/>
  </r>
  <r>
    <x v="1"/>
    <x v="58"/>
    <s v="hg/ha"/>
    <s v="caoce"/>
    <n v="13405"/>
  </r>
  <r>
    <x v="2"/>
    <x v="58"/>
    <s v="tonnes"/>
    <s v="caoce"/>
    <n v="1681"/>
  </r>
  <r>
    <x v="0"/>
    <x v="59"/>
    <s v="ha"/>
    <s v="caoth"/>
    <n v="24802"/>
  </r>
  <r>
    <x v="1"/>
    <x v="59"/>
    <s v="hg/ha"/>
    <s v="caoth"/>
    <n v="29557"/>
  </r>
  <r>
    <x v="2"/>
    <x v="59"/>
    <s v="tonnes"/>
    <s v="caoth"/>
    <n v="73308"/>
  </r>
  <r>
    <x v="0"/>
    <x v="60"/>
    <s v="ha"/>
    <s v="caoth"/>
    <n v="1813"/>
  </r>
  <r>
    <x v="1"/>
    <x v="60"/>
    <s v="hg/ha"/>
    <s v="caoth"/>
    <n v="6167"/>
  </r>
  <r>
    <x v="2"/>
    <x v="60"/>
    <s v="tonnes"/>
    <s v="caoth"/>
    <n v="1118"/>
  </r>
  <r>
    <x v="0"/>
    <x v="61"/>
    <s v="ha"/>
    <s v="caoce"/>
    <n v="50500"/>
  </r>
  <r>
    <x v="1"/>
    <x v="61"/>
    <s v="hg/ha"/>
    <s v="caoce"/>
    <n v="25149"/>
  </r>
  <r>
    <x v="2"/>
    <x v="61"/>
    <s v="tonnes"/>
    <s v="caoce"/>
    <n v="127000"/>
  </r>
  <r>
    <x v="0"/>
    <x v="62"/>
    <s v="ha"/>
    <s v="caoil"/>
    <n v="730500"/>
  </r>
  <r>
    <x v="1"/>
    <x v="62"/>
    <s v="hg/ha"/>
    <s v="caoil"/>
    <n v="16021"/>
  </r>
  <r>
    <x v="2"/>
    <x v="62"/>
    <s v="tonnes"/>
    <s v="caoil"/>
    <n v="1170345"/>
  </r>
  <r>
    <x v="0"/>
    <x v="63"/>
    <s v="ha"/>
    <s v="caofr"/>
    <n v="810"/>
  </r>
  <r>
    <x v="1"/>
    <x v="63"/>
    <s v="hg/ha"/>
    <s v="caofr"/>
    <n v="115963"/>
  </r>
  <r>
    <x v="2"/>
    <x v="63"/>
    <s v="tonnes"/>
    <s v="caofr"/>
    <n v="9393"/>
  </r>
  <r>
    <x v="0"/>
    <x v="64"/>
    <s v="ha"/>
    <s v="casug"/>
    <n v="298611"/>
  </r>
  <r>
    <x v="1"/>
    <x v="64"/>
    <s v="hg/ha"/>
    <s v="casug"/>
    <n v="652429"/>
  </r>
  <r>
    <x v="2"/>
    <x v="64"/>
    <s v="tonnes"/>
    <s v="casug"/>
    <n v="19482246"/>
  </r>
  <r>
    <x v="0"/>
    <x v="65"/>
    <s v="ha"/>
    <s v="caoil"/>
    <n v="515350"/>
  </r>
  <r>
    <x v="1"/>
    <x v="65"/>
    <s v="hg/ha"/>
    <s v="caoil"/>
    <n v="13156"/>
  </r>
  <r>
    <x v="2"/>
    <x v="65"/>
    <s v="tonnes"/>
    <s v="caoil"/>
    <n v="678000"/>
  </r>
  <r>
    <x v="0"/>
    <x v="66"/>
    <s v="ha"/>
    <s v="catub"/>
    <n v="32112"/>
  </r>
  <r>
    <x v="1"/>
    <x v="66"/>
    <s v="hg/ha"/>
    <s v="catub"/>
    <n v="27620"/>
  </r>
  <r>
    <x v="2"/>
    <x v="66"/>
    <s v="tonnes"/>
    <s v="catub"/>
    <n v="88692"/>
  </r>
  <r>
    <x v="0"/>
    <x v="67"/>
    <s v="ha"/>
    <s v="caofr"/>
    <n v="6514"/>
  </r>
  <r>
    <x v="1"/>
    <x v="67"/>
    <s v="hg/ha"/>
    <s v="caofr"/>
    <n v="301078"/>
  </r>
  <r>
    <x v="2"/>
    <x v="67"/>
    <s v="tonnes"/>
    <s v="caofr"/>
    <n v="196122"/>
  </r>
  <r>
    <x v="0"/>
    <x v="68"/>
    <s v="ha"/>
    <s v="caoth"/>
    <n v="717"/>
  </r>
  <r>
    <x v="1"/>
    <x v="68"/>
    <s v="hg/ha"/>
    <s v="caoth"/>
    <n v="18856"/>
  </r>
  <r>
    <x v="2"/>
    <x v="68"/>
    <s v="tonnes"/>
    <s v="caoth"/>
    <n v="1352"/>
  </r>
  <r>
    <x v="0"/>
    <x v="69"/>
    <s v="ha"/>
    <s v="caoth"/>
    <n v="4817"/>
  </r>
  <r>
    <x v="1"/>
    <x v="69"/>
    <s v="hg/ha"/>
    <s v="caoth"/>
    <n v="31908"/>
  </r>
  <r>
    <x v="2"/>
    <x v="69"/>
    <s v="tonnes"/>
    <s v="caoth"/>
    <n v="15370"/>
  </r>
  <r>
    <x v="0"/>
    <x v="70"/>
    <s v="ha"/>
    <s v="caveg"/>
    <n v="8278"/>
  </r>
  <r>
    <x v="1"/>
    <x v="70"/>
    <s v="hg/ha"/>
    <s v="caveg"/>
    <n v="671038"/>
  </r>
  <r>
    <x v="2"/>
    <x v="70"/>
    <s v="tonnes"/>
    <s v="caveg"/>
    <n v="555485"/>
  </r>
  <r>
    <x v="0"/>
    <x v="71"/>
    <s v="ha"/>
    <s v="caveg"/>
    <n v="13844"/>
  </r>
  <r>
    <x v="1"/>
    <x v="71"/>
    <s v="hg/ha"/>
    <s v="caveg"/>
    <n v="112141"/>
  </r>
  <r>
    <x v="2"/>
    <x v="71"/>
    <s v="tonnes"/>
    <s v="caveg"/>
    <n v="155248"/>
  </r>
  <r>
    <x v="0"/>
    <x v="72"/>
    <s v="ha"/>
    <s v="caveg"/>
    <n v="4786"/>
  </r>
  <r>
    <x v="1"/>
    <x v="72"/>
    <s v="hg/ha"/>
    <s v="caveg"/>
    <n v="158811"/>
  </r>
  <r>
    <x v="2"/>
    <x v="72"/>
    <s v="tonnes"/>
    <s v="caveg"/>
    <n v="76007"/>
  </r>
  <r>
    <x v="0"/>
    <x v="73"/>
    <s v="ha"/>
    <s v="cawhe"/>
    <n v="540000"/>
  </r>
  <r>
    <x v="1"/>
    <x v="73"/>
    <s v="hg/ha"/>
    <s v="cawhe"/>
    <n v="28426"/>
  </r>
  <r>
    <x v="2"/>
    <x v="73"/>
    <s v="tonnes"/>
    <s v="cawhe"/>
    <n v="1535000"/>
  </r>
  <r>
    <x v="3"/>
    <x v="0"/>
    <s v="LCU/tonne"/>
    <s v="caofr"/>
    <n v="7595"/>
  </r>
  <r>
    <x v="3"/>
    <x v="1"/>
    <s v="LCU/tonne"/>
    <s v="caofr"/>
    <n v="17545"/>
  </r>
  <r>
    <x v="3"/>
    <x v="2"/>
    <s v="LCU/tonne"/>
    <s v="caveg"/>
    <n v="70758"/>
  </r>
  <r>
    <x v="3"/>
    <x v="3"/>
    <s v="LCU/tonne"/>
    <s v="caofr"/>
    <n v="13087"/>
  </r>
  <r>
    <x v="3"/>
    <x v="4"/>
    <s v="LCU/tonne"/>
    <s v="caofr"/>
    <n v="6576"/>
  </r>
  <r>
    <x v="3"/>
    <x v="8"/>
    <s v="LCU/tonne"/>
    <s v="capul"/>
    <n v="7633"/>
  </r>
  <r>
    <x v="3"/>
    <x v="9"/>
    <s v="LCU/tonne"/>
    <s v="caofr"/>
    <n v="74102"/>
  </r>
  <r>
    <x v="3"/>
    <x v="11"/>
    <s v="LCU/tonne"/>
    <s v="caveg"/>
    <n v="2083"/>
  </r>
  <r>
    <x v="3"/>
    <x v="12"/>
    <s v="LCU/tonne"/>
    <s v="caveg"/>
    <n v="3186"/>
  </r>
  <r>
    <x v="3"/>
    <x v="14"/>
    <s v="LCU/tonne"/>
    <s v="caveg"/>
    <n v="9045"/>
  </r>
  <r>
    <x v="3"/>
    <x v="16"/>
    <s v="LCU/tonne"/>
    <s v="caofr"/>
    <n v="84291"/>
  </r>
  <r>
    <x v="3"/>
    <x v="19"/>
    <s v="LCU/tonne"/>
    <s v="caoth"/>
    <n v="11706"/>
  </r>
  <r>
    <x v="3"/>
    <x v="21"/>
    <s v="LCU/tonne"/>
    <s v="caveg"/>
    <n v="8230"/>
  </r>
  <r>
    <x v="3"/>
    <x v="23"/>
    <s v="LCU/tonne"/>
    <s v="caofr"/>
    <n v="27276"/>
  </r>
  <r>
    <x v="3"/>
    <x v="26"/>
    <s v="LCU/tonne"/>
    <s v="cagra"/>
    <n v="2908"/>
  </r>
  <r>
    <x v="3"/>
    <x v="27"/>
    <s v="LCU/tonne"/>
    <s v="cagra"/>
    <n v="15726"/>
  </r>
  <r>
    <x v="3"/>
    <x v="30"/>
    <s v="LCU/tonne"/>
    <s v="caveg"/>
    <n v="10744"/>
  </r>
  <r>
    <x v="3"/>
    <x v="31"/>
    <s v="LCU/tonne"/>
    <s v="caofr"/>
    <n v="25980"/>
  </r>
  <r>
    <x v="3"/>
    <x v="32"/>
    <s v="LCU/tonne"/>
    <s v="caveg"/>
    <n v="7898"/>
  </r>
  <r>
    <x v="3"/>
    <x v="35"/>
    <s v="LCU/tonne"/>
    <s v="camai"/>
    <n v="17020"/>
  </r>
  <r>
    <x v="3"/>
    <x v="36"/>
    <s v="LCU/tonne"/>
    <s v="caofr"/>
    <n v="6197"/>
  </r>
  <r>
    <x v="3"/>
    <x v="39"/>
    <s v="LCU/tonne"/>
    <s v="caveg"/>
    <n v="24432"/>
  </r>
  <r>
    <x v="3"/>
    <x v="43"/>
    <s v="LCU/tonne"/>
    <s v="caveg"/>
    <n v="3342"/>
  </r>
  <r>
    <x v="3"/>
    <x v="44"/>
    <s v="LCU/tonne"/>
    <s v="caofr"/>
    <n v="3639"/>
  </r>
  <r>
    <x v="3"/>
    <x v="45"/>
    <s v="LCU/tonne"/>
    <s v="caofr"/>
    <n v="10029"/>
  </r>
  <r>
    <x v="3"/>
    <x v="46"/>
    <s v="LCU/tonne"/>
    <s v="caofr"/>
    <n v="31275"/>
  </r>
  <r>
    <x v="3"/>
    <x v="47"/>
    <s v="LCU/tonne"/>
    <s v="caofr"/>
    <n v="7289"/>
  </r>
  <r>
    <x v="3"/>
    <x v="49"/>
    <s v="LCU/tonne"/>
    <s v="capul"/>
    <n v="9257"/>
  </r>
  <r>
    <x v="3"/>
    <x v="50"/>
    <s v="LCU/tonne"/>
    <s v="caofr"/>
    <n v="6698"/>
  </r>
  <r>
    <x v="3"/>
    <x v="51"/>
    <s v="LCU/tonne"/>
    <s v="caofr"/>
    <n v="9745"/>
  </r>
  <r>
    <x v="3"/>
    <x v="52"/>
    <s v="LCU/tonne"/>
    <s v="catub"/>
    <n v="3226"/>
  </r>
  <r>
    <x v="3"/>
    <x v="53"/>
    <s v="LCU/tonne"/>
    <s v="caveg"/>
    <n v="4722"/>
  </r>
  <r>
    <x v="3"/>
    <x v="54"/>
    <s v="LCU/tonne"/>
    <s v="caofr"/>
    <n v="7219"/>
  </r>
  <r>
    <x v="3"/>
    <x v="63"/>
    <s v="LCU/tonne"/>
    <s v="caofr"/>
    <n v="34845"/>
  </r>
  <r>
    <x v="3"/>
    <x v="66"/>
    <s v="LCU/tonne"/>
    <s v="catub"/>
    <n v="3227"/>
  </r>
  <r>
    <x v="3"/>
    <x v="70"/>
    <s v="LCU/tonne"/>
    <s v="caveg"/>
    <n v="49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1">
  <r>
    <x v="0"/>
    <x v="0"/>
    <x v="0"/>
    <x v="0"/>
    <x v="0"/>
    <n v="40122"/>
  </r>
  <r>
    <x v="1"/>
    <x v="0"/>
    <x v="0"/>
    <x v="0"/>
    <x v="1"/>
    <n v="294834301"/>
  </r>
  <r>
    <x v="2"/>
    <x v="0"/>
    <x v="0"/>
    <x v="0"/>
    <x v="1"/>
    <n v="69029423"/>
  </r>
  <r>
    <x v="3"/>
    <x v="0"/>
    <x v="0"/>
    <x v="0"/>
    <x v="1"/>
    <n v="70534221"/>
  </r>
  <r>
    <x v="4"/>
    <x v="0"/>
    <x v="0"/>
    <x v="0"/>
    <x v="1"/>
    <n v="153763655"/>
  </r>
  <r>
    <x v="5"/>
    <x v="0"/>
    <x v="0"/>
    <x v="0"/>
    <x v="1"/>
    <n v="1507002"/>
  </r>
  <r>
    <x v="6"/>
    <x v="0"/>
    <x v="0"/>
    <x v="0"/>
    <x v="1"/>
    <n v="36760699"/>
  </r>
  <r>
    <x v="7"/>
    <x v="0"/>
    <x v="0"/>
    <x v="0"/>
    <x v="0"/>
    <n v="757628"/>
  </r>
  <r>
    <x v="8"/>
    <x v="0"/>
    <x v="0"/>
    <x v="0"/>
    <x v="1"/>
    <n v="261693138"/>
  </r>
  <r>
    <x v="0"/>
    <x v="0"/>
    <x v="0"/>
    <x v="1"/>
    <x v="0"/>
    <n v="6937"/>
  </r>
  <r>
    <x v="0"/>
    <x v="0"/>
    <x v="0"/>
    <x v="2"/>
    <x v="0"/>
    <n v="4214"/>
  </r>
  <r>
    <x v="0"/>
    <x v="0"/>
    <x v="0"/>
    <x v="3"/>
    <x v="0"/>
    <n v="4829"/>
  </r>
  <r>
    <x v="0"/>
    <x v="0"/>
    <x v="0"/>
    <x v="4"/>
    <x v="0"/>
    <n v="7951"/>
  </r>
  <r>
    <x v="0"/>
    <x v="0"/>
    <x v="0"/>
    <x v="5"/>
    <x v="0"/>
    <n v="3103"/>
  </r>
  <r>
    <x v="0"/>
    <x v="0"/>
    <x v="0"/>
    <x v="6"/>
    <x v="0"/>
    <n v="4920"/>
  </r>
  <r>
    <x v="0"/>
    <x v="0"/>
    <x v="0"/>
    <x v="7"/>
    <x v="0"/>
    <n v="2291"/>
  </r>
  <r>
    <x v="0"/>
    <x v="0"/>
    <x v="0"/>
    <x v="8"/>
    <x v="0"/>
    <n v="2820"/>
  </r>
  <r>
    <x v="0"/>
    <x v="0"/>
    <x v="0"/>
    <x v="9"/>
    <x v="0"/>
    <n v="3054"/>
  </r>
  <r>
    <x v="0"/>
    <x v="0"/>
    <x v="0"/>
    <x v="0"/>
    <x v="0"/>
    <n v="40122"/>
  </r>
  <r>
    <x v="7"/>
    <x v="0"/>
    <x v="0"/>
    <x v="1"/>
    <x v="0"/>
    <n v="186998"/>
  </r>
  <r>
    <x v="7"/>
    <x v="0"/>
    <x v="0"/>
    <x v="2"/>
    <x v="0"/>
    <n v="65151"/>
  </r>
  <r>
    <x v="7"/>
    <x v="0"/>
    <x v="0"/>
    <x v="3"/>
    <x v="0"/>
    <n v="69070"/>
  </r>
  <r>
    <x v="7"/>
    <x v="0"/>
    <x v="0"/>
    <x v="4"/>
    <x v="0"/>
    <n v="75129"/>
  </r>
  <r>
    <x v="7"/>
    <x v="0"/>
    <x v="0"/>
    <x v="5"/>
    <x v="0"/>
    <n v="96206"/>
  </r>
  <r>
    <x v="7"/>
    <x v="0"/>
    <x v="0"/>
    <x v="6"/>
    <x v="0"/>
    <n v="57759"/>
  </r>
  <r>
    <x v="7"/>
    <x v="0"/>
    <x v="0"/>
    <x v="7"/>
    <x v="0"/>
    <n v="36518"/>
  </r>
  <r>
    <x v="7"/>
    <x v="0"/>
    <x v="0"/>
    <x v="8"/>
    <x v="0"/>
    <n v="73319"/>
  </r>
  <r>
    <x v="7"/>
    <x v="0"/>
    <x v="0"/>
    <x v="9"/>
    <x v="0"/>
    <n v="97479"/>
  </r>
  <r>
    <x v="7"/>
    <x v="0"/>
    <x v="0"/>
    <x v="0"/>
    <x v="0"/>
    <n v="757628"/>
  </r>
  <r>
    <x v="9"/>
    <x v="0"/>
    <x v="0"/>
    <x v="1"/>
    <x v="1"/>
    <n v="64369118"/>
  </r>
  <r>
    <x v="9"/>
    <x v="0"/>
    <x v="0"/>
    <x v="2"/>
    <x v="1"/>
    <n v="26996323"/>
  </r>
  <r>
    <x v="9"/>
    <x v="0"/>
    <x v="0"/>
    <x v="3"/>
    <x v="1"/>
    <n v="18694841"/>
  </r>
  <r>
    <x v="9"/>
    <x v="0"/>
    <x v="0"/>
    <x v="4"/>
    <x v="1"/>
    <n v="46863957"/>
  </r>
  <r>
    <x v="9"/>
    <x v="0"/>
    <x v="0"/>
    <x v="5"/>
    <x v="1"/>
    <n v="33983071"/>
  </r>
  <r>
    <x v="9"/>
    <x v="0"/>
    <x v="0"/>
    <x v="6"/>
    <x v="1"/>
    <n v="39726603"/>
  </r>
  <r>
    <x v="9"/>
    <x v="0"/>
    <x v="0"/>
    <x v="7"/>
    <x v="1"/>
    <n v="32244899"/>
  </r>
  <r>
    <x v="9"/>
    <x v="0"/>
    <x v="0"/>
    <x v="8"/>
    <x v="1"/>
    <n v="38444846"/>
  </r>
  <r>
    <x v="9"/>
    <x v="0"/>
    <x v="0"/>
    <x v="9"/>
    <x v="1"/>
    <n v="31432349"/>
  </r>
  <r>
    <x v="9"/>
    <x v="0"/>
    <x v="0"/>
    <x v="0"/>
    <x v="1"/>
    <n v="332756007"/>
  </r>
  <r>
    <x v="8"/>
    <x v="0"/>
    <x v="0"/>
    <x v="1"/>
    <x v="1"/>
    <n v="47416123"/>
  </r>
  <r>
    <x v="8"/>
    <x v="0"/>
    <x v="0"/>
    <x v="2"/>
    <x v="1"/>
    <n v="20449851"/>
  </r>
  <r>
    <x v="8"/>
    <x v="0"/>
    <x v="0"/>
    <x v="3"/>
    <x v="1"/>
    <n v="14723138"/>
  </r>
  <r>
    <x v="8"/>
    <x v="0"/>
    <x v="0"/>
    <x v="4"/>
    <x v="1"/>
    <n v="40046063"/>
  </r>
  <r>
    <x v="8"/>
    <x v="0"/>
    <x v="0"/>
    <x v="5"/>
    <x v="1"/>
    <n v="28052542"/>
  </r>
  <r>
    <x v="8"/>
    <x v="0"/>
    <x v="0"/>
    <x v="6"/>
    <x v="1"/>
    <n v="29917464"/>
  </r>
  <r>
    <x v="8"/>
    <x v="0"/>
    <x v="0"/>
    <x v="7"/>
    <x v="1"/>
    <n v="27401131"/>
  </r>
  <r>
    <x v="8"/>
    <x v="0"/>
    <x v="0"/>
    <x v="8"/>
    <x v="1"/>
    <n v="32128342"/>
  </r>
  <r>
    <x v="8"/>
    <x v="0"/>
    <x v="0"/>
    <x v="9"/>
    <x v="1"/>
    <n v="21558484"/>
  </r>
  <r>
    <x v="8"/>
    <x v="0"/>
    <x v="0"/>
    <x v="0"/>
    <x v="1"/>
    <n v="261693138"/>
  </r>
  <r>
    <x v="6"/>
    <x v="0"/>
    <x v="0"/>
    <x v="1"/>
    <x v="1"/>
    <n v="10125293"/>
  </r>
  <r>
    <x v="6"/>
    <x v="0"/>
    <x v="0"/>
    <x v="2"/>
    <x v="1"/>
    <n v="3003348"/>
  </r>
  <r>
    <x v="6"/>
    <x v="0"/>
    <x v="0"/>
    <x v="3"/>
    <x v="1"/>
    <n v="2088431"/>
  </r>
  <r>
    <x v="6"/>
    <x v="0"/>
    <x v="0"/>
    <x v="4"/>
    <x v="1"/>
    <n v="2973572"/>
  </r>
  <r>
    <x v="6"/>
    <x v="0"/>
    <x v="0"/>
    <x v="5"/>
    <x v="1"/>
    <n v="4582965"/>
  </r>
  <r>
    <x v="6"/>
    <x v="0"/>
    <x v="0"/>
    <x v="6"/>
    <x v="1"/>
    <n v="3009819"/>
  </r>
  <r>
    <x v="6"/>
    <x v="0"/>
    <x v="0"/>
    <x v="7"/>
    <x v="1"/>
    <n v="2614592"/>
  </r>
  <r>
    <x v="6"/>
    <x v="0"/>
    <x v="0"/>
    <x v="8"/>
    <x v="1"/>
    <n v="3947905"/>
  </r>
  <r>
    <x v="6"/>
    <x v="0"/>
    <x v="0"/>
    <x v="9"/>
    <x v="1"/>
    <n v="4414775"/>
  </r>
  <r>
    <x v="6"/>
    <x v="0"/>
    <x v="0"/>
    <x v="0"/>
    <x v="1"/>
    <n v="36760699"/>
  </r>
  <r>
    <x v="0"/>
    <x v="0"/>
    <x v="0"/>
    <x v="0"/>
    <x v="0"/>
    <n v="20175"/>
  </r>
  <r>
    <x v="0"/>
    <x v="0"/>
    <x v="0"/>
    <x v="0"/>
    <x v="0"/>
    <n v="4961"/>
  </r>
  <r>
    <x v="0"/>
    <x v="0"/>
    <x v="0"/>
    <x v="0"/>
    <x v="0"/>
    <n v="98"/>
  </r>
  <r>
    <x v="0"/>
    <x v="0"/>
    <x v="0"/>
    <x v="0"/>
    <x v="0"/>
    <n v="122"/>
  </r>
  <r>
    <x v="0"/>
    <x v="0"/>
    <x v="0"/>
    <x v="0"/>
    <x v="0"/>
    <n v="1465"/>
  </r>
  <r>
    <x v="0"/>
    <x v="0"/>
    <x v="0"/>
    <x v="0"/>
    <x v="0"/>
    <n v="1824"/>
  </r>
  <r>
    <x v="0"/>
    <x v="0"/>
    <x v="0"/>
    <x v="0"/>
    <x v="0"/>
    <n v="7055"/>
  </r>
  <r>
    <x v="0"/>
    <x v="0"/>
    <x v="0"/>
    <x v="0"/>
    <x v="0"/>
    <n v="5"/>
  </r>
  <r>
    <x v="0"/>
    <x v="0"/>
    <x v="0"/>
    <x v="0"/>
    <x v="0"/>
    <n v="17"/>
  </r>
  <r>
    <x v="0"/>
    <x v="0"/>
    <x v="0"/>
    <x v="0"/>
    <x v="0"/>
    <n v="4400"/>
  </r>
  <r>
    <x v="0"/>
    <x v="0"/>
    <x v="0"/>
    <x v="0"/>
    <x v="0"/>
    <n v="40122"/>
  </r>
  <r>
    <x v="7"/>
    <x v="0"/>
    <x v="0"/>
    <x v="0"/>
    <x v="0"/>
    <n v="177258"/>
  </r>
  <r>
    <x v="7"/>
    <x v="0"/>
    <x v="0"/>
    <x v="0"/>
    <x v="0"/>
    <n v="109427"/>
  </r>
  <r>
    <x v="7"/>
    <x v="0"/>
    <x v="0"/>
    <x v="0"/>
    <x v="0"/>
    <n v="12645"/>
  </r>
  <r>
    <x v="7"/>
    <x v="0"/>
    <x v="0"/>
    <x v="0"/>
    <x v="0"/>
    <n v="3408"/>
  </r>
  <r>
    <x v="7"/>
    <x v="0"/>
    <x v="0"/>
    <x v="0"/>
    <x v="0"/>
    <n v="26154"/>
  </r>
  <r>
    <x v="7"/>
    <x v="0"/>
    <x v="0"/>
    <x v="0"/>
    <x v="0"/>
    <n v="46250"/>
  </r>
  <r>
    <x v="7"/>
    <x v="0"/>
    <x v="0"/>
    <x v="0"/>
    <x v="0"/>
    <n v="344203"/>
  </r>
  <r>
    <x v="7"/>
    <x v="0"/>
    <x v="0"/>
    <x v="0"/>
    <x v="0"/>
    <n v="104"/>
  </r>
  <r>
    <x v="7"/>
    <x v="0"/>
    <x v="0"/>
    <x v="0"/>
    <x v="0"/>
    <n v="580"/>
  </r>
  <r>
    <x v="7"/>
    <x v="0"/>
    <x v="0"/>
    <x v="0"/>
    <x v="0"/>
    <n v="37599"/>
  </r>
  <r>
    <x v="7"/>
    <x v="0"/>
    <x v="0"/>
    <x v="0"/>
    <x v="0"/>
    <n v="757628"/>
  </r>
  <r>
    <x v="9"/>
    <x v="0"/>
    <x v="0"/>
    <x v="0"/>
    <x v="1"/>
    <n v="76206284"/>
  </r>
  <r>
    <x v="9"/>
    <x v="0"/>
    <x v="0"/>
    <x v="0"/>
    <x v="1"/>
    <n v="41447920"/>
  </r>
  <r>
    <x v="9"/>
    <x v="0"/>
    <x v="0"/>
    <x v="0"/>
    <x v="1"/>
    <n v="14261733"/>
  </r>
  <r>
    <x v="9"/>
    <x v="0"/>
    <x v="0"/>
    <x v="0"/>
    <x v="1"/>
    <n v="1082031"/>
  </r>
  <r>
    <x v="9"/>
    <x v="0"/>
    <x v="0"/>
    <x v="0"/>
    <x v="1"/>
    <n v="9238973"/>
  </r>
  <r>
    <x v="9"/>
    <x v="0"/>
    <x v="0"/>
    <x v="0"/>
    <x v="1"/>
    <n v="16451523"/>
  </r>
  <r>
    <x v="9"/>
    <x v="0"/>
    <x v="0"/>
    <x v="0"/>
    <x v="1"/>
    <n v="159564743"/>
  </r>
  <r>
    <x v="9"/>
    <x v="0"/>
    <x v="0"/>
    <x v="0"/>
    <x v="1"/>
    <n v="46362"/>
  </r>
  <r>
    <x v="9"/>
    <x v="0"/>
    <x v="0"/>
    <x v="0"/>
    <x v="1"/>
    <n v="127445"/>
  </r>
  <r>
    <x v="9"/>
    <x v="0"/>
    <x v="0"/>
    <x v="0"/>
    <x v="1"/>
    <n v="14328992"/>
  </r>
  <r>
    <x v="9"/>
    <x v="0"/>
    <x v="0"/>
    <x v="0"/>
    <x v="1"/>
    <n v="332756007"/>
  </r>
  <r>
    <x v="8"/>
    <x v="0"/>
    <x v="0"/>
    <x v="0"/>
    <x v="1"/>
    <n v="61135286"/>
  </r>
  <r>
    <x v="8"/>
    <x v="0"/>
    <x v="0"/>
    <x v="0"/>
    <x v="1"/>
    <n v="32058198"/>
  </r>
  <r>
    <x v="8"/>
    <x v="0"/>
    <x v="0"/>
    <x v="0"/>
    <x v="1"/>
    <n v="13495958"/>
  </r>
  <r>
    <x v="8"/>
    <x v="0"/>
    <x v="0"/>
    <x v="0"/>
    <x v="1"/>
    <n v="888117"/>
  </r>
  <r>
    <x v="8"/>
    <x v="0"/>
    <x v="0"/>
    <x v="0"/>
    <x v="1"/>
    <n v="7454296"/>
  </r>
  <r>
    <x v="8"/>
    <x v="0"/>
    <x v="0"/>
    <x v="0"/>
    <x v="1"/>
    <n v="13697100"/>
  </r>
  <r>
    <x v="8"/>
    <x v="0"/>
    <x v="0"/>
    <x v="0"/>
    <x v="1"/>
    <n v="121315908"/>
  </r>
  <r>
    <x v="8"/>
    <x v="0"/>
    <x v="0"/>
    <x v="0"/>
    <x v="1"/>
    <n v="55484"/>
  </r>
  <r>
    <x v="8"/>
    <x v="0"/>
    <x v="0"/>
    <x v="0"/>
    <x v="1"/>
    <n v="121803"/>
  </r>
  <r>
    <x v="8"/>
    <x v="0"/>
    <x v="0"/>
    <x v="0"/>
    <x v="1"/>
    <n v="11470987"/>
  </r>
  <r>
    <x v="8"/>
    <x v="0"/>
    <x v="0"/>
    <x v="0"/>
    <x v="1"/>
    <n v="261693138"/>
  </r>
  <r>
    <x v="6"/>
    <x v="0"/>
    <x v="0"/>
    <x v="0"/>
    <x v="1"/>
    <n v="7071541"/>
  </r>
  <r>
    <x v="6"/>
    <x v="0"/>
    <x v="0"/>
    <x v="0"/>
    <x v="1"/>
    <n v="4508245"/>
  </r>
  <r>
    <x v="6"/>
    <x v="0"/>
    <x v="0"/>
    <x v="0"/>
    <x v="1"/>
    <n v="1200180"/>
  </r>
  <r>
    <x v="6"/>
    <x v="0"/>
    <x v="0"/>
    <x v="0"/>
    <x v="1"/>
    <n v="137015"/>
  </r>
  <r>
    <x v="6"/>
    <x v="0"/>
    <x v="0"/>
    <x v="0"/>
    <x v="1"/>
    <n v="1194000"/>
  </r>
  <r>
    <x v="6"/>
    <x v="0"/>
    <x v="0"/>
    <x v="0"/>
    <x v="1"/>
    <n v="2033916"/>
  </r>
  <r>
    <x v="6"/>
    <x v="0"/>
    <x v="0"/>
    <x v="0"/>
    <x v="1"/>
    <n v="19081738"/>
  </r>
  <r>
    <x v="6"/>
    <x v="0"/>
    <x v="0"/>
    <x v="0"/>
    <x v="1"/>
    <n v="4868"/>
  </r>
  <r>
    <x v="6"/>
    <x v="0"/>
    <x v="0"/>
    <x v="0"/>
    <x v="1"/>
    <n v="39303"/>
  </r>
  <r>
    <x v="6"/>
    <x v="0"/>
    <x v="0"/>
    <x v="0"/>
    <x v="1"/>
    <n v="1489893"/>
  </r>
  <r>
    <x v="6"/>
    <x v="0"/>
    <x v="0"/>
    <x v="0"/>
    <x v="1"/>
    <n v="36760699"/>
  </r>
  <r>
    <x v="10"/>
    <x v="0"/>
    <x v="0"/>
    <x v="1"/>
    <x v="1"/>
    <n v="56356422"/>
  </r>
  <r>
    <x v="10"/>
    <x v="0"/>
    <x v="0"/>
    <x v="2"/>
    <x v="1"/>
    <n v="23485995"/>
  </r>
  <r>
    <x v="10"/>
    <x v="0"/>
    <x v="0"/>
    <x v="3"/>
    <x v="1"/>
    <n v="15576458"/>
  </r>
  <r>
    <x v="10"/>
    <x v="0"/>
    <x v="0"/>
    <x v="4"/>
    <x v="1"/>
    <n v="41310949"/>
  </r>
  <r>
    <x v="10"/>
    <x v="0"/>
    <x v="0"/>
    <x v="5"/>
    <x v="1"/>
    <n v="30154928"/>
  </r>
  <r>
    <x v="10"/>
    <x v="0"/>
    <x v="0"/>
    <x v="6"/>
    <x v="1"/>
    <n v="35941173"/>
  </r>
  <r>
    <x v="10"/>
    <x v="0"/>
    <x v="0"/>
    <x v="7"/>
    <x v="1"/>
    <n v="30730769"/>
  </r>
  <r>
    <x v="10"/>
    <x v="0"/>
    <x v="0"/>
    <x v="8"/>
    <x v="1"/>
    <n v="34395880"/>
  </r>
  <r>
    <x v="10"/>
    <x v="0"/>
    <x v="0"/>
    <x v="9"/>
    <x v="1"/>
    <n v="26881726"/>
  </r>
  <r>
    <x v="10"/>
    <x v="0"/>
    <x v="0"/>
    <x v="0"/>
    <x v="1"/>
    <n v="294834301"/>
  </r>
  <r>
    <x v="2"/>
    <x v="0"/>
    <x v="0"/>
    <x v="1"/>
    <x v="1"/>
    <n v="9175479"/>
  </r>
  <r>
    <x v="2"/>
    <x v="0"/>
    <x v="0"/>
    <x v="2"/>
    <x v="1"/>
    <n v="1744725"/>
  </r>
  <r>
    <x v="2"/>
    <x v="0"/>
    <x v="0"/>
    <x v="3"/>
    <x v="1"/>
    <n v="4661169"/>
  </r>
  <r>
    <x v="2"/>
    <x v="0"/>
    <x v="0"/>
    <x v="4"/>
    <x v="1"/>
    <n v="17892194"/>
  </r>
  <r>
    <x v="2"/>
    <x v="0"/>
    <x v="0"/>
    <x v="5"/>
    <x v="1"/>
    <n v="9097909"/>
  </r>
  <r>
    <x v="2"/>
    <x v="0"/>
    <x v="0"/>
    <x v="6"/>
    <x v="1"/>
    <n v="7419599"/>
  </r>
  <r>
    <x v="2"/>
    <x v="0"/>
    <x v="0"/>
    <x v="7"/>
    <x v="1"/>
    <n v="3790882"/>
  </r>
  <r>
    <x v="2"/>
    <x v="0"/>
    <x v="0"/>
    <x v="8"/>
    <x v="1"/>
    <n v="10794723"/>
  </r>
  <r>
    <x v="2"/>
    <x v="0"/>
    <x v="0"/>
    <x v="9"/>
    <x v="1"/>
    <n v="4452743"/>
  </r>
  <r>
    <x v="2"/>
    <x v="0"/>
    <x v="0"/>
    <x v="0"/>
    <x v="1"/>
    <n v="69029423"/>
  </r>
  <r>
    <x v="3"/>
    <x v="0"/>
    <x v="0"/>
    <x v="1"/>
    <x v="1"/>
    <n v="26284389"/>
  </r>
  <r>
    <x v="3"/>
    <x v="0"/>
    <x v="0"/>
    <x v="2"/>
    <x v="1"/>
    <n v="6712227"/>
  </r>
  <r>
    <x v="3"/>
    <x v="0"/>
    <x v="0"/>
    <x v="3"/>
    <x v="1"/>
    <n v="4892900"/>
  </r>
  <r>
    <x v="3"/>
    <x v="0"/>
    <x v="0"/>
    <x v="4"/>
    <x v="1"/>
    <n v="2423161"/>
  </r>
  <r>
    <x v="3"/>
    <x v="0"/>
    <x v="0"/>
    <x v="5"/>
    <x v="1"/>
    <n v="2598547"/>
  </r>
  <r>
    <x v="3"/>
    <x v="0"/>
    <x v="0"/>
    <x v="6"/>
    <x v="1"/>
    <n v="2514860"/>
  </r>
  <r>
    <x v="3"/>
    <x v="0"/>
    <x v="0"/>
    <x v="7"/>
    <x v="1"/>
    <n v="3684161"/>
  </r>
  <r>
    <x v="3"/>
    <x v="0"/>
    <x v="0"/>
    <x v="8"/>
    <x v="1"/>
    <n v="5158220"/>
  </r>
  <r>
    <x v="3"/>
    <x v="0"/>
    <x v="0"/>
    <x v="9"/>
    <x v="1"/>
    <n v="16265755"/>
  </r>
  <r>
    <x v="3"/>
    <x v="0"/>
    <x v="0"/>
    <x v="0"/>
    <x v="1"/>
    <n v="70534221"/>
  </r>
  <r>
    <x v="4"/>
    <x v="0"/>
    <x v="0"/>
    <x v="1"/>
    <x v="1"/>
    <n v="20846829"/>
  </r>
  <r>
    <x v="4"/>
    <x v="0"/>
    <x v="0"/>
    <x v="2"/>
    <x v="1"/>
    <n v="15010844"/>
  </r>
  <r>
    <x v="4"/>
    <x v="0"/>
    <x v="0"/>
    <x v="3"/>
    <x v="1"/>
    <n v="6022325"/>
  </r>
  <r>
    <x v="4"/>
    <x v="0"/>
    <x v="0"/>
    <x v="4"/>
    <x v="1"/>
    <n v="20990614"/>
  </r>
  <r>
    <x v="4"/>
    <x v="0"/>
    <x v="0"/>
    <x v="5"/>
    <x v="1"/>
    <n v="17707090"/>
  </r>
  <r>
    <x v="4"/>
    <x v="0"/>
    <x v="0"/>
    <x v="6"/>
    <x v="1"/>
    <n v="26000610"/>
  </r>
  <r>
    <x v="4"/>
    <x v="0"/>
    <x v="0"/>
    <x v="7"/>
    <x v="1"/>
    <n v="23255557"/>
  </r>
  <r>
    <x v="4"/>
    <x v="0"/>
    <x v="0"/>
    <x v="8"/>
    <x v="1"/>
    <n v="17779529"/>
  </r>
  <r>
    <x v="4"/>
    <x v="0"/>
    <x v="0"/>
    <x v="9"/>
    <x v="1"/>
    <n v="6150258"/>
  </r>
  <r>
    <x v="4"/>
    <x v="0"/>
    <x v="0"/>
    <x v="0"/>
    <x v="1"/>
    <n v="153763655"/>
  </r>
  <r>
    <x v="5"/>
    <x v="0"/>
    <x v="0"/>
    <x v="1"/>
    <x v="1"/>
    <n v="49726"/>
  </r>
  <r>
    <x v="5"/>
    <x v="0"/>
    <x v="0"/>
    <x v="2"/>
    <x v="1"/>
    <n v="18199"/>
  </r>
  <r>
    <x v="5"/>
    <x v="0"/>
    <x v="0"/>
    <x v="3"/>
    <x v="1"/>
    <n v="64"/>
  </r>
  <r>
    <x v="5"/>
    <x v="0"/>
    <x v="0"/>
    <x v="4"/>
    <x v="1"/>
    <n v="4980"/>
  </r>
  <r>
    <x v="5"/>
    <x v="0"/>
    <x v="0"/>
    <x v="5"/>
    <x v="1"/>
    <n v="751382"/>
  </r>
  <r>
    <x v="5"/>
    <x v="0"/>
    <x v="0"/>
    <x v="6"/>
    <x v="1"/>
    <n v="6105"/>
  </r>
  <r>
    <x v="5"/>
    <x v="0"/>
    <x v="0"/>
    <x v="7"/>
    <x v="1"/>
    <n v="169"/>
  </r>
  <r>
    <x v="5"/>
    <x v="0"/>
    <x v="0"/>
    <x v="8"/>
    <x v="1"/>
    <n v="663408"/>
  </r>
  <r>
    <x v="5"/>
    <x v="0"/>
    <x v="0"/>
    <x v="9"/>
    <x v="1"/>
    <n v="12970"/>
  </r>
  <r>
    <x v="5"/>
    <x v="0"/>
    <x v="0"/>
    <x v="0"/>
    <x v="1"/>
    <n v="1507002"/>
  </r>
  <r>
    <x v="10"/>
    <x v="0"/>
    <x v="0"/>
    <x v="1"/>
    <x v="1"/>
    <n v="49726"/>
  </r>
  <r>
    <x v="10"/>
    <x v="0"/>
    <x v="0"/>
    <x v="2"/>
    <x v="1"/>
    <n v="18199"/>
  </r>
  <r>
    <x v="10"/>
    <x v="0"/>
    <x v="0"/>
    <x v="3"/>
    <x v="1"/>
    <n v="64"/>
  </r>
  <r>
    <x v="10"/>
    <x v="0"/>
    <x v="0"/>
    <x v="4"/>
    <x v="1"/>
    <n v="4980"/>
  </r>
  <r>
    <x v="10"/>
    <x v="0"/>
    <x v="0"/>
    <x v="5"/>
    <x v="1"/>
    <n v="751382"/>
  </r>
  <r>
    <x v="10"/>
    <x v="0"/>
    <x v="0"/>
    <x v="6"/>
    <x v="1"/>
    <n v="6105"/>
  </r>
  <r>
    <x v="10"/>
    <x v="0"/>
    <x v="0"/>
    <x v="7"/>
    <x v="1"/>
    <n v="169"/>
  </r>
  <r>
    <x v="10"/>
    <x v="0"/>
    <x v="0"/>
    <x v="8"/>
    <x v="1"/>
    <n v="663408"/>
  </r>
  <r>
    <x v="10"/>
    <x v="0"/>
    <x v="0"/>
    <x v="9"/>
    <x v="1"/>
    <n v="12970"/>
  </r>
  <r>
    <x v="10"/>
    <x v="0"/>
    <x v="0"/>
    <x v="0"/>
    <x v="1"/>
    <n v="1507002"/>
  </r>
  <r>
    <x v="11"/>
    <x v="0"/>
    <x v="0"/>
    <x v="1"/>
    <x v="1"/>
    <n v="681"/>
  </r>
  <r>
    <x v="11"/>
    <x v="0"/>
    <x v="0"/>
    <x v="2"/>
    <x v="1"/>
    <n v="271"/>
  </r>
  <r>
    <x v="11"/>
    <x v="0"/>
    <x v="0"/>
    <x v="3"/>
    <x v="1"/>
    <n v="64"/>
  </r>
  <r>
    <x v="11"/>
    <x v="0"/>
    <x v="0"/>
    <x v="4"/>
    <x v="1"/>
    <n v="722"/>
  </r>
  <r>
    <x v="11"/>
    <x v="0"/>
    <x v="0"/>
    <x v="5"/>
    <x v="1"/>
    <n v="50247"/>
  </r>
  <r>
    <x v="11"/>
    <x v="0"/>
    <x v="0"/>
    <x v="6"/>
    <x v="1"/>
    <n v="710"/>
  </r>
  <r>
    <x v="11"/>
    <x v="0"/>
    <x v="0"/>
    <x v="8"/>
    <x v="1"/>
    <n v="2275"/>
  </r>
  <r>
    <x v="11"/>
    <x v="0"/>
    <x v="0"/>
    <x v="9"/>
    <x v="1"/>
    <n v="13"/>
  </r>
  <r>
    <x v="11"/>
    <x v="0"/>
    <x v="0"/>
    <x v="0"/>
    <x v="1"/>
    <n v="54982"/>
  </r>
  <r>
    <x v="12"/>
    <x v="0"/>
    <x v="0"/>
    <x v="1"/>
    <x v="1"/>
    <n v="49045"/>
  </r>
  <r>
    <x v="12"/>
    <x v="0"/>
    <x v="0"/>
    <x v="2"/>
    <x v="1"/>
    <n v="17928"/>
  </r>
  <r>
    <x v="12"/>
    <x v="0"/>
    <x v="0"/>
    <x v="3"/>
    <x v="1"/>
    <m/>
  </r>
  <r>
    <x v="12"/>
    <x v="0"/>
    <x v="0"/>
    <x v="4"/>
    <x v="1"/>
    <n v="4258"/>
  </r>
  <r>
    <x v="12"/>
    <x v="0"/>
    <x v="0"/>
    <x v="5"/>
    <x v="1"/>
    <n v="701135"/>
  </r>
  <r>
    <x v="12"/>
    <x v="0"/>
    <x v="0"/>
    <x v="6"/>
    <x v="1"/>
    <n v="5395"/>
  </r>
  <r>
    <x v="12"/>
    <x v="0"/>
    <x v="0"/>
    <x v="7"/>
    <x v="1"/>
    <n v="169"/>
  </r>
  <r>
    <x v="12"/>
    <x v="0"/>
    <x v="0"/>
    <x v="8"/>
    <x v="1"/>
    <n v="661133"/>
  </r>
  <r>
    <x v="12"/>
    <x v="0"/>
    <x v="0"/>
    <x v="9"/>
    <x v="1"/>
    <n v="12958"/>
  </r>
  <r>
    <x v="12"/>
    <x v="0"/>
    <x v="0"/>
    <x v="0"/>
    <x v="1"/>
    <n v="1452021"/>
  </r>
  <r>
    <x v="13"/>
    <x v="1"/>
    <x v="0"/>
    <x v="1"/>
    <x v="1"/>
    <n v="2041609"/>
  </r>
  <r>
    <x v="13"/>
    <x v="1"/>
    <x v="0"/>
    <x v="2"/>
    <x v="1"/>
    <n v="526250"/>
  </r>
  <r>
    <x v="13"/>
    <x v="1"/>
    <x v="0"/>
    <x v="3"/>
    <x v="1"/>
    <n v="620910"/>
  </r>
  <r>
    <x v="13"/>
    <x v="1"/>
    <x v="0"/>
    <x v="4"/>
    <x v="1"/>
    <n v="703634"/>
  </r>
  <r>
    <x v="13"/>
    <x v="1"/>
    <x v="0"/>
    <x v="5"/>
    <x v="1"/>
    <n v="825272"/>
  </r>
  <r>
    <x v="13"/>
    <x v="1"/>
    <x v="0"/>
    <x v="6"/>
    <x v="1"/>
    <n v="634084"/>
  </r>
  <r>
    <x v="13"/>
    <x v="1"/>
    <x v="0"/>
    <x v="7"/>
    <x v="1"/>
    <n v="371295"/>
  </r>
  <r>
    <x v="13"/>
    <x v="1"/>
    <x v="0"/>
    <x v="8"/>
    <x v="1"/>
    <n v="748029"/>
  </r>
  <r>
    <x v="13"/>
    <x v="1"/>
    <x v="0"/>
    <x v="9"/>
    <x v="1"/>
    <n v="939972"/>
  </r>
  <r>
    <x v="13"/>
    <x v="1"/>
    <x v="0"/>
    <x v="0"/>
    <x v="1"/>
    <n v="7411057"/>
  </r>
  <r>
    <x v="13"/>
    <x v="2"/>
    <x v="0"/>
    <x v="1"/>
    <x v="1"/>
    <n v="1546286"/>
  </r>
  <r>
    <x v="13"/>
    <x v="2"/>
    <x v="0"/>
    <x v="2"/>
    <x v="1"/>
    <n v="276112"/>
  </r>
  <r>
    <x v="13"/>
    <x v="2"/>
    <x v="0"/>
    <x v="3"/>
    <x v="1"/>
    <n v="293667"/>
  </r>
  <r>
    <x v="13"/>
    <x v="2"/>
    <x v="0"/>
    <x v="4"/>
    <x v="1"/>
    <n v="533988"/>
  </r>
  <r>
    <x v="13"/>
    <x v="2"/>
    <x v="0"/>
    <x v="5"/>
    <x v="1"/>
    <n v="487824"/>
  </r>
  <r>
    <x v="13"/>
    <x v="2"/>
    <x v="0"/>
    <x v="6"/>
    <x v="1"/>
    <n v="538170"/>
  </r>
  <r>
    <x v="13"/>
    <x v="2"/>
    <x v="0"/>
    <x v="7"/>
    <x v="1"/>
    <n v="350150"/>
  </r>
  <r>
    <x v="13"/>
    <x v="2"/>
    <x v="0"/>
    <x v="8"/>
    <x v="1"/>
    <n v="415148"/>
  </r>
  <r>
    <x v="13"/>
    <x v="2"/>
    <x v="0"/>
    <x v="9"/>
    <x v="1"/>
    <n v="814213"/>
  </r>
  <r>
    <x v="13"/>
    <x v="2"/>
    <x v="0"/>
    <x v="0"/>
    <x v="1"/>
    <n v="5255559"/>
  </r>
  <r>
    <x v="13"/>
    <x v="3"/>
    <x v="0"/>
    <x v="2"/>
    <x v="1"/>
    <n v="22319"/>
  </r>
  <r>
    <x v="13"/>
    <x v="3"/>
    <x v="0"/>
    <x v="4"/>
    <x v="1"/>
    <n v="24219"/>
  </r>
  <r>
    <x v="13"/>
    <x v="3"/>
    <x v="0"/>
    <x v="5"/>
    <x v="1"/>
    <n v="49599"/>
  </r>
  <r>
    <x v="13"/>
    <x v="3"/>
    <x v="0"/>
    <x v="8"/>
    <x v="1"/>
    <n v="17809"/>
  </r>
  <r>
    <x v="13"/>
    <x v="3"/>
    <x v="0"/>
    <x v="0"/>
    <x v="1"/>
    <n v="113945"/>
  </r>
  <r>
    <x v="13"/>
    <x v="4"/>
    <x v="0"/>
    <x v="1"/>
    <x v="1"/>
    <n v="231161"/>
  </r>
  <r>
    <x v="13"/>
    <x v="4"/>
    <x v="0"/>
    <x v="2"/>
    <x v="1"/>
    <n v="191523"/>
  </r>
  <r>
    <x v="13"/>
    <x v="4"/>
    <x v="0"/>
    <x v="3"/>
    <x v="1"/>
    <n v="297824"/>
  </r>
  <r>
    <x v="13"/>
    <x v="4"/>
    <x v="0"/>
    <x v="4"/>
    <x v="1"/>
    <n v="70692"/>
  </r>
  <r>
    <x v="13"/>
    <x v="4"/>
    <x v="0"/>
    <x v="5"/>
    <x v="1"/>
    <n v="192924"/>
  </r>
  <r>
    <x v="13"/>
    <x v="4"/>
    <x v="0"/>
    <x v="6"/>
    <x v="1"/>
    <n v="38968"/>
  </r>
  <r>
    <x v="13"/>
    <x v="4"/>
    <x v="0"/>
    <x v="7"/>
    <x v="1"/>
    <n v="2582"/>
  </r>
  <r>
    <x v="13"/>
    <x v="4"/>
    <x v="0"/>
    <x v="8"/>
    <x v="1"/>
    <n v="75196"/>
  </r>
  <r>
    <x v="13"/>
    <x v="4"/>
    <x v="0"/>
    <x v="9"/>
    <x v="1"/>
    <n v="60129"/>
  </r>
  <r>
    <x v="13"/>
    <x v="4"/>
    <x v="0"/>
    <x v="0"/>
    <x v="1"/>
    <n v="1161000"/>
  </r>
  <r>
    <x v="13"/>
    <x v="5"/>
    <x v="0"/>
    <x v="1"/>
    <x v="1"/>
    <n v="264163"/>
  </r>
  <r>
    <x v="13"/>
    <x v="5"/>
    <x v="0"/>
    <x v="2"/>
    <x v="1"/>
    <n v="36297"/>
  </r>
  <r>
    <x v="13"/>
    <x v="5"/>
    <x v="0"/>
    <x v="3"/>
    <x v="1"/>
    <n v="29419"/>
  </r>
  <r>
    <x v="13"/>
    <x v="5"/>
    <x v="0"/>
    <x v="4"/>
    <x v="1"/>
    <n v="74735"/>
  </r>
  <r>
    <x v="13"/>
    <x v="5"/>
    <x v="0"/>
    <x v="5"/>
    <x v="1"/>
    <n v="94926"/>
  </r>
  <r>
    <x v="13"/>
    <x v="5"/>
    <x v="0"/>
    <x v="6"/>
    <x v="1"/>
    <n v="56946"/>
  </r>
  <r>
    <x v="13"/>
    <x v="5"/>
    <x v="0"/>
    <x v="7"/>
    <x v="1"/>
    <n v="18563"/>
  </r>
  <r>
    <x v="13"/>
    <x v="5"/>
    <x v="0"/>
    <x v="8"/>
    <x v="1"/>
    <n v="239876"/>
  </r>
  <r>
    <x v="13"/>
    <x v="5"/>
    <x v="0"/>
    <x v="9"/>
    <x v="1"/>
    <n v="65630"/>
  </r>
  <r>
    <x v="13"/>
    <x v="5"/>
    <x v="0"/>
    <x v="0"/>
    <x v="1"/>
    <n v="880553"/>
  </r>
  <r>
    <x v="10"/>
    <x v="0"/>
    <x v="0"/>
    <x v="1"/>
    <x v="1"/>
    <n v="5971087"/>
  </r>
  <r>
    <x v="10"/>
    <x v="0"/>
    <x v="0"/>
    <x v="2"/>
    <x v="1"/>
    <n v="2984077"/>
  </r>
  <r>
    <x v="10"/>
    <x v="0"/>
    <x v="0"/>
    <x v="3"/>
    <x v="1"/>
    <n v="2497473"/>
  </r>
  <r>
    <x v="10"/>
    <x v="0"/>
    <x v="0"/>
    <x v="4"/>
    <x v="1"/>
    <n v="4849374"/>
  </r>
  <r>
    <x v="10"/>
    <x v="0"/>
    <x v="0"/>
    <x v="5"/>
    <x v="1"/>
    <n v="3002870"/>
  </r>
  <r>
    <x v="10"/>
    <x v="0"/>
    <x v="0"/>
    <x v="6"/>
    <x v="1"/>
    <n v="3151346"/>
  </r>
  <r>
    <x v="10"/>
    <x v="0"/>
    <x v="0"/>
    <x v="7"/>
    <x v="1"/>
    <n v="1142835"/>
  </r>
  <r>
    <x v="10"/>
    <x v="0"/>
    <x v="0"/>
    <x v="8"/>
    <x v="1"/>
    <n v="3300936"/>
  </r>
  <r>
    <x v="10"/>
    <x v="0"/>
    <x v="0"/>
    <x v="9"/>
    <x v="1"/>
    <n v="3610651"/>
  </r>
  <r>
    <x v="10"/>
    <x v="0"/>
    <x v="0"/>
    <x v="0"/>
    <x v="1"/>
    <n v="30510650"/>
  </r>
  <r>
    <x v="14"/>
    <x v="0"/>
    <x v="0"/>
    <x v="1"/>
    <x v="1"/>
    <n v="105092"/>
  </r>
  <r>
    <x v="14"/>
    <x v="0"/>
    <x v="0"/>
    <x v="2"/>
    <x v="1"/>
    <n v="43771"/>
  </r>
  <r>
    <x v="14"/>
    <x v="0"/>
    <x v="0"/>
    <x v="3"/>
    <x v="1"/>
    <n v="53662"/>
  </r>
  <r>
    <x v="14"/>
    <x v="0"/>
    <x v="0"/>
    <x v="4"/>
    <x v="1"/>
    <n v="24545"/>
  </r>
  <r>
    <x v="14"/>
    <x v="0"/>
    <x v="0"/>
    <x v="5"/>
    <x v="1"/>
    <n v="17131"/>
  </r>
  <r>
    <x v="14"/>
    <x v="0"/>
    <x v="0"/>
    <x v="6"/>
    <x v="1"/>
    <n v="17660"/>
  </r>
  <r>
    <x v="14"/>
    <x v="0"/>
    <x v="0"/>
    <x v="7"/>
    <x v="1"/>
    <n v="5872"/>
  </r>
  <r>
    <x v="14"/>
    <x v="0"/>
    <x v="0"/>
    <x v="8"/>
    <x v="1"/>
    <n v="33787"/>
  </r>
  <r>
    <x v="14"/>
    <x v="0"/>
    <x v="0"/>
    <x v="9"/>
    <x v="1"/>
    <n v="15902"/>
  </r>
  <r>
    <x v="14"/>
    <x v="0"/>
    <x v="0"/>
    <x v="0"/>
    <x v="1"/>
    <n v="317423"/>
  </r>
  <r>
    <x v="15"/>
    <x v="0"/>
    <x v="0"/>
    <x v="1"/>
    <x v="1"/>
    <n v="707999"/>
  </r>
  <r>
    <x v="15"/>
    <x v="0"/>
    <x v="0"/>
    <x v="2"/>
    <x v="1"/>
    <n v="278020"/>
  </r>
  <r>
    <x v="15"/>
    <x v="0"/>
    <x v="0"/>
    <x v="3"/>
    <x v="1"/>
    <n v="278019"/>
  </r>
  <r>
    <x v="15"/>
    <x v="0"/>
    <x v="0"/>
    <x v="4"/>
    <x v="1"/>
    <n v="699197"/>
  </r>
  <r>
    <x v="15"/>
    <x v="0"/>
    <x v="0"/>
    <x v="5"/>
    <x v="1"/>
    <n v="255964"/>
  </r>
  <r>
    <x v="15"/>
    <x v="0"/>
    <x v="0"/>
    <x v="6"/>
    <x v="1"/>
    <n v="299703"/>
  </r>
  <r>
    <x v="15"/>
    <x v="0"/>
    <x v="0"/>
    <x v="7"/>
    <x v="1"/>
    <n v="147284"/>
  </r>
  <r>
    <x v="15"/>
    <x v="0"/>
    <x v="0"/>
    <x v="8"/>
    <x v="1"/>
    <n v="314642"/>
  </r>
  <r>
    <x v="15"/>
    <x v="0"/>
    <x v="0"/>
    <x v="9"/>
    <x v="1"/>
    <n v="506066"/>
  </r>
  <r>
    <x v="15"/>
    <x v="0"/>
    <x v="0"/>
    <x v="0"/>
    <x v="1"/>
    <n v="3486893"/>
  </r>
  <r>
    <x v="16"/>
    <x v="0"/>
    <x v="0"/>
    <x v="1"/>
    <x v="1"/>
    <n v="171303"/>
  </r>
  <r>
    <x v="16"/>
    <x v="0"/>
    <x v="0"/>
    <x v="2"/>
    <x v="1"/>
    <n v="77727"/>
  </r>
  <r>
    <x v="16"/>
    <x v="0"/>
    <x v="0"/>
    <x v="3"/>
    <x v="1"/>
    <n v="131245"/>
  </r>
  <r>
    <x v="16"/>
    <x v="0"/>
    <x v="0"/>
    <x v="4"/>
    <x v="1"/>
    <n v="215635"/>
  </r>
  <r>
    <x v="16"/>
    <x v="0"/>
    <x v="0"/>
    <x v="5"/>
    <x v="1"/>
    <n v="249879"/>
  </r>
  <r>
    <x v="16"/>
    <x v="0"/>
    <x v="0"/>
    <x v="6"/>
    <x v="1"/>
    <n v="91922"/>
  </r>
  <r>
    <x v="16"/>
    <x v="0"/>
    <x v="0"/>
    <x v="7"/>
    <x v="1"/>
    <n v="39524"/>
  </r>
  <r>
    <x v="16"/>
    <x v="0"/>
    <x v="0"/>
    <x v="8"/>
    <x v="1"/>
    <n v="149169"/>
  </r>
  <r>
    <x v="16"/>
    <x v="0"/>
    <x v="0"/>
    <x v="9"/>
    <x v="1"/>
    <n v="55128"/>
  </r>
  <r>
    <x v="16"/>
    <x v="0"/>
    <x v="0"/>
    <x v="0"/>
    <x v="1"/>
    <n v="1181531"/>
  </r>
  <r>
    <x v="17"/>
    <x v="0"/>
    <x v="0"/>
    <x v="1"/>
    <x v="1"/>
    <n v="452501"/>
  </r>
  <r>
    <x v="17"/>
    <x v="0"/>
    <x v="0"/>
    <x v="2"/>
    <x v="1"/>
    <n v="181513"/>
  </r>
  <r>
    <x v="17"/>
    <x v="0"/>
    <x v="0"/>
    <x v="3"/>
    <x v="1"/>
    <n v="195432"/>
  </r>
  <r>
    <x v="17"/>
    <x v="0"/>
    <x v="0"/>
    <x v="4"/>
    <x v="1"/>
    <n v="472025"/>
  </r>
  <r>
    <x v="17"/>
    <x v="0"/>
    <x v="0"/>
    <x v="5"/>
    <x v="1"/>
    <n v="218448"/>
  </r>
  <r>
    <x v="17"/>
    <x v="0"/>
    <x v="0"/>
    <x v="6"/>
    <x v="1"/>
    <n v="120737"/>
  </r>
  <r>
    <x v="17"/>
    <x v="0"/>
    <x v="0"/>
    <x v="7"/>
    <x v="1"/>
    <n v="178043"/>
  </r>
  <r>
    <x v="17"/>
    <x v="0"/>
    <x v="0"/>
    <x v="8"/>
    <x v="1"/>
    <n v="276574"/>
  </r>
  <r>
    <x v="17"/>
    <x v="0"/>
    <x v="0"/>
    <x v="9"/>
    <x v="1"/>
    <n v="151868"/>
  </r>
  <r>
    <x v="17"/>
    <x v="0"/>
    <x v="0"/>
    <x v="0"/>
    <x v="1"/>
    <n v="2247141"/>
  </r>
  <r>
    <x v="18"/>
    <x v="0"/>
    <x v="0"/>
    <x v="1"/>
    <x v="1"/>
    <n v="155368"/>
  </r>
  <r>
    <x v="18"/>
    <x v="0"/>
    <x v="0"/>
    <x v="2"/>
    <x v="1"/>
    <n v="71161"/>
  </r>
  <r>
    <x v="18"/>
    <x v="0"/>
    <x v="0"/>
    <x v="3"/>
    <x v="1"/>
    <n v="55228"/>
  </r>
  <r>
    <x v="18"/>
    <x v="0"/>
    <x v="0"/>
    <x v="4"/>
    <x v="1"/>
    <n v="165526"/>
  </r>
  <r>
    <x v="18"/>
    <x v="0"/>
    <x v="0"/>
    <x v="5"/>
    <x v="1"/>
    <n v="70778"/>
  </r>
  <r>
    <x v="18"/>
    <x v="0"/>
    <x v="0"/>
    <x v="6"/>
    <x v="1"/>
    <n v="58857"/>
  </r>
  <r>
    <x v="18"/>
    <x v="0"/>
    <x v="0"/>
    <x v="7"/>
    <x v="1"/>
    <n v="40238"/>
  </r>
  <r>
    <x v="18"/>
    <x v="0"/>
    <x v="0"/>
    <x v="8"/>
    <x v="1"/>
    <n v="299956"/>
  </r>
  <r>
    <x v="18"/>
    <x v="0"/>
    <x v="0"/>
    <x v="9"/>
    <x v="1"/>
    <n v="530113"/>
  </r>
  <r>
    <x v="18"/>
    <x v="0"/>
    <x v="0"/>
    <x v="0"/>
    <x v="1"/>
    <n v="1447224"/>
  </r>
  <r>
    <x v="19"/>
    <x v="0"/>
    <x v="0"/>
    <x v="1"/>
    <x v="1"/>
    <n v="1931377"/>
  </r>
  <r>
    <x v="19"/>
    <x v="0"/>
    <x v="0"/>
    <x v="2"/>
    <x v="1"/>
    <n v="549995"/>
  </r>
  <r>
    <x v="19"/>
    <x v="0"/>
    <x v="0"/>
    <x v="3"/>
    <x v="1"/>
    <n v="720040"/>
  </r>
  <r>
    <x v="19"/>
    <x v="0"/>
    <x v="0"/>
    <x v="4"/>
    <x v="1"/>
    <n v="1058017"/>
  </r>
  <r>
    <x v="19"/>
    <x v="0"/>
    <x v="0"/>
    <x v="5"/>
    <x v="1"/>
    <n v="461937"/>
  </r>
  <r>
    <x v="19"/>
    <x v="0"/>
    <x v="0"/>
    <x v="6"/>
    <x v="1"/>
    <n v="610105"/>
  </r>
  <r>
    <x v="19"/>
    <x v="0"/>
    <x v="0"/>
    <x v="7"/>
    <x v="1"/>
    <n v="441363"/>
  </r>
  <r>
    <x v="19"/>
    <x v="0"/>
    <x v="0"/>
    <x v="8"/>
    <x v="1"/>
    <n v="452839"/>
  </r>
  <r>
    <x v="19"/>
    <x v="0"/>
    <x v="0"/>
    <x v="9"/>
    <x v="1"/>
    <n v="484577"/>
  </r>
  <r>
    <x v="19"/>
    <x v="0"/>
    <x v="0"/>
    <x v="0"/>
    <x v="1"/>
    <n v="6710250"/>
  </r>
  <r>
    <x v="20"/>
    <x v="0"/>
    <x v="0"/>
    <x v="1"/>
    <x v="1"/>
    <n v="153019"/>
  </r>
  <r>
    <x v="20"/>
    <x v="0"/>
    <x v="0"/>
    <x v="2"/>
    <x v="1"/>
    <n v="121054"/>
  </r>
  <r>
    <x v="20"/>
    <x v="0"/>
    <x v="0"/>
    <x v="3"/>
    <x v="1"/>
    <n v="168103"/>
  </r>
  <r>
    <x v="20"/>
    <x v="0"/>
    <x v="0"/>
    <x v="4"/>
    <x v="1"/>
    <n v="473446"/>
  </r>
  <r>
    <x v="20"/>
    <x v="0"/>
    <x v="0"/>
    <x v="5"/>
    <x v="1"/>
    <n v="44236"/>
  </r>
  <r>
    <x v="20"/>
    <x v="0"/>
    <x v="0"/>
    <x v="6"/>
    <x v="1"/>
    <n v="219138"/>
  </r>
  <r>
    <x v="20"/>
    <x v="0"/>
    <x v="0"/>
    <x v="7"/>
    <x v="1"/>
    <n v="3885"/>
  </r>
  <r>
    <x v="20"/>
    <x v="0"/>
    <x v="0"/>
    <x v="8"/>
    <x v="1"/>
    <n v="228800"/>
  </r>
  <r>
    <x v="20"/>
    <x v="0"/>
    <x v="0"/>
    <x v="9"/>
    <x v="1"/>
    <n v="89812"/>
  </r>
  <r>
    <x v="20"/>
    <x v="0"/>
    <x v="0"/>
    <x v="0"/>
    <x v="1"/>
    <n v="1501493"/>
  </r>
  <r>
    <x v="21"/>
    <x v="0"/>
    <x v="0"/>
    <x v="1"/>
    <x v="1"/>
    <n v="1143379"/>
  </r>
  <r>
    <x v="21"/>
    <x v="0"/>
    <x v="0"/>
    <x v="2"/>
    <x v="1"/>
    <n v="522329"/>
  </r>
  <r>
    <x v="21"/>
    <x v="0"/>
    <x v="0"/>
    <x v="3"/>
    <x v="1"/>
    <n v="560744"/>
  </r>
  <r>
    <x v="21"/>
    <x v="0"/>
    <x v="0"/>
    <x v="4"/>
    <x v="1"/>
    <n v="1314471"/>
  </r>
  <r>
    <x v="21"/>
    <x v="0"/>
    <x v="0"/>
    <x v="5"/>
    <x v="1"/>
    <n v="611196"/>
  </r>
  <r>
    <x v="21"/>
    <x v="0"/>
    <x v="0"/>
    <x v="6"/>
    <x v="1"/>
    <n v="1031163"/>
  </r>
  <r>
    <x v="21"/>
    <x v="0"/>
    <x v="0"/>
    <x v="7"/>
    <x v="1"/>
    <n v="213097"/>
  </r>
  <r>
    <x v="21"/>
    <x v="0"/>
    <x v="0"/>
    <x v="8"/>
    <x v="1"/>
    <n v="936386"/>
  </r>
  <r>
    <x v="21"/>
    <x v="0"/>
    <x v="0"/>
    <x v="9"/>
    <x v="1"/>
    <n v="1256921"/>
  </r>
  <r>
    <x v="21"/>
    <x v="0"/>
    <x v="0"/>
    <x v="0"/>
    <x v="1"/>
    <n v="7589686"/>
  </r>
  <r>
    <x v="21"/>
    <x v="0"/>
    <x v="0"/>
    <x v="1"/>
    <x v="1"/>
    <n v="1151048"/>
  </r>
  <r>
    <x v="21"/>
    <x v="0"/>
    <x v="0"/>
    <x v="2"/>
    <x v="1"/>
    <n v="1138507"/>
  </r>
  <r>
    <x v="21"/>
    <x v="0"/>
    <x v="0"/>
    <x v="3"/>
    <x v="1"/>
    <n v="335001"/>
  </r>
  <r>
    <x v="21"/>
    <x v="0"/>
    <x v="0"/>
    <x v="4"/>
    <x v="1"/>
    <n v="426513"/>
  </r>
  <r>
    <x v="21"/>
    <x v="0"/>
    <x v="0"/>
    <x v="5"/>
    <x v="1"/>
    <n v="1073301"/>
  </r>
  <r>
    <x v="21"/>
    <x v="0"/>
    <x v="0"/>
    <x v="6"/>
    <x v="1"/>
    <n v="702061"/>
  </r>
  <r>
    <x v="21"/>
    <x v="0"/>
    <x v="0"/>
    <x v="7"/>
    <x v="1"/>
    <n v="73529"/>
  </r>
  <r>
    <x v="21"/>
    <x v="0"/>
    <x v="0"/>
    <x v="8"/>
    <x v="1"/>
    <n v="608784"/>
  </r>
  <r>
    <x v="21"/>
    <x v="0"/>
    <x v="0"/>
    <x v="9"/>
    <x v="1"/>
    <n v="520264"/>
  </r>
  <r>
    <x v="21"/>
    <x v="0"/>
    <x v="0"/>
    <x v="0"/>
    <x v="1"/>
    <n v="6029008"/>
  </r>
  <r>
    <x v="10"/>
    <x v="0"/>
    <x v="0"/>
    <x v="1"/>
    <x v="1"/>
    <n v="57541416"/>
  </r>
  <r>
    <x v="10"/>
    <x v="0"/>
    <x v="0"/>
    <x v="2"/>
    <x v="1"/>
    <n v="23453199"/>
  </r>
  <r>
    <x v="10"/>
    <x v="0"/>
    <x v="0"/>
    <x v="3"/>
    <x v="1"/>
    <n v="16811569"/>
  </r>
  <r>
    <x v="10"/>
    <x v="0"/>
    <x v="0"/>
    <x v="4"/>
    <x v="1"/>
    <n v="43019635"/>
  </r>
  <r>
    <x v="10"/>
    <x v="0"/>
    <x v="0"/>
    <x v="5"/>
    <x v="1"/>
    <n v="32635507"/>
  </r>
  <r>
    <x v="10"/>
    <x v="0"/>
    <x v="0"/>
    <x v="6"/>
    <x v="1"/>
    <n v="32927283"/>
  </r>
  <r>
    <x v="10"/>
    <x v="0"/>
    <x v="0"/>
    <x v="7"/>
    <x v="1"/>
    <n v="30015723"/>
  </r>
  <r>
    <x v="10"/>
    <x v="0"/>
    <x v="0"/>
    <x v="8"/>
    <x v="1"/>
    <n v="36076247"/>
  </r>
  <r>
    <x v="10"/>
    <x v="0"/>
    <x v="0"/>
    <x v="9"/>
    <x v="1"/>
    <n v="25973259"/>
  </r>
  <r>
    <x v="10"/>
    <x v="0"/>
    <x v="0"/>
    <x v="0"/>
    <x v="1"/>
    <n v="298453838"/>
  </r>
  <r>
    <x v="22"/>
    <x v="0"/>
    <x v="0"/>
    <x v="1"/>
    <x v="1"/>
    <n v="25040520"/>
  </r>
  <r>
    <x v="22"/>
    <x v="0"/>
    <x v="0"/>
    <x v="2"/>
    <x v="1"/>
    <n v="12684432"/>
  </r>
  <r>
    <x v="22"/>
    <x v="0"/>
    <x v="0"/>
    <x v="3"/>
    <x v="1"/>
    <n v="7011082"/>
  </r>
  <r>
    <x v="22"/>
    <x v="0"/>
    <x v="0"/>
    <x v="4"/>
    <x v="1"/>
    <n v="26181033"/>
  </r>
  <r>
    <x v="22"/>
    <x v="0"/>
    <x v="0"/>
    <x v="5"/>
    <x v="1"/>
    <n v="16947198"/>
  </r>
  <r>
    <x v="22"/>
    <x v="0"/>
    <x v="0"/>
    <x v="6"/>
    <x v="1"/>
    <n v="20772640"/>
  </r>
  <r>
    <x v="22"/>
    <x v="0"/>
    <x v="0"/>
    <x v="7"/>
    <x v="1"/>
    <n v="22382945"/>
  </r>
  <r>
    <x v="22"/>
    <x v="0"/>
    <x v="0"/>
    <x v="8"/>
    <x v="1"/>
    <n v="19897389"/>
  </r>
  <r>
    <x v="22"/>
    <x v="0"/>
    <x v="0"/>
    <x v="9"/>
    <x v="1"/>
    <n v="11283696"/>
  </r>
  <r>
    <x v="22"/>
    <x v="0"/>
    <x v="0"/>
    <x v="0"/>
    <x v="1"/>
    <n v="162200936"/>
  </r>
  <r>
    <x v="23"/>
    <x v="0"/>
    <x v="0"/>
    <x v="1"/>
    <x v="1"/>
    <n v="10125293"/>
  </r>
  <r>
    <x v="23"/>
    <x v="0"/>
    <x v="0"/>
    <x v="2"/>
    <x v="1"/>
    <n v="3003348"/>
  </r>
  <r>
    <x v="23"/>
    <x v="0"/>
    <x v="0"/>
    <x v="3"/>
    <x v="1"/>
    <n v="2088431"/>
  </r>
  <r>
    <x v="23"/>
    <x v="0"/>
    <x v="0"/>
    <x v="4"/>
    <x v="1"/>
    <n v="2973572"/>
  </r>
  <r>
    <x v="23"/>
    <x v="0"/>
    <x v="0"/>
    <x v="5"/>
    <x v="1"/>
    <n v="4582965"/>
  </r>
  <r>
    <x v="23"/>
    <x v="0"/>
    <x v="0"/>
    <x v="6"/>
    <x v="1"/>
    <n v="3009819"/>
  </r>
  <r>
    <x v="23"/>
    <x v="0"/>
    <x v="0"/>
    <x v="7"/>
    <x v="1"/>
    <n v="2614592"/>
  </r>
  <r>
    <x v="23"/>
    <x v="0"/>
    <x v="0"/>
    <x v="8"/>
    <x v="1"/>
    <n v="3947905"/>
  </r>
  <r>
    <x v="23"/>
    <x v="0"/>
    <x v="0"/>
    <x v="9"/>
    <x v="1"/>
    <n v="4414775"/>
  </r>
  <r>
    <x v="23"/>
    <x v="0"/>
    <x v="0"/>
    <x v="0"/>
    <x v="1"/>
    <n v="36760699"/>
  </r>
  <r>
    <x v="24"/>
    <x v="0"/>
    <x v="0"/>
    <x v="1"/>
    <x v="1"/>
    <n v="604466"/>
  </r>
  <r>
    <x v="24"/>
    <x v="0"/>
    <x v="0"/>
    <x v="2"/>
    <x v="1"/>
    <n v="119935"/>
  </r>
  <r>
    <x v="24"/>
    <x v="0"/>
    <x v="0"/>
    <x v="3"/>
    <x v="1"/>
    <n v="195148"/>
  </r>
  <r>
    <x v="24"/>
    <x v="0"/>
    <x v="0"/>
    <x v="4"/>
    <x v="1"/>
    <n v="316234"/>
  </r>
  <r>
    <x v="24"/>
    <x v="0"/>
    <x v="0"/>
    <x v="5"/>
    <x v="1"/>
    <n v="510834"/>
  </r>
  <r>
    <x v="24"/>
    <x v="0"/>
    <x v="0"/>
    <x v="6"/>
    <x v="1"/>
    <n v="206451"/>
  </r>
  <r>
    <x v="24"/>
    <x v="0"/>
    <x v="0"/>
    <x v="7"/>
    <x v="1"/>
    <n v="51047"/>
  </r>
  <r>
    <x v="24"/>
    <x v="0"/>
    <x v="0"/>
    <x v="8"/>
    <x v="1"/>
    <n v="348110"/>
  </r>
  <r>
    <x v="24"/>
    <x v="0"/>
    <x v="0"/>
    <x v="9"/>
    <x v="1"/>
    <n v="250889"/>
  </r>
  <r>
    <x v="24"/>
    <x v="0"/>
    <x v="0"/>
    <x v="0"/>
    <x v="1"/>
    <n v="2603114"/>
  </r>
  <r>
    <x v="25"/>
    <x v="0"/>
    <x v="0"/>
    <x v="1"/>
    <x v="1"/>
    <n v="776502"/>
  </r>
  <r>
    <x v="25"/>
    <x v="0"/>
    <x v="0"/>
    <x v="2"/>
    <x v="1"/>
    <n v="111057"/>
  </r>
  <r>
    <x v="25"/>
    <x v="0"/>
    <x v="0"/>
    <x v="3"/>
    <x v="1"/>
    <n v="184888"/>
  </r>
  <r>
    <x v="25"/>
    <x v="0"/>
    <x v="0"/>
    <x v="4"/>
    <x v="1"/>
    <n v="203903"/>
  </r>
  <r>
    <x v="25"/>
    <x v="0"/>
    <x v="0"/>
    <x v="5"/>
    <x v="1"/>
    <n v="122291"/>
  </r>
  <r>
    <x v="25"/>
    <x v="0"/>
    <x v="0"/>
    <x v="6"/>
    <x v="1"/>
    <n v="148427"/>
  </r>
  <r>
    <x v="25"/>
    <x v="0"/>
    <x v="0"/>
    <x v="7"/>
    <x v="1"/>
    <n v="111214"/>
  </r>
  <r>
    <x v="25"/>
    <x v="0"/>
    <x v="0"/>
    <x v="8"/>
    <x v="1"/>
    <n v="286848"/>
  </r>
  <r>
    <x v="25"/>
    <x v="0"/>
    <x v="0"/>
    <x v="9"/>
    <x v="1"/>
    <n v="770070"/>
  </r>
  <r>
    <x v="25"/>
    <x v="0"/>
    <x v="0"/>
    <x v="0"/>
    <x v="1"/>
    <n v="2715200"/>
  </r>
  <r>
    <x v="26"/>
    <x v="0"/>
    <x v="0"/>
    <x v="1"/>
    <x v="1"/>
    <n v="2611249"/>
  </r>
  <r>
    <x v="26"/>
    <x v="0"/>
    <x v="0"/>
    <x v="2"/>
    <x v="1"/>
    <n v="931799"/>
  </r>
  <r>
    <x v="26"/>
    <x v="0"/>
    <x v="0"/>
    <x v="3"/>
    <x v="1"/>
    <n v="1168585"/>
  </r>
  <r>
    <x v="26"/>
    <x v="0"/>
    <x v="0"/>
    <x v="4"/>
    <x v="1"/>
    <n v="2326025"/>
  </r>
  <r>
    <x v="26"/>
    <x v="0"/>
    <x v="0"/>
    <x v="5"/>
    <x v="1"/>
    <n v="1603468"/>
  </r>
  <r>
    <x v="26"/>
    <x v="0"/>
    <x v="0"/>
    <x v="6"/>
    <x v="1"/>
    <n v="1459013"/>
  </r>
  <r>
    <x v="26"/>
    <x v="0"/>
    <x v="0"/>
    <x v="7"/>
    <x v="1"/>
    <n v="708942"/>
  </r>
  <r>
    <x v="26"/>
    <x v="0"/>
    <x v="0"/>
    <x v="8"/>
    <x v="1"/>
    <n v="1994458"/>
  </r>
  <r>
    <x v="26"/>
    <x v="0"/>
    <x v="0"/>
    <x v="9"/>
    <x v="1"/>
    <n v="1132290"/>
  </r>
  <r>
    <x v="26"/>
    <x v="0"/>
    <x v="0"/>
    <x v="0"/>
    <x v="1"/>
    <n v="13935830"/>
  </r>
  <r>
    <x v="27"/>
    <x v="0"/>
    <x v="0"/>
    <x v="1"/>
    <x v="1"/>
    <n v="1699283"/>
  </r>
  <r>
    <x v="27"/>
    <x v="0"/>
    <x v="0"/>
    <x v="2"/>
    <x v="1"/>
    <n v="670914"/>
  </r>
  <r>
    <x v="27"/>
    <x v="0"/>
    <x v="0"/>
    <x v="3"/>
    <x v="1"/>
    <n v="639462"/>
  </r>
  <r>
    <x v="27"/>
    <x v="0"/>
    <x v="0"/>
    <x v="4"/>
    <x v="1"/>
    <n v="679593"/>
  </r>
  <r>
    <x v="27"/>
    <x v="0"/>
    <x v="0"/>
    <x v="5"/>
    <x v="1"/>
    <n v="962767"/>
  </r>
  <r>
    <x v="27"/>
    <x v="0"/>
    <x v="0"/>
    <x v="6"/>
    <x v="1"/>
    <n v="618823"/>
  </r>
  <r>
    <x v="27"/>
    <x v="0"/>
    <x v="0"/>
    <x v="7"/>
    <x v="1"/>
    <n v="542987"/>
  </r>
  <r>
    <x v="27"/>
    <x v="0"/>
    <x v="0"/>
    <x v="8"/>
    <x v="1"/>
    <n v="881750"/>
  </r>
  <r>
    <x v="27"/>
    <x v="0"/>
    <x v="0"/>
    <x v="9"/>
    <x v="1"/>
    <n v="884793"/>
  </r>
  <r>
    <x v="27"/>
    <x v="0"/>
    <x v="0"/>
    <x v="0"/>
    <x v="1"/>
    <n v="7580372"/>
  </r>
  <r>
    <x v="28"/>
    <x v="0"/>
    <x v="0"/>
    <x v="1"/>
    <x v="1"/>
    <n v="147530"/>
  </r>
  <r>
    <x v="28"/>
    <x v="0"/>
    <x v="0"/>
    <x v="2"/>
    <x v="1"/>
    <n v="12693"/>
  </r>
  <r>
    <x v="28"/>
    <x v="0"/>
    <x v="0"/>
    <x v="3"/>
    <x v="1"/>
    <n v="176709"/>
  </r>
  <r>
    <x v="28"/>
    <x v="0"/>
    <x v="0"/>
    <x v="4"/>
    <x v="1"/>
    <n v="16622"/>
  </r>
  <r>
    <x v="28"/>
    <x v="0"/>
    <x v="0"/>
    <x v="5"/>
    <x v="1"/>
    <n v="8731"/>
  </r>
  <r>
    <x v="28"/>
    <x v="0"/>
    <x v="0"/>
    <x v="6"/>
    <x v="1"/>
    <n v="25093"/>
  </r>
  <r>
    <x v="28"/>
    <x v="0"/>
    <x v="0"/>
    <x v="7"/>
    <x v="1"/>
    <n v="1524"/>
  </r>
  <r>
    <x v="28"/>
    <x v="0"/>
    <x v="0"/>
    <x v="8"/>
    <x v="1"/>
    <n v="28478"/>
  </r>
  <r>
    <x v="28"/>
    <x v="0"/>
    <x v="0"/>
    <x v="9"/>
    <x v="1"/>
    <n v="166554"/>
  </r>
  <r>
    <x v="28"/>
    <x v="0"/>
    <x v="0"/>
    <x v="0"/>
    <x v="1"/>
    <n v="583934"/>
  </r>
  <r>
    <x v="29"/>
    <x v="0"/>
    <x v="0"/>
    <x v="1"/>
    <x v="1"/>
    <n v="706085"/>
  </r>
  <r>
    <x v="29"/>
    <x v="0"/>
    <x v="0"/>
    <x v="2"/>
    <x v="1"/>
    <n v="419283"/>
  </r>
  <r>
    <x v="29"/>
    <x v="0"/>
    <x v="0"/>
    <x v="3"/>
    <x v="1"/>
    <n v="351428"/>
  </r>
  <r>
    <x v="29"/>
    <x v="0"/>
    <x v="0"/>
    <x v="4"/>
    <x v="1"/>
    <n v="697417"/>
  </r>
  <r>
    <x v="29"/>
    <x v="0"/>
    <x v="0"/>
    <x v="5"/>
    <x v="1"/>
    <n v="387701"/>
  </r>
  <r>
    <x v="29"/>
    <x v="0"/>
    <x v="0"/>
    <x v="6"/>
    <x v="1"/>
    <n v="341767"/>
  </r>
  <r>
    <x v="29"/>
    <x v="0"/>
    <x v="0"/>
    <x v="7"/>
    <x v="1"/>
    <n v="151072"/>
  </r>
  <r>
    <x v="29"/>
    <x v="0"/>
    <x v="0"/>
    <x v="8"/>
    <x v="1"/>
    <n v="597373"/>
  </r>
  <r>
    <x v="29"/>
    <x v="0"/>
    <x v="0"/>
    <x v="9"/>
    <x v="1"/>
    <n v="416519"/>
  </r>
  <r>
    <x v="29"/>
    <x v="0"/>
    <x v="0"/>
    <x v="0"/>
    <x v="1"/>
    <n v="4068645"/>
  </r>
  <r>
    <x v="30"/>
    <x v="0"/>
    <x v="0"/>
    <x v="1"/>
    <x v="1"/>
    <n v="1519231"/>
  </r>
  <r>
    <x v="30"/>
    <x v="0"/>
    <x v="0"/>
    <x v="2"/>
    <x v="1"/>
    <n v="573803"/>
  </r>
  <r>
    <x v="30"/>
    <x v="0"/>
    <x v="0"/>
    <x v="3"/>
    <x v="1"/>
    <n v="999907"/>
  </r>
  <r>
    <x v="30"/>
    <x v="0"/>
    <x v="0"/>
    <x v="4"/>
    <x v="1"/>
    <n v="2074409"/>
  </r>
  <r>
    <x v="30"/>
    <x v="0"/>
    <x v="0"/>
    <x v="5"/>
    <x v="1"/>
    <n v="709218"/>
  </r>
  <r>
    <x v="30"/>
    <x v="0"/>
    <x v="0"/>
    <x v="6"/>
    <x v="1"/>
    <n v="925041"/>
  </r>
  <r>
    <x v="30"/>
    <x v="0"/>
    <x v="0"/>
    <x v="7"/>
    <x v="1"/>
    <n v="331801"/>
  </r>
  <r>
    <x v="30"/>
    <x v="0"/>
    <x v="0"/>
    <x v="8"/>
    <x v="1"/>
    <n v="1086009"/>
  </r>
  <r>
    <x v="30"/>
    <x v="0"/>
    <x v="0"/>
    <x v="9"/>
    <x v="1"/>
    <n v="708591"/>
  </r>
  <r>
    <x v="30"/>
    <x v="0"/>
    <x v="0"/>
    <x v="0"/>
    <x v="1"/>
    <n v="8928009"/>
  </r>
  <r>
    <x v="31"/>
    <x v="0"/>
    <x v="0"/>
    <x v="1"/>
    <x v="1"/>
    <n v="524839"/>
  </r>
  <r>
    <x v="31"/>
    <x v="0"/>
    <x v="0"/>
    <x v="2"/>
    <x v="1"/>
    <n v="50056"/>
  </r>
  <r>
    <x v="31"/>
    <x v="0"/>
    <x v="0"/>
    <x v="3"/>
    <x v="1"/>
    <n v="139562"/>
  </r>
  <r>
    <x v="31"/>
    <x v="0"/>
    <x v="0"/>
    <x v="4"/>
    <x v="1"/>
    <n v="241437"/>
  </r>
  <r>
    <x v="31"/>
    <x v="0"/>
    <x v="0"/>
    <x v="5"/>
    <x v="1"/>
    <n v="180432"/>
  </r>
  <r>
    <x v="31"/>
    <x v="0"/>
    <x v="0"/>
    <x v="6"/>
    <x v="1"/>
    <n v="121649"/>
  </r>
  <r>
    <x v="31"/>
    <x v="0"/>
    <x v="0"/>
    <x v="7"/>
    <x v="1"/>
    <n v="65865"/>
  </r>
  <r>
    <x v="31"/>
    <x v="0"/>
    <x v="0"/>
    <x v="8"/>
    <x v="1"/>
    <n v="123658"/>
  </r>
  <r>
    <x v="31"/>
    <x v="0"/>
    <x v="0"/>
    <x v="9"/>
    <x v="1"/>
    <n v="153007"/>
  </r>
  <r>
    <x v="31"/>
    <x v="0"/>
    <x v="0"/>
    <x v="0"/>
    <x v="1"/>
    <n v="1600505"/>
  </r>
  <r>
    <x v="32"/>
    <x v="0"/>
    <x v="0"/>
    <x v="1"/>
    <x v="1"/>
    <n v="367357"/>
  </r>
  <r>
    <x v="32"/>
    <x v="0"/>
    <x v="0"/>
    <x v="2"/>
    <x v="1"/>
    <n v="160668"/>
  </r>
  <r>
    <x v="32"/>
    <x v="0"/>
    <x v="0"/>
    <x v="3"/>
    <x v="1"/>
    <n v="84313"/>
  </r>
  <r>
    <x v="32"/>
    <x v="0"/>
    <x v="0"/>
    <x v="4"/>
    <x v="1"/>
    <n v="224576"/>
  </r>
  <r>
    <x v="32"/>
    <x v="0"/>
    <x v="0"/>
    <x v="5"/>
    <x v="1"/>
    <n v="186328"/>
  </r>
  <r>
    <x v="32"/>
    <x v="0"/>
    <x v="0"/>
    <x v="6"/>
    <x v="1"/>
    <n v="128771"/>
  </r>
  <r>
    <x v="32"/>
    <x v="0"/>
    <x v="0"/>
    <x v="7"/>
    <x v="1"/>
    <n v="88930"/>
  </r>
  <r>
    <x v="32"/>
    <x v="0"/>
    <x v="0"/>
    <x v="8"/>
    <x v="1"/>
    <n v="293169"/>
  </r>
  <r>
    <x v="32"/>
    <x v="0"/>
    <x v="0"/>
    <x v="9"/>
    <x v="1"/>
    <n v="129528"/>
  </r>
  <r>
    <x v="32"/>
    <x v="0"/>
    <x v="0"/>
    <x v="0"/>
    <x v="1"/>
    <n v="1663640"/>
  </r>
  <r>
    <x v="33"/>
    <x v="0"/>
    <x v="0"/>
    <x v="1"/>
    <x v="1"/>
    <n v="1081172"/>
  </r>
  <r>
    <x v="33"/>
    <x v="0"/>
    <x v="0"/>
    <x v="2"/>
    <x v="1"/>
    <n v="531623"/>
  </r>
  <r>
    <x v="33"/>
    <x v="0"/>
    <x v="0"/>
    <x v="3"/>
    <x v="1"/>
    <n v="597039"/>
  </r>
  <r>
    <x v="33"/>
    <x v="0"/>
    <x v="0"/>
    <x v="4"/>
    <x v="1"/>
    <n v="1377293"/>
  </r>
  <r>
    <x v="33"/>
    <x v="0"/>
    <x v="0"/>
    <x v="5"/>
    <x v="1"/>
    <n v="628500"/>
  </r>
  <r>
    <x v="33"/>
    <x v="0"/>
    <x v="0"/>
    <x v="6"/>
    <x v="1"/>
    <n v="620404"/>
  </r>
  <r>
    <x v="33"/>
    <x v="0"/>
    <x v="0"/>
    <x v="7"/>
    <x v="1"/>
    <n v="152722"/>
  </r>
  <r>
    <x v="33"/>
    <x v="0"/>
    <x v="0"/>
    <x v="8"/>
    <x v="1"/>
    <n v="523643"/>
  </r>
  <r>
    <x v="33"/>
    <x v="0"/>
    <x v="0"/>
    <x v="9"/>
    <x v="1"/>
    <n v="379759"/>
  </r>
  <r>
    <x v="33"/>
    <x v="0"/>
    <x v="0"/>
    <x v="0"/>
    <x v="1"/>
    <n v="5892156"/>
  </r>
  <r>
    <x v="34"/>
    <x v="0"/>
    <x v="0"/>
    <x v="1"/>
    <x v="1"/>
    <n v="3075706"/>
  </r>
  <r>
    <x v="34"/>
    <x v="0"/>
    <x v="0"/>
    <x v="2"/>
    <x v="1"/>
    <n v="1242418"/>
  </r>
  <r>
    <x v="34"/>
    <x v="0"/>
    <x v="0"/>
    <x v="3"/>
    <x v="1"/>
    <n v="942908"/>
  </r>
  <r>
    <x v="34"/>
    <x v="0"/>
    <x v="0"/>
    <x v="4"/>
    <x v="1"/>
    <n v="2293240"/>
  </r>
  <r>
    <x v="34"/>
    <x v="0"/>
    <x v="0"/>
    <x v="5"/>
    <x v="1"/>
    <n v="1236721"/>
  </r>
  <r>
    <x v="34"/>
    <x v="0"/>
    <x v="0"/>
    <x v="6"/>
    <x v="1"/>
    <n v="1410876"/>
  </r>
  <r>
    <x v="34"/>
    <x v="0"/>
    <x v="0"/>
    <x v="7"/>
    <x v="1"/>
    <n v="747686"/>
  </r>
  <r>
    <x v="34"/>
    <x v="0"/>
    <x v="0"/>
    <x v="8"/>
    <x v="1"/>
    <n v="1867109"/>
  </r>
  <r>
    <x v="34"/>
    <x v="0"/>
    <x v="0"/>
    <x v="9"/>
    <x v="1"/>
    <n v="1471017"/>
  </r>
  <r>
    <x v="34"/>
    <x v="0"/>
    <x v="0"/>
    <x v="0"/>
    <x v="1"/>
    <n v="14287680"/>
  </r>
  <r>
    <x v="35"/>
    <x v="0"/>
    <x v="0"/>
    <x v="1"/>
    <x v="1"/>
    <n v="1894804"/>
  </r>
  <r>
    <x v="35"/>
    <x v="0"/>
    <x v="0"/>
    <x v="2"/>
    <x v="1"/>
    <n v="416670"/>
  </r>
  <r>
    <x v="35"/>
    <x v="0"/>
    <x v="0"/>
    <x v="3"/>
    <x v="1"/>
    <n v="332402"/>
  </r>
  <r>
    <x v="35"/>
    <x v="0"/>
    <x v="0"/>
    <x v="4"/>
    <x v="1"/>
    <n v="494497"/>
  </r>
  <r>
    <x v="35"/>
    <x v="0"/>
    <x v="0"/>
    <x v="5"/>
    <x v="1"/>
    <n v="1214511"/>
  </r>
  <r>
    <x v="35"/>
    <x v="0"/>
    <x v="0"/>
    <x v="6"/>
    <x v="1"/>
    <n v="807410"/>
  </r>
  <r>
    <x v="35"/>
    <x v="0"/>
    <x v="0"/>
    <x v="7"/>
    <x v="1"/>
    <n v="397801"/>
  </r>
  <r>
    <x v="35"/>
    <x v="0"/>
    <x v="0"/>
    <x v="8"/>
    <x v="1"/>
    <n v="632717"/>
  </r>
  <r>
    <x v="35"/>
    <x v="0"/>
    <x v="0"/>
    <x v="9"/>
    <x v="1"/>
    <n v="1130384"/>
  </r>
  <r>
    <x v="35"/>
    <x v="0"/>
    <x v="0"/>
    <x v="0"/>
    <x v="1"/>
    <n v="7321195"/>
  </r>
  <r>
    <x v="36"/>
    <x v="0"/>
    <x v="0"/>
    <x v="1"/>
    <x v="1"/>
    <n v="339446"/>
  </r>
  <r>
    <x v="36"/>
    <x v="0"/>
    <x v="0"/>
    <x v="2"/>
    <x v="1"/>
    <n v="183536"/>
  </r>
  <r>
    <x v="36"/>
    <x v="0"/>
    <x v="0"/>
    <x v="3"/>
    <x v="1"/>
    <n v="239051"/>
  </r>
  <r>
    <x v="36"/>
    <x v="0"/>
    <x v="0"/>
    <x v="4"/>
    <x v="1"/>
    <n v="84852"/>
  </r>
  <r>
    <x v="36"/>
    <x v="0"/>
    <x v="0"/>
    <x v="5"/>
    <x v="1"/>
    <n v="181548"/>
  </r>
  <r>
    <x v="36"/>
    <x v="0"/>
    <x v="0"/>
    <x v="6"/>
    <x v="1"/>
    <n v="179544"/>
  </r>
  <r>
    <x v="36"/>
    <x v="0"/>
    <x v="0"/>
    <x v="7"/>
    <x v="1"/>
    <n v="48094"/>
  </r>
  <r>
    <x v="36"/>
    <x v="0"/>
    <x v="0"/>
    <x v="8"/>
    <x v="1"/>
    <n v="107311"/>
  </r>
  <r>
    <x v="36"/>
    <x v="0"/>
    <x v="0"/>
    <x v="9"/>
    <x v="1"/>
    <n v="123734"/>
  </r>
  <r>
    <x v="36"/>
    <x v="0"/>
    <x v="0"/>
    <x v="0"/>
    <x v="1"/>
    <n v="1487114"/>
  </r>
  <r>
    <x v="37"/>
    <x v="0"/>
    <x v="0"/>
    <x v="1"/>
    <x v="1"/>
    <n v="7027932"/>
  </r>
  <r>
    <x v="37"/>
    <x v="0"/>
    <x v="0"/>
    <x v="2"/>
    <x v="1"/>
    <n v="2340963"/>
  </r>
  <r>
    <x v="37"/>
    <x v="0"/>
    <x v="0"/>
    <x v="3"/>
    <x v="1"/>
    <n v="1660654"/>
  </r>
  <r>
    <x v="37"/>
    <x v="0"/>
    <x v="0"/>
    <x v="4"/>
    <x v="1"/>
    <n v="2834931"/>
  </r>
  <r>
    <x v="37"/>
    <x v="0"/>
    <x v="0"/>
    <x v="5"/>
    <x v="1"/>
    <n v="3172294"/>
  </r>
  <r>
    <x v="37"/>
    <x v="0"/>
    <x v="0"/>
    <x v="6"/>
    <x v="1"/>
    <n v="2151556"/>
  </r>
  <r>
    <x v="37"/>
    <x v="0"/>
    <x v="0"/>
    <x v="7"/>
    <x v="1"/>
    <n v="1618501"/>
  </r>
  <r>
    <x v="37"/>
    <x v="0"/>
    <x v="0"/>
    <x v="8"/>
    <x v="1"/>
    <n v="3460320"/>
  </r>
  <r>
    <x v="37"/>
    <x v="0"/>
    <x v="0"/>
    <x v="9"/>
    <x v="1"/>
    <n v="2557653"/>
  </r>
  <r>
    <x v="37"/>
    <x v="0"/>
    <x v="0"/>
    <x v="0"/>
    <x v="1"/>
    <n v="26824805"/>
  </r>
  <r>
    <x v="10"/>
    <x v="0"/>
    <x v="0"/>
    <x v="1"/>
    <x v="1"/>
    <n v="25040520"/>
  </r>
  <r>
    <x v="10"/>
    <x v="0"/>
    <x v="0"/>
    <x v="2"/>
    <x v="1"/>
    <n v="12684432"/>
  </r>
  <r>
    <x v="10"/>
    <x v="0"/>
    <x v="0"/>
    <x v="3"/>
    <x v="1"/>
    <n v="7011082"/>
  </r>
  <r>
    <x v="10"/>
    <x v="0"/>
    <x v="0"/>
    <x v="4"/>
    <x v="1"/>
    <n v="26181033"/>
  </r>
  <r>
    <x v="10"/>
    <x v="0"/>
    <x v="0"/>
    <x v="5"/>
    <x v="1"/>
    <n v="16947198"/>
  </r>
  <r>
    <x v="10"/>
    <x v="0"/>
    <x v="0"/>
    <x v="6"/>
    <x v="1"/>
    <n v="20772640"/>
  </r>
  <r>
    <x v="10"/>
    <x v="0"/>
    <x v="0"/>
    <x v="7"/>
    <x v="1"/>
    <n v="22382945"/>
  </r>
  <r>
    <x v="10"/>
    <x v="0"/>
    <x v="0"/>
    <x v="8"/>
    <x v="1"/>
    <n v="19897389"/>
  </r>
  <r>
    <x v="10"/>
    <x v="0"/>
    <x v="0"/>
    <x v="9"/>
    <x v="1"/>
    <n v="11283696"/>
  </r>
  <r>
    <x v="10"/>
    <x v="0"/>
    <x v="0"/>
    <x v="0"/>
    <x v="1"/>
    <n v="162200936"/>
  </r>
  <r>
    <x v="38"/>
    <x v="0"/>
    <x v="0"/>
    <x v="1"/>
    <x v="1"/>
    <n v="2808207"/>
  </r>
  <r>
    <x v="38"/>
    <x v="0"/>
    <x v="0"/>
    <x v="2"/>
    <x v="1"/>
    <n v="3104516"/>
  </r>
  <r>
    <x v="38"/>
    <x v="0"/>
    <x v="0"/>
    <x v="3"/>
    <x v="1"/>
    <n v="2042481"/>
  </r>
  <r>
    <x v="38"/>
    <x v="0"/>
    <x v="0"/>
    <x v="4"/>
    <x v="1"/>
    <n v="8370404"/>
  </r>
  <r>
    <x v="38"/>
    <x v="0"/>
    <x v="0"/>
    <x v="5"/>
    <x v="1"/>
    <n v="3773514"/>
  </r>
  <r>
    <x v="38"/>
    <x v="0"/>
    <x v="0"/>
    <x v="6"/>
    <x v="1"/>
    <n v="8893962"/>
  </r>
  <r>
    <x v="38"/>
    <x v="0"/>
    <x v="0"/>
    <x v="7"/>
    <x v="1"/>
    <n v="10352707"/>
  </r>
  <r>
    <x v="38"/>
    <x v="0"/>
    <x v="0"/>
    <x v="8"/>
    <x v="1"/>
    <n v="3439189"/>
  </r>
  <r>
    <x v="38"/>
    <x v="0"/>
    <x v="0"/>
    <x v="9"/>
    <x v="1"/>
    <n v="1685200"/>
  </r>
  <r>
    <x v="38"/>
    <x v="0"/>
    <x v="0"/>
    <x v="0"/>
    <x v="1"/>
    <n v="44470181"/>
  </r>
  <r>
    <x v="39"/>
    <x v="0"/>
    <x v="0"/>
    <x v="1"/>
    <x v="1"/>
    <n v="315339"/>
  </r>
  <r>
    <x v="39"/>
    <x v="0"/>
    <x v="0"/>
    <x v="2"/>
    <x v="1"/>
    <n v="80824"/>
  </r>
  <r>
    <x v="39"/>
    <x v="0"/>
    <x v="0"/>
    <x v="3"/>
    <x v="1"/>
    <n v="563"/>
  </r>
  <r>
    <x v="39"/>
    <x v="0"/>
    <x v="0"/>
    <x v="4"/>
    <x v="1"/>
    <n v="337268"/>
  </r>
  <r>
    <x v="39"/>
    <x v="0"/>
    <x v="0"/>
    <x v="5"/>
    <x v="1"/>
    <n v="578141"/>
  </r>
  <r>
    <x v="39"/>
    <x v="0"/>
    <x v="0"/>
    <x v="6"/>
    <x v="1"/>
    <n v="275054"/>
  </r>
  <r>
    <x v="39"/>
    <x v="0"/>
    <x v="0"/>
    <x v="7"/>
    <x v="1"/>
    <n v="194307"/>
  </r>
  <r>
    <x v="39"/>
    <x v="0"/>
    <x v="0"/>
    <x v="8"/>
    <x v="1"/>
    <n v="66169"/>
  </r>
  <r>
    <x v="39"/>
    <x v="0"/>
    <x v="0"/>
    <x v="9"/>
    <x v="1"/>
    <n v="136843"/>
  </r>
  <r>
    <x v="39"/>
    <x v="0"/>
    <x v="0"/>
    <x v="0"/>
    <x v="1"/>
    <n v="1984509"/>
  </r>
  <r>
    <x v="40"/>
    <x v="0"/>
    <x v="0"/>
    <x v="1"/>
    <x v="1"/>
    <n v="3706701"/>
  </r>
  <r>
    <x v="40"/>
    <x v="0"/>
    <x v="0"/>
    <x v="2"/>
    <x v="1"/>
    <n v="1088389"/>
  </r>
  <r>
    <x v="40"/>
    <x v="0"/>
    <x v="0"/>
    <x v="3"/>
    <x v="1"/>
    <n v="432070"/>
  </r>
  <r>
    <x v="40"/>
    <x v="0"/>
    <x v="0"/>
    <x v="4"/>
    <x v="1"/>
    <n v="330632"/>
  </r>
  <r>
    <x v="40"/>
    <x v="0"/>
    <x v="0"/>
    <x v="5"/>
    <x v="1"/>
    <n v="422940"/>
  </r>
  <r>
    <x v="40"/>
    <x v="0"/>
    <x v="0"/>
    <x v="6"/>
    <x v="1"/>
    <n v="486607"/>
  </r>
  <r>
    <x v="40"/>
    <x v="0"/>
    <x v="0"/>
    <x v="7"/>
    <x v="1"/>
    <n v="403132"/>
  </r>
  <r>
    <x v="40"/>
    <x v="0"/>
    <x v="0"/>
    <x v="8"/>
    <x v="1"/>
    <n v="690705"/>
  </r>
  <r>
    <x v="40"/>
    <x v="0"/>
    <x v="0"/>
    <x v="9"/>
    <x v="1"/>
    <n v="1897628"/>
  </r>
  <r>
    <x v="40"/>
    <x v="0"/>
    <x v="0"/>
    <x v="0"/>
    <x v="1"/>
    <n v="9458805"/>
  </r>
  <r>
    <x v="41"/>
    <x v="0"/>
    <x v="0"/>
    <x v="1"/>
    <x v="1"/>
    <n v="1684877"/>
  </r>
  <r>
    <x v="41"/>
    <x v="0"/>
    <x v="0"/>
    <x v="2"/>
    <x v="1"/>
    <n v="791421"/>
  </r>
  <r>
    <x v="41"/>
    <x v="0"/>
    <x v="0"/>
    <x v="3"/>
    <x v="1"/>
    <n v="688727"/>
  </r>
  <r>
    <x v="41"/>
    <x v="0"/>
    <x v="0"/>
    <x v="4"/>
    <x v="1"/>
    <n v="2171960"/>
  </r>
  <r>
    <x v="41"/>
    <x v="0"/>
    <x v="0"/>
    <x v="5"/>
    <x v="1"/>
    <n v="1204948"/>
  </r>
  <r>
    <x v="41"/>
    <x v="0"/>
    <x v="0"/>
    <x v="6"/>
    <x v="1"/>
    <n v="1115292"/>
  </r>
  <r>
    <x v="41"/>
    <x v="0"/>
    <x v="0"/>
    <x v="7"/>
    <x v="1"/>
    <n v="629484"/>
  </r>
  <r>
    <x v="41"/>
    <x v="0"/>
    <x v="0"/>
    <x v="8"/>
    <x v="1"/>
    <n v="1338504"/>
  </r>
  <r>
    <x v="41"/>
    <x v="0"/>
    <x v="0"/>
    <x v="9"/>
    <x v="1"/>
    <n v="928206"/>
  </r>
  <r>
    <x v="41"/>
    <x v="0"/>
    <x v="0"/>
    <x v="0"/>
    <x v="1"/>
    <n v="10553420"/>
  </r>
  <r>
    <x v="42"/>
    <x v="0"/>
    <x v="0"/>
    <x v="1"/>
    <x v="1"/>
    <n v="8315591"/>
  </r>
  <r>
    <x v="42"/>
    <x v="0"/>
    <x v="0"/>
    <x v="2"/>
    <x v="1"/>
    <n v="4467351"/>
  </r>
  <r>
    <x v="42"/>
    <x v="0"/>
    <x v="0"/>
    <x v="3"/>
    <x v="1"/>
    <n v="1052699"/>
  </r>
  <r>
    <x v="42"/>
    <x v="0"/>
    <x v="0"/>
    <x v="4"/>
    <x v="1"/>
    <n v="5650041"/>
  </r>
  <r>
    <x v="42"/>
    <x v="0"/>
    <x v="0"/>
    <x v="5"/>
    <x v="1"/>
    <n v="6161746"/>
  </r>
  <r>
    <x v="42"/>
    <x v="0"/>
    <x v="0"/>
    <x v="6"/>
    <x v="1"/>
    <n v="5360990"/>
  </r>
  <r>
    <x v="42"/>
    <x v="0"/>
    <x v="0"/>
    <x v="7"/>
    <x v="1"/>
    <n v="6680435"/>
  </r>
  <r>
    <x v="42"/>
    <x v="0"/>
    <x v="0"/>
    <x v="8"/>
    <x v="1"/>
    <n v="6314001"/>
  </r>
  <r>
    <x v="42"/>
    <x v="0"/>
    <x v="0"/>
    <x v="9"/>
    <x v="1"/>
    <n v="1670421"/>
  </r>
  <r>
    <x v="42"/>
    <x v="0"/>
    <x v="0"/>
    <x v="0"/>
    <x v="1"/>
    <n v="45673275"/>
  </r>
  <r>
    <x v="43"/>
    <x v="0"/>
    <x v="0"/>
    <x v="1"/>
    <x v="1"/>
    <n v="2153606"/>
  </r>
  <r>
    <x v="43"/>
    <x v="0"/>
    <x v="0"/>
    <x v="2"/>
    <x v="1"/>
    <n v="920173"/>
  </r>
  <r>
    <x v="43"/>
    <x v="0"/>
    <x v="0"/>
    <x v="3"/>
    <x v="1"/>
    <n v="1202995"/>
  </r>
  <r>
    <x v="43"/>
    <x v="0"/>
    <x v="0"/>
    <x v="4"/>
    <x v="1"/>
    <n v="3596833"/>
  </r>
  <r>
    <x v="43"/>
    <x v="0"/>
    <x v="0"/>
    <x v="5"/>
    <x v="1"/>
    <n v="2026211"/>
  </r>
  <r>
    <x v="43"/>
    <x v="0"/>
    <x v="0"/>
    <x v="6"/>
    <x v="1"/>
    <n v="1289375"/>
  </r>
  <r>
    <x v="43"/>
    <x v="0"/>
    <x v="0"/>
    <x v="7"/>
    <x v="1"/>
    <n v="611356"/>
  </r>
  <r>
    <x v="43"/>
    <x v="0"/>
    <x v="0"/>
    <x v="8"/>
    <x v="1"/>
    <n v="2552341"/>
  </r>
  <r>
    <x v="43"/>
    <x v="0"/>
    <x v="0"/>
    <x v="9"/>
    <x v="1"/>
    <n v="1410106"/>
  </r>
  <r>
    <x v="43"/>
    <x v="0"/>
    <x v="0"/>
    <x v="0"/>
    <x v="1"/>
    <n v="15762996"/>
  </r>
  <r>
    <x v="44"/>
    <x v="0"/>
    <x v="0"/>
    <x v="1"/>
    <x v="1"/>
    <n v="307885"/>
  </r>
  <r>
    <x v="44"/>
    <x v="0"/>
    <x v="0"/>
    <x v="2"/>
    <x v="1"/>
    <n v="359233"/>
  </r>
  <r>
    <x v="44"/>
    <x v="0"/>
    <x v="0"/>
    <x v="3"/>
    <x v="1"/>
    <n v="79874"/>
  </r>
  <r>
    <x v="44"/>
    <x v="0"/>
    <x v="0"/>
    <x v="4"/>
    <x v="1"/>
    <n v="453578"/>
  </r>
  <r>
    <x v="44"/>
    <x v="0"/>
    <x v="0"/>
    <x v="5"/>
    <x v="1"/>
    <n v="345373"/>
  </r>
  <r>
    <x v="44"/>
    <x v="0"/>
    <x v="0"/>
    <x v="6"/>
    <x v="1"/>
    <n v="353465"/>
  </r>
  <r>
    <x v="44"/>
    <x v="0"/>
    <x v="0"/>
    <x v="7"/>
    <x v="1"/>
    <n v="267520"/>
  </r>
  <r>
    <x v="44"/>
    <x v="0"/>
    <x v="0"/>
    <x v="8"/>
    <x v="1"/>
    <n v="413236"/>
  </r>
  <r>
    <x v="44"/>
    <x v="0"/>
    <x v="0"/>
    <x v="9"/>
    <x v="1"/>
    <n v="98337"/>
  </r>
  <r>
    <x v="44"/>
    <x v="0"/>
    <x v="0"/>
    <x v="0"/>
    <x v="1"/>
    <n v="2678501"/>
  </r>
  <r>
    <x v="45"/>
    <x v="0"/>
    <x v="0"/>
    <x v="1"/>
    <x v="1"/>
    <n v="1470760"/>
  </r>
  <r>
    <x v="45"/>
    <x v="0"/>
    <x v="0"/>
    <x v="2"/>
    <x v="1"/>
    <n v="205926"/>
  </r>
  <r>
    <x v="45"/>
    <x v="0"/>
    <x v="0"/>
    <x v="3"/>
    <x v="1"/>
    <n v="337094"/>
  </r>
  <r>
    <x v="45"/>
    <x v="0"/>
    <x v="0"/>
    <x v="4"/>
    <x v="1"/>
    <n v="1084475"/>
  </r>
  <r>
    <x v="45"/>
    <x v="0"/>
    <x v="0"/>
    <x v="5"/>
    <x v="1"/>
    <n v="413353"/>
  </r>
  <r>
    <x v="45"/>
    <x v="0"/>
    <x v="0"/>
    <x v="6"/>
    <x v="1"/>
    <n v="414447"/>
  </r>
  <r>
    <x v="45"/>
    <x v="0"/>
    <x v="0"/>
    <x v="7"/>
    <x v="1"/>
    <n v="151631"/>
  </r>
  <r>
    <x v="45"/>
    <x v="0"/>
    <x v="0"/>
    <x v="8"/>
    <x v="1"/>
    <n v="587891"/>
  </r>
  <r>
    <x v="45"/>
    <x v="0"/>
    <x v="0"/>
    <x v="9"/>
    <x v="1"/>
    <n v="890191"/>
  </r>
  <r>
    <x v="45"/>
    <x v="0"/>
    <x v="0"/>
    <x v="0"/>
    <x v="1"/>
    <n v="5555768"/>
  </r>
  <r>
    <x v="46"/>
    <x v="0"/>
    <x v="0"/>
    <x v="1"/>
    <x v="1"/>
    <n v="1033980"/>
  </r>
  <r>
    <x v="46"/>
    <x v="0"/>
    <x v="0"/>
    <x v="2"/>
    <x v="1"/>
    <n v="310991"/>
  </r>
  <r>
    <x v="46"/>
    <x v="0"/>
    <x v="0"/>
    <x v="3"/>
    <x v="1"/>
    <n v="511201"/>
  </r>
  <r>
    <x v="46"/>
    <x v="0"/>
    <x v="0"/>
    <x v="4"/>
    <x v="1"/>
    <n v="2035301"/>
  </r>
  <r>
    <x v="46"/>
    <x v="0"/>
    <x v="0"/>
    <x v="5"/>
    <x v="1"/>
    <n v="708659"/>
  </r>
  <r>
    <x v="46"/>
    <x v="0"/>
    <x v="0"/>
    <x v="6"/>
    <x v="1"/>
    <n v="1330858"/>
  </r>
  <r>
    <x v="46"/>
    <x v="0"/>
    <x v="0"/>
    <x v="7"/>
    <x v="1"/>
    <n v="456095"/>
  </r>
  <r>
    <x v="46"/>
    <x v="0"/>
    <x v="0"/>
    <x v="8"/>
    <x v="1"/>
    <n v="1068531"/>
  </r>
  <r>
    <x v="46"/>
    <x v="0"/>
    <x v="0"/>
    <x v="9"/>
    <x v="1"/>
    <n v="747396"/>
  </r>
  <r>
    <x v="46"/>
    <x v="0"/>
    <x v="0"/>
    <x v="0"/>
    <x v="1"/>
    <n v="8203012"/>
  </r>
  <r>
    <x v="47"/>
    <x v="0"/>
    <x v="0"/>
    <x v="1"/>
    <x v="1"/>
    <n v="3243573"/>
  </r>
  <r>
    <x v="47"/>
    <x v="0"/>
    <x v="0"/>
    <x v="2"/>
    <x v="1"/>
    <n v="1355608"/>
  </r>
  <r>
    <x v="47"/>
    <x v="0"/>
    <x v="0"/>
    <x v="3"/>
    <x v="1"/>
    <n v="663378"/>
  </r>
  <r>
    <x v="47"/>
    <x v="0"/>
    <x v="0"/>
    <x v="4"/>
    <x v="1"/>
    <n v="2150541"/>
  </r>
  <r>
    <x v="47"/>
    <x v="0"/>
    <x v="0"/>
    <x v="5"/>
    <x v="1"/>
    <n v="1312311"/>
  </r>
  <r>
    <x v="47"/>
    <x v="0"/>
    <x v="0"/>
    <x v="6"/>
    <x v="1"/>
    <n v="1252590"/>
  </r>
  <r>
    <x v="47"/>
    <x v="0"/>
    <x v="0"/>
    <x v="7"/>
    <x v="1"/>
    <n v="2636278"/>
  </r>
  <r>
    <x v="47"/>
    <x v="0"/>
    <x v="0"/>
    <x v="8"/>
    <x v="1"/>
    <n v="3426822"/>
  </r>
  <r>
    <x v="47"/>
    <x v="0"/>
    <x v="0"/>
    <x v="9"/>
    <x v="1"/>
    <n v="1819369"/>
  </r>
  <r>
    <x v="47"/>
    <x v="0"/>
    <x v="0"/>
    <x v="0"/>
    <x v="1"/>
    <n v="17860469"/>
  </r>
  <r>
    <x v="10"/>
    <x v="0"/>
    <x v="0"/>
    <x v="1"/>
    <x v="1"/>
    <n v="2808207"/>
  </r>
  <r>
    <x v="10"/>
    <x v="0"/>
    <x v="0"/>
    <x v="2"/>
    <x v="1"/>
    <n v="3104516"/>
  </r>
  <r>
    <x v="10"/>
    <x v="0"/>
    <x v="0"/>
    <x v="3"/>
    <x v="1"/>
    <n v="2042481"/>
  </r>
  <r>
    <x v="10"/>
    <x v="0"/>
    <x v="0"/>
    <x v="4"/>
    <x v="1"/>
    <n v="8370404"/>
  </r>
  <r>
    <x v="10"/>
    <x v="0"/>
    <x v="0"/>
    <x v="5"/>
    <x v="1"/>
    <n v="3773514"/>
  </r>
  <r>
    <x v="10"/>
    <x v="0"/>
    <x v="0"/>
    <x v="6"/>
    <x v="1"/>
    <n v="8893962"/>
  </r>
  <r>
    <x v="10"/>
    <x v="0"/>
    <x v="0"/>
    <x v="7"/>
    <x v="1"/>
    <n v="10352707"/>
  </r>
  <r>
    <x v="10"/>
    <x v="0"/>
    <x v="0"/>
    <x v="8"/>
    <x v="1"/>
    <n v="3439189"/>
  </r>
  <r>
    <x v="10"/>
    <x v="0"/>
    <x v="0"/>
    <x v="9"/>
    <x v="1"/>
    <n v="1685200"/>
  </r>
  <r>
    <x v="10"/>
    <x v="0"/>
    <x v="0"/>
    <x v="0"/>
    <x v="1"/>
    <n v="44470181"/>
  </r>
  <r>
    <x v="48"/>
    <x v="0"/>
    <x v="0"/>
    <x v="1"/>
    <x v="1"/>
    <n v="1098849"/>
  </r>
  <r>
    <x v="48"/>
    <x v="0"/>
    <x v="0"/>
    <x v="2"/>
    <x v="1"/>
    <n v="2277704"/>
  </r>
  <r>
    <x v="48"/>
    <x v="0"/>
    <x v="0"/>
    <x v="3"/>
    <x v="1"/>
    <n v="954514"/>
  </r>
  <r>
    <x v="48"/>
    <x v="0"/>
    <x v="0"/>
    <x v="4"/>
    <x v="1"/>
    <n v="6961880"/>
  </r>
  <r>
    <x v="48"/>
    <x v="0"/>
    <x v="0"/>
    <x v="5"/>
    <x v="1"/>
    <n v="2238613"/>
  </r>
  <r>
    <x v="48"/>
    <x v="0"/>
    <x v="0"/>
    <x v="6"/>
    <x v="1"/>
    <n v="5065269"/>
  </r>
  <r>
    <x v="48"/>
    <x v="0"/>
    <x v="0"/>
    <x v="7"/>
    <x v="1"/>
    <n v="5785981"/>
  </r>
  <r>
    <x v="48"/>
    <x v="0"/>
    <x v="0"/>
    <x v="8"/>
    <x v="1"/>
    <n v="2568246"/>
  </r>
  <r>
    <x v="48"/>
    <x v="0"/>
    <x v="0"/>
    <x v="9"/>
    <x v="1"/>
    <n v="1176302"/>
  </r>
  <r>
    <x v="48"/>
    <x v="0"/>
    <x v="0"/>
    <x v="0"/>
    <x v="1"/>
    <n v="28127357"/>
  </r>
  <r>
    <x v="49"/>
    <x v="0"/>
    <x v="0"/>
    <x v="1"/>
    <x v="1"/>
    <n v="191583"/>
  </r>
  <r>
    <x v="49"/>
    <x v="0"/>
    <x v="0"/>
    <x v="2"/>
    <x v="1"/>
    <n v="346217"/>
  </r>
  <r>
    <x v="49"/>
    <x v="0"/>
    <x v="0"/>
    <x v="3"/>
    <x v="1"/>
    <n v="912608"/>
  </r>
  <r>
    <x v="49"/>
    <x v="0"/>
    <x v="0"/>
    <x v="4"/>
    <x v="1"/>
    <n v="700981"/>
  </r>
  <r>
    <x v="49"/>
    <x v="0"/>
    <x v="0"/>
    <x v="5"/>
    <x v="1"/>
    <n v="129427"/>
  </r>
  <r>
    <x v="49"/>
    <x v="0"/>
    <x v="0"/>
    <x v="6"/>
    <x v="1"/>
    <n v="64987"/>
  </r>
  <r>
    <x v="49"/>
    <x v="0"/>
    <x v="0"/>
    <x v="7"/>
    <x v="1"/>
    <n v="61903"/>
  </r>
  <r>
    <x v="49"/>
    <x v="0"/>
    <x v="0"/>
    <x v="8"/>
    <x v="1"/>
    <n v="73425"/>
  </r>
  <r>
    <x v="49"/>
    <x v="0"/>
    <x v="0"/>
    <x v="9"/>
    <x v="1"/>
    <n v="4612"/>
  </r>
  <r>
    <x v="49"/>
    <x v="0"/>
    <x v="0"/>
    <x v="0"/>
    <x v="1"/>
    <n v="2485743"/>
  </r>
  <r>
    <x v="50"/>
    <x v="0"/>
    <x v="0"/>
    <x v="1"/>
    <x v="1"/>
    <n v="27346"/>
  </r>
  <r>
    <x v="50"/>
    <x v="0"/>
    <x v="0"/>
    <x v="2"/>
    <x v="1"/>
    <n v="62454"/>
  </r>
  <r>
    <x v="50"/>
    <x v="0"/>
    <x v="0"/>
    <x v="3"/>
    <x v="1"/>
    <n v="30412"/>
  </r>
  <r>
    <x v="50"/>
    <x v="0"/>
    <x v="0"/>
    <x v="4"/>
    <x v="1"/>
    <n v="5485"/>
  </r>
  <r>
    <x v="50"/>
    <x v="0"/>
    <x v="0"/>
    <x v="5"/>
    <x v="1"/>
    <n v="12042"/>
  </r>
  <r>
    <x v="50"/>
    <x v="0"/>
    <x v="0"/>
    <x v="6"/>
    <x v="1"/>
    <n v="2359"/>
  </r>
  <r>
    <x v="50"/>
    <x v="0"/>
    <x v="0"/>
    <x v="7"/>
    <x v="1"/>
    <n v="155"/>
  </r>
  <r>
    <x v="50"/>
    <x v="0"/>
    <x v="0"/>
    <x v="8"/>
    <x v="1"/>
    <n v="1281"/>
  </r>
  <r>
    <x v="50"/>
    <x v="0"/>
    <x v="0"/>
    <x v="9"/>
    <x v="1"/>
    <n v="644"/>
  </r>
  <r>
    <x v="50"/>
    <x v="0"/>
    <x v="0"/>
    <x v="0"/>
    <x v="1"/>
    <n v="142179"/>
  </r>
  <r>
    <x v="51"/>
    <x v="0"/>
    <x v="0"/>
    <x v="1"/>
    <x v="1"/>
    <n v="14382"/>
  </r>
  <r>
    <x v="51"/>
    <x v="0"/>
    <x v="0"/>
    <x v="2"/>
    <x v="1"/>
    <n v="161104"/>
  </r>
  <r>
    <x v="51"/>
    <x v="0"/>
    <x v="0"/>
    <x v="3"/>
    <x v="1"/>
    <n v="123215"/>
  </r>
  <r>
    <x v="51"/>
    <x v="0"/>
    <x v="0"/>
    <x v="4"/>
    <x v="1"/>
    <n v="98889"/>
  </r>
  <r>
    <x v="51"/>
    <x v="0"/>
    <x v="0"/>
    <x v="5"/>
    <x v="1"/>
    <n v="43324"/>
  </r>
  <r>
    <x v="51"/>
    <x v="0"/>
    <x v="0"/>
    <x v="6"/>
    <x v="1"/>
    <n v="166150"/>
  </r>
  <r>
    <x v="51"/>
    <x v="0"/>
    <x v="0"/>
    <x v="7"/>
    <x v="1"/>
    <n v="46143"/>
  </r>
  <r>
    <x v="51"/>
    <x v="0"/>
    <x v="0"/>
    <x v="8"/>
    <x v="1"/>
    <n v="20992"/>
  </r>
  <r>
    <x v="51"/>
    <x v="0"/>
    <x v="0"/>
    <x v="9"/>
    <x v="1"/>
    <n v="338119"/>
  </r>
  <r>
    <x v="51"/>
    <x v="0"/>
    <x v="0"/>
    <x v="0"/>
    <x v="1"/>
    <n v="1012319"/>
  </r>
  <r>
    <x v="52"/>
    <x v="0"/>
    <x v="0"/>
    <x v="1"/>
    <x v="1"/>
    <n v="1286360"/>
  </r>
  <r>
    <x v="52"/>
    <x v="0"/>
    <x v="0"/>
    <x v="2"/>
    <x v="1"/>
    <n v="240406"/>
  </r>
  <r>
    <x v="52"/>
    <x v="0"/>
    <x v="0"/>
    <x v="3"/>
    <x v="1"/>
    <n v="19559"/>
  </r>
  <r>
    <x v="52"/>
    <x v="0"/>
    <x v="0"/>
    <x v="4"/>
    <x v="1"/>
    <n v="571893"/>
  </r>
  <r>
    <x v="52"/>
    <x v="0"/>
    <x v="0"/>
    <x v="5"/>
    <x v="1"/>
    <n v="1130512"/>
  </r>
  <r>
    <x v="52"/>
    <x v="0"/>
    <x v="0"/>
    <x v="6"/>
    <x v="1"/>
    <n v="3562114"/>
  </r>
  <r>
    <x v="52"/>
    <x v="0"/>
    <x v="0"/>
    <x v="7"/>
    <x v="1"/>
    <n v="4276625"/>
  </r>
  <r>
    <x v="52"/>
    <x v="0"/>
    <x v="0"/>
    <x v="8"/>
    <x v="1"/>
    <n v="749370"/>
  </r>
  <r>
    <x v="52"/>
    <x v="0"/>
    <x v="0"/>
    <x v="9"/>
    <x v="1"/>
    <n v="141938"/>
  </r>
  <r>
    <x v="52"/>
    <x v="0"/>
    <x v="0"/>
    <x v="0"/>
    <x v="1"/>
    <n v="11978777"/>
  </r>
  <r>
    <x v="53"/>
    <x v="0"/>
    <x v="0"/>
    <x v="1"/>
    <x v="1"/>
    <n v="189687"/>
  </r>
  <r>
    <x v="53"/>
    <x v="0"/>
    <x v="0"/>
    <x v="2"/>
    <x v="1"/>
    <n v="16631"/>
  </r>
  <r>
    <x v="53"/>
    <x v="0"/>
    <x v="0"/>
    <x v="3"/>
    <x v="1"/>
    <n v="2173"/>
  </r>
  <r>
    <x v="53"/>
    <x v="0"/>
    <x v="0"/>
    <x v="4"/>
    <x v="1"/>
    <n v="31276"/>
  </r>
  <r>
    <x v="53"/>
    <x v="0"/>
    <x v="0"/>
    <x v="5"/>
    <x v="1"/>
    <n v="219597"/>
  </r>
  <r>
    <x v="53"/>
    <x v="0"/>
    <x v="0"/>
    <x v="6"/>
    <x v="1"/>
    <n v="33083"/>
  </r>
  <r>
    <x v="53"/>
    <x v="0"/>
    <x v="0"/>
    <x v="7"/>
    <x v="1"/>
    <n v="181899"/>
  </r>
  <r>
    <x v="53"/>
    <x v="0"/>
    <x v="0"/>
    <x v="8"/>
    <x v="1"/>
    <n v="25875"/>
  </r>
  <r>
    <x v="53"/>
    <x v="0"/>
    <x v="0"/>
    <x v="9"/>
    <x v="1"/>
    <n v="23585"/>
  </r>
  <r>
    <x v="53"/>
    <x v="0"/>
    <x v="0"/>
    <x v="0"/>
    <x v="1"/>
    <n v="723806"/>
  </r>
  <r>
    <x v="54"/>
    <x v="1"/>
    <x v="0"/>
    <x v="1"/>
    <x v="2"/>
    <n v="6450"/>
  </r>
  <r>
    <x v="54"/>
    <x v="1"/>
    <x v="0"/>
    <x v="2"/>
    <x v="2"/>
    <n v="4099"/>
  </r>
  <r>
    <x v="54"/>
    <x v="1"/>
    <x v="0"/>
    <x v="3"/>
    <x v="2"/>
    <n v="4973"/>
  </r>
  <r>
    <x v="54"/>
    <x v="1"/>
    <x v="0"/>
    <x v="4"/>
    <x v="2"/>
    <n v="8117"/>
  </r>
  <r>
    <x v="54"/>
    <x v="1"/>
    <x v="0"/>
    <x v="5"/>
    <x v="2"/>
    <n v="2823"/>
  </r>
  <r>
    <x v="54"/>
    <x v="1"/>
    <x v="0"/>
    <x v="6"/>
    <x v="2"/>
    <n v="5194"/>
  </r>
  <r>
    <x v="54"/>
    <x v="1"/>
    <x v="0"/>
    <x v="7"/>
    <x v="2"/>
    <n v="2337"/>
  </r>
  <r>
    <x v="54"/>
    <x v="1"/>
    <x v="0"/>
    <x v="8"/>
    <x v="2"/>
    <n v="2853"/>
  </r>
  <r>
    <x v="54"/>
    <x v="1"/>
    <x v="0"/>
    <x v="9"/>
    <x v="2"/>
    <n v="2807"/>
  </r>
  <r>
    <x v="54"/>
    <x v="1"/>
    <x v="0"/>
    <x v="0"/>
    <x v="2"/>
    <n v="39653"/>
  </r>
  <r>
    <x v="54"/>
    <x v="6"/>
    <x v="0"/>
    <x v="1"/>
    <x v="0"/>
    <n v="1331"/>
  </r>
  <r>
    <x v="54"/>
    <x v="6"/>
    <x v="0"/>
    <x v="2"/>
    <x v="0"/>
    <n v="849"/>
  </r>
  <r>
    <x v="54"/>
    <x v="6"/>
    <x v="0"/>
    <x v="3"/>
    <x v="0"/>
    <n v="998"/>
  </r>
  <r>
    <x v="54"/>
    <x v="6"/>
    <x v="0"/>
    <x v="4"/>
    <x v="0"/>
    <n v="1594"/>
  </r>
  <r>
    <x v="54"/>
    <x v="6"/>
    <x v="0"/>
    <x v="5"/>
    <x v="0"/>
    <n v="621"/>
  </r>
  <r>
    <x v="54"/>
    <x v="6"/>
    <x v="0"/>
    <x v="6"/>
    <x v="0"/>
    <n v="1055"/>
  </r>
  <r>
    <x v="54"/>
    <x v="6"/>
    <x v="0"/>
    <x v="7"/>
    <x v="0"/>
    <n v="477"/>
  </r>
  <r>
    <x v="54"/>
    <x v="6"/>
    <x v="0"/>
    <x v="8"/>
    <x v="0"/>
    <n v="602"/>
  </r>
  <r>
    <x v="54"/>
    <x v="6"/>
    <x v="0"/>
    <x v="9"/>
    <x v="0"/>
    <n v="586"/>
  </r>
  <r>
    <x v="54"/>
    <x v="6"/>
    <x v="0"/>
    <x v="0"/>
    <x v="0"/>
    <n v="8114"/>
  </r>
  <r>
    <x v="54"/>
    <x v="7"/>
    <x v="0"/>
    <x v="1"/>
    <x v="0"/>
    <n v="5119"/>
  </r>
  <r>
    <x v="54"/>
    <x v="7"/>
    <x v="0"/>
    <x v="2"/>
    <x v="0"/>
    <n v="3250"/>
  </r>
  <r>
    <x v="54"/>
    <x v="7"/>
    <x v="0"/>
    <x v="3"/>
    <x v="0"/>
    <n v="3975"/>
  </r>
  <r>
    <x v="54"/>
    <x v="7"/>
    <x v="0"/>
    <x v="4"/>
    <x v="0"/>
    <n v="6523"/>
  </r>
  <r>
    <x v="54"/>
    <x v="7"/>
    <x v="0"/>
    <x v="5"/>
    <x v="0"/>
    <n v="2202"/>
  </r>
  <r>
    <x v="54"/>
    <x v="7"/>
    <x v="0"/>
    <x v="6"/>
    <x v="0"/>
    <n v="4139"/>
  </r>
  <r>
    <x v="54"/>
    <x v="7"/>
    <x v="0"/>
    <x v="7"/>
    <x v="0"/>
    <n v="1860"/>
  </r>
  <r>
    <x v="54"/>
    <x v="7"/>
    <x v="0"/>
    <x v="8"/>
    <x v="0"/>
    <n v="2251"/>
  </r>
  <r>
    <x v="54"/>
    <x v="7"/>
    <x v="0"/>
    <x v="9"/>
    <x v="0"/>
    <n v="2221"/>
  </r>
  <r>
    <x v="54"/>
    <x v="7"/>
    <x v="0"/>
    <x v="0"/>
    <x v="0"/>
    <n v="31539"/>
  </r>
  <r>
    <x v="55"/>
    <x v="1"/>
    <x v="0"/>
    <x v="1"/>
    <x v="2"/>
    <n v="1225"/>
  </r>
  <r>
    <x v="55"/>
    <x v="1"/>
    <x v="0"/>
    <x v="2"/>
    <x v="2"/>
    <n v="1118"/>
  </r>
  <r>
    <x v="55"/>
    <x v="1"/>
    <x v="0"/>
    <x v="3"/>
    <x v="2"/>
    <n v="1021"/>
  </r>
  <r>
    <x v="55"/>
    <x v="1"/>
    <x v="0"/>
    <x v="4"/>
    <x v="2"/>
    <n v="1690"/>
  </r>
  <r>
    <x v="55"/>
    <x v="1"/>
    <x v="0"/>
    <x v="5"/>
    <x v="2"/>
    <n v="739"/>
  </r>
  <r>
    <x v="55"/>
    <x v="1"/>
    <x v="0"/>
    <x v="6"/>
    <x v="2"/>
    <n v="1204"/>
  </r>
  <r>
    <x v="55"/>
    <x v="1"/>
    <x v="0"/>
    <x v="7"/>
    <x v="2"/>
    <n v="212"/>
  </r>
  <r>
    <x v="55"/>
    <x v="1"/>
    <x v="0"/>
    <x v="8"/>
    <x v="2"/>
    <n v="557"/>
  </r>
  <r>
    <x v="55"/>
    <x v="1"/>
    <x v="0"/>
    <x v="9"/>
    <x v="2"/>
    <n v="616"/>
  </r>
  <r>
    <x v="55"/>
    <x v="1"/>
    <x v="0"/>
    <x v="0"/>
    <x v="2"/>
    <n v="8381"/>
  </r>
  <r>
    <x v="55"/>
    <x v="6"/>
    <x v="0"/>
    <x v="1"/>
    <x v="0"/>
    <n v="548"/>
  </r>
  <r>
    <x v="55"/>
    <x v="6"/>
    <x v="0"/>
    <x v="2"/>
    <x v="0"/>
    <n v="516"/>
  </r>
  <r>
    <x v="55"/>
    <x v="6"/>
    <x v="0"/>
    <x v="3"/>
    <x v="0"/>
    <n v="476"/>
  </r>
  <r>
    <x v="55"/>
    <x v="6"/>
    <x v="0"/>
    <x v="4"/>
    <x v="0"/>
    <n v="612"/>
  </r>
  <r>
    <x v="55"/>
    <x v="6"/>
    <x v="0"/>
    <x v="5"/>
    <x v="0"/>
    <n v="331"/>
  </r>
  <r>
    <x v="55"/>
    <x v="6"/>
    <x v="0"/>
    <x v="6"/>
    <x v="0"/>
    <n v="460"/>
  </r>
  <r>
    <x v="55"/>
    <x v="6"/>
    <x v="0"/>
    <x v="7"/>
    <x v="0"/>
    <n v="84"/>
  </r>
  <r>
    <x v="55"/>
    <x v="6"/>
    <x v="0"/>
    <x v="8"/>
    <x v="0"/>
    <n v="207"/>
  </r>
  <r>
    <x v="55"/>
    <x v="6"/>
    <x v="0"/>
    <x v="9"/>
    <x v="0"/>
    <n v="289"/>
  </r>
  <r>
    <x v="55"/>
    <x v="6"/>
    <x v="0"/>
    <x v="0"/>
    <x v="0"/>
    <n v="3526"/>
  </r>
  <r>
    <x v="55"/>
    <x v="7"/>
    <x v="0"/>
    <x v="1"/>
    <x v="0"/>
    <n v="676"/>
  </r>
  <r>
    <x v="55"/>
    <x v="7"/>
    <x v="0"/>
    <x v="2"/>
    <x v="0"/>
    <n v="601"/>
  </r>
  <r>
    <x v="55"/>
    <x v="7"/>
    <x v="0"/>
    <x v="3"/>
    <x v="0"/>
    <n v="544"/>
  </r>
  <r>
    <x v="55"/>
    <x v="7"/>
    <x v="0"/>
    <x v="4"/>
    <x v="0"/>
    <n v="1077"/>
  </r>
  <r>
    <x v="55"/>
    <x v="7"/>
    <x v="0"/>
    <x v="5"/>
    <x v="0"/>
    <n v="408"/>
  </r>
  <r>
    <x v="55"/>
    <x v="7"/>
    <x v="0"/>
    <x v="6"/>
    <x v="0"/>
    <n v="744"/>
  </r>
  <r>
    <x v="55"/>
    <x v="7"/>
    <x v="0"/>
    <x v="7"/>
    <x v="0"/>
    <n v="127"/>
  </r>
  <r>
    <x v="55"/>
    <x v="7"/>
    <x v="0"/>
    <x v="8"/>
    <x v="0"/>
    <n v="349"/>
  </r>
  <r>
    <x v="55"/>
    <x v="7"/>
    <x v="0"/>
    <x v="9"/>
    <x v="0"/>
    <n v="326"/>
  </r>
  <r>
    <x v="55"/>
    <x v="7"/>
    <x v="0"/>
    <x v="0"/>
    <x v="0"/>
    <n v="4853"/>
  </r>
  <r>
    <x v="10"/>
    <x v="0"/>
    <x v="0"/>
    <x v="1"/>
    <x v="0"/>
    <n v="186998"/>
  </r>
  <r>
    <x v="10"/>
    <x v="0"/>
    <x v="0"/>
    <x v="2"/>
    <x v="0"/>
    <n v="65151"/>
  </r>
  <r>
    <x v="10"/>
    <x v="0"/>
    <x v="0"/>
    <x v="3"/>
    <x v="0"/>
    <n v="69070"/>
  </r>
  <r>
    <x v="10"/>
    <x v="0"/>
    <x v="0"/>
    <x v="4"/>
    <x v="0"/>
    <n v="75129"/>
  </r>
  <r>
    <x v="10"/>
    <x v="0"/>
    <x v="0"/>
    <x v="5"/>
    <x v="0"/>
    <n v="96206"/>
  </r>
  <r>
    <x v="10"/>
    <x v="0"/>
    <x v="0"/>
    <x v="6"/>
    <x v="0"/>
    <n v="57759"/>
  </r>
  <r>
    <x v="10"/>
    <x v="0"/>
    <x v="0"/>
    <x v="7"/>
    <x v="0"/>
    <n v="36518"/>
  </r>
  <r>
    <x v="10"/>
    <x v="0"/>
    <x v="0"/>
    <x v="8"/>
    <x v="0"/>
    <n v="73319"/>
  </r>
  <r>
    <x v="10"/>
    <x v="0"/>
    <x v="0"/>
    <x v="9"/>
    <x v="0"/>
    <n v="97479"/>
  </r>
  <r>
    <x v="10"/>
    <x v="0"/>
    <x v="0"/>
    <x v="0"/>
    <x v="0"/>
    <n v="757628"/>
  </r>
  <r>
    <x v="56"/>
    <x v="0"/>
    <x v="0"/>
    <x v="1"/>
    <x v="0"/>
    <n v="110159"/>
  </r>
  <r>
    <x v="56"/>
    <x v="0"/>
    <x v="0"/>
    <x v="2"/>
    <x v="0"/>
    <n v="40238"/>
  </r>
  <r>
    <x v="56"/>
    <x v="0"/>
    <x v="0"/>
    <x v="3"/>
    <x v="0"/>
    <n v="25762"/>
  </r>
  <r>
    <x v="56"/>
    <x v="0"/>
    <x v="0"/>
    <x v="4"/>
    <x v="0"/>
    <n v="41373"/>
  </r>
  <r>
    <x v="56"/>
    <x v="0"/>
    <x v="0"/>
    <x v="5"/>
    <x v="0"/>
    <n v="65786"/>
  </r>
  <r>
    <x v="56"/>
    <x v="0"/>
    <x v="0"/>
    <x v="6"/>
    <x v="0"/>
    <n v="37388"/>
  </r>
  <r>
    <x v="56"/>
    <x v="0"/>
    <x v="0"/>
    <x v="7"/>
    <x v="0"/>
    <n v="24962"/>
  </r>
  <r>
    <x v="56"/>
    <x v="0"/>
    <x v="0"/>
    <x v="8"/>
    <x v="0"/>
    <n v="52755"/>
  </r>
  <r>
    <x v="56"/>
    <x v="0"/>
    <x v="0"/>
    <x v="9"/>
    <x v="0"/>
    <n v="63271"/>
  </r>
  <r>
    <x v="56"/>
    <x v="0"/>
    <x v="0"/>
    <x v="0"/>
    <x v="0"/>
    <n v="461694"/>
  </r>
  <r>
    <x v="57"/>
    <x v="0"/>
    <x v="0"/>
    <x v="1"/>
    <x v="0"/>
    <n v="76839"/>
  </r>
  <r>
    <x v="57"/>
    <x v="0"/>
    <x v="0"/>
    <x v="2"/>
    <x v="0"/>
    <n v="24914"/>
  </r>
  <r>
    <x v="57"/>
    <x v="0"/>
    <x v="0"/>
    <x v="3"/>
    <x v="0"/>
    <n v="43308"/>
  </r>
  <r>
    <x v="57"/>
    <x v="0"/>
    <x v="0"/>
    <x v="4"/>
    <x v="0"/>
    <n v="33755"/>
  </r>
  <r>
    <x v="57"/>
    <x v="0"/>
    <x v="0"/>
    <x v="5"/>
    <x v="0"/>
    <n v="30421"/>
  </r>
  <r>
    <x v="57"/>
    <x v="0"/>
    <x v="0"/>
    <x v="6"/>
    <x v="0"/>
    <n v="20371"/>
  </r>
  <r>
    <x v="57"/>
    <x v="0"/>
    <x v="0"/>
    <x v="7"/>
    <x v="0"/>
    <n v="11555"/>
  </r>
  <r>
    <x v="57"/>
    <x v="0"/>
    <x v="0"/>
    <x v="8"/>
    <x v="0"/>
    <n v="20563"/>
  </r>
  <r>
    <x v="57"/>
    <x v="0"/>
    <x v="0"/>
    <x v="9"/>
    <x v="0"/>
    <n v="34208"/>
  </r>
  <r>
    <x v="57"/>
    <x v="0"/>
    <x v="0"/>
    <x v="0"/>
    <x v="0"/>
    <n v="295935"/>
  </r>
  <r>
    <x v="10"/>
    <x v="0"/>
    <x v="0"/>
    <x v="1"/>
    <x v="0"/>
    <n v="110159"/>
  </r>
  <r>
    <x v="10"/>
    <x v="0"/>
    <x v="0"/>
    <x v="2"/>
    <x v="0"/>
    <n v="40238"/>
  </r>
  <r>
    <x v="10"/>
    <x v="0"/>
    <x v="0"/>
    <x v="3"/>
    <x v="0"/>
    <n v="25762"/>
  </r>
  <r>
    <x v="10"/>
    <x v="0"/>
    <x v="0"/>
    <x v="4"/>
    <x v="0"/>
    <n v="41373"/>
  </r>
  <r>
    <x v="10"/>
    <x v="0"/>
    <x v="0"/>
    <x v="5"/>
    <x v="0"/>
    <n v="65786"/>
  </r>
  <r>
    <x v="10"/>
    <x v="0"/>
    <x v="0"/>
    <x v="6"/>
    <x v="0"/>
    <n v="37388"/>
  </r>
  <r>
    <x v="10"/>
    <x v="0"/>
    <x v="0"/>
    <x v="7"/>
    <x v="0"/>
    <n v="24962"/>
  </r>
  <r>
    <x v="10"/>
    <x v="0"/>
    <x v="0"/>
    <x v="8"/>
    <x v="0"/>
    <n v="52755"/>
  </r>
  <r>
    <x v="10"/>
    <x v="0"/>
    <x v="0"/>
    <x v="9"/>
    <x v="0"/>
    <n v="63271"/>
  </r>
  <r>
    <x v="10"/>
    <x v="0"/>
    <x v="0"/>
    <x v="0"/>
    <x v="0"/>
    <n v="461694"/>
  </r>
  <r>
    <x v="58"/>
    <x v="0"/>
    <x v="0"/>
    <x v="1"/>
    <x v="0"/>
    <n v="96159"/>
  </r>
  <r>
    <x v="58"/>
    <x v="0"/>
    <x v="0"/>
    <x v="2"/>
    <x v="0"/>
    <n v="35624"/>
  </r>
  <r>
    <x v="58"/>
    <x v="0"/>
    <x v="0"/>
    <x v="3"/>
    <x v="0"/>
    <n v="22957"/>
  </r>
  <r>
    <x v="58"/>
    <x v="0"/>
    <x v="0"/>
    <x v="4"/>
    <x v="0"/>
    <n v="37039"/>
  </r>
  <r>
    <x v="58"/>
    <x v="0"/>
    <x v="0"/>
    <x v="5"/>
    <x v="0"/>
    <n v="57942"/>
  </r>
  <r>
    <x v="58"/>
    <x v="0"/>
    <x v="0"/>
    <x v="6"/>
    <x v="0"/>
    <n v="33955"/>
  </r>
  <r>
    <x v="58"/>
    <x v="0"/>
    <x v="0"/>
    <x v="7"/>
    <x v="0"/>
    <n v="20734"/>
  </r>
  <r>
    <x v="58"/>
    <x v="0"/>
    <x v="0"/>
    <x v="8"/>
    <x v="0"/>
    <n v="46672"/>
  </r>
  <r>
    <x v="58"/>
    <x v="0"/>
    <x v="0"/>
    <x v="9"/>
    <x v="0"/>
    <n v="56318"/>
  </r>
  <r>
    <x v="58"/>
    <x v="0"/>
    <x v="0"/>
    <x v="0"/>
    <x v="0"/>
    <n v="407400"/>
  </r>
  <r>
    <x v="59"/>
    <x v="0"/>
    <x v="0"/>
    <x v="1"/>
    <x v="0"/>
    <n v="3881"/>
  </r>
  <r>
    <x v="59"/>
    <x v="0"/>
    <x v="0"/>
    <x v="2"/>
    <x v="0"/>
    <n v="1665"/>
  </r>
  <r>
    <x v="59"/>
    <x v="0"/>
    <x v="0"/>
    <x v="3"/>
    <x v="0"/>
    <n v="982"/>
  </r>
  <r>
    <x v="59"/>
    <x v="0"/>
    <x v="0"/>
    <x v="4"/>
    <x v="0"/>
    <n v="1678"/>
  </r>
  <r>
    <x v="59"/>
    <x v="0"/>
    <x v="0"/>
    <x v="5"/>
    <x v="0"/>
    <n v="2232"/>
  </r>
  <r>
    <x v="59"/>
    <x v="0"/>
    <x v="0"/>
    <x v="6"/>
    <x v="0"/>
    <n v="1101"/>
  </r>
  <r>
    <x v="59"/>
    <x v="0"/>
    <x v="0"/>
    <x v="7"/>
    <x v="0"/>
    <n v="949"/>
  </r>
  <r>
    <x v="59"/>
    <x v="0"/>
    <x v="0"/>
    <x v="8"/>
    <x v="0"/>
    <n v="1686"/>
  </r>
  <r>
    <x v="59"/>
    <x v="0"/>
    <x v="0"/>
    <x v="9"/>
    <x v="0"/>
    <n v="1790"/>
  </r>
  <r>
    <x v="59"/>
    <x v="0"/>
    <x v="0"/>
    <x v="0"/>
    <x v="0"/>
    <n v="15963"/>
  </r>
  <r>
    <x v="60"/>
    <x v="0"/>
    <x v="0"/>
    <x v="1"/>
    <x v="0"/>
    <n v="6014"/>
  </r>
  <r>
    <x v="60"/>
    <x v="0"/>
    <x v="0"/>
    <x v="2"/>
    <x v="0"/>
    <n v="1661"/>
  </r>
  <r>
    <x v="60"/>
    <x v="0"/>
    <x v="0"/>
    <x v="3"/>
    <x v="0"/>
    <n v="1025"/>
  </r>
  <r>
    <x v="60"/>
    <x v="0"/>
    <x v="0"/>
    <x v="4"/>
    <x v="0"/>
    <n v="1350"/>
  </r>
  <r>
    <x v="60"/>
    <x v="0"/>
    <x v="0"/>
    <x v="5"/>
    <x v="0"/>
    <n v="3330"/>
  </r>
  <r>
    <x v="60"/>
    <x v="0"/>
    <x v="0"/>
    <x v="6"/>
    <x v="0"/>
    <n v="1471"/>
  </r>
  <r>
    <x v="60"/>
    <x v="0"/>
    <x v="0"/>
    <x v="7"/>
    <x v="0"/>
    <n v="2226"/>
  </r>
  <r>
    <x v="60"/>
    <x v="0"/>
    <x v="0"/>
    <x v="8"/>
    <x v="0"/>
    <n v="2962"/>
  </r>
  <r>
    <x v="60"/>
    <x v="0"/>
    <x v="0"/>
    <x v="9"/>
    <x v="0"/>
    <n v="3136"/>
  </r>
  <r>
    <x v="60"/>
    <x v="0"/>
    <x v="0"/>
    <x v="0"/>
    <x v="0"/>
    <n v="23176"/>
  </r>
  <r>
    <x v="61"/>
    <x v="0"/>
    <x v="0"/>
    <x v="1"/>
    <x v="0"/>
    <n v="4105"/>
  </r>
  <r>
    <x v="61"/>
    <x v="0"/>
    <x v="0"/>
    <x v="2"/>
    <x v="0"/>
    <n v="1287"/>
  </r>
  <r>
    <x v="61"/>
    <x v="0"/>
    <x v="0"/>
    <x v="3"/>
    <x v="0"/>
    <n v="797"/>
  </r>
  <r>
    <x v="61"/>
    <x v="0"/>
    <x v="0"/>
    <x v="4"/>
    <x v="0"/>
    <n v="1305"/>
  </r>
  <r>
    <x v="61"/>
    <x v="0"/>
    <x v="0"/>
    <x v="5"/>
    <x v="0"/>
    <n v="2281"/>
  </r>
  <r>
    <x v="61"/>
    <x v="0"/>
    <x v="0"/>
    <x v="6"/>
    <x v="0"/>
    <n v="860"/>
  </r>
  <r>
    <x v="61"/>
    <x v="0"/>
    <x v="0"/>
    <x v="7"/>
    <x v="0"/>
    <n v="1053"/>
  </r>
  <r>
    <x v="61"/>
    <x v="0"/>
    <x v="0"/>
    <x v="8"/>
    <x v="0"/>
    <n v="1435"/>
  </r>
  <r>
    <x v="61"/>
    <x v="0"/>
    <x v="0"/>
    <x v="9"/>
    <x v="0"/>
    <n v="2027"/>
  </r>
  <r>
    <x v="61"/>
    <x v="0"/>
    <x v="0"/>
    <x v="0"/>
    <x v="0"/>
    <n v="15150"/>
  </r>
  <r>
    <x v="56"/>
    <x v="1"/>
    <x v="0"/>
    <x v="1"/>
    <x v="2"/>
    <n v="110159"/>
  </r>
  <r>
    <x v="56"/>
    <x v="1"/>
    <x v="0"/>
    <x v="2"/>
    <x v="2"/>
    <n v="40238"/>
  </r>
  <r>
    <x v="56"/>
    <x v="1"/>
    <x v="0"/>
    <x v="3"/>
    <x v="2"/>
    <n v="25762"/>
  </r>
  <r>
    <x v="56"/>
    <x v="1"/>
    <x v="0"/>
    <x v="4"/>
    <x v="2"/>
    <n v="41373"/>
  </r>
  <r>
    <x v="56"/>
    <x v="1"/>
    <x v="0"/>
    <x v="5"/>
    <x v="2"/>
    <n v="65786"/>
  </r>
  <r>
    <x v="56"/>
    <x v="1"/>
    <x v="0"/>
    <x v="6"/>
    <x v="2"/>
    <n v="37388"/>
  </r>
  <r>
    <x v="56"/>
    <x v="1"/>
    <x v="0"/>
    <x v="7"/>
    <x v="2"/>
    <n v="24962"/>
  </r>
  <r>
    <x v="56"/>
    <x v="1"/>
    <x v="0"/>
    <x v="8"/>
    <x v="2"/>
    <n v="52755"/>
  </r>
  <r>
    <x v="56"/>
    <x v="1"/>
    <x v="0"/>
    <x v="9"/>
    <x v="2"/>
    <n v="63271"/>
  </r>
  <r>
    <x v="56"/>
    <x v="1"/>
    <x v="0"/>
    <x v="0"/>
    <x v="2"/>
    <n v="461694"/>
  </r>
  <r>
    <x v="56"/>
    <x v="6"/>
    <x v="0"/>
    <x v="1"/>
    <x v="0"/>
    <n v="39546"/>
  </r>
  <r>
    <x v="56"/>
    <x v="6"/>
    <x v="0"/>
    <x v="2"/>
    <x v="0"/>
    <n v="11737"/>
  </r>
  <r>
    <x v="56"/>
    <x v="6"/>
    <x v="0"/>
    <x v="3"/>
    <x v="0"/>
    <n v="6105"/>
  </r>
  <r>
    <x v="56"/>
    <x v="6"/>
    <x v="0"/>
    <x v="4"/>
    <x v="0"/>
    <n v="8181"/>
  </r>
  <r>
    <x v="56"/>
    <x v="6"/>
    <x v="0"/>
    <x v="5"/>
    <x v="0"/>
    <n v="27162"/>
  </r>
  <r>
    <x v="56"/>
    <x v="6"/>
    <x v="0"/>
    <x v="6"/>
    <x v="0"/>
    <n v="10087"/>
  </r>
  <r>
    <x v="56"/>
    <x v="6"/>
    <x v="0"/>
    <x v="7"/>
    <x v="0"/>
    <n v="8705"/>
  </r>
  <r>
    <x v="56"/>
    <x v="6"/>
    <x v="0"/>
    <x v="8"/>
    <x v="0"/>
    <n v="20249"/>
  </r>
  <r>
    <x v="56"/>
    <x v="6"/>
    <x v="0"/>
    <x v="9"/>
    <x v="0"/>
    <n v="26843"/>
  </r>
  <r>
    <x v="56"/>
    <x v="6"/>
    <x v="0"/>
    <x v="0"/>
    <x v="0"/>
    <n v="158615"/>
  </r>
  <r>
    <x v="56"/>
    <x v="7"/>
    <x v="0"/>
    <x v="1"/>
    <x v="0"/>
    <n v="70613"/>
  </r>
  <r>
    <x v="56"/>
    <x v="7"/>
    <x v="0"/>
    <x v="2"/>
    <x v="0"/>
    <n v="28500"/>
  </r>
  <r>
    <x v="56"/>
    <x v="7"/>
    <x v="0"/>
    <x v="3"/>
    <x v="0"/>
    <n v="19657"/>
  </r>
  <r>
    <x v="56"/>
    <x v="7"/>
    <x v="0"/>
    <x v="4"/>
    <x v="0"/>
    <n v="33191"/>
  </r>
  <r>
    <x v="56"/>
    <x v="7"/>
    <x v="0"/>
    <x v="5"/>
    <x v="0"/>
    <n v="38623"/>
  </r>
  <r>
    <x v="56"/>
    <x v="7"/>
    <x v="0"/>
    <x v="6"/>
    <x v="0"/>
    <n v="27300"/>
  </r>
  <r>
    <x v="56"/>
    <x v="7"/>
    <x v="0"/>
    <x v="7"/>
    <x v="0"/>
    <n v="16256"/>
  </r>
  <r>
    <x v="56"/>
    <x v="7"/>
    <x v="0"/>
    <x v="8"/>
    <x v="0"/>
    <n v="32506"/>
  </r>
  <r>
    <x v="56"/>
    <x v="7"/>
    <x v="0"/>
    <x v="9"/>
    <x v="0"/>
    <n v="36427"/>
  </r>
  <r>
    <x v="56"/>
    <x v="7"/>
    <x v="0"/>
    <x v="0"/>
    <x v="0"/>
    <n v="303074"/>
  </r>
  <r>
    <x v="58"/>
    <x v="6"/>
    <x v="0"/>
    <x v="1"/>
    <x v="0"/>
    <n v="34512"/>
  </r>
  <r>
    <x v="58"/>
    <x v="6"/>
    <x v="0"/>
    <x v="2"/>
    <x v="0"/>
    <n v="10241"/>
  </r>
  <r>
    <x v="58"/>
    <x v="6"/>
    <x v="0"/>
    <x v="3"/>
    <x v="0"/>
    <n v="5172"/>
  </r>
  <r>
    <x v="58"/>
    <x v="6"/>
    <x v="0"/>
    <x v="4"/>
    <x v="0"/>
    <n v="6855"/>
  </r>
  <r>
    <x v="58"/>
    <x v="6"/>
    <x v="0"/>
    <x v="5"/>
    <x v="0"/>
    <n v="24343"/>
  </r>
  <r>
    <x v="58"/>
    <x v="6"/>
    <x v="0"/>
    <x v="6"/>
    <x v="0"/>
    <n v="8992"/>
  </r>
  <r>
    <x v="58"/>
    <x v="6"/>
    <x v="0"/>
    <x v="7"/>
    <x v="0"/>
    <n v="7126"/>
  </r>
  <r>
    <x v="58"/>
    <x v="6"/>
    <x v="0"/>
    <x v="8"/>
    <x v="0"/>
    <n v="18179"/>
  </r>
  <r>
    <x v="58"/>
    <x v="6"/>
    <x v="0"/>
    <x v="9"/>
    <x v="0"/>
    <n v="24170"/>
  </r>
  <r>
    <x v="58"/>
    <x v="6"/>
    <x v="0"/>
    <x v="0"/>
    <x v="0"/>
    <n v="139590"/>
  </r>
  <r>
    <x v="58"/>
    <x v="7"/>
    <x v="0"/>
    <x v="1"/>
    <x v="0"/>
    <n v="61647"/>
  </r>
  <r>
    <x v="58"/>
    <x v="7"/>
    <x v="0"/>
    <x v="2"/>
    <x v="0"/>
    <n v="25383"/>
  </r>
  <r>
    <x v="58"/>
    <x v="7"/>
    <x v="0"/>
    <x v="3"/>
    <x v="0"/>
    <n v="17786"/>
  </r>
  <r>
    <x v="58"/>
    <x v="7"/>
    <x v="0"/>
    <x v="4"/>
    <x v="0"/>
    <n v="30183"/>
  </r>
  <r>
    <x v="58"/>
    <x v="7"/>
    <x v="0"/>
    <x v="5"/>
    <x v="0"/>
    <n v="33599"/>
  </r>
  <r>
    <x v="58"/>
    <x v="7"/>
    <x v="0"/>
    <x v="6"/>
    <x v="0"/>
    <n v="24963"/>
  </r>
  <r>
    <x v="58"/>
    <x v="7"/>
    <x v="0"/>
    <x v="7"/>
    <x v="0"/>
    <n v="13608"/>
  </r>
  <r>
    <x v="58"/>
    <x v="7"/>
    <x v="0"/>
    <x v="8"/>
    <x v="0"/>
    <n v="28493"/>
  </r>
  <r>
    <x v="58"/>
    <x v="7"/>
    <x v="0"/>
    <x v="9"/>
    <x v="0"/>
    <n v="32148"/>
  </r>
  <r>
    <x v="58"/>
    <x v="7"/>
    <x v="0"/>
    <x v="0"/>
    <x v="0"/>
    <n v="267809"/>
  </r>
  <r>
    <x v="59"/>
    <x v="6"/>
    <x v="0"/>
    <x v="1"/>
    <x v="0"/>
    <n v="589"/>
  </r>
  <r>
    <x v="59"/>
    <x v="6"/>
    <x v="0"/>
    <x v="2"/>
    <x v="0"/>
    <n v="232"/>
  </r>
  <r>
    <x v="59"/>
    <x v="6"/>
    <x v="0"/>
    <x v="3"/>
    <x v="0"/>
    <n v="86"/>
  </r>
  <r>
    <x v="59"/>
    <x v="6"/>
    <x v="0"/>
    <x v="4"/>
    <x v="0"/>
    <n v="184"/>
  </r>
  <r>
    <x v="59"/>
    <x v="6"/>
    <x v="0"/>
    <x v="5"/>
    <x v="0"/>
    <n v="410"/>
  </r>
  <r>
    <x v="59"/>
    <x v="6"/>
    <x v="0"/>
    <x v="6"/>
    <x v="0"/>
    <n v="201"/>
  </r>
  <r>
    <x v="59"/>
    <x v="6"/>
    <x v="0"/>
    <x v="7"/>
    <x v="0"/>
    <n v="151"/>
  </r>
  <r>
    <x v="59"/>
    <x v="6"/>
    <x v="0"/>
    <x v="8"/>
    <x v="0"/>
    <n v="257"/>
  </r>
  <r>
    <x v="59"/>
    <x v="6"/>
    <x v="0"/>
    <x v="9"/>
    <x v="0"/>
    <n v="387"/>
  </r>
  <r>
    <x v="59"/>
    <x v="6"/>
    <x v="0"/>
    <x v="0"/>
    <x v="0"/>
    <n v="2497"/>
  </r>
  <r>
    <x v="59"/>
    <x v="7"/>
    <x v="0"/>
    <x v="1"/>
    <x v="0"/>
    <n v="3292"/>
  </r>
  <r>
    <x v="59"/>
    <x v="7"/>
    <x v="0"/>
    <x v="2"/>
    <x v="0"/>
    <n v="1433"/>
  </r>
  <r>
    <x v="59"/>
    <x v="7"/>
    <x v="0"/>
    <x v="3"/>
    <x v="0"/>
    <n v="896"/>
  </r>
  <r>
    <x v="59"/>
    <x v="7"/>
    <x v="0"/>
    <x v="4"/>
    <x v="0"/>
    <n v="1493"/>
  </r>
  <r>
    <x v="59"/>
    <x v="7"/>
    <x v="0"/>
    <x v="5"/>
    <x v="0"/>
    <n v="1822"/>
  </r>
  <r>
    <x v="59"/>
    <x v="7"/>
    <x v="0"/>
    <x v="6"/>
    <x v="0"/>
    <n v="900"/>
  </r>
  <r>
    <x v="59"/>
    <x v="7"/>
    <x v="0"/>
    <x v="7"/>
    <x v="0"/>
    <n v="798"/>
  </r>
  <r>
    <x v="59"/>
    <x v="7"/>
    <x v="0"/>
    <x v="8"/>
    <x v="0"/>
    <n v="1429"/>
  </r>
  <r>
    <x v="59"/>
    <x v="7"/>
    <x v="0"/>
    <x v="9"/>
    <x v="0"/>
    <n v="1403"/>
  </r>
  <r>
    <x v="59"/>
    <x v="7"/>
    <x v="0"/>
    <x v="0"/>
    <x v="0"/>
    <n v="13466"/>
  </r>
  <r>
    <x v="60"/>
    <x v="6"/>
    <x v="0"/>
    <x v="1"/>
    <x v="0"/>
    <n v="1640"/>
  </r>
  <r>
    <x v="60"/>
    <x v="6"/>
    <x v="0"/>
    <x v="2"/>
    <x v="0"/>
    <n v="348"/>
  </r>
  <r>
    <x v="60"/>
    <x v="6"/>
    <x v="0"/>
    <x v="3"/>
    <x v="0"/>
    <n v="204"/>
  </r>
  <r>
    <x v="60"/>
    <x v="6"/>
    <x v="0"/>
    <x v="4"/>
    <x v="0"/>
    <n v="184"/>
  </r>
  <r>
    <x v="60"/>
    <x v="6"/>
    <x v="0"/>
    <x v="5"/>
    <x v="0"/>
    <n v="981"/>
  </r>
  <r>
    <x v="60"/>
    <x v="6"/>
    <x v="0"/>
    <x v="6"/>
    <x v="0"/>
    <n v="309"/>
  </r>
  <r>
    <x v="60"/>
    <x v="6"/>
    <x v="0"/>
    <x v="7"/>
    <x v="0"/>
    <n v="708"/>
  </r>
  <r>
    <x v="60"/>
    <x v="6"/>
    <x v="0"/>
    <x v="8"/>
    <x v="0"/>
    <n v="838"/>
  </r>
  <r>
    <x v="60"/>
    <x v="6"/>
    <x v="0"/>
    <x v="9"/>
    <x v="0"/>
    <n v="905"/>
  </r>
  <r>
    <x v="60"/>
    <x v="6"/>
    <x v="0"/>
    <x v="0"/>
    <x v="0"/>
    <n v="6117"/>
  </r>
  <r>
    <x v="60"/>
    <x v="7"/>
    <x v="0"/>
    <x v="1"/>
    <x v="0"/>
    <n v="4373"/>
  </r>
  <r>
    <x v="60"/>
    <x v="7"/>
    <x v="0"/>
    <x v="2"/>
    <x v="0"/>
    <n v="1314"/>
  </r>
  <r>
    <x v="60"/>
    <x v="7"/>
    <x v="0"/>
    <x v="3"/>
    <x v="0"/>
    <n v="822"/>
  </r>
  <r>
    <x v="60"/>
    <x v="7"/>
    <x v="0"/>
    <x v="4"/>
    <x v="0"/>
    <n v="1166"/>
  </r>
  <r>
    <x v="60"/>
    <x v="7"/>
    <x v="0"/>
    <x v="5"/>
    <x v="0"/>
    <n v="2350"/>
  </r>
  <r>
    <x v="60"/>
    <x v="7"/>
    <x v="0"/>
    <x v="6"/>
    <x v="0"/>
    <n v="1162"/>
  </r>
  <r>
    <x v="60"/>
    <x v="7"/>
    <x v="0"/>
    <x v="7"/>
    <x v="0"/>
    <n v="1518"/>
  </r>
  <r>
    <x v="60"/>
    <x v="7"/>
    <x v="0"/>
    <x v="8"/>
    <x v="0"/>
    <n v="2124"/>
  </r>
  <r>
    <x v="60"/>
    <x v="7"/>
    <x v="0"/>
    <x v="9"/>
    <x v="0"/>
    <n v="2231"/>
  </r>
  <r>
    <x v="60"/>
    <x v="7"/>
    <x v="0"/>
    <x v="0"/>
    <x v="0"/>
    <n v="17059"/>
  </r>
  <r>
    <x v="61"/>
    <x v="6"/>
    <x v="0"/>
    <x v="1"/>
    <x v="0"/>
    <n v="2804"/>
  </r>
  <r>
    <x v="61"/>
    <x v="6"/>
    <x v="0"/>
    <x v="2"/>
    <x v="0"/>
    <n v="917"/>
  </r>
  <r>
    <x v="61"/>
    <x v="6"/>
    <x v="0"/>
    <x v="3"/>
    <x v="0"/>
    <n v="644"/>
  </r>
  <r>
    <x v="61"/>
    <x v="6"/>
    <x v="0"/>
    <x v="4"/>
    <x v="0"/>
    <n v="957"/>
  </r>
  <r>
    <x v="61"/>
    <x v="6"/>
    <x v="0"/>
    <x v="5"/>
    <x v="0"/>
    <n v="1429"/>
  </r>
  <r>
    <x v="61"/>
    <x v="6"/>
    <x v="0"/>
    <x v="6"/>
    <x v="0"/>
    <n v="585"/>
  </r>
  <r>
    <x v="61"/>
    <x v="6"/>
    <x v="0"/>
    <x v="7"/>
    <x v="0"/>
    <n v="720"/>
  </r>
  <r>
    <x v="61"/>
    <x v="6"/>
    <x v="0"/>
    <x v="8"/>
    <x v="0"/>
    <n v="974"/>
  </r>
  <r>
    <x v="61"/>
    <x v="6"/>
    <x v="0"/>
    <x v="9"/>
    <x v="0"/>
    <n v="1381"/>
  </r>
  <r>
    <x v="61"/>
    <x v="6"/>
    <x v="0"/>
    <x v="0"/>
    <x v="0"/>
    <n v="10411"/>
  </r>
  <r>
    <x v="61"/>
    <x v="7"/>
    <x v="0"/>
    <x v="1"/>
    <x v="0"/>
    <n v="1301"/>
  </r>
  <r>
    <x v="61"/>
    <x v="7"/>
    <x v="0"/>
    <x v="2"/>
    <x v="0"/>
    <n v="370"/>
  </r>
  <r>
    <x v="61"/>
    <x v="7"/>
    <x v="0"/>
    <x v="3"/>
    <x v="0"/>
    <n v="154"/>
  </r>
  <r>
    <x v="61"/>
    <x v="7"/>
    <x v="0"/>
    <x v="4"/>
    <x v="0"/>
    <n v="348"/>
  </r>
  <r>
    <x v="61"/>
    <x v="7"/>
    <x v="0"/>
    <x v="5"/>
    <x v="0"/>
    <n v="852"/>
  </r>
  <r>
    <x v="61"/>
    <x v="7"/>
    <x v="0"/>
    <x v="6"/>
    <x v="0"/>
    <n v="275"/>
  </r>
  <r>
    <x v="61"/>
    <x v="7"/>
    <x v="0"/>
    <x v="7"/>
    <x v="0"/>
    <n v="333"/>
  </r>
  <r>
    <x v="61"/>
    <x v="7"/>
    <x v="0"/>
    <x v="8"/>
    <x v="0"/>
    <n v="461"/>
  </r>
  <r>
    <x v="61"/>
    <x v="7"/>
    <x v="0"/>
    <x v="9"/>
    <x v="0"/>
    <n v="645"/>
  </r>
  <r>
    <x v="61"/>
    <x v="7"/>
    <x v="0"/>
    <x v="0"/>
    <x v="0"/>
    <n v="4739"/>
  </r>
  <r>
    <x v="57"/>
    <x v="1"/>
    <x v="0"/>
    <x v="1"/>
    <x v="2"/>
    <n v="76839"/>
  </r>
  <r>
    <x v="57"/>
    <x v="1"/>
    <x v="0"/>
    <x v="2"/>
    <x v="2"/>
    <n v="24914"/>
  </r>
  <r>
    <x v="57"/>
    <x v="1"/>
    <x v="0"/>
    <x v="3"/>
    <x v="2"/>
    <n v="43308"/>
  </r>
  <r>
    <x v="57"/>
    <x v="1"/>
    <x v="0"/>
    <x v="4"/>
    <x v="2"/>
    <n v="33755"/>
  </r>
  <r>
    <x v="57"/>
    <x v="1"/>
    <x v="0"/>
    <x v="5"/>
    <x v="2"/>
    <n v="30421"/>
  </r>
  <r>
    <x v="57"/>
    <x v="1"/>
    <x v="0"/>
    <x v="6"/>
    <x v="2"/>
    <n v="20371"/>
  </r>
  <r>
    <x v="57"/>
    <x v="1"/>
    <x v="0"/>
    <x v="7"/>
    <x v="2"/>
    <n v="11555"/>
  </r>
  <r>
    <x v="57"/>
    <x v="1"/>
    <x v="0"/>
    <x v="8"/>
    <x v="2"/>
    <n v="20563"/>
  </r>
  <r>
    <x v="57"/>
    <x v="1"/>
    <x v="0"/>
    <x v="9"/>
    <x v="2"/>
    <n v="34208"/>
  </r>
  <r>
    <x v="57"/>
    <x v="1"/>
    <x v="0"/>
    <x v="0"/>
    <x v="2"/>
    <n v="295935"/>
  </r>
  <r>
    <x v="57"/>
    <x v="6"/>
    <x v="0"/>
    <x v="1"/>
    <x v="0"/>
    <n v="38639"/>
  </r>
  <r>
    <x v="57"/>
    <x v="6"/>
    <x v="0"/>
    <x v="2"/>
    <x v="0"/>
    <n v="9105"/>
  </r>
  <r>
    <x v="57"/>
    <x v="6"/>
    <x v="0"/>
    <x v="3"/>
    <x v="0"/>
    <n v="22122"/>
  </r>
  <r>
    <x v="57"/>
    <x v="6"/>
    <x v="0"/>
    <x v="4"/>
    <x v="0"/>
    <n v="18751"/>
  </r>
  <r>
    <x v="57"/>
    <x v="6"/>
    <x v="0"/>
    <x v="5"/>
    <x v="0"/>
    <n v="16146"/>
  </r>
  <r>
    <x v="57"/>
    <x v="6"/>
    <x v="0"/>
    <x v="6"/>
    <x v="0"/>
    <n v="8961"/>
  </r>
  <r>
    <x v="57"/>
    <x v="6"/>
    <x v="0"/>
    <x v="7"/>
    <x v="0"/>
    <n v="7421"/>
  </r>
  <r>
    <x v="57"/>
    <x v="6"/>
    <x v="0"/>
    <x v="8"/>
    <x v="0"/>
    <n v="11947"/>
  </r>
  <r>
    <x v="57"/>
    <x v="6"/>
    <x v="0"/>
    <x v="9"/>
    <x v="0"/>
    <n v="19966"/>
  </r>
  <r>
    <x v="57"/>
    <x v="6"/>
    <x v="0"/>
    <x v="0"/>
    <x v="0"/>
    <n v="153058"/>
  </r>
  <r>
    <x v="57"/>
    <x v="7"/>
    <x v="0"/>
    <x v="1"/>
    <x v="0"/>
    <n v="38200"/>
  </r>
  <r>
    <x v="57"/>
    <x v="7"/>
    <x v="0"/>
    <x v="2"/>
    <x v="0"/>
    <n v="15809"/>
  </r>
  <r>
    <x v="57"/>
    <x v="7"/>
    <x v="0"/>
    <x v="3"/>
    <x v="0"/>
    <n v="21187"/>
  </r>
  <r>
    <x v="57"/>
    <x v="7"/>
    <x v="0"/>
    <x v="4"/>
    <x v="0"/>
    <n v="15004"/>
  </r>
  <r>
    <x v="57"/>
    <x v="7"/>
    <x v="0"/>
    <x v="5"/>
    <x v="0"/>
    <n v="14275"/>
  </r>
  <r>
    <x v="57"/>
    <x v="7"/>
    <x v="0"/>
    <x v="6"/>
    <x v="0"/>
    <n v="11411"/>
  </r>
  <r>
    <x v="57"/>
    <x v="7"/>
    <x v="0"/>
    <x v="7"/>
    <x v="0"/>
    <n v="4134"/>
  </r>
  <r>
    <x v="57"/>
    <x v="7"/>
    <x v="0"/>
    <x v="8"/>
    <x v="0"/>
    <n v="8616"/>
  </r>
  <r>
    <x v="57"/>
    <x v="7"/>
    <x v="0"/>
    <x v="9"/>
    <x v="0"/>
    <n v="14241"/>
  </r>
  <r>
    <x v="57"/>
    <x v="7"/>
    <x v="0"/>
    <x v="0"/>
    <x v="0"/>
    <n v="142877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2"/>
    <x v="0"/>
    <x v="0"/>
    <x v="1"/>
    <x v="3"/>
    <n v="1003642"/>
  </r>
  <r>
    <x v="62"/>
    <x v="0"/>
    <x v="0"/>
    <x v="2"/>
    <x v="3"/>
    <n v="357810"/>
  </r>
  <r>
    <x v="62"/>
    <x v="0"/>
    <x v="0"/>
    <x v="3"/>
    <x v="3"/>
    <n v="671401"/>
  </r>
  <r>
    <x v="62"/>
    <x v="0"/>
    <x v="0"/>
    <x v="4"/>
    <x v="3"/>
    <n v="2454123"/>
  </r>
  <r>
    <x v="62"/>
    <x v="0"/>
    <x v="0"/>
    <x v="5"/>
    <x v="3"/>
    <n v="524053"/>
  </r>
  <r>
    <x v="62"/>
    <x v="0"/>
    <x v="0"/>
    <x v="6"/>
    <x v="3"/>
    <n v="1118509"/>
  </r>
  <r>
    <x v="62"/>
    <x v="0"/>
    <x v="0"/>
    <x v="7"/>
    <x v="3"/>
    <n v="180349"/>
  </r>
  <r>
    <x v="62"/>
    <x v="0"/>
    <x v="0"/>
    <x v="8"/>
    <x v="3"/>
    <n v="943163"/>
  </r>
  <r>
    <x v="62"/>
    <x v="0"/>
    <x v="0"/>
    <x v="9"/>
    <x v="3"/>
    <n v="361341"/>
  </r>
  <r>
    <x v="62"/>
    <x v="0"/>
    <x v="0"/>
    <x v="0"/>
    <x v="3"/>
    <n v="7614393"/>
  </r>
  <r>
    <x v="63"/>
    <x v="0"/>
    <x v="0"/>
    <x v="1"/>
    <x v="3"/>
    <n v="2738371"/>
  </r>
  <r>
    <x v="63"/>
    <x v="0"/>
    <x v="0"/>
    <x v="2"/>
    <x v="3"/>
    <n v="5266438"/>
  </r>
  <r>
    <x v="63"/>
    <x v="0"/>
    <x v="0"/>
    <x v="3"/>
    <x v="3"/>
    <n v="16358216"/>
  </r>
  <r>
    <x v="63"/>
    <x v="0"/>
    <x v="0"/>
    <x v="4"/>
    <x v="3"/>
    <n v="5161834"/>
  </r>
  <r>
    <x v="63"/>
    <x v="0"/>
    <x v="0"/>
    <x v="5"/>
    <x v="3"/>
    <n v="917312"/>
  </r>
  <r>
    <x v="63"/>
    <x v="0"/>
    <x v="0"/>
    <x v="6"/>
    <x v="3"/>
    <n v="3474878"/>
  </r>
  <r>
    <x v="63"/>
    <x v="0"/>
    <x v="0"/>
    <x v="7"/>
    <x v="3"/>
    <n v="197879"/>
  </r>
  <r>
    <x v="63"/>
    <x v="0"/>
    <x v="0"/>
    <x v="8"/>
    <x v="3"/>
    <n v="1177535"/>
  </r>
  <r>
    <x v="63"/>
    <x v="0"/>
    <x v="0"/>
    <x v="9"/>
    <x v="3"/>
    <n v="1244478"/>
  </r>
  <r>
    <x v="63"/>
    <x v="0"/>
    <x v="0"/>
    <x v="0"/>
    <x v="3"/>
    <n v="36536941"/>
  </r>
  <r>
    <x v="64"/>
    <x v="0"/>
    <x v="0"/>
    <x v="1"/>
    <x v="3"/>
    <n v="230436"/>
  </r>
  <r>
    <x v="64"/>
    <x v="0"/>
    <x v="0"/>
    <x v="2"/>
    <x v="3"/>
    <n v="53049"/>
  </r>
  <r>
    <x v="64"/>
    <x v="0"/>
    <x v="0"/>
    <x v="3"/>
    <x v="3"/>
    <n v="192824"/>
  </r>
  <r>
    <x v="64"/>
    <x v="0"/>
    <x v="0"/>
    <x v="4"/>
    <x v="3"/>
    <n v="8810"/>
  </r>
  <r>
    <x v="64"/>
    <x v="0"/>
    <x v="0"/>
    <x v="5"/>
    <x v="3"/>
    <n v="118511"/>
  </r>
  <r>
    <x v="64"/>
    <x v="0"/>
    <x v="0"/>
    <x v="6"/>
    <x v="3"/>
    <n v="68100"/>
  </r>
  <r>
    <x v="64"/>
    <x v="0"/>
    <x v="0"/>
    <x v="7"/>
    <x v="3"/>
    <n v="1012"/>
  </r>
  <r>
    <x v="64"/>
    <x v="0"/>
    <x v="0"/>
    <x v="8"/>
    <x v="3"/>
    <n v="80603"/>
  </r>
  <r>
    <x v="64"/>
    <x v="0"/>
    <x v="0"/>
    <x v="9"/>
    <x v="3"/>
    <n v="105214"/>
  </r>
  <r>
    <x v="64"/>
    <x v="0"/>
    <x v="0"/>
    <x v="0"/>
    <x v="3"/>
    <n v="858559"/>
  </r>
  <r>
    <x v="65"/>
    <x v="0"/>
    <x v="0"/>
    <x v="1"/>
    <x v="3"/>
    <n v="126330"/>
  </r>
  <r>
    <x v="65"/>
    <x v="0"/>
    <x v="0"/>
    <x v="2"/>
    <x v="3"/>
    <n v="36231"/>
  </r>
  <r>
    <x v="65"/>
    <x v="0"/>
    <x v="0"/>
    <x v="3"/>
    <x v="3"/>
    <n v="6819"/>
  </r>
  <r>
    <x v="65"/>
    <x v="0"/>
    <x v="0"/>
    <x v="4"/>
    <x v="3"/>
    <n v="11253"/>
  </r>
  <r>
    <x v="65"/>
    <x v="0"/>
    <x v="0"/>
    <x v="5"/>
    <x v="3"/>
    <n v="284050"/>
  </r>
  <r>
    <x v="65"/>
    <x v="0"/>
    <x v="0"/>
    <x v="6"/>
    <x v="3"/>
    <n v="662195"/>
  </r>
  <r>
    <x v="65"/>
    <x v="0"/>
    <x v="0"/>
    <x v="7"/>
    <x v="3"/>
    <n v="6078"/>
  </r>
  <r>
    <x v="65"/>
    <x v="0"/>
    <x v="0"/>
    <x v="8"/>
    <x v="3"/>
    <n v="265706"/>
  </r>
  <r>
    <x v="65"/>
    <x v="0"/>
    <x v="0"/>
    <x v="9"/>
    <x v="3"/>
    <n v="11905"/>
  </r>
  <r>
    <x v="65"/>
    <x v="0"/>
    <x v="0"/>
    <x v="0"/>
    <x v="3"/>
    <n v="1410567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8"/>
    <x v="0"/>
    <x v="1"/>
    <x v="3"/>
    <n v="699465"/>
  </r>
  <r>
    <x v="62"/>
    <x v="8"/>
    <x v="0"/>
    <x v="2"/>
    <x v="3"/>
    <n v="194720"/>
  </r>
  <r>
    <x v="62"/>
    <x v="8"/>
    <x v="0"/>
    <x v="3"/>
    <x v="3"/>
    <n v="403015"/>
  </r>
  <r>
    <x v="62"/>
    <x v="8"/>
    <x v="0"/>
    <x v="4"/>
    <x v="3"/>
    <n v="2081249"/>
  </r>
  <r>
    <x v="62"/>
    <x v="8"/>
    <x v="0"/>
    <x v="5"/>
    <x v="3"/>
    <n v="414673"/>
  </r>
  <r>
    <x v="62"/>
    <x v="8"/>
    <x v="0"/>
    <x v="6"/>
    <x v="3"/>
    <n v="928016"/>
  </r>
  <r>
    <x v="62"/>
    <x v="8"/>
    <x v="0"/>
    <x v="7"/>
    <x v="3"/>
    <n v="150694"/>
  </r>
  <r>
    <x v="62"/>
    <x v="8"/>
    <x v="0"/>
    <x v="8"/>
    <x v="3"/>
    <n v="821546"/>
  </r>
  <r>
    <x v="62"/>
    <x v="8"/>
    <x v="0"/>
    <x v="9"/>
    <x v="3"/>
    <n v="288309"/>
  </r>
  <r>
    <x v="62"/>
    <x v="8"/>
    <x v="0"/>
    <x v="0"/>
    <x v="3"/>
    <n v="5981688"/>
  </r>
  <r>
    <x v="62"/>
    <x v="9"/>
    <x v="0"/>
    <x v="1"/>
    <x v="3"/>
    <n v="227993"/>
  </r>
  <r>
    <x v="62"/>
    <x v="9"/>
    <x v="0"/>
    <x v="2"/>
    <x v="3"/>
    <n v="139833"/>
  </r>
  <r>
    <x v="62"/>
    <x v="9"/>
    <x v="0"/>
    <x v="3"/>
    <x v="3"/>
    <n v="214751"/>
  </r>
  <r>
    <x v="62"/>
    <x v="9"/>
    <x v="0"/>
    <x v="4"/>
    <x v="3"/>
    <n v="311012"/>
  </r>
  <r>
    <x v="62"/>
    <x v="9"/>
    <x v="0"/>
    <x v="5"/>
    <x v="3"/>
    <n v="84045"/>
  </r>
  <r>
    <x v="62"/>
    <x v="9"/>
    <x v="0"/>
    <x v="6"/>
    <x v="3"/>
    <n v="172432"/>
  </r>
  <r>
    <x v="62"/>
    <x v="9"/>
    <x v="0"/>
    <x v="7"/>
    <x v="3"/>
    <n v="25070"/>
  </r>
  <r>
    <x v="62"/>
    <x v="9"/>
    <x v="0"/>
    <x v="8"/>
    <x v="3"/>
    <n v="113644"/>
  </r>
  <r>
    <x v="62"/>
    <x v="9"/>
    <x v="0"/>
    <x v="9"/>
    <x v="3"/>
    <n v="17461"/>
  </r>
  <r>
    <x v="62"/>
    <x v="9"/>
    <x v="0"/>
    <x v="0"/>
    <x v="3"/>
    <n v="1306241"/>
  </r>
  <r>
    <x v="62"/>
    <x v="10"/>
    <x v="0"/>
    <x v="1"/>
    <x v="3"/>
    <n v="70660"/>
  </r>
  <r>
    <x v="62"/>
    <x v="10"/>
    <x v="0"/>
    <x v="2"/>
    <x v="3"/>
    <n v="21581"/>
  </r>
  <r>
    <x v="62"/>
    <x v="10"/>
    <x v="0"/>
    <x v="3"/>
    <x v="3"/>
    <n v="53523"/>
  </r>
  <r>
    <x v="62"/>
    <x v="10"/>
    <x v="0"/>
    <x v="4"/>
    <x v="3"/>
    <n v="55221"/>
  </r>
  <r>
    <x v="62"/>
    <x v="10"/>
    <x v="0"/>
    <x v="5"/>
    <x v="3"/>
    <n v="17239"/>
  </r>
  <r>
    <x v="62"/>
    <x v="10"/>
    <x v="0"/>
    <x v="6"/>
    <x v="3"/>
    <n v="16868"/>
  </r>
  <r>
    <x v="62"/>
    <x v="10"/>
    <x v="0"/>
    <x v="7"/>
    <x v="3"/>
    <n v="3841"/>
  </r>
  <r>
    <x v="62"/>
    <x v="10"/>
    <x v="0"/>
    <x v="8"/>
    <x v="3"/>
    <n v="7166"/>
  </r>
  <r>
    <x v="62"/>
    <x v="10"/>
    <x v="0"/>
    <x v="9"/>
    <x v="3"/>
    <n v="51012"/>
  </r>
  <r>
    <x v="62"/>
    <x v="10"/>
    <x v="0"/>
    <x v="0"/>
    <x v="3"/>
    <n v="297111"/>
  </r>
  <r>
    <x v="62"/>
    <x v="11"/>
    <x v="0"/>
    <x v="1"/>
    <x v="3"/>
    <n v="5524"/>
  </r>
  <r>
    <x v="62"/>
    <x v="11"/>
    <x v="0"/>
    <x v="2"/>
    <x v="3"/>
    <n v="1676"/>
  </r>
  <r>
    <x v="62"/>
    <x v="11"/>
    <x v="0"/>
    <x v="3"/>
    <x v="3"/>
    <n v="112"/>
  </r>
  <r>
    <x v="62"/>
    <x v="11"/>
    <x v="0"/>
    <x v="4"/>
    <x v="3"/>
    <n v="6641"/>
  </r>
  <r>
    <x v="62"/>
    <x v="11"/>
    <x v="0"/>
    <x v="5"/>
    <x v="3"/>
    <n v="8096"/>
  </r>
  <r>
    <x v="62"/>
    <x v="11"/>
    <x v="0"/>
    <x v="6"/>
    <x v="3"/>
    <n v="1193"/>
  </r>
  <r>
    <x v="62"/>
    <x v="11"/>
    <x v="0"/>
    <x v="7"/>
    <x v="3"/>
    <n v="744"/>
  </r>
  <r>
    <x v="62"/>
    <x v="11"/>
    <x v="0"/>
    <x v="8"/>
    <x v="3"/>
    <n v="807"/>
  </r>
  <r>
    <x v="62"/>
    <x v="11"/>
    <x v="0"/>
    <x v="9"/>
    <x v="3"/>
    <n v="4559"/>
  </r>
  <r>
    <x v="62"/>
    <x v="11"/>
    <x v="0"/>
    <x v="0"/>
    <x v="3"/>
    <n v="29353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2"/>
    <x v="0"/>
    <x v="1"/>
    <x v="3"/>
    <n v="2531525"/>
  </r>
  <r>
    <x v="66"/>
    <x v="12"/>
    <x v="0"/>
    <x v="2"/>
    <x v="3"/>
    <n v="4842691"/>
  </r>
  <r>
    <x v="66"/>
    <x v="12"/>
    <x v="0"/>
    <x v="3"/>
    <x v="3"/>
    <n v="15771038"/>
  </r>
  <r>
    <x v="66"/>
    <x v="12"/>
    <x v="0"/>
    <x v="4"/>
    <x v="3"/>
    <n v="4958908"/>
  </r>
  <r>
    <x v="66"/>
    <x v="12"/>
    <x v="0"/>
    <x v="5"/>
    <x v="3"/>
    <n v="821956"/>
  </r>
  <r>
    <x v="66"/>
    <x v="12"/>
    <x v="0"/>
    <x v="6"/>
    <x v="3"/>
    <n v="3275973"/>
  </r>
  <r>
    <x v="66"/>
    <x v="12"/>
    <x v="0"/>
    <x v="7"/>
    <x v="3"/>
    <n v="116804"/>
  </r>
  <r>
    <x v="66"/>
    <x v="12"/>
    <x v="0"/>
    <x v="8"/>
    <x v="3"/>
    <n v="1125944"/>
  </r>
  <r>
    <x v="66"/>
    <x v="12"/>
    <x v="0"/>
    <x v="9"/>
    <x v="3"/>
    <n v="641523"/>
  </r>
  <r>
    <x v="66"/>
    <x v="12"/>
    <x v="0"/>
    <x v="0"/>
    <x v="3"/>
    <n v="34086360"/>
  </r>
  <r>
    <x v="66"/>
    <x v="13"/>
    <x v="0"/>
    <x v="1"/>
    <x v="3"/>
    <n v="206846"/>
  </r>
  <r>
    <x v="66"/>
    <x v="13"/>
    <x v="0"/>
    <x v="2"/>
    <x v="3"/>
    <n v="423747"/>
  </r>
  <r>
    <x v="66"/>
    <x v="13"/>
    <x v="0"/>
    <x v="3"/>
    <x v="3"/>
    <n v="587178"/>
  </r>
  <r>
    <x v="66"/>
    <x v="13"/>
    <x v="0"/>
    <x v="4"/>
    <x v="3"/>
    <n v="202926"/>
  </r>
  <r>
    <x v="66"/>
    <x v="13"/>
    <x v="0"/>
    <x v="5"/>
    <x v="3"/>
    <n v="95356"/>
  </r>
  <r>
    <x v="66"/>
    <x v="13"/>
    <x v="0"/>
    <x v="6"/>
    <x v="3"/>
    <n v="198905"/>
  </r>
  <r>
    <x v="66"/>
    <x v="13"/>
    <x v="0"/>
    <x v="7"/>
    <x v="3"/>
    <n v="81075"/>
  </r>
  <r>
    <x v="66"/>
    <x v="13"/>
    <x v="0"/>
    <x v="8"/>
    <x v="3"/>
    <n v="51592"/>
  </r>
  <r>
    <x v="66"/>
    <x v="13"/>
    <x v="0"/>
    <x v="9"/>
    <x v="3"/>
    <n v="602955"/>
  </r>
  <r>
    <x v="66"/>
    <x v="13"/>
    <x v="0"/>
    <x v="0"/>
    <x v="3"/>
    <n v="2450581"/>
  </r>
  <r>
    <x v="10"/>
    <x v="0"/>
    <x v="0"/>
    <x v="1"/>
    <x v="3"/>
    <n v="4098779"/>
  </r>
  <r>
    <x v="10"/>
    <x v="0"/>
    <x v="0"/>
    <x v="2"/>
    <x v="3"/>
    <n v="5713528"/>
  </r>
  <r>
    <x v="10"/>
    <x v="0"/>
    <x v="0"/>
    <x v="3"/>
    <x v="3"/>
    <n v="17229260"/>
  </r>
  <r>
    <x v="10"/>
    <x v="0"/>
    <x v="0"/>
    <x v="4"/>
    <x v="3"/>
    <n v="7636020"/>
  </r>
  <r>
    <x v="10"/>
    <x v="0"/>
    <x v="0"/>
    <x v="5"/>
    <x v="3"/>
    <n v="1843926"/>
  </r>
  <r>
    <x v="10"/>
    <x v="0"/>
    <x v="0"/>
    <x v="6"/>
    <x v="3"/>
    <n v="5323682"/>
  </r>
  <r>
    <x v="10"/>
    <x v="0"/>
    <x v="0"/>
    <x v="7"/>
    <x v="3"/>
    <n v="385318"/>
  </r>
  <r>
    <x v="10"/>
    <x v="0"/>
    <x v="0"/>
    <x v="8"/>
    <x v="3"/>
    <n v="2467007"/>
  </r>
  <r>
    <x v="10"/>
    <x v="0"/>
    <x v="0"/>
    <x v="9"/>
    <x v="3"/>
    <n v="1722938"/>
  </r>
  <r>
    <x v="10"/>
    <x v="0"/>
    <x v="0"/>
    <x v="0"/>
    <x v="3"/>
    <n v="46420459"/>
  </r>
  <r>
    <x v="67"/>
    <x v="0"/>
    <x v="0"/>
    <x v="1"/>
    <x v="3"/>
    <n v="3455589"/>
  </r>
  <r>
    <x v="67"/>
    <x v="0"/>
    <x v="0"/>
    <x v="2"/>
    <x v="3"/>
    <n v="4628302"/>
  </r>
  <r>
    <x v="67"/>
    <x v="0"/>
    <x v="0"/>
    <x v="3"/>
    <x v="3"/>
    <n v="13356760"/>
  </r>
  <r>
    <x v="67"/>
    <x v="0"/>
    <x v="0"/>
    <x v="4"/>
    <x v="3"/>
    <n v="5426989"/>
  </r>
  <r>
    <x v="67"/>
    <x v="0"/>
    <x v="0"/>
    <x v="5"/>
    <x v="3"/>
    <n v="1430012"/>
  </r>
  <r>
    <x v="67"/>
    <x v="0"/>
    <x v="0"/>
    <x v="6"/>
    <x v="3"/>
    <n v="3981454"/>
  </r>
  <r>
    <x v="67"/>
    <x v="0"/>
    <x v="0"/>
    <x v="7"/>
    <x v="3"/>
    <n v="310774"/>
  </r>
  <r>
    <x v="67"/>
    <x v="0"/>
    <x v="0"/>
    <x v="8"/>
    <x v="3"/>
    <n v="1917091"/>
  </r>
  <r>
    <x v="67"/>
    <x v="0"/>
    <x v="0"/>
    <x v="9"/>
    <x v="3"/>
    <n v="1358156"/>
  </r>
  <r>
    <x v="67"/>
    <x v="0"/>
    <x v="0"/>
    <x v="0"/>
    <x v="3"/>
    <n v="35865127"/>
  </r>
  <r>
    <x v="68"/>
    <x v="0"/>
    <x v="0"/>
    <x v="1"/>
    <x v="3"/>
    <n v="45876"/>
  </r>
  <r>
    <x v="68"/>
    <x v="0"/>
    <x v="0"/>
    <x v="2"/>
    <x v="3"/>
    <n v="27813"/>
  </r>
  <r>
    <x v="68"/>
    <x v="0"/>
    <x v="0"/>
    <x v="3"/>
    <x v="3"/>
    <n v="115655"/>
  </r>
  <r>
    <x v="68"/>
    <x v="0"/>
    <x v="0"/>
    <x v="4"/>
    <x v="3"/>
    <n v="139649"/>
  </r>
  <r>
    <x v="68"/>
    <x v="0"/>
    <x v="0"/>
    <x v="5"/>
    <x v="3"/>
    <n v="45915"/>
  </r>
  <r>
    <x v="68"/>
    <x v="0"/>
    <x v="0"/>
    <x v="6"/>
    <x v="3"/>
    <n v="431355"/>
  </r>
  <r>
    <x v="68"/>
    <x v="0"/>
    <x v="0"/>
    <x v="7"/>
    <x v="3"/>
    <n v="9237"/>
  </r>
  <r>
    <x v="68"/>
    <x v="0"/>
    <x v="0"/>
    <x v="8"/>
    <x v="3"/>
    <n v="45819"/>
  </r>
  <r>
    <x v="68"/>
    <x v="0"/>
    <x v="0"/>
    <x v="9"/>
    <x v="3"/>
    <n v="25672"/>
  </r>
  <r>
    <x v="68"/>
    <x v="0"/>
    <x v="0"/>
    <x v="0"/>
    <x v="3"/>
    <n v="886990"/>
  </r>
  <r>
    <x v="69"/>
    <x v="0"/>
    <x v="0"/>
    <x v="1"/>
    <x v="3"/>
    <n v="11671"/>
  </r>
  <r>
    <x v="69"/>
    <x v="0"/>
    <x v="0"/>
    <x v="2"/>
    <x v="3"/>
    <n v="13800"/>
  </r>
  <r>
    <x v="69"/>
    <x v="0"/>
    <x v="0"/>
    <x v="3"/>
    <x v="3"/>
    <n v="8919"/>
  </r>
  <r>
    <x v="69"/>
    <x v="0"/>
    <x v="0"/>
    <x v="4"/>
    <x v="3"/>
    <n v="23138"/>
  </r>
  <r>
    <x v="69"/>
    <x v="0"/>
    <x v="0"/>
    <x v="5"/>
    <x v="3"/>
    <n v="27206"/>
  </r>
  <r>
    <x v="69"/>
    <x v="0"/>
    <x v="0"/>
    <x v="6"/>
    <x v="3"/>
    <n v="23646"/>
  </r>
  <r>
    <x v="69"/>
    <x v="0"/>
    <x v="0"/>
    <x v="7"/>
    <x v="3"/>
    <n v="761"/>
  </r>
  <r>
    <x v="69"/>
    <x v="0"/>
    <x v="0"/>
    <x v="8"/>
    <x v="3"/>
    <n v="33940"/>
  </r>
  <r>
    <x v="69"/>
    <x v="0"/>
    <x v="0"/>
    <x v="9"/>
    <x v="3"/>
    <n v="49320"/>
  </r>
  <r>
    <x v="69"/>
    <x v="0"/>
    <x v="0"/>
    <x v="0"/>
    <x v="3"/>
    <n v="192401"/>
  </r>
  <r>
    <x v="70"/>
    <x v="0"/>
    <x v="0"/>
    <x v="1"/>
    <x v="3"/>
    <n v="585643"/>
  </r>
  <r>
    <x v="70"/>
    <x v="0"/>
    <x v="0"/>
    <x v="2"/>
    <x v="3"/>
    <n v="1043614"/>
  </r>
  <r>
    <x v="70"/>
    <x v="0"/>
    <x v="0"/>
    <x v="3"/>
    <x v="3"/>
    <n v="3747926"/>
  </r>
  <r>
    <x v="70"/>
    <x v="0"/>
    <x v="0"/>
    <x v="4"/>
    <x v="3"/>
    <n v="2046244"/>
  </r>
  <r>
    <x v="70"/>
    <x v="0"/>
    <x v="0"/>
    <x v="5"/>
    <x v="3"/>
    <n v="340793"/>
  </r>
  <r>
    <x v="70"/>
    <x v="0"/>
    <x v="0"/>
    <x v="6"/>
    <x v="3"/>
    <n v="887227"/>
  </r>
  <r>
    <x v="70"/>
    <x v="0"/>
    <x v="0"/>
    <x v="7"/>
    <x v="3"/>
    <n v="64546"/>
  </r>
  <r>
    <x v="70"/>
    <x v="0"/>
    <x v="0"/>
    <x v="8"/>
    <x v="3"/>
    <n v="470157"/>
  </r>
  <r>
    <x v="70"/>
    <x v="0"/>
    <x v="0"/>
    <x v="9"/>
    <x v="3"/>
    <n v="289790"/>
  </r>
  <r>
    <x v="70"/>
    <x v="0"/>
    <x v="0"/>
    <x v="0"/>
    <x v="3"/>
    <n v="9475940"/>
  </r>
  <r>
    <x v="62"/>
    <x v="1"/>
    <x v="0"/>
    <x v="1"/>
    <x v="3"/>
    <n v="1003642"/>
  </r>
  <r>
    <x v="62"/>
    <x v="1"/>
    <x v="0"/>
    <x v="2"/>
    <x v="3"/>
    <n v="357810"/>
  </r>
  <r>
    <x v="62"/>
    <x v="1"/>
    <x v="0"/>
    <x v="3"/>
    <x v="3"/>
    <n v="671401"/>
  </r>
  <r>
    <x v="62"/>
    <x v="1"/>
    <x v="0"/>
    <x v="4"/>
    <x v="3"/>
    <n v="2454123"/>
  </r>
  <r>
    <x v="62"/>
    <x v="1"/>
    <x v="0"/>
    <x v="5"/>
    <x v="3"/>
    <n v="524053"/>
  </r>
  <r>
    <x v="62"/>
    <x v="1"/>
    <x v="0"/>
    <x v="6"/>
    <x v="3"/>
    <n v="1118509"/>
  </r>
  <r>
    <x v="62"/>
    <x v="1"/>
    <x v="0"/>
    <x v="7"/>
    <x v="3"/>
    <n v="180349"/>
  </r>
  <r>
    <x v="62"/>
    <x v="1"/>
    <x v="0"/>
    <x v="8"/>
    <x v="3"/>
    <n v="943163"/>
  </r>
  <r>
    <x v="62"/>
    <x v="1"/>
    <x v="0"/>
    <x v="9"/>
    <x v="3"/>
    <n v="361341"/>
  </r>
  <r>
    <x v="62"/>
    <x v="1"/>
    <x v="0"/>
    <x v="0"/>
    <x v="3"/>
    <n v="7614393"/>
  </r>
  <r>
    <x v="62"/>
    <x v="14"/>
    <x v="0"/>
    <x v="1"/>
    <x v="3"/>
    <n v="778609"/>
  </r>
  <r>
    <x v="62"/>
    <x v="14"/>
    <x v="0"/>
    <x v="2"/>
    <x v="3"/>
    <n v="290828"/>
  </r>
  <r>
    <x v="62"/>
    <x v="14"/>
    <x v="0"/>
    <x v="3"/>
    <x v="3"/>
    <n v="560347"/>
  </r>
  <r>
    <x v="62"/>
    <x v="14"/>
    <x v="0"/>
    <x v="4"/>
    <x v="3"/>
    <n v="1645292"/>
  </r>
  <r>
    <x v="62"/>
    <x v="14"/>
    <x v="0"/>
    <x v="5"/>
    <x v="3"/>
    <n v="378657"/>
  </r>
  <r>
    <x v="62"/>
    <x v="14"/>
    <x v="0"/>
    <x v="6"/>
    <x v="3"/>
    <n v="732201"/>
  </r>
  <r>
    <x v="62"/>
    <x v="14"/>
    <x v="0"/>
    <x v="7"/>
    <x v="3"/>
    <n v="137801"/>
  </r>
  <r>
    <x v="62"/>
    <x v="14"/>
    <x v="0"/>
    <x v="8"/>
    <x v="3"/>
    <n v="682922"/>
  </r>
  <r>
    <x v="62"/>
    <x v="14"/>
    <x v="0"/>
    <x v="9"/>
    <x v="3"/>
    <n v="282641"/>
  </r>
  <r>
    <x v="62"/>
    <x v="14"/>
    <x v="0"/>
    <x v="0"/>
    <x v="3"/>
    <n v="5489298"/>
  </r>
  <r>
    <x v="62"/>
    <x v="15"/>
    <x v="0"/>
    <x v="1"/>
    <x v="3"/>
    <n v="15772"/>
  </r>
  <r>
    <x v="62"/>
    <x v="15"/>
    <x v="0"/>
    <x v="2"/>
    <x v="3"/>
    <n v="4375"/>
  </r>
  <r>
    <x v="62"/>
    <x v="15"/>
    <x v="0"/>
    <x v="3"/>
    <x v="3"/>
    <n v="3516"/>
  </r>
  <r>
    <x v="62"/>
    <x v="15"/>
    <x v="0"/>
    <x v="4"/>
    <x v="3"/>
    <n v="22882"/>
  </r>
  <r>
    <x v="62"/>
    <x v="15"/>
    <x v="0"/>
    <x v="5"/>
    <x v="3"/>
    <n v="19657"/>
  </r>
  <r>
    <x v="62"/>
    <x v="15"/>
    <x v="0"/>
    <x v="6"/>
    <x v="3"/>
    <n v="20925"/>
  </r>
  <r>
    <x v="62"/>
    <x v="15"/>
    <x v="0"/>
    <x v="7"/>
    <x v="3"/>
    <n v="3987"/>
  </r>
  <r>
    <x v="62"/>
    <x v="15"/>
    <x v="0"/>
    <x v="8"/>
    <x v="3"/>
    <n v="21350"/>
  </r>
  <r>
    <x v="62"/>
    <x v="15"/>
    <x v="0"/>
    <x v="9"/>
    <x v="3"/>
    <n v="10371"/>
  </r>
  <r>
    <x v="62"/>
    <x v="15"/>
    <x v="0"/>
    <x v="0"/>
    <x v="3"/>
    <n v="122835"/>
  </r>
  <r>
    <x v="62"/>
    <x v="16"/>
    <x v="0"/>
    <x v="1"/>
    <x v="3"/>
    <n v="4289"/>
  </r>
  <r>
    <x v="62"/>
    <x v="16"/>
    <x v="0"/>
    <x v="2"/>
    <x v="3"/>
    <n v="1304"/>
  </r>
  <r>
    <x v="62"/>
    <x v="16"/>
    <x v="0"/>
    <x v="3"/>
    <x v="3"/>
    <n v="127"/>
  </r>
  <r>
    <x v="62"/>
    <x v="16"/>
    <x v="0"/>
    <x v="4"/>
    <x v="3"/>
    <n v="14224"/>
  </r>
  <r>
    <x v="62"/>
    <x v="16"/>
    <x v="0"/>
    <x v="5"/>
    <x v="3"/>
    <n v="1902"/>
  </r>
  <r>
    <x v="62"/>
    <x v="16"/>
    <x v="0"/>
    <x v="6"/>
    <x v="3"/>
    <n v="8334"/>
  </r>
  <r>
    <x v="62"/>
    <x v="16"/>
    <x v="0"/>
    <x v="7"/>
    <x v="3"/>
    <n v="227"/>
  </r>
  <r>
    <x v="62"/>
    <x v="16"/>
    <x v="0"/>
    <x v="8"/>
    <x v="3"/>
    <n v="20374"/>
  </r>
  <r>
    <x v="62"/>
    <x v="16"/>
    <x v="0"/>
    <x v="9"/>
    <x v="3"/>
    <n v="16882"/>
  </r>
  <r>
    <x v="62"/>
    <x v="16"/>
    <x v="0"/>
    <x v="0"/>
    <x v="3"/>
    <n v="67664"/>
  </r>
  <r>
    <x v="62"/>
    <x v="17"/>
    <x v="0"/>
    <x v="1"/>
    <x v="3"/>
    <n v="204972"/>
  </r>
  <r>
    <x v="62"/>
    <x v="17"/>
    <x v="0"/>
    <x v="2"/>
    <x v="3"/>
    <n v="61303"/>
  </r>
  <r>
    <x v="62"/>
    <x v="17"/>
    <x v="0"/>
    <x v="3"/>
    <x v="3"/>
    <n v="107411"/>
  </r>
  <r>
    <x v="62"/>
    <x v="17"/>
    <x v="0"/>
    <x v="4"/>
    <x v="3"/>
    <n v="771725"/>
  </r>
  <r>
    <x v="62"/>
    <x v="17"/>
    <x v="0"/>
    <x v="5"/>
    <x v="3"/>
    <n v="123837"/>
  </r>
  <r>
    <x v="62"/>
    <x v="17"/>
    <x v="0"/>
    <x v="6"/>
    <x v="3"/>
    <n v="357049"/>
  </r>
  <r>
    <x v="62"/>
    <x v="17"/>
    <x v="0"/>
    <x v="7"/>
    <x v="3"/>
    <n v="38334"/>
  </r>
  <r>
    <x v="62"/>
    <x v="17"/>
    <x v="0"/>
    <x v="8"/>
    <x v="3"/>
    <n v="218517"/>
  </r>
  <r>
    <x v="62"/>
    <x v="17"/>
    <x v="0"/>
    <x v="9"/>
    <x v="3"/>
    <n v="51448"/>
  </r>
  <r>
    <x v="62"/>
    <x v="17"/>
    <x v="0"/>
    <x v="0"/>
    <x v="3"/>
    <n v="1934596"/>
  </r>
  <r>
    <x v="66"/>
    <x v="1"/>
    <x v="0"/>
    <x v="1"/>
    <x v="3"/>
    <n v="2738371"/>
  </r>
  <r>
    <x v="66"/>
    <x v="1"/>
    <x v="0"/>
    <x v="2"/>
    <x v="3"/>
    <n v="5266438"/>
  </r>
  <r>
    <x v="66"/>
    <x v="1"/>
    <x v="0"/>
    <x v="3"/>
    <x v="3"/>
    <n v="16358216"/>
  </r>
  <r>
    <x v="66"/>
    <x v="1"/>
    <x v="0"/>
    <x v="4"/>
    <x v="3"/>
    <n v="5161834"/>
  </r>
  <r>
    <x v="66"/>
    <x v="1"/>
    <x v="0"/>
    <x v="5"/>
    <x v="3"/>
    <n v="917312"/>
  </r>
  <r>
    <x v="66"/>
    <x v="1"/>
    <x v="0"/>
    <x v="6"/>
    <x v="3"/>
    <n v="3474878"/>
  </r>
  <r>
    <x v="66"/>
    <x v="1"/>
    <x v="0"/>
    <x v="7"/>
    <x v="3"/>
    <n v="197879"/>
  </r>
  <r>
    <x v="66"/>
    <x v="1"/>
    <x v="0"/>
    <x v="8"/>
    <x v="3"/>
    <n v="1177535"/>
  </r>
  <r>
    <x v="66"/>
    <x v="1"/>
    <x v="0"/>
    <x v="9"/>
    <x v="3"/>
    <n v="1244478"/>
  </r>
  <r>
    <x v="66"/>
    <x v="1"/>
    <x v="0"/>
    <x v="0"/>
    <x v="3"/>
    <n v="36536941"/>
  </r>
  <r>
    <x v="66"/>
    <x v="14"/>
    <x v="0"/>
    <x v="1"/>
    <x v="3"/>
    <n v="2365113"/>
  </r>
  <r>
    <x v="66"/>
    <x v="14"/>
    <x v="0"/>
    <x v="2"/>
    <x v="3"/>
    <n v="4259593"/>
  </r>
  <r>
    <x v="66"/>
    <x v="14"/>
    <x v="0"/>
    <x v="3"/>
    <x v="3"/>
    <n v="12597509"/>
  </r>
  <r>
    <x v="66"/>
    <x v="14"/>
    <x v="0"/>
    <x v="4"/>
    <x v="3"/>
    <n v="3765162"/>
  </r>
  <r>
    <x v="66"/>
    <x v="14"/>
    <x v="0"/>
    <x v="5"/>
    <x v="3"/>
    <n v="680853"/>
  </r>
  <r>
    <x v="66"/>
    <x v="14"/>
    <x v="0"/>
    <x v="6"/>
    <x v="3"/>
    <n v="2534343"/>
  </r>
  <r>
    <x v="66"/>
    <x v="14"/>
    <x v="0"/>
    <x v="7"/>
    <x v="3"/>
    <n v="166549"/>
  </r>
  <r>
    <x v="66"/>
    <x v="14"/>
    <x v="0"/>
    <x v="8"/>
    <x v="3"/>
    <n v="897977"/>
  </r>
  <r>
    <x v="66"/>
    <x v="14"/>
    <x v="0"/>
    <x v="9"/>
    <x v="3"/>
    <n v="1014306"/>
  </r>
  <r>
    <x v="66"/>
    <x v="14"/>
    <x v="0"/>
    <x v="0"/>
    <x v="3"/>
    <n v="28281405"/>
  </r>
  <r>
    <x v="66"/>
    <x v="15"/>
    <x v="0"/>
    <x v="1"/>
    <x v="3"/>
    <n v="29785"/>
  </r>
  <r>
    <x v="66"/>
    <x v="15"/>
    <x v="0"/>
    <x v="2"/>
    <x v="3"/>
    <n v="23151"/>
  </r>
  <r>
    <x v="66"/>
    <x v="15"/>
    <x v="0"/>
    <x v="3"/>
    <x v="3"/>
    <n v="111855"/>
  </r>
  <r>
    <x v="66"/>
    <x v="15"/>
    <x v="0"/>
    <x v="4"/>
    <x v="3"/>
    <n v="115695"/>
  </r>
  <r>
    <x v="66"/>
    <x v="15"/>
    <x v="0"/>
    <x v="5"/>
    <x v="3"/>
    <n v="18843"/>
  </r>
  <r>
    <x v="66"/>
    <x v="15"/>
    <x v="0"/>
    <x v="6"/>
    <x v="3"/>
    <n v="410323"/>
  </r>
  <r>
    <x v="66"/>
    <x v="15"/>
    <x v="0"/>
    <x v="7"/>
    <x v="3"/>
    <n v="5219"/>
  </r>
  <r>
    <x v="66"/>
    <x v="15"/>
    <x v="0"/>
    <x v="8"/>
    <x v="3"/>
    <n v="24364"/>
  </r>
  <r>
    <x v="66"/>
    <x v="15"/>
    <x v="0"/>
    <x v="9"/>
    <x v="3"/>
    <n v="14808"/>
  </r>
  <r>
    <x v="66"/>
    <x v="15"/>
    <x v="0"/>
    <x v="0"/>
    <x v="3"/>
    <n v="754043"/>
  </r>
  <r>
    <x v="66"/>
    <x v="16"/>
    <x v="0"/>
    <x v="1"/>
    <x v="3"/>
    <n v="6420"/>
  </r>
  <r>
    <x v="66"/>
    <x v="16"/>
    <x v="0"/>
    <x v="2"/>
    <x v="3"/>
    <n v="11539"/>
  </r>
  <r>
    <x v="66"/>
    <x v="16"/>
    <x v="0"/>
    <x v="3"/>
    <x v="3"/>
    <n v="8792"/>
  </r>
  <r>
    <x v="66"/>
    <x v="16"/>
    <x v="0"/>
    <x v="4"/>
    <x v="3"/>
    <n v="8845"/>
  </r>
  <r>
    <x v="66"/>
    <x v="16"/>
    <x v="0"/>
    <x v="5"/>
    <x v="3"/>
    <n v="24084"/>
  </r>
  <r>
    <x v="66"/>
    <x v="16"/>
    <x v="0"/>
    <x v="6"/>
    <x v="3"/>
    <n v="13385"/>
  </r>
  <r>
    <x v="66"/>
    <x v="16"/>
    <x v="0"/>
    <x v="7"/>
    <x v="3"/>
    <n v="534"/>
  </r>
  <r>
    <x v="66"/>
    <x v="16"/>
    <x v="0"/>
    <x v="8"/>
    <x v="3"/>
    <n v="11667"/>
  </r>
  <r>
    <x v="66"/>
    <x v="16"/>
    <x v="0"/>
    <x v="9"/>
    <x v="3"/>
    <n v="31056"/>
  </r>
  <r>
    <x v="66"/>
    <x v="16"/>
    <x v="0"/>
    <x v="0"/>
    <x v="3"/>
    <n v="116322"/>
  </r>
  <r>
    <x v="66"/>
    <x v="17"/>
    <x v="0"/>
    <x v="1"/>
    <x v="3"/>
    <n v="337052"/>
  </r>
  <r>
    <x v="66"/>
    <x v="17"/>
    <x v="0"/>
    <x v="2"/>
    <x v="3"/>
    <n v="972156"/>
  </r>
  <r>
    <x v="66"/>
    <x v="17"/>
    <x v="0"/>
    <x v="3"/>
    <x v="3"/>
    <n v="3640060"/>
  </r>
  <r>
    <x v="66"/>
    <x v="17"/>
    <x v="0"/>
    <x v="4"/>
    <x v="3"/>
    <n v="1272132"/>
  </r>
  <r>
    <x v="66"/>
    <x v="17"/>
    <x v="0"/>
    <x v="5"/>
    <x v="3"/>
    <n v="193531"/>
  </r>
  <r>
    <x v="66"/>
    <x v="17"/>
    <x v="0"/>
    <x v="6"/>
    <x v="3"/>
    <n v="516827"/>
  </r>
  <r>
    <x v="66"/>
    <x v="17"/>
    <x v="0"/>
    <x v="7"/>
    <x v="3"/>
    <n v="25577"/>
  </r>
  <r>
    <x v="66"/>
    <x v="17"/>
    <x v="0"/>
    <x v="8"/>
    <x v="3"/>
    <n v="243528"/>
  </r>
  <r>
    <x v="66"/>
    <x v="17"/>
    <x v="0"/>
    <x v="9"/>
    <x v="3"/>
    <n v="184308"/>
  </r>
  <r>
    <x v="66"/>
    <x v="17"/>
    <x v="0"/>
    <x v="0"/>
    <x v="3"/>
    <n v="7385171"/>
  </r>
  <r>
    <x v="71"/>
    <x v="1"/>
    <x v="0"/>
    <x v="1"/>
    <x v="3"/>
    <n v="329339"/>
  </r>
  <r>
    <x v="71"/>
    <x v="1"/>
    <x v="0"/>
    <x v="2"/>
    <x v="3"/>
    <n v="106239"/>
  </r>
  <r>
    <x v="71"/>
    <x v="1"/>
    <x v="0"/>
    <x v="3"/>
    <x v="3"/>
    <n v="136471"/>
  </r>
  <r>
    <x v="71"/>
    <x v="1"/>
    <x v="0"/>
    <x v="4"/>
    <x v="3"/>
    <n v="1628297"/>
  </r>
  <r>
    <x v="71"/>
    <x v="1"/>
    <x v="0"/>
    <x v="5"/>
    <x v="3"/>
    <n v="366921"/>
  </r>
  <r>
    <x v="71"/>
    <x v="1"/>
    <x v="0"/>
    <x v="6"/>
    <x v="3"/>
    <n v="671506"/>
  </r>
  <r>
    <x v="71"/>
    <x v="1"/>
    <x v="0"/>
    <x v="7"/>
    <x v="3"/>
    <n v="120941"/>
  </r>
  <r>
    <x v="71"/>
    <x v="1"/>
    <x v="0"/>
    <x v="8"/>
    <x v="3"/>
    <n v="692957"/>
  </r>
  <r>
    <x v="71"/>
    <x v="1"/>
    <x v="0"/>
    <x v="9"/>
    <x v="3"/>
    <n v="116871"/>
  </r>
  <r>
    <x v="71"/>
    <x v="1"/>
    <x v="0"/>
    <x v="0"/>
    <x v="3"/>
    <n v="4169542"/>
  </r>
  <r>
    <x v="71"/>
    <x v="18"/>
    <x v="0"/>
    <x v="1"/>
    <x v="3"/>
    <n v="302685"/>
  </r>
  <r>
    <x v="71"/>
    <x v="18"/>
    <x v="0"/>
    <x v="2"/>
    <x v="3"/>
    <n v="74317"/>
  </r>
  <r>
    <x v="71"/>
    <x v="18"/>
    <x v="0"/>
    <x v="3"/>
    <x v="3"/>
    <n v="21579"/>
  </r>
  <r>
    <x v="71"/>
    <x v="18"/>
    <x v="0"/>
    <x v="4"/>
    <x v="3"/>
    <n v="1520419"/>
  </r>
  <r>
    <x v="71"/>
    <x v="18"/>
    <x v="0"/>
    <x v="5"/>
    <x v="3"/>
    <n v="248059"/>
  </r>
  <r>
    <x v="71"/>
    <x v="18"/>
    <x v="0"/>
    <x v="6"/>
    <x v="3"/>
    <n v="631810"/>
  </r>
  <r>
    <x v="71"/>
    <x v="18"/>
    <x v="0"/>
    <x v="7"/>
    <x v="3"/>
    <n v="109123"/>
  </r>
  <r>
    <x v="71"/>
    <x v="18"/>
    <x v="0"/>
    <x v="8"/>
    <x v="3"/>
    <n v="633189"/>
  </r>
  <r>
    <x v="71"/>
    <x v="18"/>
    <x v="0"/>
    <x v="9"/>
    <x v="3"/>
    <n v="76919"/>
  </r>
  <r>
    <x v="71"/>
    <x v="18"/>
    <x v="0"/>
    <x v="0"/>
    <x v="3"/>
    <n v="3618098"/>
  </r>
  <r>
    <x v="71"/>
    <x v="19"/>
    <x v="0"/>
    <x v="1"/>
    <x v="3"/>
    <n v="26654"/>
  </r>
  <r>
    <x v="71"/>
    <x v="19"/>
    <x v="0"/>
    <x v="2"/>
    <x v="3"/>
    <n v="31923"/>
  </r>
  <r>
    <x v="71"/>
    <x v="19"/>
    <x v="0"/>
    <x v="3"/>
    <x v="3"/>
    <n v="114892"/>
  </r>
  <r>
    <x v="71"/>
    <x v="19"/>
    <x v="0"/>
    <x v="4"/>
    <x v="3"/>
    <n v="107878"/>
  </r>
  <r>
    <x v="71"/>
    <x v="19"/>
    <x v="0"/>
    <x v="5"/>
    <x v="3"/>
    <n v="118862"/>
  </r>
  <r>
    <x v="71"/>
    <x v="19"/>
    <x v="0"/>
    <x v="6"/>
    <x v="3"/>
    <n v="39697"/>
  </r>
  <r>
    <x v="71"/>
    <x v="19"/>
    <x v="0"/>
    <x v="7"/>
    <x v="3"/>
    <n v="11818"/>
  </r>
  <r>
    <x v="71"/>
    <x v="19"/>
    <x v="0"/>
    <x v="8"/>
    <x v="3"/>
    <n v="59768"/>
  </r>
  <r>
    <x v="71"/>
    <x v="19"/>
    <x v="0"/>
    <x v="9"/>
    <x v="3"/>
    <n v="39952"/>
  </r>
  <r>
    <x v="71"/>
    <x v="19"/>
    <x v="0"/>
    <x v="0"/>
    <x v="3"/>
    <n v="551444"/>
  </r>
  <r>
    <x v="72"/>
    <x v="20"/>
    <x v="1"/>
    <x v="1"/>
    <x v="3"/>
    <n v="252962"/>
  </r>
  <r>
    <x v="72"/>
    <x v="20"/>
    <x v="1"/>
    <x v="2"/>
    <x v="3"/>
    <n v="50075"/>
  </r>
  <r>
    <x v="72"/>
    <x v="20"/>
    <x v="1"/>
    <x v="3"/>
    <x v="3"/>
    <n v="98322"/>
  </r>
  <r>
    <x v="72"/>
    <x v="20"/>
    <x v="1"/>
    <x v="4"/>
    <x v="3"/>
    <n v="1126245"/>
  </r>
  <r>
    <x v="72"/>
    <x v="20"/>
    <x v="1"/>
    <x v="5"/>
    <x v="3"/>
    <n v="135097"/>
  </r>
  <r>
    <x v="72"/>
    <x v="20"/>
    <x v="1"/>
    <x v="6"/>
    <x v="3"/>
    <n v="486373"/>
  </r>
  <r>
    <x v="72"/>
    <x v="20"/>
    <x v="1"/>
    <x v="7"/>
    <x v="3"/>
    <n v="94655"/>
  </r>
  <r>
    <x v="72"/>
    <x v="20"/>
    <x v="1"/>
    <x v="8"/>
    <x v="3"/>
    <n v="437518"/>
  </r>
  <r>
    <x v="72"/>
    <x v="20"/>
    <x v="1"/>
    <x v="9"/>
    <x v="3"/>
    <n v="39575"/>
  </r>
  <r>
    <x v="72"/>
    <x v="20"/>
    <x v="1"/>
    <x v="0"/>
    <x v="3"/>
    <n v="2720822"/>
  </r>
  <r>
    <x v="72"/>
    <x v="20"/>
    <x v="2"/>
    <x v="1"/>
    <x v="3"/>
    <n v="240873"/>
  </r>
  <r>
    <x v="72"/>
    <x v="20"/>
    <x v="2"/>
    <x v="2"/>
    <x v="3"/>
    <n v="39790"/>
  </r>
  <r>
    <x v="72"/>
    <x v="20"/>
    <x v="2"/>
    <x v="3"/>
    <x v="3"/>
    <n v="17070"/>
  </r>
  <r>
    <x v="72"/>
    <x v="20"/>
    <x v="2"/>
    <x v="4"/>
    <x v="3"/>
    <n v="1042015"/>
  </r>
  <r>
    <x v="72"/>
    <x v="20"/>
    <x v="2"/>
    <x v="5"/>
    <x v="3"/>
    <n v="59974"/>
  </r>
  <r>
    <x v="72"/>
    <x v="20"/>
    <x v="2"/>
    <x v="6"/>
    <x v="3"/>
    <n v="457745"/>
  </r>
  <r>
    <x v="72"/>
    <x v="20"/>
    <x v="2"/>
    <x v="7"/>
    <x v="3"/>
    <n v="85715"/>
  </r>
  <r>
    <x v="72"/>
    <x v="20"/>
    <x v="2"/>
    <x v="8"/>
    <x v="3"/>
    <n v="407181"/>
  </r>
  <r>
    <x v="72"/>
    <x v="20"/>
    <x v="2"/>
    <x v="9"/>
    <x v="3"/>
    <n v="20060"/>
  </r>
  <r>
    <x v="72"/>
    <x v="20"/>
    <x v="2"/>
    <x v="0"/>
    <x v="3"/>
    <n v="2370423"/>
  </r>
  <r>
    <x v="72"/>
    <x v="20"/>
    <x v="3"/>
    <x v="1"/>
    <x v="3"/>
    <n v="12088"/>
  </r>
  <r>
    <x v="72"/>
    <x v="20"/>
    <x v="3"/>
    <x v="2"/>
    <x v="3"/>
    <n v="10285"/>
  </r>
  <r>
    <x v="72"/>
    <x v="20"/>
    <x v="3"/>
    <x v="3"/>
    <x v="3"/>
    <n v="81252"/>
  </r>
  <r>
    <x v="72"/>
    <x v="20"/>
    <x v="3"/>
    <x v="4"/>
    <x v="3"/>
    <n v="84230"/>
  </r>
  <r>
    <x v="72"/>
    <x v="20"/>
    <x v="3"/>
    <x v="5"/>
    <x v="3"/>
    <n v="75123"/>
  </r>
  <r>
    <x v="72"/>
    <x v="20"/>
    <x v="3"/>
    <x v="6"/>
    <x v="3"/>
    <n v="28628"/>
  </r>
  <r>
    <x v="72"/>
    <x v="20"/>
    <x v="3"/>
    <x v="7"/>
    <x v="3"/>
    <n v="8940"/>
  </r>
  <r>
    <x v="72"/>
    <x v="20"/>
    <x v="3"/>
    <x v="8"/>
    <x v="3"/>
    <n v="30336"/>
  </r>
  <r>
    <x v="72"/>
    <x v="20"/>
    <x v="3"/>
    <x v="9"/>
    <x v="3"/>
    <n v="19514"/>
  </r>
  <r>
    <x v="72"/>
    <x v="20"/>
    <x v="3"/>
    <x v="0"/>
    <x v="2"/>
    <n v="350399"/>
  </r>
  <r>
    <x v="72"/>
    <x v="21"/>
    <x v="1"/>
    <x v="1"/>
    <x v="2"/>
    <n v="573180"/>
  </r>
  <r>
    <x v="72"/>
    <x v="21"/>
    <x v="1"/>
    <x v="2"/>
    <x v="2"/>
    <n v="254480"/>
  </r>
  <r>
    <x v="72"/>
    <x v="21"/>
    <x v="1"/>
    <x v="3"/>
    <x v="2"/>
    <n v="637123"/>
  </r>
  <r>
    <x v="72"/>
    <x v="21"/>
    <x v="1"/>
    <x v="4"/>
    <x v="2"/>
    <n v="5048492"/>
  </r>
  <r>
    <x v="72"/>
    <x v="21"/>
    <x v="1"/>
    <x v="5"/>
    <x v="2"/>
    <n v="837747"/>
  </r>
  <r>
    <x v="72"/>
    <x v="21"/>
    <x v="1"/>
    <x v="6"/>
    <x v="2"/>
    <n v="1749931"/>
  </r>
  <r>
    <x v="72"/>
    <x v="21"/>
    <x v="1"/>
    <x v="7"/>
    <x v="2"/>
    <n v="425857"/>
  </r>
  <r>
    <x v="72"/>
    <x v="21"/>
    <x v="1"/>
    <x v="8"/>
    <x v="2"/>
    <n v="2479284"/>
  </r>
  <r>
    <x v="72"/>
    <x v="21"/>
    <x v="1"/>
    <x v="9"/>
    <x v="2"/>
    <n v="139925"/>
  </r>
  <r>
    <x v="72"/>
    <x v="21"/>
    <x v="1"/>
    <x v="0"/>
    <x v="2"/>
    <n v="12146019"/>
  </r>
  <r>
    <x v="72"/>
    <x v="21"/>
    <x v="2"/>
    <x v="1"/>
    <x v="2"/>
    <n v="547361"/>
  </r>
  <r>
    <x v="72"/>
    <x v="21"/>
    <x v="2"/>
    <x v="2"/>
    <x v="2"/>
    <n v="167138"/>
  </r>
  <r>
    <x v="72"/>
    <x v="21"/>
    <x v="2"/>
    <x v="3"/>
    <x v="2"/>
    <n v="34619"/>
  </r>
  <r>
    <x v="72"/>
    <x v="21"/>
    <x v="2"/>
    <x v="4"/>
    <x v="2"/>
    <n v="4445177"/>
  </r>
  <r>
    <x v="72"/>
    <x v="21"/>
    <x v="2"/>
    <x v="5"/>
    <x v="2"/>
    <n v="302952"/>
  </r>
  <r>
    <x v="72"/>
    <x v="21"/>
    <x v="2"/>
    <x v="6"/>
    <x v="2"/>
    <n v="1561943"/>
  </r>
  <r>
    <x v="72"/>
    <x v="21"/>
    <x v="2"/>
    <x v="7"/>
    <x v="2"/>
    <n v="363438"/>
  </r>
  <r>
    <x v="72"/>
    <x v="21"/>
    <x v="2"/>
    <x v="8"/>
    <x v="2"/>
    <n v="2222111"/>
  </r>
  <r>
    <x v="72"/>
    <x v="21"/>
    <x v="2"/>
    <x v="9"/>
    <x v="2"/>
    <n v="43807"/>
  </r>
  <r>
    <x v="72"/>
    <x v="21"/>
    <x v="2"/>
    <x v="0"/>
    <x v="2"/>
    <n v="9688545"/>
  </r>
  <r>
    <x v="72"/>
    <x v="21"/>
    <x v="3"/>
    <x v="1"/>
    <x v="2"/>
    <n v="25818"/>
  </r>
  <r>
    <x v="72"/>
    <x v="21"/>
    <x v="3"/>
    <x v="2"/>
    <x v="2"/>
    <n v="87342"/>
  </r>
  <r>
    <x v="72"/>
    <x v="21"/>
    <x v="3"/>
    <x v="3"/>
    <x v="2"/>
    <n v="602504"/>
  </r>
  <r>
    <x v="72"/>
    <x v="21"/>
    <x v="3"/>
    <x v="4"/>
    <x v="2"/>
    <n v="603316"/>
  </r>
  <r>
    <x v="72"/>
    <x v="21"/>
    <x v="3"/>
    <x v="5"/>
    <x v="2"/>
    <n v="534795"/>
  </r>
  <r>
    <x v="72"/>
    <x v="21"/>
    <x v="3"/>
    <x v="6"/>
    <x v="2"/>
    <n v="187988"/>
  </r>
  <r>
    <x v="72"/>
    <x v="21"/>
    <x v="3"/>
    <x v="7"/>
    <x v="2"/>
    <n v="62419"/>
  </r>
  <r>
    <x v="72"/>
    <x v="21"/>
    <x v="3"/>
    <x v="8"/>
    <x v="2"/>
    <n v="257173"/>
  </r>
  <r>
    <x v="72"/>
    <x v="21"/>
    <x v="3"/>
    <x v="9"/>
    <x v="2"/>
    <n v="96119"/>
  </r>
  <r>
    <x v="72"/>
    <x v="21"/>
    <x v="3"/>
    <x v="0"/>
    <x v="2"/>
    <n v="2457474"/>
  </r>
  <r>
    <x v="73"/>
    <x v="20"/>
    <x v="1"/>
    <x v="1"/>
    <x v="3"/>
    <n v="36061"/>
  </r>
  <r>
    <x v="73"/>
    <x v="20"/>
    <x v="1"/>
    <x v="2"/>
    <x v="3"/>
    <n v="4400"/>
  </r>
  <r>
    <x v="73"/>
    <x v="20"/>
    <x v="1"/>
    <x v="3"/>
    <x v="3"/>
    <n v="1816"/>
  </r>
  <r>
    <x v="73"/>
    <x v="20"/>
    <x v="1"/>
    <x v="4"/>
    <x v="3"/>
    <n v="420746"/>
  </r>
  <r>
    <x v="73"/>
    <x v="20"/>
    <x v="1"/>
    <x v="5"/>
    <x v="3"/>
    <n v="24143"/>
  </r>
  <r>
    <x v="73"/>
    <x v="20"/>
    <x v="1"/>
    <x v="6"/>
    <x v="3"/>
    <n v="144945"/>
  </r>
  <r>
    <x v="73"/>
    <x v="20"/>
    <x v="1"/>
    <x v="7"/>
    <x v="3"/>
    <n v="12545"/>
  </r>
  <r>
    <x v="73"/>
    <x v="20"/>
    <x v="1"/>
    <x v="8"/>
    <x v="3"/>
    <n v="208905"/>
  </r>
  <r>
    <x v="73"/>
    <x v="20"/>
    <x v="1"/>
    <x v="9"/>
    <x v="3"/>
    <n v="46286"/>
  </r>
  <r>
    <x v="73"/>
    <x v="20"/>
    <x v="1"/>
    <x v="0"/>
    <x v="3"/>
    <n v="899847"/>
  </r>
  <r>
    <x v="73"/>
    <x v="20"/>
    <x v="2"/>
    <x v="1"/>
    <x v="3"/>
    <n v="34499"/>
  </r>
  <r>
    <x v="73"/>
    <x v="20"/>
    <x v="2"/>
    <x v="2"/>
    <x v="3"/>
    <n v="4400"/>
  </r>
  <r>
    <x v="73"/>
    <x v="20"/>
    <x v="2"/>
    <x v="3"/>
    <x v="3"/>
    <n v="288"/>
  </r>
  <r>
    <x v="73"/>
    <x v="20"/>
    <x v="2"/>
    <x v="4"/>
    <x v="3"/>
    <n v="413040"/>
  </r>
  <r>
    <x v="73"/>
    <x v="20"/>
    <x v="2"/>
    <x v="5"/>
    <x v="3"/>
    <n v="12803"/>
  </r>
  <r>
    <x v="73"/>
    <x v="20"/>
    <x v="2"/>
    <x v="6"/>
    <x v="3"/>
    <n v="139941"/>
  </r>
  <r>
    <x v="73"/>
    <x v="20"/>
    <x v="2"/>
    <x v="7"/>
    <x v="3"/>
    <n v="11638"/>
  </r>
  <r>
    <x v="73"/>
    <x v="20"/>
    <x v="2"/>
    <x v="8"/>
    <x v="3"/>
    <n v="204246"/>
  </r>
  <r>
    <x v="73"/>
    <x v="20"/>
    <x v="2"/>
    <x v="9"/>
    <x v="3"/>
    <n v="39762"/>
  </r>
  <r>
    <x v="73"/>
    <x v="20"/>
    <x v="2"/>
    <x v="0"/>
    <x v="3"/>
    <n v="860617"/>
  </r>
  <r>
    <x v="73"/>
    <x v="20"/>
    <x v="3"/>
    <x v="1"/>
    <x v="3"/>
    <n v="1562"/>
  </r>
  <r>
    <x v="73"/>
    <x v="20"/>
    <x v="3"/>
    <x v="2"/>
    <x v="3"/>
    <m/>
  </r>
  <r>
    <x v="73"/>
    <x v="20"/>
    <x v="3"/>
    <x v="3"/>
    <x v="3"/>
    <n v="1528"/>
  </r>
  <r>
    <x v="73"/>
    <x v="20"/>
    <x v="3"/>
    <x v="4"/>
    <x v="3"/>
    <n v="7707"/>
  </r>
  <r>
    <x v="73"/>
    <x v="20"/>
    <x v="3"/>
    <x v="5"/>
    <x v="3"/>
    <n v="11340"/>
  </r>
  <r>
    <x v="73"/>
    <x v="20"/>
    <x v="3"/>
    <x v="6"/>
    <x v="3"/>
    <n v="5004"/>
  </r>
  <r>
    <x v="73"/>
    <x v="20"/>
    <x v="3"/>
    <x v="7"/>
    <x v="3"/>
    <n v="907"/>
  </r>
  <r>
    <x v="73"/>
    <x v="20"/>
    <x v="3"/>
    <x v="8"/>
    <x v="3"/>
    <n v="4659"/>
  </r>
  <r>
    <x v="73"/>
    <x v="20"/>
    <x v="3"/>
    <x v="9"/>
    <x v="3"/>
    <n v="6524"/>
  </r>
  <r>
    <x v="73"/>
    <x v="20"/>
    <x v="3"/>
    <x v="0"/>
    <x v="2"/>
    <n v="39230"/>
  </r>
  <r>
    <x v="73"/>
    <x v="21"/>
    <x v="1"/>
    <x v="1"/>
    <x v="2"/>
    <n v="54993"/>
  </r>
  <r>
    <x v="73"/>
    <x v="21"/>
    <x v="1"/>
    <x v="2"/>
    <x v="2"/>
    <n v="8909"/>
  </r>
  <r>
    <x v="73"/>
    <x v="21"/>
    <x v="1"/>
    <x v="3"/>
    <x v="2"/>
    <n v="3446"/>
  </r>
  <r>
    <x v="73"/>
    <x v="21"/>
    <x v="1"/>
    <x v="4"/>
    <x v="2"/>
    <n v="689507"/>
  </r>
  <r>
    <x v="73"/>
    <x v="21"/>
    <x v="1"/>
    <x v="5"/>
    <x v="2"/>
    <n v="52990"/>
  </r>
  <r>
    <x v="73"/>
    <x v="21"/>
    <x v="1"/>
    <x v="6"/>
    <x v="2"/>
    <n v="237670"/>
  </r>
  <r>
    <x v="73"/>
    <x v="21"/>
    <x v="1"/>
    <x v="7"/>
    <x v="2"/>
    <n v="26610"/>
  </r>
  <r>
    <x v="73"/>
    <x v="21"/>
    <x v="1"/>
    <x v="8"/>
    <x v="2"/>
    <n v="369156"/>
  </r>
  <r>
    <x v="73"/>
    <x v="21"/>
    <x v="1"/>
    <x v="9"/>
    <x v="2"/>
    <n v="76318"/>
  </r>
  <r>
    <x v="73"/>
    <x v="21"/>
    <x v="1"/>
    <x v="0"/>
    <x v="2"/>
    <n v="1519598"/>
  </r>
  <r>
    <x v="73"/>
    <x v="21"/>
    <x v="2"/>
    <x v="1"/>
    <x v="2"/>
    <n v="53293"/>
  </r>
  <r>
    <x v="73"/>
    <x v="21"/>
    <x v="3"/>
    <x v="1"/>
    <x v="2"/>
    <n v="1700"/>
  </r>
  <r>
    <x v="73"/>
    <x v="21"/>
    <x v="2"/>
    <x v="2"/>
    <x v="2"/>
    <n v="8909"/>
  </r>
  <r>
    <x v="73"/>
    <x v="21"/>
    <x v="3"/>
    <x v="2"/>
    <x v="2"/>
    <m/>
  </r>
  <r>
    <x v="73"/>
    <x v="21"/>
    <x v="2"/>
    <x v="3"/>
    <x v="2"/>
    <n v="267"/>
  </r>
  <r>
    <x v="73"/>
    <x v="21"/>
    <x v="3"/>
    <x v="3"/>
    <x v="2"/>
    <n v="3179"/>
  </r>
  <r>
    <x v="73"/>
    <x v="21"/>
    <x v="2"/>
    <x v="4"/>
    <x v="2"/>
    <n v="668118"/>
  </r>
  <r>
    <x v="73"/>
    <x v="21"/>
    <x v="3"/>
    <x v="4"/>
    <x v="2"/>
    <n v="21389"/>
  </r>
  <r>
    <x v="73"/>
    <x v="21"/>
    <x v="2"/>
    <x v="5"/>
    <x v="2"/>
    <n v="24809"/>
  </r>
  <r>
    <x v="73"/>
    <x v="21"/>
    <x v="3"/>
    <x v="5"/>
    <x v="2"/>
    <n v="28181"/>
  </r>
  <r>
    <x v="73"/>
    <x v="21"/>
    <x v="2"/>
    <x v="6"/>
    <x v="2"/>
    <n v="223393"/>
  </r>
  <r>
    <x v="73"/>
    <x v="21"/>
    <x v="3"/>
    <x v="6"/>
    <x v="2"/>
    <n v="14276"/>
  </r>
  <r>
    <x v="73"/>
    <x v="21"/>
    <x v="2"/>
    <x v="7"/>
    <x v="2"/>
    <n v="23552"/>
  </r>
  <r>
    <x v="73"/>
    <x v="21"/>
    <x v="3"/>
    <x v="7"/>
    <x v="2"/>
    <n v="3058"/>
  </r>
  <r>
    <x v="73"/>
    <x v="21"/>
    <x v="2"/>
    <x v="8"/>
    <x v="2"/>
    <n v="356056"/>
  </r>
  <r>
    <x v="73"/>
    <x v="21"/>
    <x v="3"/>
    <x v="8"/>
    <x v="2"/>
    <n v="13100"/>
  </r>
  <r>
    <x v="73"/>
    <x v="21"/>
    <x v="2"/>
    <x v="9"/>
    <x v="2"/>
    <n v="58385"/>
  </r>
  <r>
    <x v="73"/>
    <x v="21"/>
    <x v="3"/>
    <x v="9"/>
    <x v="2"/>
    <n v="17933"/>
  </r>
  <r>
    <x v="73"/>
    <x v="21"/>
    <x v="3"/>
    <x v="0"/>
    <x v="2"/>
    <n v="1416782"/>
  </r>
  <r>
    <x v="73"/>
    <x v="21"/>
    <x v="3"/>
    <x v="0"/>
    <x v="2"/>
    <n v="102817"/>
  </r>
  <r>
    <x v="74"/>
    <x v="20"/>
    <x v="1"/>
    <x v="1"/>
    <x v="3"/>
    <n v="2680"/>
  </r>
  <r>
    <x v="74"/>
    <x v="20"/>
    <x v="1"/>
    <x v="2"/>
    <x v="3"/>
    <n v="672"/>
  </r>
  <r>
    <x v="74"/>
    <x v="20"/>
    <x v="1"/>
    <x v="3"/>
    <x v="3"/>
    <n v="283"/>
  </r>
  <r>
    <x v="74"/>
    <x v="20"/>
    <x v="1"/>
    <x v="4"/>
    <x v="3"/>
    <n v="12610"/>
  </r>
  <r>
    <x v="74"/>
    <x v="20"/>
    <x v="1"/>
    <x v="5"/>
    <x v="3"/>
    <n v="2084"/>
  </r>
  <r>
    <x v="74"/>
    <x v="20"/>
    <x v="1"/>
    <x v="6"/>
    <x v="3"/>
    <n v="2593"/>
  </r>
  <r>
    <x v="74"/>
    <x v="20"/>
    <x v="1"/>
    <x v="7"/>
    <x v="3"/>
    <n v="502"/>
  </r>
  <r>
    <x v="74"/>
    <x v="20"/>
    <x v="1"/>
    <x v="8"/>
    <x v="3"/>
    <n v="4952"/>
  </r>
  <r>
    <x v="74"/>
    <x v="20"/>
    <x v="1"/>
    <x v="9"/>
    <x v="3"/>
    <n v="3573"/>
  </r>
  <r>
    <x v="74"/>
    <x v="20"/>
    <x v="1"/>
    <x v="0"/>
    <x v="3"/>
    <n v="29949"/>
  </r>
  <r>
    <x v="74"/>
    <x v="20"/>
    <x v="2"/>
    <x v="1"/>
    <x v="3"/>
    <n v="2559"/>
  </r>
  <r>
    <x v="74"/>
    <x v="20"/>
    <x v="2"/>
    <x v="2"/>
    <x v="3"/>
    <n v="142"/>
  </r>
  <r>
    <x v="74"/>
    <x v="20"/>
    <x v="2"/>
    <x v="3"/>
    <x v="3"/>
    <n v="9"/>
  </r>
  <r>
    <x v="74"/>
    <x v="20"/>
    <x v="2"/>
    <x v="4"/>
    <x v="3"/>
    <n v="12522"/>
  </r>
  <r>
    <x v="74"/>
    <x v="20"/>
    <x v="2"/>
    <x v="5"/>
    <x v="3"/>
    <n v="842"/>
  </r>
  <r>
    <x v="74"/>
    <x v="20"/>
    <x v="2"/>
    <x v="6"/>
    <x v="3"/>
    <n v="1992"/>
  </r>
  <r>
    <x v="74"/>
    <x v="20"/>
    <x v="2"/>
    <x v="7"/>
    <x v="3"/>
    <n v="366"/>
  </r>
  <r>
    <x v="74"/>
    <x v="20"/>
    <x v="2"/>
    <x v="8"/>
    <x v="3"/>
    <n v="4744"/>
  </r>
  <r>
    <x v="74"/>
    <x v="20"/>
    <x v="2"/>
    <x v="9"/>
    <x v="3"/>
    <n v="510"/>
  </r>
  <r>
    <x v="74"/>
    <x v="20"/>
    <x v="2"/>
    <x v="0"/>
    <x v="3"/>
    <n v="23686"/>
  </r>
  <r>
    <x v="74"/>
    <x v="20"/>
    <x v="3"/>
    <x v="1"/>
    <x v="3"/>
    <n v="122"/>
  </r>
  <r>
    <x v="74"/>
    <x v="20"/>
    <x v="3"/>
    <x v="2"/>
    <x v="3"/>
    <n v="530"/>
  </r>
  <r>
    <x v="74"/>
    <x v="20"/>
    <x v="3"/>
    <x v="3"/>
    <x v="3"/>
    <n v="274"/>
  </r>
  <r>
    <x v="74"/>
    <x v="20"/>
    <x v="3"/>
    <x v="4"/>
    <x v="3"/>
    <n v="88"/>
  </r>
  <r>
    <x v="74"/>
    <x v="20"/>
    <x v="3"/>
    <x v="5"/>
    <x v="3"/>
    <n v="1242"/>
  </r>
  <r>
    <x v="74"/>
    <x v="20"/>
    <x v="3"/>
    <x v="6"/>
    <x v="3"/>
    <n v="601"/>
  </r>
  <r>
    <x v="74"/>
    <x v="20"/>
    <x v="3"/>
    <x v="7"/>
    <x v="3"/>
    <n v="136"/>
  </r>
  <r>
    <x v="74"/>
    <x v="20"/>
    <x v="3"/>
    <x v="8"/>
    <x v="3"/>
    <n v="207"/>
  </r>
  <r>
    <x v="74"/>
    <x v="20"/>
    <x v="3"/>
    <x v="9"/>
    <x v="3"/>
    <n v="3063"/>
  </r>
  <r>
    <x v="74"/>
    <x v="20"/>
    <x v="3"/>
    <x v="0"/>
    <x v="2"/>
    <n v="6263"/>
  </r>
  <r>
    <x v="74"/>
    <x v="21"/>
    <x v="1"/>
    <x v="1"/>
    <x v="2"/>
    <n v="705"/>
  </r>
  <r>
    <x v="74"/>
    <x v="21"/>
    <x v="1"/>
    <x v="2"/>
    <x v="2"/>
    <n v="213"/>
  </r>
  <r>
    <x v="74"/>
    <x v="21"/>
    <x v="1"/>
    <x v="3"/>
    <x v="2"/>
    <n v="370"/>
  </r>
  <r>
    <x v="74"/>
    <x v="21"/>
    <x v="1"/>
    <x v="4"/>
    <x v="2"/>
    <n v="19387"/>
  </r>
  <r>
    <x v="74"/>
    <x v="21"/>
    <x v="1"/>
    <x v="5"/>
    <x v="2"/>
    <n v="2088"/>
  </r>
  <r>
    <x v="74"/>
    <x v="21"/>
    <x v="1"/>
    <x v="6"/>
    <x v="2"/>
    <n v="4641"/>
  </r>
  <r>
    <x v="74"/>
    <x v="21"/>
    <x v="1"/>
    <x v="7"/>
    <x v="2"/>
    <n v="898"/>
  </r>
  <r>
    <x v="74"/>
    <x v="21"/>
    <x v="1"/>
    <x v="8"/>
    <x v="2"/>
    <n v="4129"/>
  </r>
  <r>
    <x v="74"/>
    <x v="21"/>
    <x v="1"/>
    <x v="9"/>
    <x v="2"/>
    <n v="5425"/>
  </r>
  <r>
    <x v="74"/>
    <x v="21"/>
    <x v="1"/>
    <x v="0"/>
    <x v="2"/>
    <n v="37856"/>
  </r>
  <r>
    <x v="74"/>
    <x v="21"/>
    <x v="2"/>
    <x v="1"/>
    <x v="2"/>
    <n v="474"/>
  </r>
  <r>
    <x v="74"/>
    <x v="21"/>
    <x v="2"/>
    <x v="2"/>
    <x v="2"/>
    <n v="213"/>
  </r>
  <r>
    <x v="74"/>
    <x v="21"/>
    <x v="2"/>
    <x v="3"/>
    <x v="2"/>
    <m/>
  </r>
  <r>
    <x v="74"/>
    <x v="21"/>
    <x v="2"/>
    <x v="4"/>
    <x v="2"/>
    <n v="19247"/>
  </r>
  <r>
    <x v="74"/>
    <x v="21"/>
    <x v="2"/>
    <x v="5"/>
    <x v="2"/>
    <n v="870"/>
  </r>
  <r>
    <x v="74"/>
    <x v="21"/>
    <x v="2"/>
    <x v="6"/>
    <x v="2"/>
    <n v="3235"/>
  </r>
  <r>
    <x v="74"/>
    <x v="21"/>
    <x v="2"/>
    <x v="7"/>
    <x v="2"/>
    <n v="381"/>
  </r>
  <r>
    <x v="74"/>
    <x v="21"/>
    <x v="2"/>
    <x v="8"/>
    <x v="2"/>
    <n v="3971"/>
  </r>
  <r>
    <x v="74"/>
    <x v="21"/>
    <x v="2"/>
    <x v="9"/>
    <x v="2"/>
    <n v="420"/>
  </r>
  <r>
    <x v="74"/>
    <x v="21"/>
    <x v="2"/>
    <x v="0"/>
    <x v="2"/>
    <n v="28812"/>
  </r>
  <r>
    <x v="74"/>
    <x v="21"/>
    <x v="3"/>
    <x v="1"/>
    <x v="2"/>
    <n v="231"/>
  </r>
  <r>
    <x v="74"/>
    <x v="21"/>
    <x v="3"/>
    <x v="2"/>
    <x v="2"/>
    <m/>
  </r>
  <r>
    <x v="74"/>
    <x v="21"/>
    <x v="3"/>
    <x v="3"/>
    <x v="2"/>
    <n v="370"/>
  </r>
  <r>
    <x v="74"/>
    <x v="21"/>
    <x v="3"/>
    <x v="4"/>
    <x v="2"/>
    <n v="140"/>
  </r>
  <r>
    <x v="74"/>
    <x v="21"/>
    <x v="3"/>
    <x v="5"/>
    <x v="2"/>
    <n v="1218"/>
  </r>
  <r>
    <x v="74"/>
    <x v="21"/>
    <x v="3"/>
    <x v="6"/>
    <x v="2"/>
    <n v="1406"/>
  </r>
  <r>
    <x v="74"/>
    <x v="21"/>
    <x v="3"/>
    <x v="7"/>
    <x v="2"/>
    <n v="517"/>
  </r>
  <r>
    <x v="74"/>
    <x v="21"/>
    <x v="3"/>
    <x v="8"/>
    <x v="2"/>
    <n v="158"/>
  </r>
  <r>
    <x v="74"/>
    <x v="21"/>
    <x v="3"/>
    <x v="9"/>
    <x v="2"/>
    <n v="5004"/>
  </r>
  <r>
    <x v="74"/>
    <x v="21"/>
    <x v="3"/>
    <x v="0"/>
    <x v="2"/>
    <n v="9044"/>
  </r>
  <r>
    <x v="75"/>
    <x v="20"/>
    <x v="1"/>
    <x v="1"/>
    <x v="3"/>
    <n v="35796"/>
  </r>
  <r>
    <x v="75"/>
    <x v="20"/>
    <x v="1"/>
    <x v="2"/>
    <x v="3"/>
    <n v="50425"/>
  </r>
  <r>
    <x v="75"/>
    <x v="20"/>
    <x v="1"/>
    <x v="3"/>
    <x v="3"/>
    <n v="30811"/>
  </r>
  <r>
    <x v="75"/>
    <x v="20"/>
    <x v="1"/>
    <x v="4"/>
    <x v="3"/>
    <n v="66575"/>
  </r>
  <r>
    <x v="75"/>
    <x v="20"/>
    <x v="1"/>
    <x v="5"/>
    <x v="3"/>
    <n v="42200"/>
  </r>
  <r>
    <x v="75"/>
    <x v="20"/>
    <x v="1"/>
    <x v="6"/>
    <x v="3"/>
    <n v="35830"/>
  </r>
  <r>
    <x v="75"/>
    <x v="20"/>
    <x v="1"/>
    <x v="7"/>
    <x v="3"/>
    <n v="12337"/>
  </r>
  <r>
    <x v="75"/>
    <x v="20"/>
    <x v="1"/>
    <x v="8"/>
    <x v="3"/>
    <n v="15738"/>
  </r>
  <r>
    <x v="75"/>
    <x v="20"/>
    <x v="1"/>
    <x v="9"/>
    <x v="3"/>
    <n v="6746"/>
  </r>
  <r>
    <x v="75"/>
    <x v="20"/>
    <x v="1"/>
    <x v="0"/>
    <x v="3"/>
    <n v="296459"/>
  </r>
  <r>
    <x v="75"/>
    <x v="20"/>
    <x v="2"/>
    <x v="1"/>
    <x v="3"/>
    <n v="24227"/>
  </r>
  <r>
    <x v="75"/>
    <x v="20"/>
    <x v="2"/>
    <x v="2"/>
    <x v="3"/>
    <n v="29665"/>
  </r>
  <r>
    <x v="75"/>
    <x v="20"/>
    <x v="2"/>
    <x v="3"/>
    <x v="3"/>
    <n v="4036"/>
  </r>
  <r>
    <x v="75"/>
    <x v="20"/>
    <x v="2"/>
    <x v="4"/>
    <x v="3"/>
    <n v="52166"/>
  </r>
  <r>
    <x v="75"/>
    <x v="20"/>
    <x v="2"/>
    <x v="5"/>
    <x v="3"/>
    <n v="26122"/>
  </r>
  <r>
    <x v="75"/>
    <x v="20"/>
    <x v="2"/>
    <x v="6"/>
    <x v="3"/>
    <n v="30743"/>
  </r>
  <r>
    <x v="75"/>
    <x v="20"/>
    <x v="2"/>
    <x v="7"/>
    <x v="3"/>
    <n v="10522"/>
  </r>
  <r>
    <x v="75"/>
    <x v="20"/>
    <x v="2"/>
    <x v="8"/>
    <x v="3"/>
    <n v="13982"/>
  </r>
  <r>
    <x v="75"/>
    <x v="20"/>
    <x v="2"/>
    <x v="9"/>
    <x v="3"/>
    <n v="4016"/>
  </r>
  <r>
    <x v="75"/>
    <x v="20"/>
    <x v="2"/>
    <x v="0"/>
    <x v="3"/>
    <n v="195479"/>
  </r>
  <r>
    <x v="75"/>
    <x v="20"/>
    <x v="3"/>
    <x v="1"/>
    <x v="3"/>
    <n v="11569"/>
  </r>
  <r>
    <x v="75"/>
    <x v="20"/>
    <x v="3"/>
    <x v="2"/>
    <x v="3"/>
    <n v="20760"/>
  </r>
  <r>
    <x v="75"/>
    <x v="20"/>
    <x v="3"/>
    <x v="3"/>
    <x v="3"/>
    <n v="26775"/>
  </r>
  <r>
    <x v="75"/>
    <x v="20"/>
    <x v="3"/>
    <x v="4"/>
    <x v="3"/>
    <n v="14410"/>
  </r>
  <r>
    <x v="75"/>
    <x v="20"/>
    <x v="3"/>
    <x v="5"/>
    <x v="3"/>
    <n v="16078"/>
  </r>
  <r>
    <x v="75"/>
    <x v="20"/>
    <x v="3"/>
    <x v="6"/>
    <x v="3"/>
    <n v="5087"/>
  </r>
  <r>
    <x v="75"/>
    <x v="20"/>
    <x v="3"/>
    <x v="7"/>
    <x v="3"/>
    <n v="1815"/>
  </r>
  <r>
    <x v="75"/>
    <x v="20"/>
    <x v="3"/>
    <x v="8"/>
    <x v="3"/>
    <n v="1756"/>
  </r>
  <r>
    <x v="75"/>
    <x v="20"/>
    <x v="3"/>
    <x v="9"/>
    <x v="3"/>
    <n v="2730"/>
  </r>
  <r>
    <x v="75"/>
    <x v="20"/>
    <x v="3"/>
    <x v="0"/>
    <x v="2"/>
    <n v="100980"/>
  </r>
  <r>
    <x v="75"/>
    <x v="21"/>
    <x v="1"/>
    <x v="1"/>
    <x v="2"/>
    <n v="282169"/>
  </r>
  <r>
    <x v="75"/>
    <x v="21"/>
    <x v="1"/>
    <x v="2"/>
    <x v="2"/>
    <n v="338093"/>
  </r>
  <r>
    <x v="75"/>
    <x v="21"/>
    <x v="1"/>
    <x v="3"/>
    <x v="2"/>
    <n v="488319"/>
  </r>
  <r>
    <x v="75"/>
    <x v="21"/>
    <x v="1"/>
    <x v="4"/>
    <x v="2"/>
    <n v="449039"/>
  </r>
  <r>
    <x v="75"/>
    <x v="21"/>
    <x v="1"/>
    <x v="5"/>
    <x v="2"/>
    <n v="247815"/>
  </r>
  <r>
    <x v="75"/>
    <x v="21"/>
    <x v="1"/>
    <x v="6"/>
    <x v="2"/>
    <n v="232896"/>
  </r>
  <r>
    <x v="75"/>
    <x v="21"/>
    <x v="1"/>
    <x v="7"/>
    <x v="2"/>
    <n v="57938"/>
  </r>
  <r>
    <x v="75"/>
    <x v="21"/>
    <x v="1"/>
    <x v="8"/>
    <x v="2"/>
    <n v="50212"/>
  </r>
  <r>
    <x v="75"/>
    <x v="21"/>
    <x v="1"/>
    <x v="9"/>
    <x v="2"/>
    <n v="53561"/>
  </r>
  <r>
    <x v="75"/>
    <x v="21"/>
    <x v="1"/>
    <x v="0"/>
    <x v="2"/>
    <n v="2200042"/>
  </r>
  <r>
    <x v="75"/>
    <x v="21"/>
    <x v="2"/>
    <x v="1"/>
    <x v="2"/>
    <n v="149918"/>
  </r>
  <r>
    <x v="75"/>
    <x v="21"/>
    <x v="2"/>
    <x v="2"/>
    <x v="2"/>
    <n v="84009"/>
  </r>
  <r>
    <x v="75"/>
    <x v="21"/>
    <x v="2"/>
    <x v="3"/>
    <x v="2"/>
    <n v="36584"/>
  </r>
  <r>
    <x v="75"/>
    <x v="21"/>
    <x v="2"/>
    <x v="4"/>
    <x v="2"/>
    <n v="188705"/>
  </r>
  <r>
    <x v="75"/>
    <x v="21"/>
    <x v="2"/>
    <x v="5"/>
    <x v="2"/>
    <n v="138764"/>
  </r>
  <r>
    <x v="75"/>
    <x v="21"/>
    <x v="2"/>
    <x v="6"/>
    <x v="2"/>
    <n v="179360"/>
  </r>
  <r>
    <x v="75"/>
    <x v="21"/>
    <x v="2"/>
    <x v="7"/>
    <x v="2"/>
    <n v="40337"/>
  </r>
  <r>
    <x v="75"/>
    <x v="21"/>
    <x v="2"/>
    <x v="8"/>
    <x v="2"/>
    <n v="39527"/>
  </r>
  <r>
    <x v="75"/>
    <x v="21"/>
    <x v="2"/>
    <x v="9"/>
    <x v="2"/>
    <n v="5479"/>
  </r>
  <r>
    <x v="75"/>
    <x v="21"/>
    <x v="2"/>
    <x v="0"/>
    <x v="2"/>
    <n v="862682"/>
  </r>
  <r>
    <x v="75"/>
    <x v="21"/>
    <x v="3"/>
    <x v="1"/>
    <x v="2"/>
    <n v="132251"/>
  </r>
  <r>
    <x v="75"/>
    <x v="21"/>
    <x v="3"/>
    <x v="2"/>
    <x v="2"/>
    <n v="254084"/>
  </r>
  <r>
    <x v="75"/>
    <x v="21"/>
    <x v="3"/>
    <x v="3"/>
    <x v="2"/>
    <n v="451735"/>
  </r>
  <r>
    <x v="75"/>
    <x v="21"/>
    <x v="3"/>
    <x v="4"/>
    <x v="2"/>
    <n v="260333"/>
  </r>
  <r>
    <x v="75"/>
    <x v="21"/>
    <x v="3"/>
    <x v="5"/>
    <x v="2"/>
    <n v="109051"/>
  </r>
  <r>
    <x v="75"/>
    <x v="21"/>
    <x v="3"/>
    <x v="6"/>
    <x v="2"/>
    <n v="53536"/>
  </r>
  <r>
    <x v="75"/>
    <x v="21"/>
    <x v="3"/>
    <x v="7"/>
    <x v="2"/>
    <n v="17601"/>
  </r>
  <r>
    <x v="75"/>
    <x v="21"/>
    <x v="3"/>
    <x v="8"/>
    <x v="2"/>
    <n v="10686"/>
  </r>
  <r>
    <x v="75"/>
    <x v="21"/>
    <x v="3"/>
    <x v="9"/>
    <x v="2"/>
    <n v="48082"/>
  </r>
  <r>
    <x v="75"/>
    <x v="21"/>
    <x v="3"/>
    <x v="0"/>
    <x v="2"/>
    <n v="1337360"/>
  </r>
  <r>
    <x v="76"/>
    <x v="20"/>
    <x v="1"/>
    <x v="1"/>
    <x v="3"/>
    <n v="1840"/>
  </r>
  <r>
    <x v="76"/>
    <x v="20"/>
    <x v="1"/>
    <x v="2"/>
    <x v="3"/>
    <n v="667"/>
  </r>
  <r>
    <x v="76"/>
    <x v="20"/>
    <x v="1"/>
    <x v="3"/>
    <x v="3"/>
    <n v="5239"/>
  </r>
  <r>
    <x v="76"/>
    <x v="20"/>
    <x v="1"/>
    <x v="4"/>
    <x v="3"/>
    <n v="2121"/>
  </r>
  <r>
    <x v="76"/>
    <x v="20"/>
    <x v="1"/>
    <x v="5"/>
    <x v="3"/>
    <n v="163397"/>
  </r>
  <r>
    <x v="76"/>
    <x v="20"/>
    <x v="1"/>
    <x v="6"/>
    <x v="3"/>
    <n v="1765"/>
  </r>
  <r>
    <x v="76"/>
    <x v="20"/>
    <x v="1"/>
    <x v="7"/>
    <x v="3"/>
    <n v="902"/>
  </r>
  <r>
    <x v="76"/>
    <x v="20"/>
    <x v="1"/>
    <x v="8"/>
    <x v="3"/>
    <n v="25844"/>
  </r>
  <r>
    <x v="76"/>
    <x v="20"/>
    <x v="1"/>
    <x v="9"/>
    <x v="3"/>
    <n v="20691"/>
  </r>
  <r>
    <x v="76"/>
    <x v="20"/>
    <x v="1"/>
    <x v="0"/>
    <x v="3"/>
    <n v="222465"/>
  </r>
  <r>
    <x v="76"/>
    <x v="20"/>
    <x v="2"/>
    <x v="1"/>
    <x v="3"/>
    <n v="526"/>
  </r>
  <r>
    <x v="76"/>
    <x v="20"/>
    <x v="2"/>
    <x v="2"/>
    <x v="3"/>
    <n v="319"/>
  </r>
  <r>
    <x v="76"/>
    <x v="20"/>
    <x v="2"/>
    <x v="3"/>
    <x v="3"/>
    <n v="176"/>
  </r>
  <r>
    <x v="76"/>
    <x v="20"/>
    <x v="2"/>
    <x v="4"/>
    <x v="3"/>
    <n v="677"/>
  </r>
  <r>
    <x v="76"/>
    <x v="20"/>
    <x v="2"/>
    <x v="5"/>
    <x v="3"/>
    <n v="148318"/>
  </r>
  <r>
    <x v="76"/>
    <x v="20"/>
    <x v="2"/>
    <x v="6"/>
    <x v="3"/>
    <n v="1389"/>
  </r>
  <r>
    <x v="76"/>
    <x v="20"/>
    <x v="2"/>
    <x v="7"/>
    <x v="3"/>
    <n v="882"/>
  </r>
  <r>
    <x v="76"/>
    <x v="20"/>
    <x v="2"/>
    <x v="8"/>
    <x v="3"/>
    <n v="3035"/>
  </r>
  <r>
    <x v="76"/>
    <x v="20"/>
    <x v="2"/>
    <x v="9"/>
    <x v="3"/>
    <n v="12570"/>
  </r>
  <r>
    <x v="76"/>
    <x v="20"/>
    <x v="2"/>
    <x v="0"/>
    <x v="3"/>
    <n v="167893"/>
  </r>
  <r>
    <x v="76"/>
    <x v="20"/>
    <x v="3"/>
    <x v="1"/>
    <x v="3"/>
    <n v="1314"/>
  </r>
  <r>
    <x v="76"/>
    <x v="20"/>
    <x v="3"/>
    <x v="2"/>
    <x v="3"/>
    <n v="347"/>
  </r>
  <r>
    <x v="76"/>
    <x v="20"/>
    <x v="3"/>
    <x v="3"/>
    <x v="3"/>
    <n v="5063"/>
  </r>
  <r>
    <x v="76"/>
    <x v="20"/>
    <x v="3"/>
    <x v="4"/>
    <x v="3"/>
    <n v="1444"/>
  </r>
  <r>
    <x v="76"/>
    <x v="20"/>
    <x v="3"/>
    <x v="5"/>
    <x v="3"/>
    <n v="15079"/>
  </r>
  <r>
    <x v="76"/>
    <x v="20"/>
    <x v="3"/>
    <x v="6"/>
    <x v="3"/>
    <n v="376"/>
  </r>
  <r>
    <x v="76"/>
    <x v="20"/>
    <x v="3"/>
    <x v="7"/>
    <x v="3"/>
    <n v="20"/>
  </r>
  <r>
    <x v="76"/>
    <x v="20"/>
    <x v="3"/>
    <x v="8"/>
    <x v="3"/>
    <n v="22809"/>
  </r>
  <r>
    <x v="76"/>
    <x v="20"/>
    <x v="3"/>
    <x v="9"/>
    <x v="3"/>
    <n v="8121"/>
  </r>
  <r>
    <x v="76"/>
    <x v="20"/>
    <x v="3"/>
    <x v="0"/>
    <x v="2"/>
    <n v="54572"/>
  </r>
  <r>
    <x v="77"/>
    <x v="20"/>
    <x v="1"/>
    <x v="1"/>
    <x v="3"/>
    <n v="695"/>
  </r>
  <r>
    <x v="77"/>
    <x v="20"/>
    <x v="1"/>
    <x v="2"/>
    <x v="3"/>
    <n v="39831"/>
  </r>
  <r>
    <x v="77"/>
    <x v="20"/>
    <x v="1"/>
    <x v="3"/>
    <x v="3"/>
    <n v="50755"/>
  </r>
  <r>
    <x v="77"/>
    <x v="20"/>
    <x v="1"/>
    <x v="4"/>
    <x v="3"/>
    <n v="982033"/>
  </r>
  <r>
    <x v="77"/>
    <x v="20"/>
    <x v="1"/>
    <x v="5"/>
    <x v="3"/>
    <n v="110949"/>
  </r>
  <r>
    <x v="77"/>
    <x v="20"/>
    <x v="1"/>
    <x v="6"/>
    <x v="3"/>
    <n v="464068"/>
  </r>
  <r>
    <x v="77"/>
    <x v="20"/>
    <x v="1"/>
    <x v="7"/>
    <x v="3"/>
    <n v="89504"/>
  </r>
  <r>
    <x v="77"/>
    <x v="20"/>
    <x v="1"/>
    <x v="8"/>
    <x v="3"/>
    <n v="422824"/>
  </r>
  <r>
    <x v="77"/>
    <x v="20"/>
    <x v="1"/>
    <x v="9"/>
    <x v="3"/>
    <n v="12712"/>
  </r>
  <r>
    <x v="77"/>
    <x v="20"/>
    <x v="1"/>
    <x v="0"/>
    <x v="3"/>
    <n v="2173371"/>
  </r>
  <r>
    <x v="77"/>
    <x v="20"/>
    <x v="2"/>
    <x v="1"/>
    <x v="3"/>
    <n v="178"/>
  </r>
  <r>
    <x v="77"/>
    <x v="20"/>
    <x v="2"/>
    <x v="2"/>
    <x v="3"/>
    <n v="32540"/>
  </r>
  <r>
    <x v="77"/>
    <x v="20"/>
    <x v="2"/>
    <x v="3"/>
    <x v="3"/>
    <n v="4940"/>
  </r>
  <r>
    <x v="77"/>
    <x v="20"/>
    <x v="2"/>
    <x v="4"/>
    <x v="3"/>
    <n v="923188"/>
  </r>
  <r>
    <x v="77"/>
    <x v="20"/>
    <x v="2"/>
    <x v="5"/>
    <x v="3"/>
    <n v="56070"/>
  </r>
  <r>
    <x v="77"/>
    <x v="20"/>
    <x v="2"/>
    <x v="6"/>
    <x v="3"/>
    <n v="443658"/>
  </r>
  <r>
    <x v="77"/>
    <x v="20"/>
    <x v="2"/>
    <x v="7"/>
    <x v="3"/>
    <n v="82211"/>
  </r>
  <r>
    <x v="77"/>
    <x v="20"/>
    <x v="2"/>
    <x v="8"/>
    <x v="3"/>
    <n v="394856"/>
  </r>
  <r>
    <x v="77"/>
    <x v="20"/>
    <x v="2"/>
    <x v="9"/>
    <x v="3"/>
    <n v="6187"/>
  </r>
  <r>
    <x v="77"/>
    <x v="20"/>
    <x v="2"/>
    <x v="0"/>
    <x v="3"/>
    <n v="1943828"/>
  </r>
  <r>
    <x v="77"/>
    <x v="20"/>
    <x v="3"/>
    <x v="1"/>
    <x v="3"/>
    <n v="517"/>
  </r>
  <r>
    <x v="77"/>
    <x v="20"/>
    <x v="3"/>
    <x v="2"/>
    <x v="3"/>
    <n v="7291"/>
  </r>
  <r>
    <x v="77"/>
    <x v="20"/>
    <x v="3"/>
    <x v="3"/>
    <x v="3"/>
    <n v="45816"/>
  </r>
  <r>
    <x v="77"/>
    <x v="20"/>
    <x v="3"/>
    <x v="4"/>
    <x v="3"/>
    <n v="58845"/>
  </r>
  <r>
    <x v="77"/>
    <x v="20"/>
    <x v="3"/>
    <x v="5"/>
    <x v="3"/>
    <n v="54879"/>
  </r>
  <r>
    <x v="77"/>
    <x v="20"/>
    <x v="3"/>
    <x v="6"/>
    <x v="3"/>
    <n v="20410"/>
  </r>
  <r>
    <x v="77"/>
    <x v="20"/>
    <x v="3"/>
    <x v="7"/>
    <x v="3"/>
    <n v="7293"/>
  </r>
  <r>
    <x v="77"/>
    <x v="20"/>
    <x v="3"/>
    <x v="8"/>
    <x v="3"/>
    <n v="27967"/>
  </r>
  <r>
    <x v="77"/>
    <x v="20"/>
    <x v="3"/>
    <x v="9"/>
    <x v="3"/>
    <n v="6525"/>
  </r>
  <r>
    <x v="77"/>
    <x v="20"/>
    <x v="3"/>
    <x v="0"/>
    <x v="2"/>
    <n v="229543"/>
  </r>
  <r>
    <x v="77"/>
    <x v="21"/>
    <x v="1"/>
    <x v="1"/>
    <x v="2"/>
    <n v="3384"/>
  </r>
  <r>
    <x v="77"/>
    <x v="21"/>
    <x v="1"/>
    <x v="2"/>
    <x v="2"/>
    <n v="232396"/>
  </r>
  <r>
    <x v="77"/>
    <x v="21"/>
    <x v="1"/>
    <x v="3"/>
    <x v="2"/>
    <n v="448449"/>
  </r>
  <r>
    <x v="77"/>
    <x v="21"/>
    <x v="1"/>
    <x v="4"/>
    <x v="2"/>
    <n v="4706889"/>
  </r>
  <r>
    <x v="77"/>
    <x v="21"/>
    <x v="1"/>
    <x v="5"/>
    <x v="2"/>
    <n v="761148"/>
  </r>
  <r>
    <x v="77"/>
    <x v="21"/>
    <x v="1"/>
    <x v="6"/>
    <x v="2"/>
    <n v="1698233"/>
  </r>
  <r>
    <x v="77"/>
    <x v="21"/>
    <x v="1"/>
    <x v="7"/>
    <x v="2"/>
    <n v="416720"/>
  </r>
  <r>
    <x v="77"/>
    <x v="21"/>
    <x v="1"/>
    <x v="8"/>
    <x v="2"/>
    <n v="2456544"/>
  </r>
  <r>
    <x v="77"/>
    <x v="21"/>
    <x v="1"/>
    <x v="9"/>
    <x v="2"/>
    <n v="77264"/>
  </r>
  <r>
    <x v="77"/>
    <x v="21"/>
    <x v="1"/>
    <x v="0"/>
    <x v="2"/>
    <n v="10801025"/>
  </r>
  <r>
    <x v="77"/>
    <x v="21"/>
    <x v="2"/>
    <x v="1"/>
    <x v="2"/>
    <n v="360"/>
  </r>
  <r>
    <x v="77"/>
    <x v="21"/>
    <x v="2"/>
    <x v="2"/>
    <x v="2"/>
    <n v="157396"/>
  </r>
  <r>
    <x v="77"/>
    <x v="21"/>
    <x v="2"/>
    <x v="3"/>
    <x v="2"/>
    <n v="10863"/>
  </r>
  <r>
    <x v="77"/>
    <x v="21"/>
    <x v="2"/>
    <x v="4"/>
    <x v="2"/>
    <n v="4221028"/>
  </r>
  <r>
    <x v="77"/>
    <x v="21"/>
    <x v="2"/>
    <x v="5"/>
    <x v="2"/>
    <n v="301171"/>
  </r>
  <r>
    <x v="77"/>
    <x v="21"/>
    <x v="2"/>
    <x v="6"/>
    <x v="2"/>
    <n v="1542018"/>
  </r>
  <r>
    <x v="77"/>
    <x v="21"/>
    <x v="2"/>
    <x v="7"/>
    <x v="2"/>
    <n v="360783"/>
  </r>
  <r>
    <x v="77"/>
    <x v="21"/>
    <x v="2"/>
    <x v="8"/>
    <x v="2"/>
    <n v="2207710"/>
  </r>
  <r>
    <x v="77"/>
    <x v="21"/>
    <x v="2"/>
    <x v="9"/>
    <x v="2"/>
    <n v="23666"/>
  </r>
  <r>
    <x v="77"/>
    <x v="21"/>
    <x v="2"/>
    <x v="0"/>
    <x v="2"/>
    <n v="8824995"/>
  </r>
  <r>
    <x v="77"/>
    <x v="21"/>
    <x v="3"/>
    <x v="1"/>
    <x v="2"/>
    <n v="3024"/>
  </r>
  <r>
    <x v="77"/>
    <x v="21"/>
    <x v="3"/>
    <x v="2"/>
    <x v="2"/>
    <n v="75000"/>
  </r>
  <r>
    <x v="77"/>
    <x v="21"/>
    <x v="3"/>
    <x v="3"/>
    <x v="2"/>
    <n v="437586"/>
  </r>
  <r>
    <x v="77"/>
    <x v="21"/>
    <x v="3"/>
    <x v="4"/>
    <x v="2"/>
    <n v="485860"/>
  </r>
  <r>
    <x v="77"/>
    <x v="21"/>
    <x v="3"/>
    <x v="5"/>
    <x v="2"/>
    <n v="459977"/>
  </r>
  <r>
    <x v="77"/>
    <x v="21"/>
    <x v="3"/>
    <x v="6"/>
    <x v="2"/>
    <n v="156214"/>
  </r>
  <r>
    <x v="77"/>
    <x v="21"/>
    <x v="3"/>
    <x v="7"/>
    <x v="2"/>
    <n v="55937"/>
  </r>
  <r>
    <x v="77"/>
    <x v="21"/>
    <x v="3"/>
    <x v="8"/>
    <x v="2"/>
    <n v="248834"/>
  </r>
  <r>
    <x v="77"/>
    <x v="21"/>
    <x v="3"/>
    <x v="9"/>
    <x v="2"/>
    <n v="53598"/>
  </r>
  <r>
    <x v="77"/>
    <x v="21"/>
    <x v="3"/>
    <x v="0"/>
    <x v="2"/>
    <n v="1976030"/>
  </r>
  <r>
    <x v="78"/>
    <x v="20"/>
    <x v="1"/>
    <x v="1"/>
    <x v="3"/>
    <n v="486"/>
  </r>
  <r>
    <x v="78"/>
    <x v="20"/>
    <x v="1"/>
    <x v="2"/>
    <x v="3"/>
    <n v="471"/>
  </r>
  <r>
    <x v="78"/>
    <x v="20"/>
    <x v="1"/>
    <x v="3"/>
    <x v="3"/>
    <n v="7173"/>
  </r>
  <r>
    <x v="78"/>
    <x v="20"/>
    <x v="1"/>
    <x v="4"/>
    <x v="3"/>
    <n v="610160"/>
  </r>
  <r>
    <x v="78"/>
    <x v="20"/>
    <x v="1"/>
    <x v="5"/>
    <x v="3"/>
    <n v="26727"/>
  </r>
  <r>
    <x v="78"/>
    <x v="20"/>
    <x v="1"/>
    <x v="6"/>
    <x v="3"/>
    <n v="383896"/>
  </r>
  <r>
    <x v="78"/>
    <x v="20"/>
    <x v="1"/>
    <x v="7"/>
    <x v="3"/>
    <n v="58534"/>
  </r>
  <r>
    <x v="78"/>
    <x v="20"/>
    <x v="1"/>
    <x v="8"/>
    <x v="3"/>
    <n v="167701"/>
  </r>
  <r>
    <x v="78"/>
    <x v="20"/>
    <x v="1"/>
    <x v="9"/>
    <x v="3"/>
    <n v="7286"/>
  </r>
  <r>
    <x v="78"/>
    <x v="20"/>
    <x v="1"/>
    <x v="0"/>
    <x v="3"/>
    <n v="1262434"/>
  </r>
  <r>
    <x v="78"/>
    <x v="20"/>
    <x v="2"/>
    <x v="1"/>
    <x v="3"/>
    <n v="138"/>
  </r>
  <r>
    <x v="78"/>
    <x v="20"/>
    <x v="2"/>
    <x v="2"/>
    <x v="3"/>
    <n v="391"/>
  </r>
  <r>
    <x v="78"/>
    <x v="20"/>
    <x v="2"/>
    <x v="3"/>
    <x v="3"/>
    <n v="4940"/>
  </r>
  <r>
    <x v="78"/>
    <x v="20"/>
    <x v="2"/>
    <x v="4"/>
    <x v="3"/>
    <n v="571602"/>
  </r>
  <r>
    <x v="78"/>
    <x v="20"/>
    <x v="2"/>
    <x v="5"/>
    <x v="3"/>
    <n v="18297"/>
  </r>
  <r>
    <x v="78"/>
    <x v="20"/>
    <x v="2"/>
    <x v="6"/>
    <x v="3"/>
    <n v="368047"/>
  </r>
  <r>
    <x v="78"/>
    <x v="20"/>
    <x v="2"/>
    <x v="7"/>
    <x v="3"/>
    <n v="54012"/>
  </r>
  <r>
    <x v="78"/>
    <x v="20"/>
    <x v="2"/>
    <x v="8"/>
    <x v="3"/>
    <n v="158185"/>
  </r>
  <r>
    <x v="78"/>
    <x v="20"/>
    <x v="2"/>
    <x v="9"/>
    <x v="3"/>
    <n v="4074"/>
  </r>
  <r>
    <x v="78"/>
    <x v="20"/>
    <x v="2"/>
    <x v="0"/>
    <x v="3"/>
    <n v="1179685"/>
  </r>
  <r>
    <x v="78"/>
    <x v="20"/>
    <x v="3"/>
    <x v="1"/>
    <x v="3"/>
    <n v="348"/>
  </r>
  <r>
    <x v="78"/>
    <x v="20"/>
    <x v="3"/>
    <x v="2"/>
    <x v="3"/>
    <n v="80"/>
  </r>
  <r>
    <x v="78"/>
    <x v="20"/>
    <x v="3"/>
    <x v="3"/>
    <x v="3"/>
    <n v="2233"/>
  </r>
  <r>
    <x v="78"/>
    <x v="20"/>
    <x v="3"/>
    <x v="4"/>
    <x v="3"/>
    <n v="38558"/>
  </r>
  <r>
    <x v="78"/>
    <x v="20"/>
    <x v="3"/>
    <x v="5"/>
    <x v="3"/>
    <n v="8430"/>
  </r>
  <r>
    <x v="78"/>
    <x v="20"/>
    <x v="3"/>
    <x v="6"/>
    <x v="3"/>
    <n v="15849"/>
  </r>
  <r>
    <x v="78"/>
    <x v="20"/>
    <x v="3"/>
    <x v="7"/>
    <x v="3"/>
    <n v="4522"/>
  </r>
  <r>
    <x v="78"/>
    <x v="20"/>
    <x v="3"/>
    <x v="8"/>
    <x v="3"/>
    <n v="9516"/>
  </r>
  <r>
    <x v="78"/>
    <x v="20"/>
    <x v="3"/>
    <x v="9"/>
    <x v="3"/>
    <n v="3212"/>
  </r>
  <r>
    <x v="78"/>
    <x v="20"/>
    <x v="3"/>
    <x v="0"/>
    <x v="2"/>
    <n v="82749"/>
  </r>
  <r>
    <x v="78"/>
    <x v="21"/>
    <x v="1"/>
    <x v="1"/>
    <x v="2"/>
    <n v="1892"/>
  </r>
  <r>
    <x v="78"/>
    <x v="21"/>
    <x v="1"/>
    <x v="2"/>
    <x v="2"/>
    <n v="1568"/>
  </r>
  <r>
    <x v="78"/>
    <x v="21"/>
    <x v="1"/>
    <x v="3"/>
    <x v="2"/>
    <n v="21813"/>
  </r>
  <r>
    <x v="78"/>
    <x v="21"/>
    <x v="1"/>
    <x v="4"/>
    <x v="2"/>
    <n v="2931041"/>
  </r>
  <r>
    <x v="78"/>
    <x v="21"/>
    <x v="1"/>
    <x v="5"/>
    <x v="2"/>
    <n v="183378"/>
  </r>
  <r>
    <x v="78"/>
    <x v="21"/>
    <x v="1"/>
    <x v="6"/>
    <x v="2"/>
    <n v="1347443"/>
  </r>
  <r>
    <x v="78"/>
    <x v="21"/>
    <x v="1"/>
    <x v="7"/>
    <x v="2"/>
    <n v="253309"/>
  </r>
  <r>
    <x v="78"/>
    <x v="21"/>
    <x v="1"/>
    <x v="8"/>
    <x v="2"/>
    <n v="852502"/>
  </r>
  <r>
    <x v="78"/>
    <x v="21"/>
    <x v="1"/>
    <x v="9"/>
    <x v="2"/>
    <n v="34569"/>
  </r>
  <r>
    <x v="78"/>
    <x v="21"/>
    <x v="1"/>
    <x v="0"/>
    <x v="2"/>
    <n v="5627514"/>
  </r>
  <r>
    <x v="78"/>
    <x v="21"/>
    <x v="2"/>
    <x v="1"/>
    <x v="2"/>
    <n v="345"/>
  </r>
  <r>
    <x v="78"/>
    <x v="21"/>
    <x v="2"/>
    <x v="2"/>
    <x v="2"/>
    <n v="1478"/>
  </r>
  <r>
    <x v="78"/>
    <x v="21"/>
    <x v="2"/>
    <x v="3"/>
    <x v="2"/>
    <n v="10863"/>
  </r>
  <r>
    <x v="78"/>
    <x v="21"/>
    <x v="2"/>
    <x v="4"/>
    <x v="2"/>
    <n v="2646284"/>
  </r>
  <r>
    <x v="78"/>
    <x v="21"/>
    <x v="2"/>
    <x v="5"/>
    <x v="2"/>
    <n v="104236"/>
  </r>
  <r>
    <x v="78"/>
    <x v="21"/>
    <x v="2"/>
    <x v="6"/>
    <x v="2"/>
    <n v="1242538"/>
  </r>
  <r>
    <x v="78"/>
    <x v="21"/>
    <x v="2"/>
    <x v="7"/>
    <x v="2"/>
    <n v="220052"/>
  </r>
  <r>
    <x v="78"/>
    <x v="21"/>
    <x v="2"/>
    <x v="8"/>
    <x v="2"/>
    <n v="763092"/>
  </r>
  <r>
    <x v="78"/>
    <x v="21"/>
    <x v="2"/>
    <x v="9"/>
    <x v="2"/>
    <n v="13293"/>
  </r>
  <r>
    <x v="78"/>
    <x v="21"/>
    <x v="2"/>
    <x v="0"/>
    <x v="2"/>
    <n v="5002180"/>
  </r>
  <r>
    <x v="78"/>
    <x v="21"/>
    <x v="3"/>
    <x v="1"/>
    <x v="2"/>
    <n v="1547"/>
  </r>
  <r>
    <x v="78"/>
    <x v="21"/>
    <x v="3"/>
    <x v="2"/>
    <x v="2"/>
    <n v="90"/>
  </r>
  <r>
    <x v="78"/>
    <x v="21"/>
    <x v="3"/>
    <x v="3"/>
    <x v="2"/>
    <n v="10950"/>
  </r>
  <r>
    <x v="78"/>
    <x v="21"/>
    <x v="3"/>
    <x v="4"/>
    <x v="2"/>
    <n v="284757"/>
  </r>
  <r>
    <x v="78"/>
    <x v="21"/>
    <x v="3"/>
    <x v="5"/>
    <x v="2"/>
    <n v="79142"/>
  </r>
  <r>
    <x v="78"/>
    <x v="21"/>
    <x v="3"/>
    <x v="6"/>
    <x v="2"/>
    <n v="104905"/>
  </r>
  <r>
    <x v="78"/>
    <x v="21"/>
    <x v="3"/>
    <x v="7"/>
    <x v="2"/>
    <n v="33257"/>
  </r>
  <r>
    <x v="78"/>
    <x v="21"/>
    <x v="3"/>
    <x v="8"/>
    <x v="2"/>
    <n v="89410"/>
  </r>
  <r>
    <x v="78"/>
    <x v="21"/>
    <x v="3"/>
    <x v="9"/>
    <x v="2"/>
    <n v="21276"/>
  </r>
  <r>
    <x v="78"/>
    <x v="21"/>
    <x v="3"/>
    <x v="0"/>
    <x v="2"/>
    <n v="625334"/>
  </r>
  <r>
    <x v="79"/>
    <x v="20"/>
    <x v="1"/>
    <x v="1"/>
    <x v="3"/>
    <n v="209"/>
  </r>
  <r>
    <x v="79"/>
    <x v="20"/>
    <x v="1"/>
    <x v="2"/>
    <x v="3"/>
    <n v="39359"/>
  </r>
  <r>
    <x v="79"/>
    <x v="20"/>
    <x v="1"/>
    <x v="3"/>
    <x v="3"/>
    <n v="43583"/>
  </r>
  <r>
    <x v="79"/>
    <x v="20"/>
    <x v="1"/>
    <x v="4"/>
    <x v="3"/>
    <n v="371873"/>
  </r>
  <r>
    <x v="79"/>
    <x v="20"/>
    <x v="1"/>
    <x v="5"/>
    <x v="3"/>
    <n v="84222"/>
  </r>
  <r>
    <x v="79"/>
    <x v="20"/>
    <x v="1"/>
    <x v="6"/>
    <x v="3"/>
    <n v="80172"/>
  </r>
  <r>
    <x v="79"/>
    <x v="20"/>
    <x v="1"/>
    <x v="7"/>
    <x v="3"/>
    <n v="30970"/>
  </r>
  <r>
    <x v="79"/>
    <x v="20"/>
    <x v="1"/>
    <x v="8"/>
    <x v="3"/>
    <n v="255123"/>
  </r>
  <r>
    <x v="79"/>
    <x v="20"/>
    <x v="1"/>
    <x v="9"/>
    <x v="3"/>
    <n v="5426"/>
  </r>
  <r>
    <x v="79"/>
    <x v="20"/>
    <x v="1"/>
    <x v="0"/>
    <x v="3"/>
    <n v="910937"/>
  </r>
  <r>
    <x v="79"/>
    <x v="20"/>
    <x v="2"/>
    <x v="1"/>
    <x v="3"/>
    <n v="40"/>
  </r>
  <r>
    <x v="79"/>
    <x v="20"/>
    <x v="2"/>
    <x v="2"/>
    <x v="3"/>
    <n v="32148"/>
  </r>
  <r>
    <x v="79"/>
    <x v="20"/>
    <x v="2"/>
    <x v="4"/>
    <x v="3"/>
    <n v="351586"/>
  </r>
  <r>
    <x v="79"/>
    <x v="20"/>
    <x v="2"/>
    <x v="5"/>
    <x v="3"/>
    <n v="37774"/>
  </r>
  <r>
    <x v="79"/>
    <x v="20"/>
    <x v="2"/>
    <x v="6"/>
    <x v="3"/>
    <n v="75611"/>
  </r>
  <r>
    <x v="79"/>
    <x v="20"/>
    <x v="2"/>
    <x v="7"/>
    <x v="3"/>
    <n v="28199"/>
  </r>
  <r>
    <x v="79"/>
    <x v="20"/>
    <x v="2"/>
    <x v="8"/>
    <x v="3"/>
    <n v="236672"/>
  </r>
  <r>
    <x v="79"/>
    <x v="20"/>
    <x v="2"/>
    <x v="9"/>
    <x v="3"/>
    <n v="2113"/>
  </r>
  <r>
    <x v="79"/>
    <x v="20"/>
    <x v="2"/>
    <x v="0"/>
    <x v="3"/>
    <n v="764143"/>
  </r>
  <r>
    <x v="79"/>
    <x v="20"/>
    <x v="3"/>
    <x v="1"/>
    <x v="3"/>
    <n v="169"/>
  </r>
  <r>
    <x v="79"/>
    <x v="20"/>
    <x v="3"/>
    <x v="2"/>
    <x v="3"/>
    <n v="7211"/>
  </r>
  <r>
    <x v="79"/>
    <x v="20"/>
    <x v="3"/>
    <x v="3"/>
    <x v="3"/>
    <n v="43583"/>
  </r>
  <r>
    <x v="79"/>
    <x v="20"/>
    <x v="3"/>
    <x v="4"/>
    <x v="3"/>
    <n v="20287"/>
  </r>
  <r>
    <x v="79"/>
    <x v="20"/>
    <x v="3"/>
    <x v="5"/>
    <x v="3"/>
    <n v="46449"/>
  </r>
  <r>
    <x v="79"/>
    <x v="20"/>
    <x v="3"/>
    <x v="6"/>
    <x v="3"/>
    <n v="4561"/>
  </r>
  <r>
    <x v="79"/>
    <x v="20"/>
    <x v="3"/>
    <x v="7"/>
    <x v="3"/>
    <n v="2771"/>
  </r>
  <r>
    <x v="79"/>
    <x v="20"/>
    <x v="3"/>
    <x v="8"/>
    <x v="3"/>
    <n v="18451"/>
  </r>
  <r>
    <x v="79"/>
    <x v="20"/>
    <x v="3"/>
    <x v="9"/>
    <x v="3"/>
    <n v="3313"/>
  </r>
  <r>
    <x v="79"/>
    <x v="20"/>
    <x v="3"/>
    <x v="0"/>
    <x v="2"/>
    <n v="146794"/>
  </r>
  <r>
    <x v="79"/>
    <x v="21"/>
    <x v="1"/>
    <x v="1"/>
    <x v="2"/>
    <n v="1492"/>
  </r>
  <r>
    <x v="79"/>
    <x v="21"/>
    <x v="1"/>
    <x v="2"/>
    <x v="2"/>
    <n v="230827"/>
  </r>
  <r>
    <x v="79"/>
    <x v="21"/>
    <x v="1"/>
    <x v="3"/>
    <x v="2"/>
    <n v="426636"/>
  </r>
  <r>
    <x v="79"/>
    <x v="21"/>
    <x v="1"/>
    <x v="4"/>
    <x v="2"/>
    <n v="1775848"/>
  </r>
  <r>
    <x v="79"/>
    <x v="21"/>
    <x v="1"/>
    <x v="5"/>
    <x v="2"/>
    <n v="577770"/>
  </r>
  <r>
    <x v="79"/>
    <x v="21"/>
    <x v="1"/>
    <x v="6"/>
    <x v="2"/>
    <n v="350789"/>
  </r>
  <r>
    <x v="79"/>
    <x v="21"/>
    <x v="1"/>
    <x v="7"/>
    <x v="2"/>
    <n v="163411"/>
  </r>
  <r>
    <x v="79"/>
    <x v="21"/>
    <x v="1"/>
    <x v="8"/>
    <x v="2"/>
    <n v="1604042"/>
  </r>
  <r>
    <x v="79"/>
    <x v="21"/>
    <x v="1"/>
    <x v="9"/>
    <x v="2"/>
    <n v="42695"/>
  </r>
  <r>
    <x v="79"/>
    <x v="21"/>
    <x v="1"/>
    <x v="0"/>
    <x v="2"/>
    <n v="5173511"/>
  </r>
  <r>
    <x v="79"/>
    <x v="21"/>
    <x v="2"/>
    <x v="1"/>
    <x v="2"/>
    <n v="15"/>
  </r>
  <r>
    <x v="79"/>
    <x v="21"/>
    <x v="2"/>
    <x v="2"/>
    <x v="2"/>
    <n v="155918"/>
  </r>
  <r>
    <x v="79"/>
    <x v="21"/>
    <x v="2"/>
    <x v="4"/>
    <x v="2"/>
    <n v="1574745"/>
  </r>
  <r>
    <x v="79"/>
    <x v="21"/>
    <x v="2"/>
    <x v="5"/>
    <x v="2"/>
    <n v="196936"/>
  </r>
  <r>
    <x v="79"/>
    <x v="21"/>
    <x v="2"/>
    <x v="6"/>
    <x v="2"/>
    <n v="299480"/>
  </r>
  <r>
    <x v="79"/>
    <x v="21"/>
    <x v="2"/>
    <x v="7"/>
    <x v="2"/>
    <n v="140731"/>
  </r>
  <r>
    <x v="79"/>
    <x v="21"/>
    <x v="2"/>
    <x v="8"/>
    <x v="2"/>
    <n v="1444618"/>
  </r>
  <r>
    <x v="79"/>
    <x v="21"/>
    <x v="2"/>
    <x v="9"/>
    <x v="2"/>
    <n v="10373"/>
  </r>
  <r>
    <x v="79"/>
    <x v="21"/>
    <x v="2"/>
    <x v="0"/>
    <x v="2"/>
    <n v="3822815"/>
  </r>
  <r>
    <x v="79"/>
    <x v="21"/>
    <x v="3"/>
    <x v="1"/>
    <x v="2"/>
    <n v="1477"/>
  </r>
  <r>
    <x v="79"/>
    <x v="21"/>
    <x v="3"/>
    <x v="2"/>
    <x v="2"/>
    <n v="74910"/>
  </r>
  <r>
    <x v="79"/>
    <x v="21"/>
    <x v="3"/>
    <x v="3"/>
    <x v="2"/>
    <n v="426636"/>
  </r>
  <r>
    <x v="79"/>
    <x v="21"/>
    <x v="3"/>
    <x v="4"/>
    <x v="2"/>
    <n v="201103"/>
  </r>
  <r>
    <x v="79"/>
    <x v="21"/>
    <x v="3"/>
    <x v="5"/>
    <x v="2"/>
    <n v="380834"/>
  </r>
  <r>
    <x v="79"/>
    <x v="21"/>
    <x v="3"/>
    <x v="6"/>
    <x v="2"/>
    <n v="51309"/>
  </r>
  <r>
    <x v="79"/>
    <x v="21"/>
    <x v="3"/>
    <x v="7"/>
    <x v="2"/>
    <n v="22680"/>
  </r>
  <r>
    <x v="79"/>
    <x v="21"/>
    <x v="3"/>
    <x v="8"/>
    <x v="2"/>
    <n v="159424"/>
  </r>
  <r>
    <x v="79"/>
    <x v="21"/>
    <x v="3"/>
    <x v="9"/>
    <x v="2"/>
    <n v="32322"/>
  </r>
  <r>
    <x v="79"/>
    <x v="21"/>
    <x v="3"/>
    <x v="0"/>
    <x v="2"/>
    <n v="1350696"/>
  </r>
  <r>
    <x v="80"/>
    <x v="20"/>
    <x v="1"/>
    <x v="1"/>
    <x v="3"/>
    <n v="1820"/>
  </r>
  <r>
    <x v="80"/>
    <x v="20"/>
    <x v="1"/>
    <x v="2"/>
    <x v="3"/>
    <n v="424"/>
  </r>
  <r>
    <x v="80"/>
    <x v="20"/>
    <x v="1"/>
    <x v="3"/>
    <x v="3"/>
    <n v="411"/>
  </r>
  <r>
    <x v="80"/>
    <x v="20"/>
    <x v="1"/>
    <x v="4"/>
    <x v="3"/>
    <n v="18461"/>
  </r>
  <r>
    <x v="80"/>
    <x v="20"/>
    <x v="1"/>
    <x v="5"/>
    <x v="3"/>
    <n v="258"/>
  </r>
  <r>
    <x v="80"/>
    <x v="20"/>
    <x v="1"/>
    <x v="6"/>
    <x v="3"/>
    <n v="10180"/>
  </r>
  <r>
    <x v="80"/>
    <x v="20"/>
    <x v="1"/>
    <x v="7"/>
    <x v="3"/>
    <n v="295"/>
  </r>
  <r>
    <x v="80"/>
    <x v="20"/>
    <x v="1"/>
    <x v="8"/>
    <x v="3"/>
    <n v="7798"/>
  </r>
  <r>
    <x v="80"/>
    <x v="20"/>
    <x v="1"/>
    <x v="9"/>
    <x v="3"/>
    <n v="8521"/>
  </r>
  <r>
    <x v="80"/>
    <x v="20"/>
    <x v="1"/>
    <x v="0"/>
    <x v="3"/>
    <n v="48168"/>
  </r>
  <r>
    <x v="80"/>
    <x v="20"/>
    <x v="2"/>
    <x v="1"/>
    <x v="3"/>
    <n v="1655"/>
  </r>
  <r>
    <x v="80"/>
    <x v="20"/>
    <x v="2"/>
    <x v="2"/>
    <x v="3"/>
    <n v="350"/>
  </r>
  <r>
    <x v="80"/>
    <x v="20"/>
    <x v="2"/>
    <x v="3"/>
    <x v="3"/>
    <n v="380"/>
  </r>
  <r>
    <x v="80"/>
    <x v="20"/>
    <x v="2"/>
    <x v="4"/>
    <x v="3"/>
    <n v="16717"/>
  </r>
  <r>
    <x v="80"/>
    <x v="20"/>
    <x v="2"/>
    <x v="5"/>
    <x v="3"/>
    <n v="183"/>
  </r>
  <r>
    <x v="80"/>
    <x v="20"/>
    <x v="2"/>
    <x v="6"/>
    <x v="3"/>
    <n v="9285"/>
  </r>
  <r>
    <x v="80"/>
    <x v="20"/>
    <x v="2"/>
    <x v="7"/>
    <x v="3"/>
    <n v="295"/>
  </r>
  <r>
    <x v="80"/>
    <x v="20"/>
    <x v="2"/>
    <x v="8"/>
    <x v="3"/>
    <n v="7774"/>
  </r>
  <r>
    <x v="80"/>
    <x v="20"/>
    <x v="2"/>
    <x v="9"/>
    <x v="3"/>
    <n v="8318"/>
  </r>
  <r>
    <x v="80"/>
    <x v="0"/>
    <x v="0"/>
    <x v="0"/>
    <x v="4"/>
    <n v="44957"/>
  </r>
  <r>
    <x v="80"/>
    <x v="20"/>
    <x v="3"/>
    <x v="1"/>
    <x v="3"/>
    <n v="165"/>
  </r>
  <r>
    <x v="80"/>
    <x v="20"/>
    <x v="3"/>
    <x v="2"/>
    <x v="3"/>
    <n v="74"/>
  </r>
  <r>
    <x v="80"/>
    <x v="20"/>
    <x v="3"/>
    <x v="3"/>
    <x v="3"/>
    <n v="31"/>
  </r>
  <r>
    <x v="80"/>
    <x v="20"/>
    <x v="3"/>
    <x v="4"/>
    <x v="3"/>
    <n v="1744"/>
  </r>
  <r>
    <x v="80"/>
    <x v="20"/>
    <x v="3"/>
    <x v="5"/>
    <x v="3"/>
    <n v="75"/>
  </r>
  <r>
    <x v="80"/>
    <x v="20"/>
    <x v="3"/>
    <x v="6"/>
    <x v="3"/>
    <n v="894"/>
  </r>
  <r>
    <x v="80"/>
    <x v="20"/>
    <x v="3"/>
    <x v="7"/>
    <x v="3"/>
    <m/>
  </r>
  <r>
    <x v="80"/>
    <x v="20"/>
    <x v="3"/>
    <x v="8"/>
    <x v="3"/>
    <n v="24"/>
  </r>
  <r>
    <x v="80"/>
    <x v="20"/>
    <x v="3"/>
    <x v="9"/>
    <x v="3"/>
    <n v="203"/>
  </r>
  <r>
    <x v="80"/>
    <x v="0"/>
    <x v="0"/>
    <x v="0"/>
    <x v="2"/>
    <n v="3211"/>
  </r>
  <r>
    <x v="80"/>
    <x v="21"/>
    <x v="1"/>
    <x v="1"/>
    <x v="2"/>
    <n v="3145"/>
  </r>
  <r>
    <x v="80"/>
    <x v="21"/>
    <x v="1"/>
    <x v="2"/>
    <x v="2"/>
    <n v="817"/>
  </r>
  <r>
    <x v="80"/>
    <x v="21"/>
    <x v="1"/>
    <x v="3"/>
    <x v="2"/>
    <n v="741"/>
  </r>
  <r>
    <x v="80"/>
    <x v="21"/>
    <x v="1"/>
    <x v="4"/>
    <x v="2"/>
    <n v="29767"/>
  </r>
  <r>
    <x v="80"/>
    <x v="21"/>
    <x v="1"/>
    <x v="5"/>
    <x v="2"/>
    <n v="509"/>
  </r>
  <r>
    <x v="80"/>
    <x v="21"/>
    <x v="1"/>
    <x v="6"/>
    <x v="2"/>
    <n v="20487"/>
  </r>
  <r>
    <x v="80"/>
    <x v="21"/>
    <x v="1"/>
    <x v="7"/>
    <x v="2"/>
    <n v="413"/>
  </r>
  <r>
    <x v="80"/>
    <x v="21"/>
    <x v="1"/>
    <x v="8"/>
    <x v="2"/>
    <n v="11703"/>
  </r>
  <r>
    <x v="80"/>
    <x v="21"/>
    <x v="1"/>
    <x v="9"/>
    <x v="2"/>
    <n v="13889"/>
  </r>
  <r>
    <x v="80"/>
    <x v="0"/>
    <x v="0"/>
    <x v="0"/>
    <x v="4"/>
    <n v="81471"/>
  </r>
  <r>
    <x v="80"/>
    <x v="21"/>
    <x v="2"/>
    <x v="1"/>
    <x v="2"/>
    <n v="2509"/>
  </r>
  <r>
    <x v="80"/>
    <x v="21"/>
    <x v="2"/>
    <x v="2"/>
    <x v="2"/>
    <n v="525"/>
  </r>
  <r>
    <x v="80"/>
    <x v="21"/>
    <x v="2"/>
    <x v="3"/>
    <x v="2"/>
    <n v="570"/>
  </r>
  <r>
    <x v="80"/>
    <x v="21"/>
    <x v="2"/>
    <x v="4"/>
    <x v="2"/>
    <n v="25751"/>
  </r>
  <r>
    <x v="80"/>
    <x v="21"/>
    <x v="2"/>
    <x v="5"/>
    <x v="2"/>
    <n v="209"/>
  </r>
  <r>
    <x v="80"/>
    <x v="21"/>
    <x v="2"/>
    <x v="6"/>
    <x v="2"/>
    <n v="15067"/>
  </r>
  <r>
    <x v="80"/>
    <x v="21"/>
    <x v="2"/>
    <x v="7"/>
    <x v="2"/>
    <n v="413"/>
  </r>
  <r>
    <x v="80"/>
    <x v="21"/>
    <x v="2"/>
    <x v="8"/>
    <x v="2"/>
    <n v="11606"/>
  </r>
  <r>
    <x v="80"/>
    <x v="21"/>
    <x v="2"/>
    <x v="9"/>
    <x v="2"/>
    <n v="12992"/>
  </r>
  <r>
    <x v="80"/>
    <x v="0"/>
    <x v="0"/>
    <x v="0"/>
    <x v="4"/>
    <n v="69642"/>
  </r>
  <r>
    <x v="80"/>
    <x v="21"/>
    <x v="3"/>
    <x v="1"/>
    <x v="2"/>
    <n v="636"/>
  </r>
  <r>
    <x v="80"/>
    <x v="21"/>
    <x v="3"/>
    <x v="2"/>
    <x v="2"/>
    <n v="292"/>
  </r>
  <r>
    <x v="80"/>
    <x v="21"/>
    <x v="3"/>
    <x v="3"/>
    <x v="2"/>
    <n v="171"/>
  </r>
  <r>
    <x v="80"/>
    <x v="21"/>
    <x v="3"/>
    <x v="4"/>
    <x v="2"/>
    <n v="4016"/>
  </r>
  <r>
    <x v="80"/>
    <x v="21"/>
    <x v="3"/>
    <x v="5"/>
    <x v="2"/>
    <n v="300"/>
  </r>
  <r>
    <x v="80"/>
    <x v="21"/>
    <x v="3"/>
    <x v="6"/>
    <x v="2"/>
    <n v="5420"/>
  </r>
  <r>
    <x v="80"/>
    <x v="21"/>
    <x v="3"/>
    <x v="7"/>
    <x v="2"/>
    <m/>
  </r>
  <r>
    <x v="80"/>
    <x v="21"/>
    <x v="3"/>
    <x v="8"/>
    <x v="2"/>
    <n v="97"/>
  </r>
  <r>
    <x v="80"/>
    <x v="21"/>
    <x v="3"/>
    <x v="9"/>
    <x v="2"/>
    <n v="897"/>
  </r>
  <r>
    <x v="80"/>
    <x v="0"/>
    <x v="0"/>
    <x v="0"/>
    <x v="2"/>
    <n v="11829"/>
  </r>
  <r>
    <x v="81"/>
    <x v="20"/>
    <x v="1"/>
    <x v="1"/>
    <x v="3"/>
    <n v="152959"/>
  </r>
  <r>
    <x v="81"/>
    <x v="20"/>
    <x v="1"/>
    <x v="2"/>
    <x v="3"/>
    <n v="4315"/>
  </r>
  <r>
    <x v="81"/>
    <x v="20"/>
    <x v="1"/>
    <x v="3"/>
    <x v="3"/>
    <n v="33553"/>
  </r>
  <r>
    <x v="81"/>
    <x v="20"/>
    <x v="1"/>
    <x v="4"/>
    <x v="3"/>
    <n v="97279"/>
  </r>
  <r>
    <x v="81"/>
    <x v="20"/>
    <x v="1"/>
    <x v="5"/>
    <x v="3"/>
    <n v="15325"/>
  </r>
  <r>
    <x v="81"/>
    <x v="20"/>
    <x v="1"/>
    <x v="6"/>
    <x v="3"/>
    <n v="7586"/>
  </r>
  <r>
    <x v="81"/>
    <x v="20"/>
    <x v="1"/>
    <x v="7"/>
    <x v="3"/>
    <n v="1682"/>
  </r>
  <r>
    <x v="81"/>
    <x v="20"/>
    <x v="1"/>
    <x v="8"/>
    <x v="3"/>
    <n v="2396"/>
  </r>
  <r>
    <x v="81"/>
    <x v="20"/>
    <x v="1"/>
    <x v="9"/>
    <x v="3"/>
    <n v="10815"/>
  </r>
  <r>
    <x v="81"/>
    <x v="0"/>
    <x v="0"/>
    <x v="0"/>
    <x v="4"/>
    <n v="325910"/>
  </r>
  <r>
    <x v="81"/>
    <x v="20"/>
    <x v="2"/>
    <x v="1"/>
    <x v="3"/>
    <n v="149163"/>
  </r>
  <r>
    <x v="81"/>
    <x v="20"/>
    <x v="2"/>
    <x v="2"/>
    <x v="3"/>
    <n v="2693"/>
  </r>
  <r>
    <x v="81"/>
    <x v="20"/>
    <x v="2"/>
    <x v="3"/>
    <x v="3"/>
    <n v="2199"/>
  </r>
  <r>
    <x v="81"/>
    <x v="20"/>
    <x v="2"/>
    <x v="4"/>
    <x v="3"/>
    <n v="77198"/>
  </r>
  <r>
    <x v="81"/>
    <x v="20"/>
    <x v="2"/>
    <x v="5"/>
    <x v="3"/>
    <n v="340"/>
  </r>
  <r>
    <x v="81"/>
    <x v="20"/>
    <x v="2"/>
    <x v="6"/>
    <x v="3"/>
    <n v="2181"/>
  </r>
  <r>
    <x v="81"/>
    <x v="20"/>
    <x v="2"/>
    <x v="7"/>
    <x v="3"/>
    <n v="622"/>
  </r>
  <r>
    <x v="81"/>
    <x v="20"/>
    <x v="2"/>
    <x v="8"/>
    <x v="3"/>
    <n v="720"/>
  </r>
  <r>
    <x v="81"/>
    <x v="20"/>
    <x v="2"/>
    <x v="9"/>
    <x v="3"/>
    <n v="2858"/>
  </r>
  <r>
    <x v="81"/>
    <x v="0"/>
    <x v="0"/>
    <x v="0"/>
    <x v="4"/>
    <n v="237974"/>
  </r>
  <r>
    <x v="81"/>
    <x v="20"/>
    <x v="3"/>
    <x v="1"/>
    <x v="3"/>
    <n v="3796"/>
  </r>
  <r>
    <x v="81"/>
    <x v="20"/>
    <x v="3"/>
    <x v="2"/>
    <x v="3"/>
    <n v="1621"/>
  </r>
  <r>
    <x v="81"/>
    <x v="20"/>
    <x v="3"/>
    <x v="3"/>
    <x v="3"/>
    <n v="31353"/>
  </r>
  <r>
    <x v="81"/>
    <x v="20"/>
    <x v="3"/>
    <x v="4"/>
    <x v="3"/>
    <n v="20081"/>
  </r>
  <r>
    <x v="81"/>
    <x v="20"/>
    <x v="3"/>
    <x v="5"/>
    <x v="3"/>
    <n v="14984"/>
  </r>
  <r>
    <x v="81"/>
    <x v="20"/>
    <x v="3"/>
    <x v="6"/>
    <x v="3"/>
    <n v="5406"/>
  </r>
  <r>
    <x v="81"/>
    <x v="20"/>
    <x v="3"/>
    <x v="7"/>
    <x v="3"/>
    <n v="1061"/>
  </r>
  <r>
    <x v="81"/>
    <x v="20"/>
    <x v="3"/>
    <x v="8"/>
    <x v="3"/>
    <n v="1676"/>
  </r>
  <r>
    <x v="81"/>
    <x v="20"/>
    <x v="3"/>
    <x v="9"/>
    <x v="3"/>
    <n v="7957"/>
  </r>
  <r>
    <x v="81"/>
    <x v="0"/>
    <x v="0"/>
    <x v="0"/>
    <x v="2"/>
    <n v="87935"/>
  </r>
  <r>
    <x v="81"/>
    <x v="21"/>
    <x v="1"/>
    <x v="1"/>
    <x v="2"/>
    <n v="388990"/>
  </r>
  <r>
    <x v="81"/>
    <x v="21"/>
    <x v="1"/>
    <x v="2"/>
    <x v="2"/>
    <n v="13988"/>
  </r>
  <r>
    <x v="81"/>
    <x v="21"/>
    <x v="1"/>
    <x v="3"/>
    <x v="2"/>
    <n v="159359"/>
  </r>
  <r>
    <x v="81"/>
    <x v="21"/>
    <x v="1"/>
    <x v="4"/>
    <x v="2"/>
    <n v="281026"/>
  </r>
  <r>
    <x v="81"/>
    <x v="21"/>
    <x v="1"/>
    <x v="5"/>
    <x v="2"/>
    <n v="73661"/>
  </r>
  <r>
    <x v="81"/>
    <x v="21"/>
    <x v="1"/>
    <x v="6"/>
    <x v="2"/>
    <n v="29793"/>
  </r>
  <r>
    <x v="81"/>
    <x v="21"/>
    <x v="1"/>
    <x v="7"/>
    <x v="2"/>
    <n v="8169"/>
  </r>
  <r>
    <x v="81"/>
    <x v="21"/>
    <x v="1"/>
    <x v="8"/>
    <x v="2"/>
    <n v="9124"/>
  </r>
  <r>
    <x v="81"/>
    <x v="21"/>
    <x v="1"/>
    <x v="9"/>
    <x v="2"/>
    <n v="47596"/>
  </r>
  <r>
    <x v="81"/>
    <x v="0"/>
    <x v="0"/>
    <x v="0"/>
    <x v="4"/>
    <n v="1011705"/>
  </r>
  <r>
    <x v="81"/>
    <x v="21"/>
    <x v="2"/>
    <x v="1"/>
    <x v="2"/>
    <n v="377883"/>
  </r>
  <r>
    <x v="81"/>
    <x v="21"/>
    <x v="2"/>
    <x v="2"/>
    <x v="2"/>
    <n v="4320"/>
  </r>
  <r>
    <x v="81"/>
    <x v="21"/>
    <x v="2"/>
    <x v="3"/>
    <x v="2"/>
    <n v="3319"/>
  </r>
  <r>
    <x v="81"/>
    <x v="21"/>
    <x v="2"/>
    <x v="4"/>
    <x v="2"/>
    <n v="175450"/>
  </r>
  <r>
    <x v="81"/>
    <x v="21"/>
    <x v="2"/>
    <x v="5"/>
    <x v="2"/>
    <n v="1167"/>
  </r>
  <r>
    <x v="81"/>
    <x v="21"/>
    <x v="2"/>
    <x v="6"/>
    <x v="2"/>
    <n v="4816"/>
  </r>
  <r>
    <x v="81"/>
    <x v="21"/>
    <x v="2"/>
    <x v="7"/>
    <x v="2"/>
    <n v="1810"/>
  </r>
  <r>
    <x v="81"/>
    <x v="21"/>
    <x v="2"/>
    <x v="8"/>
    <x v="2"/>
    <n v="1840"/>
  </r>
  <r>
    <x v="81"/>
    <x v="21"/>
    <x v="2"/>
    <x v="9"/>
    <x v="2"/>
    <n v="7089"/>
  </r>
  <r>
    <x v="81"/>
    <x v="0"/>
    <x v="0"/>
    <x v="0"/>
    <x v="4"/>
    <n v="577693"/>
  </r>
  <r>
    <x v="81"/>
    <x v="21"/>
    <x v="3"/>
    <x v="1"/>
    <x v="2"/>
    <n v="11107"/>
  </r>
  <r>
    <x v="81"/>
    <x v="21"/>
    <x v="3"/>
    <x v="2"/>
    <x v="2"/>
    <n v="9668"/>
  </r>
  <r>
    <x v="81"/>
    <x v="21"/>
    <x v="3"/>
    <x v="3"/>
    <x v="2"/>
    <n v="156040"/>
  </r>
  <r>
    <x v="81"/>
    <x v="21"/>
    <x v="3"/>
    <x v="4"/>
    <x v="2"/>
    <n v="105576"/>
  </r>
  <r>
    <x v="81"/>
    <x v="21"/>
    <x v="3"/>
    <x v="5"/>
    <x v="2"/>
    <n v="72494"/>
  </r>
  <r>
    <x v="81"/>
    <x v="21"/>
    <x v="3"/>
    <x v="6"/>
    <x v="2"/>
    <n v="24978"/>
  </r>
  <r>
    <x v="81"/>
    <x v="21"/>
    <x v="3"/>
    <x v="7"/>
    <x v="2"/>
    <n v="6359"/>
  </r>
  <r>
    <x v="81"/>
    <x v="21"/>
    <x v="3"/>
    <x v="8"/>
    <x v="2"/>
    <n v="7284"/>
  </r>
  <r>
    <x v="81"/>
    <x v="21"/>
    <x v="3"/>
    <x v="9"/>
    <x v="2"/>
    <n v="40507"/>
  </r>
  <r>
    <x v="81"/>
    <x v="0"/>
    <x v="0"/>
    <x v="0"/>
    <x v="2"/>
    <n v="434012"/>
  </r>
  <r>
    <x v="82"/>
    <x v="20"/>
    <x v="1"/>
    <x v="1"/>
    <x v="3"/>
    <n v="56805"/>
  </r>
  <r>
    <x v="82"/>
    <x v="20"/>
    <x v="1"/>
    <x v="2"/>
    <x v="3"/>
    <n v="1950"/>
  </r>
  <r>
    <x v="82"/>
    <x v="20"/>
    <x v="1"/>
    <x v="3"/>
    <x v="3"/>
    <n v="1894"/>
  </r>
  <r>
    <x v="82"/>
    <x v="20"/>
    <x v="1"/>
    <x v="4"/>
    <x v="3"/>
    <n v="398"/>
  </r>
  <r>
    <x v="82"/>
    <x v="20"/>
    <x v="1"/>
    <x v="5"/>
    <x v="3"/>
    <n v="14"/>
  </r>
  <r>
    <x v="82"/>
    <x v="20"/>
    <x v="1"/>
    <x v="6"/>
    <x v="3"/>
    <n v="246"/>
  </r>
  <r>
    <x v="82"/>
    <x v="20"/>
    <x v="1"/>
    <x v="7"/>
    <x v="3"/>
    <m/>
  </r>
  <r>
    <x v="82"/>
    <x v="20"/>
    <x v="1"/>
    <x v="8"/>
    <x v="3"/>
    <n v="500"/>
  </r>
  <r>
    <x v="82"/>
    <x v="20"/>
    <x v="1"/>
    <x v="9"/>
    <x v="3"/>
    <n v="71"/>
  </r>
  <r>
    <x v="82"/>
    <x v="0"/>
    <x v="0"/>
    <x v="0"/>
    <x v="4"/>
    <n v="61879"/>
  </r>
  <r>
    <x v="82"/>
    <x v="20"/>
    <x v="2"/>
    <x v="1"/>
    <x v="3"/>
    <n v="55470"/>
  </r>
  <r>
    <x v="82"/>
    <x v="20"/>
    <x v="2"/>
    <x v="2"/>
    <x v="3"/>
    <n v="1358"/>
  </r>
  <r>
    <x v="82"/>
    <x v="20"/>
    <x v="2"/>
    <x v="3"/>
    <x v="3"/>
    <n v="303"/>
  </r>
  <r>
    <x v="82"/>
    <x v="20"/>
    <x v="2"/>
    <x v="4"/>
    <x v="3"/>
    <n v="360"/>
  </r>
  <r>
    <x v="82"/>
    <x v="20"/>
    <x v="2"/>
    <x v="5"/>
    <x v="3"/>
    <n v="6"/>
  </r>
  <r>
    <x v="82"/>
    <x v="20"/>
    <x v="2"/>
    <x v="6"/>
    <x v="3"/>
    <n v="1"/>
  </r>
  <r>
    <x v="82"/>
    <x v="20"/>
    <x v="2"/>
    <x v="7"/>
    <x v="3"/>
    <m/>
  </r>
  <r>
    <x v="82"/>
    <x v="20"/>
    <x v="2"/>
    <x v="8"/>
    <x v="3"/>
    <n v="500"/>
  </r>
  <r>
    <x v="82"/>
    <x v="20"/>
    <x v="2"/>
    <x v="9"/>
    <x v="3"/>
    <n v="30"/>
  </r>
  <r>
    <x v="82"/>
    <x v="0"/>
    <x v="0"/>
    <x v="0"/>
    <x v="4"/>
    <n v="58027"/>
  </r>
  <r>
    <x v="82"/>
    <x v="20"/>
    <x v="3"/>
    <x v="1"/>
    <x v="3"/>
    <n v="1335"/>
  </r>
  <r>
    <x v="82"/>
    <x v="20"/>
    <x v="3"/>
    <x v="2"/>
    <x v="3"/>
    <n v="592"/>
  </r>
  <r>
    <x v="82"/>
    <x v="20"/>
    <x v="3"/>
    <x v="3"/>
    <x v="3"/>
    <n v="1591"/>
  </r>
  <r>
    <x v="82"/>
    <x v="20"/>
    <x v="3"/>
    <x v="4"/>
    <x v="3"/>
    <n v="38"/>
  </r>
  <r>
    <x v="82"/>
    <x v="20"/>
    <x v="3"/>
    <x v="5"/>
    <x v="3"/>
    <n v="8"/>
  </r>
  <r>
    <x v="82"/>
    <x v="20"/>
    <x v="3"/>
    <x v="6"/>
    <x v="3"/>
    <n v="245"/>
  </r>
  <r>
    <x v="82"/>
    <x v="20"/>
    <x v="3"/>
    <x v="9"/>
    <x v="3"/>
    <n v="41"/>
  </r>
  <r>
    <x v="82"/>
    <x v="0"/>
    <x v="0"/>
    <x v="0"/>
    <x v="2"/>
    <n v="3852"/>
  </r>
  <r>
    <x v="82"/>
    <x v="21"/>
    <x v="1"/>
    <x v="1"/>
    <x v="2"/>
    <n v="133809"/>
  </r>
  <r>
    <x v="82"/>
    <x v="21"/>
    <x v="1"/>
    <x v="2"/>
    <x v="2"/>
    <n v="3890"/>
  </r>
  <r>
    <x v="82"/>
    <x v="21"/>
    <x v="1"/>
    <x v="3"/>
    <x v="2"/>
    <n v="5117"/>
  </r>
  <r>
    <x v="82"/>
    <x v="21"/>
    <x v="1"/>
    <x v="4"/>
    <x v="2"/>
    <n v="858"/>
  </r>
  <r>
    <x v="82"/>
    <x v="21"/>
    <x v="1"/>
    <x v="5"/>
    <x v="2"/>
    <n v="32"/>
  </r>
  <r>
    <x v="82"/>
    <x v="21"/>
    <x v="1"/>
    <x v="6"/>
    <x v="2"/>
    <n v="964"/>
  </r>
  <r>
    <x v="82"/>
    <x v="21"/>
    <x v="1"/>
    <x v="7"/>
    <x v="2"/>
    <m/>
  </r>
  <r>
    <x v="82"/>
    <x v="21"/>
    <x v="1"/>
    <x v="8"/>
    <x v="2"/>
    <n v="850"/>
  </r>
  <r>
    <x v="82"/>
    <x v="21"/>
    <x v="1"/>
    <x v="9"/>
    <x v="2"/>
    <n v="180"/>
  </r>
  <r>
    <x v="82"/>
    <x v="0"/>
    <x v="0"/>
    <x v="0"/>
    <x v="4"/>
    <n v="145700"/>
  </r>
  <r>
    <x v="82"/>
    <x v="21"/>
    <x v="2"/>
    <x v="1"/>
    <x v="2"/>
    <n v="130571"/>
  </r>
  <r>
    <x v="82"/>
    <x v="21"/>
    <x v="2"/>
    <x v="2"/>
    <x v="2"/>
    <n v="2381"/>
  </r>
  <r>
    <x v="82"/>
    <x v="21"/>
    <x v="2"/>
    <x v="3"/>
    <x v="2"/>
    <n v="651"/>
  </r>
  <r>
    <x v="82"/>
    <x v="21"/>
    <x v="2"/>
    <x v="4"/>
    <x v="2"/>
    <n v="630"/>
  </r>
  <r>
    <x v="82"/>
    <x v="21"/>
    <x v="2"/>
    <x v="6"/>
    <x v="2"/>
    <n v="1"/>
  </r>
  <r>
    <x v="82"/>
    <x v="21"/>
    <x v="2"/>
    <x v="7"/>
    <x v="2"/>
    <m/>
  </r>
  <r>
    <x v="82"/>
    <x v="21"/>
    <x v="2"/>
    <x v="8"/>
    <x v="2"/>
    <n v="850"/>
  </r>
  <r>
    <x v="82"/>
    <x v="21"/>
    <x v="2"/>
    <x v="9"/>
    <x v="2"/>
    <n v="60"/>
  </r>
  <r>
    <x v="82"/>
    <x v="0"/>
    <x v="0"/>
    <x v="0"/>
    <x v="4"/>
    <n v="135144"/>
  </r>
  <r>
    <x v="82"/>
    <x v="21"/>
    <x v="3"/>
    <x v="1"/>
    <x v="2"/>
    <n v="3238"/>
  </r>
  <r>
    <x v="82"/>
    <x v="21"/>
    <x v="3"/>
    <x v="2"/>
    <x v="2"/>
    <n v="1508"/>
  </r>
  <r>
    <x v="82"/>
    <x v="21"/>
    <x v="3"/>
    <x v="3"/>
    <x v="2"/>
    <n v="4466"/>
  </r>
  <r>
    <x v="82"/>
    <x v="21"/>
    <x v="3"/>
    <x v="4"/>
    <x v="2"/>
    <n v="228"/>
  </r>
  <r>
    <x v="82"/>
    <x v="21"/>
    <x v="3"/>
    <x v="5"/>
    <x v="2"/>
    <n v="32"/>
  </r>
  <r>
    <x v="82"/>
    <x v="21"/>
    <x v="3"/>
    <x v="6"/>
    <x v="2"/>
    <n v="963"/>
  </r>
  <r>
    <x v="82"/>
    <x v="21"/>
    <x v="3"/>
    <x v="9"/>
    <x v="2"/>
    <n v="120"/>
  </r>
  <r>
    <x v="82"/>
    <x v="0"/>
    <x v="0"/>
    <x v="0"/>
    <x v="2"/>
    <n v="10555"/>
  </r>
  <r>
    <x v="83"/>
    <x v="20"/>
    <x v="1"/>
    <x v="1"/>
    <x v="3"/>
    <n v="24869"/>
  </r>
  <r>
    <x v="83"/>
    <x v="20"/>
    <x v="1"/>
    <x v="2"/>
    <x v="3"/>
    <n v="2398"/>
  </r>
  <r>
    <x v="83"/>
    <x v="20"/>
    <x v="1"/>
    <x v="3"/>
    <x v="3"/>
    <n v="9719"/>
  </r>
  <r>
    <x v="83"/>
    <x v="20"/>
    <x v="1"/>
    <x v="4"/>
    <x v="3"/>
    <n v="17535"/>
  </r>
  <r>
    <x v="83"/>
    <x v="20"/>
    <x v="1"/>
    <x v="5"/>
    <x v="3"/>
    <n v="1258"/>
  </r>
  <r>
    <x v="83"/>
    <x v="20"/>
    <x v="1"/>
    <x v="6"/>
    <x v="3"/>
    <n v="232"/>
  </r>
  <r>
    <x v="83"/>
    <x v="20"/>
    <x v="1"/>
    <x v="7"/>
    <x v="3"/>
    <n v="211"/>
  </r>
  <r>
    <x v="83"/>
    <x v="20"/>
    <x v="1"/>
    <x v="8"/>
    <x v="3"/>
    <n v="610"/>
  </r>
  <r>
    <x v="83"/>
    <x v="20"/>
    <x v="1"/>
    <x v="9"/>
    <x v="3"/>
    <n v="486"/>
  </r>
  <r>
    <x v="83"/>
    <x v="0"/>
    <x v="0"/>
    <x v="0"/>
    <x v="4"/>
    <n v="57318"/>
  </r>
  <r>
    <x v="83"/>
    <x v="20"/>
    <x v="2"/>
    <x v="1"/>
    <x v="3"/>
    <n v="21537"/>
  </r>
  <r>
    <x v="83"/>
    <x v="20"/>
    <x v="2"/>
    <x v="2"/>
    <x v="3"/>
    <n v="2017"/>
  </r>
  <r>
    <x v="83"/>
    <x v="20"/>
    <x v="2"/>
    <x v="3"/>
    <x v="3"/>
    <n v="8155"/>
  </r>
  <r>
    <x v="83"/>
    <x v="20"/>
    <x v="2"/>
    <x v="4"/>
    <x v="3"/>
    <n v="15531"/>
  </r>
  <r>
    <x v="83"/>
    <x v="20"/>
    <x v="2"/>
    <x v="5"/>
    <x v="3"/>
    <n v="354"/>
  </r>
  <r>
    <x v="83"/>
    <x v="20"/>
    <x v="2"/>
    <x v="6"/>
    <x v="3"/>
    <n v="54"/>
  </r>
  <r>
    <x v="83"/>
    <x v="20"/>
    <x v="2"/>
    <x v="7"/>
    <x v="3"/>
    <n v="174"/>
  </r>
  <r>
    <x v="83"/>
    <x v="20"/>
    <x v="2"/>
    <x v="8"/>
    <x v="3"/>
    <n v="94"/>
  </r>
  <r>
    <x v="83"/>
    <x v="0"/>
    <x v="0"/>
    <x v="0"/>
    <x v="4"/>
    <n v="47916"/>
  </r>
  <r>
    <x v="83"/>
    <x v="20"/>
    <x v="3"/>
    <x v="1"/>
    <x v="3"/>
    <n v="3332"/>
  </r>
  <r>
    <x v="83"/>
    <x v="20"/>
    <x v="3"/>
    <x v="2"/>
    <x v="3"/>
    <n v="381"/>
  </r>
  <r>
    <x v="83"/>
    <x v="20"/>
    <x v="3"/>
    <x v="3"/>
    <x v="3"/>
    <n v="1564"/>
  </r>
  <r>
    <x v="83"/>
    <x v="20"/>
    <x v="3"/>
    <x v="4"/>
    <x v="3"/>
    <n v="2004"/>
  </r>
  <r>
    <x v="83"/>
    <x v="20"/>
    <x v="3"/>
    <x v="5"/>
    <x v="3"/>
    <n v="904"/>
  </r>
  <r>
    <x v="83"/>
    <x v="20"/>
    <x v="3"/>
    <x v="6"/>
    <x v="3"/>
    <n v="179"/>
  </r>
  <r>
    <x v="83"/>
    <x v="20"/>
    <x v="3"/>
    <x v="7"/>
    <x v="3"/>
    <n v="37"/>
  </r>
  <r>
    <x v="83"/>
    <x v="20"/>
    <x v="3"/>
    <x v="8"/>
    <x v="3"/>
    <n v="516"/>
  </r>
  <r>
    <x v="83"/>
    <x v="20"/>
    <x v="3"/>
    <x v="9"/>
    <x v="3"/>
    <n v="486"/>
  </r>
  <r>
    <x v="83"/>
    <x v="0"/>
    <x v="0"/>
    <x v="0"/>
    <x v="2"/>
    <n v="9402"/>
  </r>
  <r>
    <x v="83"/>
    <x v="21"/>
    <x v="1"/>
    <x v="1"/>
    <x v="2"/>
    <n v="43852"/>
  </r>
  <r>
    <x v="83"/>
    <x v="21"/>
    <x v="1"/>
    <x v="2"/>
    <x v="2"/>
    <n v="3390"/>
  </r>
  <r>
    <x v="83"/>
    <x v="21"/>
    <x v="1"/>
    <x v="3"/>
    <x v="2"/>
    <n v="23457"/>
  </r>
  <r>
    <x v="83"/>
    <x v="21"/>
    <x v="1"/>
    <x v="4"/>
    <x v="2"/>
    <n v="29953"/>
  </r>
  <r>
    <x v="83"/>
    <x v="21"/>
    <x v="1"/>
    <x v="5"/>
    <x v="2"/>
    <n v="2397"/>
  </r>
  <r>
    <x v="83"/>
    <x v="21"/>
    <x v="1"/>
    <x v="6"/>
    <x v="2"/>
    <n v="454"/>
  </r>
  <r>
    <x v="83"/>
    <x v="21"/>
    <x v="1"/>
    <x v="7"/>
    <x v="2"/>
    <n v="556"/>
  </r>
  <r>
    <x v="83"/>
    <x v="21"/>
    <x v="1"/>
    <x v="8"/>
    <x v="2"/>
    <n v="1063"/>
  </r>
  <r>
    <x v="83"/>
    <x v="21"/>
    <x v="1"/>
    <x v="9"/>
    <x v="2"/>
    <n v="997"/>
  </r>
  <r>
    <x v="83"/>
    <x v="0"/>
    <x v="0"/>
    <x v="0"/>
    <x v="4"/>
    <n v="106119"/>
  </r>
  <r>
    <x v="83"/>
    <x v="21"/>
    <x v="2"/>
    <x v="1"/>
    <x v="2"/>
    <n v="36039"/>
  </r>
  <r>
    <x v="83"/>
    <x v="21"/>
    <x v="2"/>
    <x v="2"/>
    <x v="2"/>
    <n v="2516"/>
  </r>
  <r>
    <x v="83"/>
    <x v="21"/>
    <x v="2"/>
    <x v="3"/>
    <x v="2"/>
    <n v="19216"/>
  </r>
  <r>
    <x v="83"/>
    <x v="21"/>
    <x v="2"/>
    <x v="4"/>
    <x v="2"/>
    <n v="22317"/>
  </r>
  <r>
    <x v="83"/>
    <x v="21"/>
    <x v="2"/>
    <x v="5"/>
    <x v="2"/>
    <n v="405"/>
  </r>
  <r>
    <x v="83"/>
    <x v="21"/>
    <x v="2"/>
    <x v="6"/>
    <x v="2"/>
    <n v="41"/>
  </r>
  <r>
    <x v="83"/>
    <x v="21"/>
    <x v="2"/>
    <x v="7"/>
    <x v="2"/>
    <n v="433"/>
  </r>
  <r>
    <x v="83"/>
    <x v="21"/>
    <x v="2"/>
    <x v="8"/>
    <x v="2"/>
    <n v="105"/>
  </r>
  <r>
    <x v="83"/>
    <x v="0"/>
    <x v="0"/>
    <x v="0"/>
    <x v="4"/>
    <n v="81071"/>
  </r>
  <r>
    <x v="83"/>
    <x v="21"/>
    <x v="3"/>
    <x v="1"/>
    <x v="2"/>
    <n v="7813"/>
  </r>
  <r>
    <x v="83"/>
    <x v="21"/>
    <x v="3"/>
    <x v="2"/>
    <x v="2"/>
    <n v="874"/>
  </r>
  <r>
    <x v="83"/>
    <x v="21"/>
    <x v="3"/>
    <x v="3"/>
    <x v="2"/>
    <n v="4241"/>
  </r>
  <r>
    <x v="83"/>
    <x v="21"/>
    <x v="3"/>
    <x v="4"/>
    <x v="2"/>
    <n v="7635"/>
  </r>
  <r>
    <x v="83"/>
    <x v="21"/>
    <x v="3"/>
    <x v="5"/>
    <x v="2"/>
    <n v="1992"/>
  </r>
  <r>
    <x v="83"/>
    <x v="21"/>
    <x v="3"/>
    <x v="6"/>
    <x v="2"/>
    <n v="413"/>
  </r>
  <r>
    <x v="83"/>
    <x v="21"/>
    <x v="3"/>
    <x v="7"/>
    <x v="2"/>
    <n v="123"/>
  </r>
  <r>
    <x v="83"/>
    <x v="21"/>
    <x v="3"/>
    <x v="8"/>
    <x v="2"/>
    <n v="958"/>
  </r>
  <r>
    <x v="83"/>
    <x v="21"/>
    <x v="3"/>
    <x v="9"/>
    <x v="2"/>
    <n v="997"/>
  </r>
  <r>
    <x v="83"/>
    <x v="0"/>
    <x v="0"/>
    <x v="0"/>
    <x v="2"/>
    <n v="25048"/>
  </r>
  <r>
    <x v="84"/>
    <x v="20"/>
    <x v="1"/>
    <x v="1"/>
    <x v="3"/>
    <m/>
  </r>
  <r>
    <x v="84"/>
    <x v="20"/>
    <x v="1"/>
    <x v="2"/>
    <x v="3"/>
    <n v="32"/>
  </r>
  <r>
    <x v="84"/>
    <x v="20"/>
    <x v="1"/>
    <x v="3"/>
    <x v="3"/>
    <n v="317"/>
  </r>
  <r>
    <x v="84"/>
    <x v="20"/>
    <x v="1"/>
    <x v="4"/>
    <x v="3"/>
    <n v="205243"/>
  </r>
  <r>
    <x v="84"/>
    <x v="20"/>
    <x v="1"/>
    <x v="5"/>
    <x v="3"/>
    <m/>
  </r>
  <r>
    <x v="84"/>
    <x v="20"/>
    <x v="1"/>
    <x v="6"/>
    <x v="3"/>
    <n v="108186"/>
  </r>
  <r>
    <x v="84"/>
    <x v="20"/>
    <x v="1"/>
    <x v="7"/>
    <x v="3"/>
    <n v="1772"/>
  </r>
  <r>
    <x v="84"/>
    <x v="20"/>
    <x v="1"/>
    <x v="8"/>
    <x v="3"/>
    <n v="1351"/>
  </r>
  <r>
    <x v="84"/>
    <x v="20"/>
    <x v="1"/>
    <x v="9"/>
    <x v="3"/>
    <n v="38759"/>
  </r>
  <r>
    <x v="84"/>
    <x v="0"/>
    <x v="0"/>
    <x v="0"/>
    <x v="4"/>
    <n v="355661"/>
  </r>
  <r>
    <x v="84"/>
    <x v="20"/>
    <x v="2"/>
    <x v="1"/>
    <x v="3"/>
    <m/>
  </r>
  <r>
    <x v="84"/>
    <x v="20"/>
    <x v="2"/>
    <x v="2"/>
    <x v="3"/>
    <n v="32"/>
  </r>
  <r>
    <x v="84"/>
    <x v="20"/>
    <x v="2"/>
    <x v="3"/>
    <x v="3"/>
    <n v="100"/>
  </r>
  <r>
    <x v="84"/>
    <x v="20"/>
    <x v="2"/>
    <x v="4"/>
    <x v="3"/>
    <n v="203939"/>
  </r>
  <r>
    <x v="84"/>
    <x v="20"/>
    <x v="2"/>
    <x v="5"/>
    <x v="3"/>
    <m/>
  </r>
  <r>
    <x v="84"/>
    <x v="20"/>
    <x v="2"/>
    <x v="6"/>
    <x v="3"/>
    <n v="107963"/>
  </r>
  <r>
    <x v="84"/>
    <x v="20"/>
    <x v="2"/>
    <x v="7"/>
    <x v="3"/>
    <n v="1766"/>
  </r>
  <r>
    <x v="84"/>
    <x v="20"/>
    <x v="2"/>
    <x v="8"/>
    <x v="3"/>
    <n v="1349"/>
  </r>
  <r>
    <x v="84"/>
    <x v="20"/>
    <x v="2"/>
    <x v="9"/>
    <x v="3"/>
    <n v="37844"/>
  </r>
  <r>
    <x v="84"/>
    <x v="0"/>
    <x v="0"/>
    <x v="0"/>
    <x v="4"/>
    <n v="352993"/>
  </r>
  <r>
    <x v="84"/>
    <x v="20"/>
    <x v="3"/>
    <x v="1"/>
    <x v="3"/>
    <m/>
  </r>
  <r>
    <x v="84"/>
    <x v="20"/>
    <x v="3"/>
    <x v="3"/>
    <x v="3"/>
    <n v="217"/>
  </r>
  <r>
    <x v="84"/>
    <x v="20"/>
    <x v="3"/>
    <x v="4"/>
    <x v="3"/>
    <n v="1304"/>
  </r>
  <r>
    <x v="84"/>
    <x v="20"/>
    <x v="3"/>
    <x v="5"/>
    <x v="3"/>
    <m/>
  </r>
  <r>
    <x v="84"/>
    <x v="20"/>
    <x v="3"/>
    <x v="6"/>
    <x v="3"/>
    <n v="223"/>
  </r>
  <r>
    <x v="84"/>
    <x v="20"/>
    <x v="3"/>
    <x v="7"/>
    <x v="3"/>
    <n v="6"/>
  </r>
  <r>
    <x v="84"/>
    <x v="20"/>
    <x v="3"/>
    <x v="8"/>
    <x v="3"/>
    <n v="2"/>
  </r>
  <r>
    <x v="84"/>
    <x v="20"/>
    <x v="3"/>
    <x v="9"/>
    <x v="3"/>
    <n v="915"/>
  </r>
  <r>
    <x v="84"/>
    <x v="0"/>
    <x v="0"/>
    <x v="0"/>
    <x v="2"/>
    <n v="2668"/>
  </r>
  <r>
    <x v="84"/>
    <x v="21"/>
    <x v="1"/>
    <x v="1"/>
    <x v="2"/>
    <m/>
  </r>
  <r>
    <x v="84"/>
    <x v="21"/>
    <x v="1"/>
    <x v="2"/>
    <x v="2"/>
    <n v="74"/>
  </r>
  <r>
    <x v="84"/>
    <x v="21"/>
    <x v="1"/>
    <x v="3"/>
    <x v="2"/>
    <n v="243"/>
  </r>
  <r>
    <x v="84"/>
    <x v="21"/>
    <x v="1"/>
    <x v="4"/>
    <x v="2"/>
    <n v="321378"/>
  </r>
  <r>
    <x v="84"/>
    <x v="21"/>
    <x v="1"/>
    <x v="5"/>
    <x v="2"/>
    <m/>
  </r>
  <r>
    <x v="84"/>
    <x v="21"/>
    <x v="1"/>
    <x v="6"/>
    <x v="2"/>
    <n v="170049"/>
  </r>
  <r>
    <x v="84"/>
    <x v="21"/>
    <x v="1"/>
    <x v="7"/>
    <x v="2"/>
    <n v="3580"/>
  </r>
  <r>
    <x v="84"/>
    <x v="21"/>
    <x v="1"/>
    <x v="8"/>
    <x v="2"/>
    <n v="2114"/>
  </r>
  <r>
    <x v="84"/>
    <x v="21"/>
    <x v="1"/>
    <x v="9"/>
    <x v="2"/>
    <n v="58558"/>
  </r>
  <r>
    <x v="84"/>
    <x v="0"/>
    <x v="0"/>
    <x v="0"/>
    <x v="4"/>
    <n v="555995"/>
  </r>
  <r>
    <x v="84"/>
    <x v="21"/>
    <x v="2"/>
    <x v="1"/>
    <x v="2"/>
    <m/>
  </r>
  <r>
    <x v="84"/>
    <x v="21"/>
    <x v="2"/>
    <x v="2"/>
    <x v="2"/>
    <n v="74"/>
  </r>
  <r>
    <x v="84"/>
    <x v="21"/>
    <x v="2"/>
    <x v="3"/>
    <x v="2"/>
    <n v="100"/>
  </r>
  <r>
    <x v="84"/>
    <x v="21"/>
    <x v="2"/>
    <x v="4"/>
    <x v="2"/>
    <n v="318475"/>
  </r>
  <r>
    <x v="84"/>
    <x v="21"/>
    <x v="2"/>
    <x v="5"/>
    <x v="2"/>
    <m/>
  </r>
  <r>
    <x v="84"/>
    <x v="21"/>
    <x v="2"/>
    <x v="6"/>
    <x v="2"/>
    <n v="169703"/>
  </r>
  <r>
    <x v="84"/>
    <x v="21"/>
    <x v="2"/>
    <x v="7"/>
    <x v="2"/>
    <n v="3580"/>
  </r>
  <r>
    <x v="84"/>
    <x v="21"/>
    <x v="2"/>
    <x v="8"/>
    <x v="2"/>
    <n v="2106"/>
  </r>
  <r>
    <x v="84"/>
    <x v="21"/>
    <x v="2"/>
    <x v="9"/>
    <x v="2"/>
    <n v="55941"/>
  </r>
  <r>
    <x v="84"/>
    <x v="0"/>
    <x v="0"/>
    <x v="0"/>
    <x v="4"/>
    <n v="549978"/>
  </r>
  <r>
    <x v="84"/>
    <x v="21"/>
    <x v="3"/>
    <x v="1"/>
    <x v="2"/>
    <m/>
  </r>
  <r>
    <x v="84"/>
    <x v="21"/>
    <x v="3"/>
    <x v="3"/>
    <x v="2"/>
    <n v="143"/>
  </r>
  <r>
    <x v="84"/>
    <x v="21"/>
    <x v="3"/>
    <x v="4"/>
    <x v="2"/>
    <n v="2902"/>
  </r>
  <r>
    <x v="84"/>
    <x v="21"/>
    <x v="3"/>
    <x v="5"/>
    <x v="2"/>
    <m/>
  </r>
  <r>
    <x v="84"/>
    <x v="21"/>
    <x v="3"/>
    <x v="6"/>
    <x v="2"/>
    <n v="346"/>
  </r>
  <r>
    <x v="84"/>
    <x v="21"/>
    <x v="3"/>
    <x v="8"/>
    <x v="2"/>
    <n v="8"/>
  </r>
  <r>
    <x v="84"/>
    <x v="21"/>
    <x v="3"/>
    <x v="9"/>
    <x v="2"/>
    <n v="2617"/>
  </r>
  <r>
    <x v="84"/>
    <x v="0"/>
    <x v="0"/>
    <x v="0"/>
    <x v="2"/>
    <n v="6017"/>
  </r>
  <r>
    <x v="85"/>
    <x v="20"/>
    <x v="1"/>
    <x v="2"/>
    <x v="3"/>
    <m/>
  </r>
  <r>
    <x v="85"/>
    <x v="20"/>
    <x v="1"/>
    <x v="3"/>
    <x v="3"/>
    <n v="918"/>
  </r>
  <r>
    <x v="85"/>
    <x v="20"/>
    <x v="1"/>
    <x v="4"/>
    <x v="3"/>
    <n v="11622"/>
  </r>
  <r>
    <x v="85"/>
    <x v="20"/>
    <x v="1"/>
    <x v="5"/>
    <x v="3"/>
    <m/>
  </r>
  <r>
    <x v="85"/>
    <x v="20"/>
    <x v="1"/>
    <x v="6"/>
    <x v="3"/>
    <n v="18803"/>
  </r>
  <r>
    <x v="85"/>
    <x v="20"/>
    <x v="1"/>
    <x v="7"/>
    <x v="3"/>
    <m/>
  </r>
  <r>
    <x v="85"/>
    <x v="20"/>
    <x v="1"/>
    <x v="8"/>
    <x v="3"/>
    <m/>
  </r>
  <r>
    <x v="85"/>
    <x v="20"/>
    <x v="1"/>
    <x v="9"/>
    <x v="3"/>
    <n v="802"/>
  </r>
  <r>
    <x v="85"/>
    <x v="0"/>
    <x v="0"/>
    <x v="0"/>
    <x v="4"/>
    <n v="32145"/>
  </r>
  <r>
    <x v="85"/>
    <x v="20"/>
    <x v="2"/>
    <x v="3"/>
    <x v="3"/>
    <n v="120"/>
  </r>
  <r>
    <x v="85"/>
    <x v="20"/>
    <x v="2"/>
    <x v="4"/>
    <x v="3"/>
    <n v="11622"/>
  </r>
  <r>
    <x v="85"/>
    <x v="20"/>
    <x v="2"/>
    <x v="5"/>
    <x v="3"/>
    <m/>
  </r>
  <r>
    <x v="85"/>
    <x v="20"/>
    <x v="2"/>
    <x v="6"/>
    <x v="3"/>
    <n v="18473"/>
  </r>
  <r>
    <x v="85"/>
    <x v="20"/>
    <x v="2"/>
    <x v="7"/>
    <x v="3"/>
    <m/>
  </r>
  <r>
    <x v="85"/>
    <x v="20"/>
    <x v="2"/>
    <x v="8"/>
    <x v="3"/>
    <m/>
  </r>
  <r>
    <x v="85"/>
    <x v="20"/>
    <x v="2"/>
    <x v="9"/>
    <x v="3"/>
    <n v="312"/>
  </r>
  <r>
    <x v="85"/>
    <x v="0"/>
    <x v="0"/>
    <x v="0"/>
    <x v="4"/>
    <n v="30527"/>
  </r>
  <r>
    <x v="85"/>
    <x v="20"/>
    <x v="3"/>
    <x v="2"/>
    <x v="3"/>
    <m/>
  </r>
  <r>
    <x v="85"/>
    <x v="20"/>
    <x v="3"/>
    <x v="3"/>
    <x v="3"/>
    <n v="798"/>
  </r>
  <r>
    <x v="85"/>
    <x v="20"/>
    <x v="3"/>
    <x v="4"/>
    <x v="3"/>
    <m/>
  </r>
  <r>
    <x v="85"/>
    <x v="20"/>
    <x v="3"/>
    <x v="5"/>
    <x v="3"/>
    <m/>
  </r>
  <r>
    <x v="85"/>
    <x v="20"/>
    <x v="3"/>
    <x v="6"/>
    <x v="3"/>
    <n v="329"/>
  </r>
  <r>
    <x v="85"/>
    <x v="20"/>
    <x v="3"/>
    <x v="8"/>
    <x v="3"/>
    <m/>
  </r>
  <r>
    <x v="85"/>
    <x v="20"/>
    <x v="3"/>
    <x v="9"/>
    <x v="3"/>
    <n v="490"/>
  </r>
  <r>
    <x v="85"/>
    <x v="0"/>
    <x v="0"/>
    <x v="0"/>
    <x v="2"/>
    <n v="1617"/>
  </r>
  <r>
    <x v="85"/>
    <x v="21"/>
    <x v="1"/>
    <x v="2"/>
    <x v="2"/>
    <m/>
  </r>
  <r>
    <x v="85"/>
    <x v="21"/>
    <x v="1"/>
    <x v="3"/>
    <x v="2"/>
    <n v="2444"/>
  </r>
  <r>
    <x v="85"/>
    <x v="21"/>
    <x v="1"/>
    <x v="4"/>
    <x v="2"/>
    <n v="25949"/>
  </r>
  <r>
    <x v="85"/>
    <x v="21"/>
    <x v="1"/>
    <x v="5"/>
    <x v="2"/>
    <m/>
  </r>
  <r>
    <x v="85"/>
    <x v="21"/>
    <x v="1"/>
    <x v="6"/>
    <x v="2"/>
    <n v="35530"/>
  </r>
  <r>
    <x v="85"/>
    <x v="21"/>
    <x v="1"/>
    <x v="7"/>
    <x v="2"/>
    <m/>
  </r>
  <r>
    <x v="85"/>
    <x v="21"/>
    <x v="1"/>
    <x v="8"/>
    <x v="2"/>
    <m/>
  </r>
  <r>
    <x v="85"/>
    <x v="21"/>
    <x v="1"/>
    <x v="9"/>
    <x v="2"/>
    <n v="2005"/>
  </r>
  <r>
    <x v="85"/>
    <x v="0"/>
    <x v="0"/>
    <x v="0"/>
    <x v="4"/>
    <n v="65928"/>
  </r>
  <r>
    <x v="85"/>
    <x v="21"/>
    <x v="2"/>
    <x v="3"/>
    <x v="2"/>
    <n v="167"/>
  </r>
  <r>
    <x v="85"/>
    <x v="21"/>
    <x v="2"/>
    <x v="4"/>
    <x v="2"/>
    <n v="25949"/>
  </r>
  <r>
    <x v="85"/>
    <x v="21"/>
    <x v="2"/>
    <x v="5"/>
    <x v="2"/>
    <m/>
  </r>
  <r>
    <x v="85"/>
    <x v="21"/>
    <x v="2"/>
    <x v="6"/>
    <x v="2"/>
    <n v="33594"/>
  </r>
  <r>
    <x v="85"/>
    <x v="21"/>
    <x v="2"/>
    <x v="7"/>
    <x v="2"/>
    <m/>
  </r>
  <r>
    <x v="85"/>
    <x v="21"/>
    <x v="2"/>
    <x v="8"/>
    <x v="2"/>
    <m/>
  </r>
  <r>
    <x v="85"/>
    <x v="21"/>
    <x v="2"/>
    <x v="9"/>
    <x v="2"/>
    <n v="605"/>
  </r>
  <r>
    <x v="85"/>
    <x v="0"/>
    <x v="0"/>
    <x v="0"/>
    <x v="4"/>
    <n v="60315"/>
  </r>
  <r>
    <x v="85"/>
    <x v="21"/>
    <x v="3"/>
    <x v="2"/>
    <x v="2"/>
    <m/>
  </r>
  <r>
    <x v="85"/>
    <x v="21"/>
    <x v="3"/>
    <x v="3"/>
    <x v="2"/>
    <n v="2277"/>
  </r>
  <r>
    <x v="85"/>
    <x v="21"/>
    <x v="3"/>
    <x v="4"/>
    <x v="2"/>
    <m/>
  </r>
  <r>
    <x v="85"/>
    <x v="21"/>
    <x v="3"/>
    <x v="5"/>
    <x v="2"/>
    <m/>
  </r>
  <r>
    <x v="85"/>
    <x v="21"/>
    <x v="3"/>
    <x v="6"/>
    <x v="2"/>
    <n v="1936"/>
  </r>
  <r>
    <x v="85"/>
    <x v="21"/>
    <x v="3"/>
    <x v="8"/>
    <x v="2"/>
    <m/>
  </r>
  <r>
    <x v="85"/>
    <x v="21"/>
    <x v="3"/>
    <x v="9"/>
    <x v="2"/>
    <n v="1400"/>
  </r>
  <r>
    <x v="85"/>
    <x v="0"/>
    <x v="0"/>
    <x v="0"/>
    <x v="2"/>
    <n v="5613"/>
  </r>
  <r>
    <x v="86"/>
    <x v="20"/>
    <x v="1"/>
    <x v="1"/>
    <x v="3"/>
    <n v="404"/>
  </r>
  <r>
    <x v="86"/>
    <x v="20"/>
    <x v="1"/>
    <x v="2"/>
    <x v="3"/>
    <n v="4368"/>
  </r>
  <r>
    <x v="86"/>
    <x v="20"/>
    <x v="1"/>
    <x v="3"/>
    <x v="3"/>
    <n v="379"/>
  </r>
  <r>
    <x v="86"/>
    <x v="20"/>
    <x v="1"/>
    <x v="4"/>
    <x v="3"/>
    <n v="202550"/>
  </r>
  <r>
    <x v="86"/>
    <x v="20"/>
    <x v="1"/>
    <x v="5"/>
    <x v="3"/>
    <n v="21457"/>
  </r>
  <r>
    <x v="86"/>
    <x v="20"/>
    <x v="1"/>
    <x v="6"/>
    <x v="3"/>
    <n v="17259"/>
  </r>
  <r>
    <x v="86"/>
    <x v="20"/>
    <x v="1"/>
    <x v="7"/>
    <x v="3"/>
    <n v="10348"/>
  </r>
  <r>
    <x v="86"/>
    <x v="20"/>
    <x v="1"/>
    <x v="8"/>
    <x v="3"/>
    <n v="207150"/>
  </r>
  <r>
    <x v="86"/>
    <x v="20"/>
    <x v="1"/>
    <x v="9"/>
    <x v="3"/>
    <n v="6254"/>
  </r>
  <r>
    <x v="86"/>
    <x v="0"/>
    <x v="0"/>
    <x v="0"/>
    <x v="4"/>
    <n v="470169"/>
  </r>
  <r>
    <x v="86"/>
    <x v="20"/>
    <x v="2"/>
    <x v="1"/>
    <x v="3"/>
    <n v="404"/>
  </r>
  <r>
    <x v="86"/>
    <x v="20"/>
    <x v="2"/>
    <x v="2"/>
    <x v="3"/>
    <n v="4368"/>
  </r>
  <r>
    <x v="86"/>
    <x v="20"/>
    <x v="2"/>
    <x v="3"/>
    <x v="3"/>
    <m/>
  </r>
  <r>
    <x v="86"/>
    <x v="20"/>
    <x v="2"/>
    <x v="4"/>
    <x v="3"/>
    <n v="196277"/>
  </r>
  <r>
    <x v="86"/>
    <x v="20"/>
    <x v="2"/>
    <x v="5"/>
    <x v="3"/>
    <n v="12701"/>
  </r>
  <r>
    <x v="86"/>
    <x v="20"/>
    <x v="2"/>
    <x v="6"/>
    <x v="3"/>
    <n v="13139"/>
  </r>
  <r>
    <x v="86"/>
    <x v="20"/>
    <x v="2"/>
    <x v="7"/>
    <x v="3"/>
    <n v="9597"/>
  </r>
  <r>
    <x v="86"/>
    <x v="20"/>
    <x v="2"/>
    <x v="8"/>
    <x v="3"/>
    <n v="202674"/>
  </r>
  <r>
    <x v="86"/>
    <x v="20"/>
    <x v="2"/>
    <x v="9"/>
    <x v="3"/>
    <n v="1213"/>
  </r>
  <r>
    <x v="86"/>
    <x v="0"/>
    <x v="0"/>
    <x v="0"/>
    <x v="4"/>
    <n v="440373"/>
  </r>
  <r>
    <x v="86"/>
    <x v="20"/>
    <x v="3"/>
    <x v="3"/>
    <x v="3"/>
    <n v="379"/>
  </r>
  <r>
    <x v="86"/>
    <x v="20"/>
    <x v="3"/>
    <x v="4"/>
    <x v="3"/>
    <n v="6272"/>
  </r>
  <r>
    <x v="86"/>
    <x v="20"/>
    <x v="3"/>
    <x v="5"/>
    <x v="3"/>
    <n v="8757"/>
  </r>
  <r>
    <x v="86"/>
    <x v="20"/>
    <x v="3"/>
    <x v="6"/>
    <x v="3"/>
    <n v="4120"/>
  </r>
  <r>
    <x v="86"/>
    <x v="20"/>
    <x v="3"/>
    <x v="7"/>
    <x v="3"/>
    <n v="751"/>
  </r>
  <r>
    <x v="86"/>
    <x v="20"/>
    <x v="3"/>
    <x v="8"/>
    <x v="3"/>
    <n v="4476"/>
  </r>
  <r>
    <x v="86"/>
    <x v="20"/>
    <x v="3"/>
    <x v="9"/>
    <x v="3"/>
    <n v="5041"/>
  </r>
  <r>
    <x v="86"/>
    <x v="0"/>
    <x v="0"/>
    <x v="0"/>
    <x v="2"/>
    <n v="29796"/>
  </r>
  <r>
    <x v="86"/>
    <x v="21"/>
    <x v="1"/>
    <x v="1"/>
    <x v="2"/>
    <n v="760"/>
  </r>
  <r>
    <x v="86"/>
    <x v="21"/>
    <x v="1"/>
    <x v="2"/>
    <x v="2"/>
    <n v="8835"/>
  </r>
  <r>
    <x v="86"/>
    <x v="21"/>
    <x v="1"/>
    <x v="3"/>
    <x v="2"/>
    <n v="758"/>
  </r>
  <r>
    <x v="86"/>
    <x v="21"/>
    <x v="1"/>
    <x v="4"/>
    <x v="2"/>
    <n v="342180"/>
  </r>
  <r>
    <x v="86"/>
    <x v="21"/>
    <x v="1"/>
    <x v="5"/>
    <x v="2"/>
    <n v="52990"/>
  </r>
  <r>
    <x v="86"/>
    <x v="21"/>
    <x v="1"/>
    <x v="6"/>
    <x v="2"/>
    <n v="32091"/>
  </r>
  <r>
    <x v="86"/>
    <x v="21"/>
    <x v="1"/>
    <x v="7"/>
    <x v="2"/>
    <n v="22502"/>
  </r>
  <r>
    <x v="86"/>
    <x v="21"/>
    <x v="1"/>
    <x v="8"/>
    <x v="2"/>
    <n v="366677"/>
  </r>
  <r>
    <x v="86"/>
    <x v="21"/>
    <x v="1"/>
    <x v="9"/>
    <x v="2"/>
    <n v="15755"/>
  </r>
  <r>
    <x v="86"/>
    <x v="0"/>
    <x v="0"/>
    <x v="0"/>
    <x v="4"/>
    <n v="842550"/>
  </r>
  <r>
    <x v="86"/>
    <x v="21"/>
    <x v="2"/>
    <x v="1"/>
    <x v="2"/>
    <n v="760"/>
  </r>
  <r>
    <x v="86"/>
    <x v="21"/>
    <x v="2"/>
    <x v="2"/>
    <x v="2"/>
    <n v="8835"/>
  </r>
  <r>
    <x v="86"/>
    <x v="21"/>
    <x v="2"/>
    <x v="3"/>
    <x v="2"/>
    <m/>
  </r>
  <r>
    <x v="86"/>
    <x v="21"/>
    <x v="2"/>
    <x v="4"/>
    <x v="2"/>
    <n v="323694"/>
  </r>
  <r>
    <x v="86"/>
    <x v="21"/>
    <x v="2"/>
    <x v="5"/>
    <x v="2"/>
    <n v="24809"/>
  </r>
  <r>
    <x v="86"/>
    <x v="21"/>
    <x v="2"/>
    <x v="6"/>
    <x v="2"/>
    <n v="20097"/>
  </r>
  <r>
    <x v="86"/>
    <x v="21"/>
    <x v="2"/>
    <x v="7"/>
    <x v="2"/>
    <n v="19444"/>
  </r>
  <r>
    <x v="86"/>
    <x v="21"/>
    <x v="2"/>
    <x v="8"/>
    <x v="2"/>
    <n v="353950"/>
  </r>
  <r>
    <x v="86"/>
    <x v="21"/>
    <x v="2"/>
    <x v="9"/>
    <x v="2"/>
    <n v="1839"/>
  </r>
  <r>
    <x v="86"/>
    <x v="0"/>
    <x v="0"/>
    <x v="0"/>
    <x v="4"/>
    <n v="753428"/>
  </r>
  <r>
    <x v="86"/>
    <x v="21"/>
    <x v="3"/>
    <x v="3"/>
    <x v="2"/>
    <n v="758"/>
  </r>
  <r>
    <x v="86"/>
    <x v="21"/>
    <x v="3"/>
    <x v="4"/>
    <x v="2"/>
    <n v="18487"/>
  </r>
  <r>
    <x v="86"/>
    <x v="21"/>
    <x v="3"/>
    <x v="5"/>
    <x v="2"/>
    <n v="28181"/>
  </r>
  <r>
    <x v="86"/>
    <x v="21"/>
    <x v="3"/>
    <x v="6"/>
    <x v="2"/>
    <n v="11994"/>
  </r>
  <r>
    <x v="86"/>
    <x v="21"/>
    <x v="3"/>
    <x v="7"/>
    <x v="2"/>
    <n v="3058"/>
  </r>
  <r>
    <x v="86"/>
    <x v="21"/>
    <x v="3"/>
    <x v="8"/>
    <x v="2"/>
    <n v="12727"/>
  </r>
  <r>
    <x v="86"/>
    <x v="21"/>
    <x v="3"/>
    <x v="9"/>
    <x v="2"/>
    <n v="13916"/>
  </r>
  <r>
    <x v="86"/>
    <x v="0"/>
    <x v="0"/>
    <x v="0"/>
    <x v="2"/>
    <n v="89121"/>
  </r>
  <r>
    <x v="87"/>
    <x v="20"/>
    <x v="1"/>
    <x v="1"/>
    <x v="3"/>
    <n v="34563"/>
  </r>
  <r>
    <x v="87"/>
    <x v="20"/>
    <x v="1"/>
    <x v="7"/>
    <x v="3"/>
    <n v="275"/>
  </r>
  <r>
    <x v="87"/>
    <x v="20"/>
    <x v="1"/>
    <x v="8"/>
    <x v="3"/>
    <n v="180"/>
  </r>
  <r>
    <x v="87"/>
    <x v="0"/>
    <x v="0"/>
    <x v="0"/>
    <x v="4"/>
    <n v="35018"/>
  </r>
  <r>
    <x v="87"/>
    <x v="20"/>
    <x v="2"/>
    <x v="1"/>
    <x v="3"/>
    <n v="33686"/>
  </r>
  <r>
    <x v="87"/>
    <x v="20"/>
    <x v="2"/>
    <x v="7"/>
    <x v="3"/>
    <n v="275"/>
  </r>
  <r>
    <x v="87"/>
    <x v="0"/>
    <x v="0"/>
    <x v="0"/>
    <x v="4"/>
    <n v="33961"/>
  </r>
  <r>
    <x v="87"/>
    <x v="20"/>
    <x v="3"/>
    <x v="1"/>
    <x v="3"/>
    <n v="877"/>
  </r>
  <r>
    <x v="87"/>
    <x v="20"/>
    <x v="3"/>
    <x v="8"/>
    <x v="3"/>
    <n v="180"/>
  </r>
  <r>
    <x v="87"/>
    <x v="0"/>
    <x v="0"/>
    <x v="0"/>
    <x v="2"/>
    <n v="1057"/>
  </r>
  <r>
    <x v="87"/>
    <x v="21"/>
    <x v="1"/>
    <x v="1"/>
    <x v="2"/>
    <n v="54233"/>
  </r>
  <r>
    <x v="87"/>
    <x v="21"/>
    <x v="1"/>
    <x v="7"/>
    <x v="2"/>
    <n v="528"/>
  </r>
  <r>
    <x v="87"/>
    <x v="21"/>
    <x v="1"/>
    <x v="8"/>
    <x v="2"/>
    <n v="365"/>
  </r>
  <r>
    <x v="87"/>
    <x v="0"/>
    <x v="0"/>
    <x v="0"/>
    <x v="4"/>
    <n v="55126"/>
  </r>
  <r>
    <x v="87"/>
    <x v="21"/>
    <x v="2"/>
    <x v="1"/>
    <x v="2"/>
    <n v="52533"/>
  </r>
  <r>
    <x v="87"/>
    <x v="21"/>
    <x v="2"/>
    <x v="7"/>
    <x v="2"/>
    <n v="528"/>
  </r>
  <r>
    <x v="87"/>
    <x v="0"/>
    <x v="0"/>
    <x v="0"/>
    <x v="4"/>
    <n v="53061"/>
  </r>
  <r>
    <x v="87"/>
    <x v="21"/>
    <x v="3"/>
    <x v="1"/>
    <x v="2"/>
    <n v="1700"/>
  </r>
  <r>
    <x v="87"/>
    <x v="21"/>
    <x v="3"/>
    <x v="8"/>
    <x v="2"/>
    <n v="365"/>
  </r>
  <r>
    <x v="87"/>
    <x v="0"/>
    <x v="0"/>
    <x v="0"/>
    <x v="2"/>
    <n v="2065"/>
  </r>
  <r>
    <x v="88"/>
    <x v="20"/>
    <x v="1"/>
    <x v="1"/>
    <x v="3"/>
    <n v="501"/>
  </r>
  <r>
    <x v="88"/>
    <x v="20"/>
    <x v="1"/>
    <x v="2"/>
    <x v="3"/>
    <n v="142"/>
  </r>
  <r>
    <x v="88"/>
    <x v="20"/>
    <x v="1"/>
    <x v="3"/>
    <x v="3"/>
    <n v="104"/>
  </r>
  <r>
    <x v="88"/>
    <x v="20"/>
    <x v="1"/>
    <x v="4"/>
    <x v="3"/>
    <n v="11796"/>
  </r>
  <r>
    <x v="88"/>
    <x v="20"/>
    <x v="1"/>
    <x v="5"/>
    <x v="3"/>
    <n v="948"/>
  </r>
  <r>
    <x v="88"/>
    <x v="20"/>
    <x v="1"/>
    <x v="6"/>
    <x v="3"/>
    <n v="2408"/>
  </r>
  <r>
    <x v="88"/>
    <x v="20"/>
    <x v="1"/>
    <x v="7"/>
    <x v="3"/>
    <n v="338"/>
  </r>
  <r>
    <x v="88"/>
    <x v="20"/>
    <x v="1"/>
    <x v="8"/>
    <x v="3"/>
    <n v="2155"/>
  </r>
  <r>
    <x v="88"/>
    <x v="20"/>
    <x v="1"/>
    <x v="9"/>
    <x v="3"/>
    <n v="2079"/>
  </r>
  <r>
    <x v="88"/>
    <x v="0"/>
    <x v="0"/>
    <x v="0"/>
    <x v="4"/>
    <n v="20471"/>
  </r>
  <r>
    <x v="88"/>
    <x v="20"/>
    <x v="2"/>
    <x v="1"/>
    <x v="3"/>
    <n v="403"/>
  </r>
  <r>
    <x v="88"/>
    <x v="20"/>
    <x v="2"/>
    <x v="2"/>
    <x v="3"/>
    <n v="142"/>
  </r>
  <r>
    <x v="88"/>
    <x v="20"/>
    <x v="2"/>
    <x v="3"/>
    <x v="3"/>
    <m/>
  </r>
  <r>
    <x v="88"/>
    <x v="20"/>
    <x v="2"/>
    <x v="4"/>
    <x v="3"/>
    <n v="11734"/>
  </r>
  <r>
    <x v="88"/>
    <x v="20"/>
    <x v="2"/>
    <x v="5"/>
    <x v="3"/>
    <n v="404"/>
  </r>
  <r>
    <x v="88"/>
    <x v="20"/>
    <x v="2"/>
    <x v="6"/>
    <x v="3"/>
    <n v="1928"/>
  </r>
  <r>
    <x v="88"/>
    <x v="20"/>
    <x v="2"/>
    <x v="7"/>
    <x v="3"/>
    <n v="204"/>
  </r>
  <r>
    <x v="88"/>
    <x v="20"/>
    <x v="2"/>
    <x v="8"/>
    <x v="3"/>
    <n v="2091"/>
  </r>
  <r>
    <x v="88"/>
    <x v="20"/>
    <x v="2"/>
    <x v="9"/>
    <x v="3"/>
    <n v="291"/>
  </r>
  <r>
    <x v="88"/>
    <x v="0"/>
    <x v="0"/>
    <x v="0"/>
    <x v="4"/>
    <n v="17197"/>
  </r>
  <r>
    <x v="88"/>
    <x v="20"/>
    <x v="3"/>
    <x v="1"/>
    <x v="3"/>
    <n v="98"/>
  </r>
  <r>
    <x v="88"/>
    <x v="20"/>
    <x v="3"/>
    <x v="2"/>
    <x v="3"/>
    <m/>
  </r>
  <r>
    <x v="88"/>
    <x v="20"/>
    <x v="3"/>
    <x v="3"/>
    <x v="3"/>
    <n v="104"/>
  </r>
  <r>
    <x v="88"/>
    <x v="20"/>
    <x v="3"/>
    <x v="4"/>
    <x v="3"/>
    <n v="62"/>
  </r>
  <r>
    <x v="88"/>
    <x v="20"/>
    <x v="3"/>
    <x v="5"/>
    <x v="3"/>
    <n v="544"/>
  </r>
  <r>
    <x v="88"/>
    <x v="20"/>
    <x v="3"/>
    <x v="6"/>
    <x v="3"/>
    <n v="480"/>
  </r>
  <r>
    <x v="88"/>
    <x v="20"/>
    <x v="3"/>
    <x v="7"/>
    <x v="3"/>
    <n v="134"/>
  </r>
  <r>
    <x v="88"/>
    <x v="20"/>
    <x v="3"/>
    <x v="8"/>
    <x v="3"/>
    <n v="64"/>
  </r>
  <r>
    <x v="88"/>
    <x v="20"/>
    <x v="3"/>
    <x v="9"/>
    <x v="3"/>
    <n v="1788"/>
  </r>
  <r>
    <x v="88"/>
    <x v="0"/>
    <x v="0"/>
    <x v="0"/>
    <x v="2"/>
    <n v="3274"/>
  </r>
  <r>
    <x v="88"/>
    <x v="21"/>
    <x v="1"/>
    <x v="1"/>
    <x v="2"/>
    <n v="705"/>
  </r>
  <r>
    <x v="88"/>
    <x v="21"/>
    <x v="1"/>
    <x v="2"/>
    <x v="2"/>
    <n v="213"/>
  </r>
  <r>
    <x v="88"/>
    <x v="21"/>
    <x v="1"/>
    <x v="3"/>
    <x v="2"/>
    <n v="370"/>
  </r>
  <r>
    <x v="88"/>
    <x v="21"/>
    <x v="1"/>
    <x v="4"/>
    <x v="2"/>
    <n v="19387"/>
  </r>
  <r>
    <x v="88"/>
    <x v="21"/>
    <x v="1"/>
    <x v="5"/>
    <x v="2"/>
    <n v="2088"/>
  </r>
  <r>
    <x v="88"/>
    <x v="21"/>
    <x v="1"/>
    <x v="6"/>
    <x v="2"/>
    <n v="4641"/>
  </r>
  <r>
    <x v="88"/>
    <x v="21"/>
    <x v="1"/>
    <x v="7"/>
    <x v="2"/>
    <n v="898"/>
  </r>
  <r>
    <x v="88"/>
    <x v="21"/>
    <x v="1"/>
    <x v="8"/>
    <x v="2"/>
    <n v="4129"/>
  </r>
  <r>
    <x v="88"/>
    <x v="21"/>
    <x v="1"/>
    <x v="9"/>
    <x v="2"/>
    <n v="5425"/>
  </r>
  <r>
    <x v="88"/>
    <x v="0"/>
    <x v="0"/>
    <x v="0"/>
    <x v="4"/>
    <n v="37856"/>
  </r>
  <r>
    <x v="88"/>
    <x v="21"/>
    <x v="2"/>
    <x v="1"/>
    <x v="2"/>
    <n v="474"/>
  </r>
  <r>
    <x v="88"/>
    <x v="21"/>
    <x v="2"/>
    <x v="2"/>
    <x v="2"/>
    <n v="213"/>
  </r>
  <r>
    <x v="88"/>
    <x v="21"/>
    <x v="2"/>
    <x v="3"/>
    <x v="2"/>
    <m/>
  </r>
  <r>
    <x v="88"/>
    <x v="21"/>
    <x v="2"/>
    <x v="4"/>
    <x v="2"/>
    <n v="19247"/>
  </r>
  <r>
    <x v="88"/>
    <x v="21"/>
    <x v="2"/>
    <x v="5"/>
    <x v="2"/>
    <n v="870"/>
  </r>
  <r>
    <x v="88"/>
    <x v="21"/>
    <x v="2"/>
    <x v="6"/>
    <x v="2"/>
    <n v="3235"/>
  </r>
  <r>
    <x v="88"/>
    <x v="21"/>
    <x v="2"/>
    <x v="7"/>
    <x v="2"/>
    <n v="381"/>
  </r>
  <r>
    <x v="88"/>
    <x v="21"/>
    <x v="2"/>
    <x v="8"/>
    <x v="2"/>
    <n v="3971"/>
  </r>
  <r>
    <x v="88"/>
    <x v="21"/>
    <x v="2"/>
    <x v="9"/>
    <x v="2"/>
    <n v="420"/>
  </r>
  <r>
    <x v="88"/>
    <x v="0"/>
    <x v="0"/>
    <x v="0"/>
    <x v="4"/>
    <n v="28812"/>
  </r>
  <r>
    <x v="88"/>
    <x v="21"/>
    <x v="3"/>
    <x v="1"/>
    <x v="2"/>
    <n v="231"/>
  </r>
  <r>
    <x v="88"/>
    <x v="21"/>
    <x v="3"/>
    <x v="2"/>
    <x v="2"/>
    <m/>
  </r>
  <r>
    <x v="88"/>
    <x v="21"/>
    <x v="3"/>
    <x v="3"/>
    <x v="2"/>
    <n v="370"/>
  </r>
  <r>
    <x v="88"/>
    <x v="21"/>
    <x v="3"/>
    <x v="4"/>
    <x v="2"/>
    <n v="140"/>
  </r>
  <r>
    <x v="88"/>
    <x v="21"/>
    <x v="3"/>
    <x v="5"/>
    <x v="2"/>
    <n v="1218"/>
  </r>
  <r>
    <x v="88"/>
    <x v="21"/>
    <x v="3"/>
    <x v="6"/>
    <x v="2"/>
    <n v="1406"/>
  </r>
  <r>
    <x v="88"/>
    <x v="21"/>
    <x v="3"/>
    <x v="7"/>
    <x v="2"/>
    <n v="517"/>
  </r>
  <r>
    <x v="88"/>
    <x v="21"/>
    <x v="3"/>
    <x v="8"/>
    <x v="2"/>
    <n v="158"/>
  </r>
  <r>
    <x v="88"/>
    <x v="21"/>
    <x v="3"/>
    <x v="9"/>
    <x v="2"/>
    <n v="5004"/>
  </r>
  <r>
    <x v="88"/>
    <x v="0"/>
    <x v="0"/>
    <x v="0"/>
    <x v="2"/>
    <n v="9044"/>
  </r>
  <r>
    <x v="89"/>
    <x v="20"/>
    <x v="1"/>
    <x v="1"/>
    <x v="3"/>
    <n v="11449"/>
  </r>
  <r>
    <x v="89"/>
    <x v="20"/>
    <x v="1"/>
    <x v="2"/>
    <x v="3"/>
    <n v="26687"/>
  </r>
  <r>
    <x v="89"/>
    <x v="20"/>
    <x v="1"/>
    <x v="3"/>
    <x v="3"/>
    <n v="151"/>
  </r>
  <r>
    <x v="89"/>
    <x v="20"/>
    <x v="1"/>
    <x v="4"/>
    <x v="3"/>
    <n v="34663"/>
  </r>
  <r>
    <x v="89"/>
    <x v="20"/>
    <x v="1"/>
    <x v="5"/>
    <x v="3"/>
    <n v="24086"/>
  </r>
  <r>
    <x v="89"/>
    <x v="20"/>
    <x v="1"/>
    <x v="6"/>
    <x v="3"/>
    <n v="10273"/>
  </r>
  <r>
    <x v="89"/>
    <x v="20"/>
    <x v="1"/>
    <x v="7"/>
    <x v="3"/>
    <n v="4562"/>
  </r>
  <r>
    <x v="89"/>
    <x v="20"/>
    <x v="1"/>
    <x v="8"/>
    <x v="3"/>
    <n v="13182"/>
  </r>
  <r>
    <x v="89"/>
    <x v="20"/>
    <x v="1"/>
    <x v="9"/>
    <x v="3"/>
    <n v="4305"/>
  </r>
  <r>
    <x v="89"/>
    <x v="0"/>
    <x v="0"/>
    <x v="0"/>
    <x v="4"/>
    <n v="129358"/>
  </r>
  <r>
    <x v="89"/>
    <x v="20"/>
    <x v="2"/>
    <x v="1"/>
    <x v="3"/>
    <n v="6456"/>
  </r>
  <r>
    <x v="89"/>
    <x v="20"/>
    <x v="2"/>
    <x v="2"/>
    <x v="3"/>
    <n v="22099"/>
  </r>
  <r>
    <x v="89"/>
    <x v="20"/>
    <x v="2"/>
    <x v="3"/>
    <x v="3"/>
    <n v="20"/>
  </r>
  <r>
    <x v="89"/>
    <x v="20"/>
    <x v="2"/>
    <x v="4"/>
    <x v="3"/>
    <n v="33538"/>
  </r>
  <r>
    <x v="89"/>
    <x v="20"/>
    <x v="2"/>
    <x v="5"/>
    <x v="3"/>
    <n v="11670"/>
  </r>
  <r>
    <x v="89"/>
    <x v="20"/>
    <x v="2"/>
    <x v="6"/>
    <x v="3"/>
    <n v="9830"/>
  </r>
  <r>
    <x v="89"/>
    <x v="20"/>
    <x v="2"/>
    <x v="7"/>
    <x v="3"/>
    <n v="4479"/>
  </r>
  <r>
    <x v="89"/>
    <x v="20"/>
    <x v="2"/>
    <x v="8"/>
    <x v="3"/>
    <n v="11885"/>
  </r>
  <r>
    <x v="89"/>
    <x v="20"/>
    <x v="2"/>
    <x v="9"/>
    <x v="3"/>
    <n v="3174"/>
  </r>
  <r>
    <x v="89"/>
    <x v="0"/>
    <x v="0"/>
    <x v="0"/>
    <x v="4"/>
    <n v="103152"/>
  </r>
  <r>
    <x v="89"/>
    <x v="20"/>
    <x v="3"/>
    <x v="1"/>
    <x v="3"/>
    <n v="4992"/>
  </r>
  <r>
    <x v="89"/>
    <x v="20"/>
    <x v="3"/>
    <x v="2"/>
    <x v="3"/>
    <n v="4588"/>
  </r>
  <r>
    <x v="89"/>
    <x v="20"/>
    <x v="3"/>
    <x v="3"/>
    <x v="3"/>
    <n v="131"/>
  </r>
  <r>
    <x v="89"/>
    <x v="20"/>
    <x v="3"/>
    <x v="4"/>
    <x v="3"/>
    <n v="1125"/>
  </r>
  <r>
    <x v="89"/>
    <x v="20"/>
    <x v="3"/>
    <x v="5"/>
    <x v="3"/>
    <n v="12416"/>
  </r>
  <r>
    <x v="89"/>
    <x v="20"/>
    <x v="3"/>
    <x v="6"/>
    <x v="3"/>
    <n v="444"/>
  </r>
  <r>
    <x v="89"/>
    <x v="20"/>
    <x v="3"/>
    <x v="7"/>
    <x v="3"/>
    <n v="83"/>
  </r>
  <r>
    <x v="89"/>
    <x v="20"/>
    <x v="3"/>
    <x v="8"/>
    <x v="3"/>
    <n v="1297"/>
  </r>
  <r>
    <x v="89"/>
    <x v="20"/>
    <x v="3"/>
    <x v="9"/>
    <x v="3"/>
    <n v="1131"/>
  </r>
  <r>
    <x v="89"/>
    <x v="0"/>
    <x v="0"/>
    <x v="0"/>
    <x v="2"/>
    <n v="26206"/>
  </r>
  <r>
    <x v="89"/>
    <x v="21"/>
    <x v="1"/>
    <x v="1"/>
    <x v="2"/>
    <n v="26992"/>
  </r>
  <r>
    <x v="89"/>
    <x v="21"/>
    <x v="1"/>
    <x v="2"/>
    <x v="2"/>
    <n v="58705"/>
  </r>
  <r>
    <x v="89"/>
    <x v="21"/>
    <x v="1"/>
    <x v="3"/>
    <x v="2"/>
    <n v="387"/>
  </r>
  <r>
    <x v="89"/>
    <x v="21"/>
    <x v="1"/>
    <x v="4"/>
    <x v="2"/>
    <n v="60539"/>
  </r>
  <r>
    <x v="89"/>
    <x v="21"/>
    <x v="1"/>
    <x v="5"/>
    <x v="2"/>
    <n v="54892"/>
  </r>
  <r>
    <x v="89"/>
    <x v="21"/>
    <x v="1"/>
    <x v="6"/>
    <x v="2"/>
    <n v="20046"/>
  </r>
  <r>
    <x v="89"/>
    <x v="21"/>
    <x v="1"/>
    <x v="7"/>
    <x v="2"/>
    <n v="7703"/>
  </r>
  <r>
    <x v="89"/>
    <x v="21"/>
    <x v="1"/>
    <x v="8"/>
    <x v="2"/>
    <n v="26695"/>
  </r>
  <r>
    <x v="89"/>
    <x v="21"/>
    <x v="1"/>
    <x v="9"/>
    <x v="2"/>
    <n v="7890"/>
  </r>
  <r>
    <x v="89"/>
    <x v="0"/>
    <x v="0"/>
    <x v="0"/>
    <x v="4"/>
    <n v="263850"/>
  </r>
  <r>
    <x v="89"/>
    <x v="21"/>
    <x v="2"/>
    <x v="1"/>
    <x v="2"/>
    <n v="11647"/>
  </r>
  <r>
    <x v="89"/>
    <x v="21"/>
    <x v="2"/>
    <x v="2"/>
    <x v="2"/>
    <n v="41956"/>
  </r>
  <r>
    <x v="89"/>
    <x v="21"/>
    <x v="2"/>
    <x v="3"/>
    <x v="2"/>
    <n v="7"/>
  </r>
  <r>
    <x v="89"/>
    <x v="21"/>
    <x v="2"/>
    <x v="4"/>
    <x v="2"/>
    <n v="56925"/>
  </r>
  <r>
    <x v="89"/>
    <x v="21"/>
    <x v="2"/>
    <x v="5"/>
    <x v="2"/>
    <n v="18232"/>
  </r>
  <r>
    <x v="89"/>
    <x v="21"/>
    <x v="2"/>
    <x v="6"/>
    <x v="2"/>
    <n v="18964"/>
  </r>
  <r>
    <x v="89"/>
    <x v="21"/>
    <x v="2"/>
    <x v="7"/>
    <x v="2"/>
    <n v="7462"/>
  </r>
  <r>
    <x v="89"/>
    <x v="21"/>
    <x v="2"/>
    <x v="8"/>
    <x v="2"/>
    <n v="22699"/>
  </r>
  <r>
    <x v="89"/>
    <x v="21"/>
    <x v="2"/>
    <x v="9"/>
    <x v="2"/>
    <n v="4785"/>
  </r>
  <r>
    <x v="89"/>
    <x v="0"/>
    <x v="0"/>
    <x v="0"/>
    <x v="4"/>
    <n v="182676"/>
  </r>
  <r>
    <x v="89"/>
    <x v="21"/>
    <x v="3"/>
    <x v="1"/>
    <x v="2"/>
    <n v="15345"/>
  </r>
  <r>
    <x v="89"/>
    <x v="21"/>
    <x v="3"/>
    <x v="2"/>
    <x v="2"/>
    <n v="16750"/>
  </r>
  <r>
    <x v="89"/>
    <x v="21"/>
    <x v="3"/>
    <x v="3"/>
    <x v="2"/>
    <n v="380"/>
  </r>
  <r>
    <x v="89"/>
    <x v="21"/>
    <x v="3"/>
    <x v="4"/>
    <x v="2"/>
    <n v="3614"/>
  </r>
  <r>
    <x v="89"/>
    <x v="21"/>
    <x v="3"/>
    <x v="5"/>
    <x v="2"/>
    <n v="36659"/>
  </r>
  <r>
    <x v="89"/>
    <x v="21"/>
    <x v="3"/>
    <x v="6"/>
    <x v="2"/>
    <n v="1082"/>
  </r>
  <r>
    <x v="89"/>
    <x v="21"/>
    <x v="3"/>
    <x v="7"/>
    <x v="2"/>
    <n v="241"/>
  </r>
  <r>
    <x v="89"/>
    <x v="21"/>
    <x v="3"/>
    <x v="8"/>
    <x v="2"/>
    <n v="3997"/>
  </r>
  <r>
    <x v="89"/>
    <x v="21"/>
    <x v="3"/>
    <x v="9"/>
    <x v="2"/>
    <n v="3106"/>
  </r>
  <r>
    <x v="89"/>
    <x v="0"/>
    <x v="0"/>
    <x v="0"/>
    <x v="2"/>
    <n v="81174"/>
  </r>
  <r>
    <x v="90"/>
    <x v="20"/>
    <x v="1"/>
    <x v="1"/>
    <x v="3"/>
    <n v="14970"/>
  </r>
  <r>
    <x v="90"/>
    <x v="20"/>
    <x v="1"/>
    <x v="2"/>
    <x v="3"/>
    <n v="15593"/>
  </r>
  <r>
    <x v="90"/>
    <x v="20"/>
    <x v="1"/>
    <x v="3"/>
    <x v="3"/>
    <n v="29189"/>
  </r>
  <r>
    <x v="90"/>
    <x v="20"/>
    <x v="1"/>
    <x v="4"/>
    <x v="3"/>
    <n v="16660"/>
  </r>
  <r>
    <x v="90"/>
    <x v="20"/>
    <x v="1"/>
    <x v="5"/>
    <x v="3"/>
    <n v="54"/>
  </r>
  <r>
    <x v="90"/>
    <x v="20"/>
    <x v="1"/>
    <x v="6"/>
    <x v="3"/>
    <n v="9520"/>
  </r>
  <r>
    <x v="90"/>
    <x v="20"/>
    <x v="1"/>
    <x v="7"/>
    <x v="3"/>
    <n v="152"/>
  </r>
  <r>
    <x v="90"/>
    <x v="20"/>
    <x v="1"/>
    <x v="8"/>
    <x v="3"/>
    <n v="360"/>
  </r>
  <r>
    <x v="90"/>
    <x v="20"/>
    <x v="1"/>
    <x v="9"/>
    <x v="3"/>
    <n v="507"/>
  </r>
  <r>
    <x v="90"/>
    <x v="0"/>
    <x v="0"/>
    <x v="0"/>
    <x v="4"/>
    <n v="87003"/>
  </r>
  <r>
    <x v="90"/>
    <x v="20"/>
    <x v="2"/>
    <x v="1"/>
    <x v="3"/>
    <n v="10566"/>
  </r>
  <r>
    <x v="90"/>
    <x v="20"/>
    <x v="2"/>
    <x v="2"/>
    <x v="3"/>
    <n v="4980"/>
  </r>
  <r>
    <x v="90"/>
    <x v="20"/>
    <x v="2"/>
    <x v="3"/>
    <x v="3"/>
    <n v="2731"/>
  </r>
  <r>
    <x v="90"/>
    <x v="20"/>
    <x v="2"/>
    <x v="4"/>
    <x v="3"/>
    <n v="5561"/>
  </r>
  <r>
    <x v="90"/>
    <x v="20"/>
    <x v="2"/>
    <x v="5"/>
    <x v="3"/>
    <n v="7"/>
  </r>
  <r>
    <x v="90"/>
    <x v="20"/>
    <x v="2"/>
    <x v="6"/>
    <x v="3"/>
    <n v="5643"/>
  </r>
  <r>
    <x v="90"/>
    <x v="20"/>
    <x v="2"/>
    <x v="7"/>
    <x v="3"/>
    <n v="98"/>
  </r>
  <r>
    <x v="90"/>
    <x v="20"/>
    <x v="2"/>
    <x v="8"/>
    <x v="3"/>
    <n v="290"/>
  </r>
  <r>
    <x v="90"/>
    <x v="20"/>
    <x v="2"/>
    <x v="9"/>
    <x v="3"/>
    <n v="56"/>
  </r>
  <r>
    <x v="90"/>
    <x v="0"/>
    <x v="0"/>
    <x v="0"/>
    <x v="4"/>
    <n v="29931"/>
  </r>
  <r>
    <x v="90"/>
    <x v="20"/>
    <x v="3"/>
    <x v="1"/>
    <x v="3"/>
    <n v="4404"/>
  </r>
  <r>
    <x v="90"/>
    <x v="20"/>
    <x v="3"/>
    <x v="2"/>
    <x v="3"/>
    <n v="10613"/>
  </r>
  <r>
    <x v="90"/>
    <x v="20"/>
    <x v="3"/>
    <x v="3"/>
    <x v="3"/>
    <n v="26457"/>
  </r>
  <r>
    <x v="90"/>
    <x v="20"/>
    <x v="3"/>
    <x v="4"/>
    <x v="3"/>
    <n v="11099"/>
  </r>
  <r>
    <x v="90"/>
    <x v="20"/>
    <x v="3"/>
    <x v="5"/>
    <x v="3"/>
    <n v="47"/>
  </r>
  <r>
    <x v="90"/>
    <x v="20"/>
    <x v="3"/>
    <x v="6"/>
    <x v="3"/>
    <n v="3877"/>
  </r>
  <r>
    <x v="90"/>
    <x v="20"/>
    <x v="3"/>
    <x v="7"/>
    <x v="3"/>
    <n v="53"/>
  </r>
  <r>
    <x v="90"/>
    <x v="20"/>
    <x v="3"/>
    <x v="8"/>
    <x v="3"/>
    <n v="70"/>
  </r>
  <r>
    <x v="90"/>
    <x v="20"/>
    <x v="3"/>
    <x v="9"/>
    <x v="3"/>
    <n v="451"/>
  </r>
  <r>
    <x v="90"/>
    <x v="0"/>
    <x v="0"/>
    <x v="0"/>
    <x v="2"/>
    <n v="57072"/>
  </r>
  <r>
    <x v="90"/>
    <x v="22"/>
    <x v="1"/>
    <x v="1"/>
    <x v="2"/>
    <n v="205243"/>
  </r>
  <r>
    <x v="90"/>
    <x v="22"/>
    <x v="1"/>
    <x v="2"/>
    <x v="2"/>
    <n v="205674"/>
  </r>
  <r>
    <x v="90"/>
    <x v="22"/>
    <x v="1"/>
    <x v="3"/>
    <x v="2"/>
    <n v="487182"/>
  </r>
  <r>
    <x v="90"/>
    <x v="22"/>
    <x v="1"/>
    <x v="4"/>
    <x v="2"/>
    <n v="275119"/>
  </r>
  <r>
    <x v="90"/>
    <x v="22"/>
    <x v="1"/>
    <x v="5"/>
    <x v="2"/>
    <n v="1104"/>
  </r>
  <r>
    <x v="90"/>
    <x v="22"/>
    <x v="1"/>
    <x v="6"/>
    <x v="2"/>
    <n v="129987"/>
  </r>
  <r>
    <x v="90"/>
    <x v="22"/>
    <x v="1"/>
    <x v="7"/>
    <x v="2"/>
    <n v="1019"/>
  </r>
  <r>
    <x v="90"/>
    <x v="22"/>
    <x v="1"/>
    <x v="8"/>
    <x v="2"/>
    <n v="2567"/>
  </r>
  <r>
    <x v="90"/>
    <x v="22"/>
    <x v="1"/>
    <x v="9"/>
    <x v="2"/>
    <n v="4768"/>
  </r>
  <r>
    <x v="90"/>
    <x v="0"/>
    <x v="0"/>
    <x v="0"/>
    <x v="4"/>
    <n v="1312662"/>
  </r>
  <r>
    <x v="90"/>
    <x v="22"/>
    <x v="2"/>
    <x v="1"/>
    <x v="2"/>
    <n v="130464"/>
  </r>
  <r>
    <x v="90"/>
    <x v="22"/>
    <x v="2"/>
    <x v="2"/>
    <x v="2"/>
    <n v="31185"/>
  </r>
  <r>
    <x v="90"/>
    <x v="22"/>
    <x v="2"/>
    <x v="3"/>
    <x v="2"/>
    <n v="36577"/>
  </r>
  <r>
    <x v="90"/>
    <x v="22"/>
    <x v="2"/>
    <x v="4"/>
    <x v="2"/>
    <n v="23500"/>
  </r>
  <r>
    <x v="90"/>
    <x v="22"/>
    <x v="2"/>
    <x v="5"/>
    <x v="2"/>
    <m/>
  </r>
  <r>
    <x v="90"/>
    <x v="22"/>
    <x v="2"/>
    <x v="6"/>
    <x v="2"/>
    <n v="81052"/>
  </r>
  <r>
    <x v="90"/>
    <x v="22"/>
    <x v="2"/>
    <x v="7"/>
    <x v="2"/>
    <n v="393"/>
  </r>
  <r>
    <x v="90"/>
    <x v="22"/>
    <x v="2"/>
    <x v="8"/>
    <x v="2"/>
    <n v="2567"/>
  </r>
  <r>
    <x v="90"/>
    <x v="22"/>
    <x v="2"/>
    <x v="9"/>
    <x v="2"/>
    <m/>
  </r>
  <r>
    <x v="90"/>
    <x v="0"/>
    <x v="0"/>
    <x v="0"/>
    <x v="4"/>
    <n v="305738"/>
  </r>
  <r>
    <x v="90"/>
    <x v="22"/>
    <x v="3"/>
    <x v="1"/>
    <x v="2"/>
    <n v="74779"/>
  </r>
  <r>
    <x v="90"/>
    <x v="22"/>
    <x v="3"/>
    <x v="2"/>
    <x v="2"/>
    <n v="174490"/>
  </r>
  <r>
    <x v="90"/>
    <x v="22"/>
    <x v="3"/>
    <x v="3"/>
    <x v="2"/>
    <n v="450605"/>
  </r>
  <r>
    <x v="90"/>
    <x v="22"/>
    <x v="3"/>
    <x v="4"/>
    <x v="2"/>
    <n v="251619"/>
  </r>
  <r>
    <x v="90"/>
    <x v="22"/>
    <x v="3"/>
    <x v="5"/>
    <x v="2"/>
    <n v="1104"/>
  </r>
  <r>
    <x v="90"/>
    <x v="22"/>
    <x v="3"/>
    <x v="6"/>
    <x v="2"/>
    <n v="48935"/>
  </r>
  <r>
    <x v="90"/>
    <x v="22"/>
    <x v="3"/>
    <x v="7"/>
    <x v="2"/>
    <n v="626"/>
  </r>
  <r>
    <x v="90"/>
    <x v="22"/>
    <x v="3"/>
    <x v="8"/>
    <x v="2"/>
    <m/>
  </r>
  <r>
    <x v="90"/>
    <x v="22"/>
    <x v="3"/>
    <x v="9"/>
    <x v="2"/>
    <n v="4768"/>
  </r>
  <r>
    <x v="90"/>
    <x v="0"/>
    <x v="0"/>
    <x v="0"/>
    <x v="2"/>
    <n v="1006924"/>
  </r>
  <r>
    <x v="91"/>
    <x v="20"/>
    <x v="1"/>
    <x v="1"/>
    <x v="3"/>
    <n v="2518"/>
  </r>
  <r>
    <x v="91"/>
    <x v="20"/>
    <x v="1"/>
    <x v="2"/>
    <x v="3"/>
    <n v="3360"/>
  </r>
  <r>
    <x v="91"/>
    <x v="20"/>
    <x v="1"/>
    <x v="3"/>
    <x v="3"/>
    <n v="685"/>
  </r>
  <r>
    <x v="91"/>
    <x v="20"/>
    <x v="1"/>
    <x v="4"/>
    <x v="3"/>
    <n v="9449"/>
  </r>
  <r>
    <x v="91"/>
    <x v="20"/>
    <x v="1"/>
    <x v="5"/>
    <x v="3"/>
    <n v="16057"/>
  </r>
  <r>
    <x v="91"/>
    <x v="20"/>
    <x v="1"/>
    <x v="6"/>
    <x v="3"/>
    <n v="14826"/>
  </r>
  <r>
    <x v="91"/>
    <x v="20"/>
    <x v="1"/>
    <x v="7"/>
    <x v="3"/>
    <n v="6689"/>
  </r>
  <r>
    <x v="91"/>
    <x v="20"/>
    <x v="1"/>
    <x v="8"/>
    <x v="3"/>
    <n v="1650"/>
  </r>
  <r>
    <x v="91"/>
    <x v="20"/>
    <x v="1"/>
    <x v="9"/>
    <x v="3"/>
    <n v="1406"/>
  </r>
  <r>
    <x v="91"/>
    <x v="0"/>
    <x v="0"/>
    <x v="0"/>
    <x v="4"/>
    <n v="56640"/>
  </r>
  <r>
    <x v="91"/>
    <x v="20"/>
    <x v="2"/>
    <x v="1"/>
    <x v="3"/>
    <n v="1113"/>
  </r>
  <r>
    <x v="91"/>
    <x v="20"/>
    <x v="2"/>
    <x v="2"/>
    <x v="3"/>
    <n v="1776"/>
  </r>
  <r>
    <x v="91"/>
    <x v="20"/>
    <x v="2"/>
    <x v="3"/>
    <x v="3"/>
    <n v="585"/>
  </r>
  <r>
    <x v="91"/>
    <x v="20"/>
    <x v="2"/>
    <x v="4"/>
    <x v="3"/>
    <n v="8998"/>
  </r>
  <r>
    <x v="91"/>
    <x v="20"/>
    <x v="2"/>
    <x v="5"/>
    <x v="3"/>
    <n v="13375"/>
  </r>
  <r>
    <x v="91"/>
    <x v="20"/>
    <x v="2"/>
    <x v="6"/>
    <x v="3"/>
    <n v="14576"/>
  </r>
  <r>
    <x v="91"/>
    <x v="20"/>
    <x v="2"/>
    <x v="7"/>
    <x v="3"/>
    <n v="5526"/>
  </r>
  <r>
    <x v="91"/>
    <x v="20"/>
    <x v="2"/>
    <x v="8"/>
    <x v="3"/>
    <n v="1261"/>
  </r>
  <r>
    <x v="91"/>
    <x v="20"/>
    <x v="2"/>
    <x v="9"/>
    <x v="3"/>
    <n v="326"/>
  </r>
  <r>
    <x v="91"/>
    <x v="0"/>
    <x v="0"/>
    <x v="0"/>
    <x v="4"/>
    <n v="47535"/>
  </r>
  <r>
    <x v="91"/>
    <x v="20"/>
    <x v="3"/>
    <x v="1"/>
    <x v="3"/>
    <n v="1406"/>
  </r>
  <r>
    <x v="91"/>
    <x v="20"/>
    <x v="3"/>
    <x v="2"/>
    <x v="3"/>
    <n v="1584"/>
  </r>
  <r>
    <x v="91"/>
    <x v="20"/>
    <x v="3"/>
    <x v="3"/>
    <x v="3"/>
    <n v="100"/>
  </r>
  <r>
    <x v="91"/>
    <x v="20"/>
    <x v="3"/>
    <x v="4"/>
    <x v="3"/>
    <n v="451"/>
  </r>
  <r>
    <x v="91"/>
    <x v="20"/>
    <x v="3"/>
    <x v="5"/>
    <x v="3"/>
    <n v="2683"/>
  </r>
  <r>
    <x v="91"/>
    <x v="20"/>
    <x v="3"/>
    <x v="6"/>
    <x v="3"/>
    <n v="250"/>
  </r>
  <r>
    <x v="91"/>
    <x v="20"/>
    <x v="3"/>
    <x v="7"/>
    <x v="3"/>
    <n v="1163"/>
  </r>
  <r>
    <x v="91"/>
    <x v="20"/>
    <x v="3"/>
    <x v="8"/>
    <x v="3"/>
    <n v="389"/>
  </r>
  <r>
    <x v="91"/>
    <x v="20"/>
    <x v="3"/>
    <x v="9"/>
    <x v="3"/>
    <n v="1080"/>
  </r>
  <r>
    <x v="91"/>
    <x v="0"/>
    <x v="0"/>
    <x v="0"/>
    <x v="2"/>
    <n v="9105"/>
  </r>
  <r>
    <x v="91"/>
    <x v="22"/>
    <x v="1"/>
    <x v="1"/>
    <x v="2"/>
    <n v="49934"/>
  </r>
  <r>
    <x v="91"/>
    <x v="22"/>
    <x v="1"/>
    <x v="2"/>
    <x v="2"/>
    <n v="73714"/>
  </r>
  <r>
    <x v="91"/>
    <x v="22"/>
    <x v="1"/>
    <x v="3"/>
    <x v="2"/>
    <n v="750"/>
  </r>
  <r>
    <x v="91"/>
    <x v="22"/>
    <x v="1"/>
    <x v="4"/>
    <x v="2"/>
    <n v="113380"/>
  </r>
  <r>
    <x v="91"/>
    <x v="22"/>
    <x v="1"/>
    <x v="5"/>
    <x v="2"/>
    <n v="191820"/>
  </r>
  <r>
    <x v="91"/>
    <x v="22"/>
    <x v="1"/>
    <x v="6"/>
    <x v="2"/>
    <n v="82863"/>
  </r>
  <r>
    <x v="91"/>
    <x v="22"/>
    <x v="1"/>
    <x v="7"/>
    <x v="2"/>
    <n v="49216"/>
  </r>
  <r>
    <x v="91"/>
    <x v="22"/>
    <x v="1"/>
    <x v="8"/>
    <x v="2"/>
    <n v="20950"/>
  </r>
  <r>
    <x v="91"/>
    <x v="22"/>
    <x v="1"/>
    <x v="9"/>
    <x v="2"/>
    <n v="40903"/>
  </r>
  <r>
    <x v="91"/>
    <x v="0"/>
    <x v="0"/>
    <x v="0"/>
    <x v="4"/>
    <n v="623530"/>
  </r>
  <r>
    <x v="91"/>
    <x v="22"/>
    <x v="2"/>
    <x v="1"/>
    <x v="2"/>
    <n v="7807"/>
  </r>
  <r>
    <x v="91"/>
    <x v="22"/>
    <x v="2"/>
    <x v="2"/>
    <x v="2"/>
    <n v="10869"/>
  </r>
  <r>
    <x v="91"/>
    <x v="22"/>
    <x v="2"/>
    <x v="3"/>
    <x v="2"/>
    <m/>
  </r>
  <r>
    <x v="91"/>
    <x v="22"/>
    <x v="2"/>
    <x v="4"/>
    <x v="2"/>
    <n v="108280"/>
  </r>
  <r>
    <x v="91"/>
    <x v="22"/>
    <x v="2"/>
    <x v="5"/>
    <x v="2"/>
    <n v="120532"/>
  </r>
  <r>
    <x v="91"/>
    <x v="22"/>
    <x v="2"/>
    <x v="6"/>
    <x v="2"/>
    <n v="79343"/>
  </r>
  <r>
    <x v="91"/>
    <x v="22"/>
    <x v="2"/>
    <x v="7"/>
    <x v="2"/>
    <n v="32482"/>
  </r>
  <r>
    <x v="91"/>
    <x v="22"/>
    <x v="2"/>
    <x v="8"/>
    <x v="2"/>
    <n v="14261"/>
  </r>
  <r>
    <x v="91"/>
    <x v="22"/>
    <x v="2"/>
    <x v="9"/>
    <x v="2"/>
    <n v="694"/>
  </r>
  <r>
    <x v="91"/>
    <x v="0"/>
    <x v="0"/>
    <x v="0"/>
    <x v="4"/>
    <n v="374268"/>
  </r>
  <r>
    <x v="91"/>
    <x v="22"/>
    <x v="3"/>
    <x v="1"/>
    <x v="2"/>
    <n v="42127"/>
  </r>
  <r>
    <x v="91"/>
    <x v="22"/>
    <x v="3"/>
    <x v="2"/>
    <x v="2"/>
    <n v="62845"/>
  </r>
  <r>
    <x v="91"/>
    <x v="22"/>
    <x v="3"/>
    <x v="3"/>
    <x v="2"/>
    <n v="750"/>
  </r>
  <r>
    <x v="91"/>
    <x v="22"/>
    <x v="3"/>
    <x v="4"/>
    <x v="2"/>
    <n v="5100"/>
  </r>
  <r>
    <x v="91"/>
    <x v="22"/>
    <x v="3"/>
    <x v="5"/>
    <x v="2"/>
    <n v="71288"/>
  </r>
  <r>
    <x v="91"/>
    <x v="22"/>
    <x v="3"/>
    <x v="6"/>
    <x v="2"/>
    <n v="3520"/>
  </r>
  <r>
    <x v="91"/>
    <x v="22"/>
    <x v="3"/>
    <x v="7"/>
    <x v="2"/>
    <n v="16734"/>
  </r>
  <r>
    <x v="91"/>
    <x v="22"/>
    <x v="3"/>
    <x v="8"/>
    <x v="2"/>
    <n v="6689"/>
  </r>
  <r>
    <x v="91"/>
    <x v="22"/>
    <x v="3"/>
    <x v="9"/>
    <x v="2"/>
    <n v="40209"/>
  </r>
  <r>
    <x v="91"/>
    <x v="0"/>
    <x v="0"/>
    <x v="0"/>
    <x v="2"/>
    <n v="249262"/>
  </r>
  <r>
    <x v="92"/>
    <x v="20"/>
    <x v="1"/>
    <x v="1"/>
    <x v="3"/>
    <m/>
  </r>
  <r>
    <x v="92"/>
    <x v="20"/>
    <x v="1"/>
    <x v="5"/>
    <x v="3"/>
    <n v="162551"/>
  </r>
  <r>
    <x v="92"/>
    <x v="20"/>
    <x v="1"/>
    <x v="8"/>
    <x v="3"/>
    <n v="23933"/>
  </r>
  <r>
    <x v="92"/>
    <x v="20"/>
    <x v="1"/>
    <x v="9"/>
    <x v="3"/>
    <m/>
  </r>
  <r>
    <x v="92"/>
    <x v="0"/>
    <x v="0"/>
    <x v="0"/>
    <x v="4"/>
    <n v="186484"/>
  </r>
  <r>
    <x v="92"/>
    <x v="20"/>
    <x v="2"/>
    <x v="5"/>
    <x v="3"/>
    <n v="147785"/>
  </r>
  <r>
    <x v="92"/>
    <x v="20"/>
    <x v="2"/>
    <x v="8"/>
    <x v="3"/>
    <n v="1796"/>
  </r>
  <r>
    <x v="92"/>
    <x v="20"/>
    <x v="2"/>
    <x v="9"/>
    <x v="3"/>
    <m/>
  </r>
  <r>
    <x v="92"/>
    <x v="0"/>
    <x v="0"/>
    <x v="0"/>
    <x v="4"/>
    <n v="149581"/>
  </r>
  <r>
    <x v="92"/>
    <x v="20"/>
    <x v="3"/>
    <x v="1"/>
    <x v="3"/>
    <m/>
  </r>
  <r>
    <x v="92"/>
    <x v="20"/>
    <x v="3"/>
    <x v="5"/>
    <x v="3"/>
    <n v="14766"/>
  </r>
  <r>
    <x v="92"/>
    <x v="20"/>
    <x v="3"/>
    <x v="8"/>
    <x v="3"/>
    <n v="22137"/>
  </r>
  <r>
    <x v="92"/>
    <x v="20"/>
    <x v="3"/>
    <x v="9"/>
    <x v="3"/>
    <m/>
  </r>
  <r>
    <x v="92"/>
    <x v="0"/>
    <x v="0"/>
    <x v="0"/>
    <x v="2"/>
    <n v="36903"/>
  </r>
  <r>
    <x v="92"/>
    <x v="22"/>
    <x v="1"/>
    <x v="5"/>
    <x v="2"/>
    <n v="6095167"/>
  </r>
  <r>
    <x v="92"/>
    <x v="22"/>
    <x v="1"/>
    <x v="8"/>
    <x v="2"/>
    <n v="1439383"/>
  </r>
  <r>
    <x v="92"/>
    <x v="22"/>
    <x v="1"/>
    <x v="9"/>
    <x v="2"/>
    <m/>
  </r>
  <r>
    <x v="92"/>
    <x v="0"/>
    <x v="0"/>
    <x v="0"/>
    <x v="4"/>
    <n v="7534550"/>
  </r>
  <r>
    <x v="92"/>
    <x v="22"/>
    <x v="2"/>
    <x v="5"/>
    <x v="2"/>
    <n v="4981898"/>
  </r>
  <r>
    <x v="92"/>
    <x v="22"/>
    <x v="2"/>
    <x v="8"/>
    <x v="2"/>
    <n v="20682"/>
  </r>
  <r>
    <x v="92"/>
    <x v="22"/>
    <x v="2"/>
    <x v="9"/>
    <x v="2"/>
    <m/>
  </r>
  <r>
    <x v="92"/>
    <x v="0"/>
    <x v="0"/>
    <x v="0"/>
    <x v="4"/>
    <n v="5002580"/>
  </r>
  <r>
    <x v="92"/>
    <x v="22"/>
    <x v="3"/>
    <x v="5"/>
    <x v="2"/>
    <n v="1113269"/>
  </r>
  <r>
    <x v="92"/>
    <x v="22"/>
    <x v="3"/>
    <x v="8"/>
    <x v="2"/>
    <n v="1418701"/>
  </r>
  <r>
    <x v="92"/>
    <x v="22"/>
    <x v="3"/>
    <x v="9"/>
    <x v="2"/>
    <m/>
  </r>
  <r>
    <x v="92"/>
    <x v="0"/>
    <x v="0"/>
    <x v="0"/>
    <x v="2"/>
    <n v="2531970"/>
  </r>
  <r>
    <x v="93"/>
    <x v="23"/>
    <x v="0"/>
    <x v="1"/>
    <x v="5"/>
    <n v="227469"/>
  </r>
  <r>
    <x v="93"/>
    <x v="23"/>
    <x v="0"/>
    <x v="2"/>
    <x v="5"/>
    <n v="26800"/>
  </r>
  <r>
    <x v="93"/>
    <x v="23"/>
    <x v="0"/>
    <x v="3"/>
    <x v="5"/>
    <n v="6461"/>
  </r>
  <r>
    <x v="93"/>
    <x v="23"/>
    <x v="0"/>
    <x v="4"/>
    <x v="5"/>
    <n v="50723"/>
  </r>
  <r>
    <x v="93"/>
    <x v="23"/>
    <x v="0"/>
    <x v="5"/>
    <x v="5"/>
    <n v="35982"/>
  </r>
  <r>
    <x v="93"/>
    <x v="23"/>
    <x v="0"/>
    <x v="6"/>
    <x v="5"/>
    <n v="82701"/>
  </r>
  <r>
    <x v="93"/>
    <x v="23"/>
    <x v="0"/>
    <x v="7"/>
    <x v="5"/>
    <n v="131041"/>
  </r>
  <r>
    <x v="93"/>
    <x v="23"/>
    <x v="0"/>
    <x v="8"/>
    <x v="5"/>
    <n v="132815"/>
  </r>
  <r>
    <x v="93"/>
    <x v="23"/>
    <x v="0"/>
    <x v="9"/>
    <x v="5"/>
    <n v="808"/>
  </r>
  <r>
    <x v="93"/>
    <x v="0"/>
    <x v="0"/>
    <x v="0"/>
    <x v="5"/>
    <n v="694801"/>
  </r>
  <r>
    <x v="93"/>
    <x v="23"/>
    <x v="0"/>
    <x v="1"/>
    <x v="1"/>
    <n v="1237080"/>
  </r>
  <r>
    <x v="93"/>
    <x v="23"/>
    <x v="0"/>
    <x v="2"/>
    <x v="1"/>
    <n v="110272"/>
  </r>
  <r>
    <x v="93"/>
    <x v="23"/>
    <x v="0"/>
    <x v="3"/>
    <x v="1"/>
    <n v="23926"/>
  </r>
  <r>
    <x v="93"/>
    <x v="23"/>
    <x v="0"/>
    <x v="4"/>
    <x v="1"/>
    <n v="272509"/>
  </r>
  <r>
    <x v="93"/>
    <x v="23"/>
    <x v="0"/>
    <x v="5"/>
    <x v="1"/>
    <n v="150651"/>
  </r>
  <r>
    <x v="93"/>
    <x v="23"/>
    <x v="0"/>
    <x v="6"/>
    <x v="1"/>
    <n v="300223"/>
  </r>
  <r>
    <x v="93"/>
    <x v="23"/>
    <x v="0"/>
    <x v="7"/>
    <x v="1"/>
    <n v="716589"/>
  </r>
  <r>
    <x v="93"/>
    <x v="23"/>
    <x v="0"/>
    <x v="8"/>
    <x v="1"/>
    <n v="436869"/>
  </r>
  <r>
    <x v="93"/>
    <x v="23"/>
    <x v="0"/>
    <x v="9"/>
    <x v="1"/>
    <n v="3426"/>
  </r>
  <r>
    <x v="93"/>
    <x v="0"/>
    <x v="0"/>
    <x v="0"/>
    <x v="1"/>
    <n v="3251544"/>
  </r>
  <r>
    <x v="93"/>
    <x v="24"/>
    <x v="0"/>
    <x v="1"/>
    <x v="5"/>
    <n v="22427"/>
  </r>
  <r>
    <x v="93"/>
    <x v="24"/>
    <x v="0"/>
    <x v="2"/>
    <x v="5"/>
    <n v="28233"/>
  </r>
  <r>
    <x v="93"/>
    <x v="24"/>
    <x v="0"/>
    <x v="3"/>
    <x v="5"/>
    <n v="1292"/>
  </r>
  <r>
    <x v="93"/>
    <x v="24"/>
    <x v="0"/>
    <x v="4"/>
    <x v="5"/>
    <n v="355010"/>
  </r>
  <r>
    <x v="93"/>
    <x v="24"/>
    <x v="0"/>
    <x v="5"/>
    <x v="5"/>
    <n v="60359"/>
  </r>
  <r>
    <x v="93"/>
    <x v="24"/>
    <x v="0"/>
    <x v="6"/>
    <x v="5"/>
    <n v="25343"/>
  </r>
  <r>
    <x v="93"/>
    <x v="24"/>
    <x v="0"/>
    <x v="7"/>
    <x v="5"/>
    <n v="10016"/>
  </r>
  <r>
    <x v="93"/>
    <x v="24"/>
    <x v="0"/>
    <x v="8"/>
    <x v="5"/>
    <n v="68258"/>
  </r>
  <r>
    <x v="93"/>
    <x v="24"/>
    <x v="0"/>
    <x v="9"/>
    <x v="5"/>
    <n v="8511"/>
  </r>
  <r>
    <x v="93"/>
    <x v="0"/>
    <x v="0"/>
    <x v="0"/>
    <x v="5"/>
    <n v="579449"/>
  </r>
  <r>
    <x v="93"/>
    <x v="24"/>
    <x v="0"/>
    <x v="1"/>
    <x v="1"/>
    <n v="58323"/>
  </r>
  <r>
    <x v="93"/>
    <x v="24"/>
    <x v="0"/>
    <x v="2"/>
    <x v="1"/>
    <n v="49884"/>
  </r>
  <r>
    <x v="93"/>
    <x v="24"/>
    <x v="0"/>
    <x v="3"/>
    <x v="1"/>
    <n v="2616"/>
  </r>
  <r>
    <x v="93"/>
    <x v="24"/>
    <x v="0"/>
    <x v="4"/>
    <x v="1"/>
    <n v="838890"/>
  </r>
  <r>
    <x v="93"/>
    <x v="24"/>
    <x v="0"/>
    <x v="5"/>
    <x v="1"/>
    <n v="152220"/>
  </r>
  <r>
    <x v="93"/>
    <x v="24"/>
    <x v="0"/>
    <x v="6"/>
    <x v="1"/>
    <n v="57931"/>
  </r>
  <r>
    <x v="93"/>
    <x v="24"/>
    <x v="0"/>
    <x v="7"/>
    <x v="1"/>
    <n v="37080"/>
  </r>
  <r>
    <x v="93"/>
    <x v="24"/>
    <x v="0"/>
    <x v="8"/>
    <x v="1"/>
    <n v="139990"/>
  </r>
  <r>
    <x v="93"/>
    <x v="24"/>
    <x v="0"/>
    <x v="9"/>
    <x v="1"/>
    <n v="19937"/>
  </r>
  <r>
    <x v="93"/>
    <x v="0"/>
    <x v="0"/>
    <x v="0"/>
    <x v="1"/>
    <n v="1356872"/>
  </r>
  <r>
    <x v="93"/>
    <x v="25"/>
    <x v="0"/>
    <x v="1"/>
    <x v="5"/>
    <n v="12547"/>
  </r>
  <r>
    <x v="93"/>
    <x v="25"/>
    <x v="0"/>
    <x v="4"/>
    <x v="5"/>
    <n v="215"/>
  </r>
  <r>
    <x v="93"/>
    <x v="25"/>
    <x v="0"/>
    <x v="5"/>
    <x v="5"/>
    <n v="1000"/>
  </r>
  <r>
    <x v="93"/>
    <x v="25"/>
    <x v="0"/>
    <x v="6"/>
    <x v="5"/>
    <n v="66"/>
  </r>
  <r>
    <x v="93"/>
    <x v="25"/>
    <x v="0"/>
    <x v="8"/>
    <x v="5"/>
    <n v="621"/>
  </r>
  <r>
    <x v="93"/>
    <x v="0"/>
    <x v="0"/>
    <x v="0"/>
    <x v="5"/>
    <n v="14449"/>
  </r>
  <r>
    <x v="93"/>
    <x v="25"/>
    <x v="0"/>
    <x v="1"/>
    <x v="1"/>
    <n v="36753"/>
  </r>
  <r>
    <x v="93"/>
    <x v="25"/>
    <x v="0"/>
    <x v="4"/>
    <x v="1"/>
    <n v="592"/>
  </r>
  <r>
    <x v="93"/>
    <x v="25"/>
    <x v="0"/>
    <x v="5"/>
    <x v="1"/>
    <n v="2757"/>
  </r>
  <r>
    <x v="93"/>
    <x v="25"/>
    <x v="0"/>
    <x v="6"/>
    <x v="1"/>
    <n v="249"/>
  </r>
  <r>
    <x v="93"/>
    <x v="25"/>
    <x v="0"/>
    <x v="8"/>
    <x v="1"/>
    <n v="1431"/>
  </r>
  <r>
    <x v="93"/>
    <x v="0"/>
    <x v="0"/>
    <x v="0"/>
    <x v="1"/>
    <n v="41782"/>
  </r>
  <r>
    <x v="93"/>
    <x v="26"/>
    <x v="0"/>
    <x v="1"/>
    <x v="1"/>
    <n v="198942"/>
  </r>
  <r>
    <x v="93"/>
    <x v="26"/>
    <x v="0"/>
    <x v="2"/>
    <x v="1"/>
    <n v="15337"/>
  </r>
  <r>
    <x v="93"/>
    <x v="26"/>
    <x v="0"/>
    <x v="3"/>
    <x v="1"/>
    <n v="6634"/>
  </r>
  <r>
    <x v="93"/>
    <x v="26"/>
    <x v="0"/>
    <x v="4"/>
    <x v="1"/>
    <n v="189313"/>
  </r>
  <r>
    <x v="93"/>
    <x v="26"/>
    <x v="0"/>
    <x v="5"/>
    <x v="1"/>
    <n v="205837"/>
  </r>
  <r>
    <x v="93"/>
    <x v="26"/>
    <x v="0"/>
    <x v="6"/>
    <x v="1"/>
    <n v="202219"/>
  </r>
  <r>
    <x v="93"/>
    <x v="26"/>
    <x v="0"/>
    <x v="7"/>
    <x v="1"/>
    <n v="18767"/>
  </r>
  <r>
    <x v="93"/>
    <x v="26"/>
    <x v="0"/>
    <x v="8"/>
    <x v="1"/>
    <n v="68053"/>
  </r>
  <r>
    <x v="93"/>
    <x v="26"/>
    <x v="0"/>
    <x v="9"/>
    <x v="1"/>
    <n v="42348"/>
  </r>
  <r>
    <x v="93"/>
    <x v="0"/>
    <x v="0"/>
    <x v="0"/>
    <x v="1"/>
    <n v="947449"/>
  </r>
  <r>
    <x v="71"/>
    <x v="0"/>
    <x v="0"/>
    <x v="1"/>
    <x v="3"/>
    <n v="163924"/>
  </r>
  <r>
    <x v="71"/>
    <x v="0"/>
    <x v="0"/>
    <x v="2"/>
    <x v="3"/>
    <n v="53077"/>
  </r>
  <r>
    <x v="71"/>
    <x v="0"/>
    <x v="0"/>
    <x v="3"/>
    <x v="3"/>
    <n v="39496"/>
  </r>
  <r>
    <x v="71"/>
    <x v="0"/>
    <x v="0"/>
    <x v="4"/>
    <x v="3"/>
    <n v="34298"/>
  </r>
  <r>
    <x v="71"/>
    <x v="0"/>
    <x v="0"/>
    <x v="5"/>
    <x v="3"/>
    <n v="27979"/>
  </r>
  <r>
    <x v="71"/>
    <x v="0"/>
    <x v="0"/>
    <x v="6"/>
    <x v="3"/>
    <n v="15795"/>
  </r>
  <r>
    <x v="71"/>
    <x v="0"/>
    <x v="0"/>
    <x v="7"/>
    <x v="3"/>
    <n v="11302"/>
  </r>
  <r>
    <x v="71"/>
    <x v="0"/>
    <x v="0"/>
    <x v="8"/>
    <x v="3"/>
    <n v="41741"/>
  </r>
  <r>
    <x v="71"/>
    <x v="0"/>
    <x v="0"/>
    <x v="9"/>
    <x v="3"/>
    <n v="106053"/>
  </r>
  <r>
    <x v="71"/>
    <x v="0"/>
    <x v="0"/>
    <x v="0"/>
    <x v="3"/>
    <n v="493665"/>
  </r>
  <r>
    <x v="94"/>
    <x v="20"/>
    <x v="0"/>
    <x v="1"/>
    <x v="3"/>
    <n v="15188"/>
  </r>
  <r>
    <x v="94"/>
    <x v="20"/>
    <x v="0"/>
    <x v="2"/>
    <x v="3"/>
    <n v="5082"/>
  </r>
  <r>
    <x v="94"/>
    <x v="20"/>
    <x v="0"/>
    <x v="3"/>
    <x v="3"/>
    <n v="7091"/>
  </r>
  <r>
    <x v="94"/>
    <x v="20"/>
    <x v="0"/>
    <x v="4"/>
    <x v="3"/>
    <n v="24526"/>
  </r>
  <r>
    <x v="94"/>
    <x v="20"/>
    <x v="0"/>
    <x v="5"/>
    <x v="3"/>
    <n v="6228"/>
  </r>
  <r>
    <x v="94"/>
    <x v="20"/>
    <x v="0"/>
    <x v="6"/>
    <x v="3"/>
    <n v="12742"/>
  </r>
  <r>
    <x v="94"/>
    <x v="20"/>
    <x v="0"/>
    <x v="7"/>
    <x v="3"/>
    <n v="9495"/>
  </r>
  <r>
    <x v="94"/>
    <x v="20"/>
    <x v="0"/>
    <x v="8"/>
    <x v="3"/>
    <n v="3996"/>
  </r>
  <r>
    <x v="94"/>
    <x v="20"/>
    <x v="0"/>
    <x v="9"/>
    <x v="3"/>
    <n v="23887"/>
  </r>
  <r>
    <x v="94"/>
    <x v="0"/>
    <x v="0"/>
    <x v="0"/>
    <x v="3"/>
    <n v="108234"/>
  </r>
  <r>
    <x v="95"/>
    <x v="20"/>
    <x v="0"/>
    <x v="1"/>
    <x v="3"/>
    <n v="13979"/>
  </r>
  <r>
    <x v="95"/>
    <x v="20"/>
    <x v="0"/>
    <x v="2"/>
    <x v="3"/>
    <n v="29398"/>
  </r>
  <r>
    <x v="95"/>
    <x v="20"/>
    <x v="0"/>
    <x v="3"/>
    <x v="3"/>
    <n v="2018"/>
  </r>
  <r>
    <x v="95"/>
    <x v="20"/>
    <x v="0"/>
    <x v="4"/>
    <x v="3"/>
    <n v="2"/>
  </r>
  <r>
    <x v="95"/>
    <x v="20"/>
    <x v="0"/>
    <x v="5"/>
    <x v="3"/>
    <n v="2246"/>
  </r>
  <r>
    <x v="95"/>
    <x v="20"/>
    <x v="0"/>
    <x v="6"/>
    <x v="3"/>
    <n v="871"/>
  </r>
  <r>
    <x v="95"/>
    <x v="20"/>
    <x v="0"/>
    <x v="7"/>
    <x v="3"/>
    <n v="10"/>
  </r>
  <r>
    <x v="95"/>
    <x v="20"/>
    <x v="0"/>
    <x v="8"/>
    <x v="3"/>
    <n v="8411"/>
  </r>
  <r>
    <x v="95"/>
    <x v="20"/>
    <x v="0"/>
    <x v="9"/>
    <x v="3"/>
    <n v="49047"/>
  </r>
  <r>
    <x v="95"/>
    <x v="0"/>
    <x v="0"/>
    <x v="0"/>
    <x v="3"/>
    <n v="105982"/>
  </r>
  <r>
    <x v="96"/>
    <x v="20"/>
    <x v="0"/>
    <x v="1"/>
    <x v="3"/>
    <n v="1851"/>
  </r>
  <r>
    <x v="96"/>
    <x v="20"/>
    <x v="0"/>
    <x v="2"/>
    <x v="3"/>
    <n v="9640"/>
  </r>
  <r>
    <x v="96"/>
    <x v="20"/>
    <x v="0"/>
    <x v="3"/>
    <x v="3"/>
    <n v="20"/>
  </r>
  <r>
    <x v="96"/>
    <x v="20"/>
    <x v="0"/>
    <x v="4"/>
    <x v="3"/>
    <n v="54"/>
  </r>
  <r>
    <x v="96"/>
    <x v="20"/>
    <x v="0"/>
    <x v="5"/>
    <x v="3"/>
    <n v="5217"/>
  </r>
  <r>
    <x v="96"/>
    <x v="20"/>
    <x v="0"/>
    <x v="6"/>
    <x v="3"/>
    <n v="240"/>
  </r>
  <r>
    <x v="96"/>
    <x v="20"/>
    <x v="0"/>
    <x v="7"/>
    <x v="3"/>
    <n v="153"/>
  </r>
  <r>
    <x v="96"/>
    <x v="20"/>
    <x v="0"/>
    <x v="8"/>
    <x v="3"/>
    <n v="11133"/>
  </r>
  <r>
    <x v="96"/>
    <x v="20"/>
    <x v="0"/>
    <x v="9"/>
    <x v="3"/>
    <n v="16729"/>
  </r>
  <r>
    <x v="96"/>
    <x v="0"/>
    <x v="0"/>
    <x v="0"/>
    <x v="3"/>
    <n v="45038"/>
  </r>
  <r>
    <x v="97"/>
    <x v="20"/>
    <x v="0"/>
    <x v="1"/>
    <x v="3"/>
    <n v="114463"/>
  </r>
  <r>
    <x v="97"/>
    <x v="20"/>
    <x v="0"/>
    <x v="2"/>
    <x v="3"/>
    <n v="5889"/>
  </r>
  <r>
    <x v="97"/>
    <x v="20"/>
    <x v="0"/>
    <x v="3"/>
    <x v="3"/>
    <n v="14402"/>
  </r>
  <r>
    <x v="97"/>
    <x v="20"/>
    <x v="0"/>
    <x v="4"/>
    <x v="3"/>
    <n v="1058"/>
  </r>
  <r>
    <x v="97"/>
    <x v="20"/>
    <x v="0"/>
    <x v="5"/>
    <x v="3"/>
    <n v="8"/>
  </r>
  <r>
    <x v="97"/>
    <x v="20"/>
    <x v="0"/>
    <x v="6"/>
    <x v="3"/>
    <n v="27"/>
  </r>
  <r>
    <x v="97"/>
    <x v="20"/>
    <x v="0"/>
    <x v="7"/>
    <x v="3"/>
    <n v="5"/>
  </r>
  <r>
    <x v="97"/>
    <x v="20"/>
    <x v="0"/>
    <x v="8"/>
    <x v="3"/>
    <n v="479"/>
  </r>
  <r>
    <x v="97"/>
    <x v="20"/>
    <x v="0"/>
    <x v="9"/>
    <x v="3"/>
    <n v="2853"/>
  </r>
  <r>
    <x v="97"/>
    <x v="0"/>
    <x v="0"/>
    <x v="0"/>
    <x v="3"/>
    <n v="139185"/>
  </r>
  <r>
    <x v="98"/>
    <x v="20"/>
    <x v="0"/>
    <x v="1"/>
    <x v="3"/>
    <n v="381"/>
  </r>
  <r>
    <x v="98"/>
    <x v="20"/>
    <x v="0"/>
    <x v="2"/>
    <x v="3"/>
    <n v="2262"/>
  </r>
  <r>
    <x v="98"/>
    <x v="20"/>
    <x v="0"/>
    <x v="3"/>
    <x v="3"/>
    <n v="8937"/>
  </r>
  <r>
    <x v="98"/>
    <x v="20"/>
    <x v="0"/>
    <x v="4"/>
    <x v="3"/>
    <n v="8492"/>
  </r>
  <r>
    <x v="98"/>
    <x v="20"/>
    <x v="0"/>
    <x v="5"/>
    <x v="3"/>
    <n v="9929"/>
  </r>
  <r>
    <x v="98"/>
    <x v="20"/>
    <x v="0"/>
    <x v="6"/>
    <x v="3"/>
    <n v="1621"/>
  </r>
  <r>
    <x v="98"/>
    <x v="20"/>
    <x v="0"/>
    <x v="7"/>
    <x v="3"/>
    <n v="497"/>
  </r>
  <r>
    <x v="98"/>
    <x v="20"/>
    <x v="0"/>
    <x v="8"/>
    <x v="3"/>
    <n v="16925"/>
  </r>
  <r>
    <x v="98"/>
    <x v="20"/>
    <x v="0"/>
    <x v="9"/>
    <x v="3"/>
    <n v="10545"/>
  </r>
  <r>
    <x v="98"/>
    <x v="0"/>
    <x v="0"/>
    <x v="0"/>
    <x v="3"/>
    <n v="59590"/>
  </r>
  <r>
    <x v="99"/>
    <x v="20"/>
    <x v="0"/>
    <x v="1"/>
    <x v="3"/>
    <n v="12004"/>
  </r>
  <r>
    <x v="99"/>
    <x v="20"/>
    <x v="0"/>
    <x v="2"/>
    <x v="3"/>
    <n v="617"/>
  </r>
  <r>
    <x v="99"/>
    <x v="20"/>
    <x v="0"/>
    <x v="3"/>
    <x v="3"/>
    <n v="4822"/>
  </r>
  <r>
    <x v="99"/>
    <x v="20"/>
    <x v="0"/>
    <x v="4"/>
    <x v="3"/>
    <n v="149"/>
  </r>
  <r>
    <x v="99"/>
    <x v="20"/>
    <x v="0"/>
    <x v="5"/>
    <x v="3"/>
    <n v="3295"/>
  </r>
  <r>
    <x v="99"/>
    <x v="20"/>
    <x v="0"/>
    <x v="6"/>
    <x v="3"/>
    <n v="257"/>
  </r>
  <r>
    <x v="99"/>
    <x v="20"/>
    <x v="0"/>
    <x v="7"/>
    <x v="3"/>
    <n v="658"/>
  </r>
  <r>
    <x v="99"/>
    <x v="20"/>
    <x v="0"/>
    <x v="8"/>
    <x v="3"/>
    <n v="323"/>
  </r>
  <r>
    <x v="99"/>
    <x v="20"/>
    <x v="0"/>
    <x v="9"/>
    <x v="3"/>
    <n v="1236"/>
  </r>
  <r>
    <x v="99"/>
    <x v="0"/>
    <x v="0"/>
    <x v="0"/>
    <x v="3"/>
    <n v="23362"/>
  </r>
  <r>
    <x v="100"/>
    <x v="27"/>
    <x v="0"/>
    <x v="1"/>
    <x v="3"/>
    <n v="163"/>
  </r>
  <r>
    <x v="100"/>
    <x v="27"/>
    <x v="0"/>
    <x v="2"/>
    <x v="3"/>
    <n v="26"/>
  </r>
  <r>
    <x v="100"/>
    <x v="27"/>
    <x v="0"/>
    <x v="3"/>
    <x v="3"/>
    <n v="281"/>
  </r>
  <r>
    <x v="100"/>
    <x v="27"/>
    <x v="0"/>
    <x v="4"/>
    <x v="3"/>
    <n v="20"/>
  </r>
  <r>
    <x v="100"/>
    <x v="27"/>
    <x v="0"/>
    <x v="5"/>
    <x v="3"/>
    <n v="24"/>
  </r>
  <r>
    <x v="100"/>
    <x v="27"/>
    <x v="0"/>
    <x v="6"/>
    <x v="3"/>
    <n v="1931"/>
  </r>
  <r>
    <x v="100"/>
    <x v="27"/>
    <x v="0"/>
    <x v="7"/>
    <x v="3"/>
    <n v="188"/>
  </r>
  <r>
    <x v="100"/>
    <x v="27"/>
    <x v="0"/>
    <x v="8"/>
    <x v="3"/>
    <n v="105"/>
  </r>
  <r>
    <x v="100"/>
    <x v="27"/>
    <x v="0"/>
    <x v="9"/>
    <x v="3"/>
    <n v="150"/>
  </r>
  <r>
    <x v="100"/>
    <x v="0"/>
    <x v="0"/>
    <x v="0"/>
    <x v="3"/>
    <n v="2889"/>
  </r>
  <r>
    <x v="100"/>
    <x v="28"/>
    <x v="0"/>
    <x v="1"/>
    <x v="2"/>
    <n v="6197"/>
  </r>
  <r>
    <x v="100"/>
    <x v="28"/>
    <x v="0"/>
    <x v="2"/>
    <x v="2"/>
    <n v="862"/>
  </r>
  <r>
    <x v="100"/>
    <x v="28"/>
    <x v="0"/>
    <x v="3"/>
    <x v="2"/>
    <n v="8706"/>
  </r>
  <r>
    <x v="100"/>
    <x v="28"/>
    <x v="0"/>
    <x v="4"/>
    <x v="2"/>
    <n v="641"/>
  </r>
  <r>
    <x v="100"/>
    <x v="28"/>
    <x v="0"/>
    <x v="5"/>
    <x v="2"/>
    <n v="658"/>
  </r>
  <r>
    <x v="100"/>
    <x v="28"/>
    <x v="0"/>
    <x v="6"/>
    <x v="2"/>
    <n v="56301"/>
  </r>
  <r>
    <x v="100"/>
    <x v="28"/>
    <x v="0"/>
    <x v="7"/>
    <x v="2"/>
    <n v="6145"/>
  </r>
  <r>
    <x v="100"/>
    <x v="28"/>
    <x v="0"/>
    <x v="8"/>
    <x v="2"/>
    <n v="3138"/>
  </r>
  <r>
    <x v="100"/>
    <x v="28"/>
    <x v="0"/>
    <x v="9"/>
    <x v="2"/>
    <n v="4439"/>
  </r>
  <r>
    <x v="100"/>
    <x v="0"/>
    <x v="0"/>
    <x v="0"/>
    <x v="2"/>
    <n v="87087"/>
  </r>
  <r>
    <x v="101"/>
    <x v="27"/>
    <x v="0"/>
    <x v="1"/>
    <x v="3"/>
    <n v="418"/>
  </r>
  <r>
    <x v="101"/>
    <x v="27"/>
    <x v="0"/>
    <x v="2"/>
    <x v="3"/>
    <n v="440"/>
  </r>
  <r>
    <x v="101"/>
    <x v="27"/>
    <x v="0"/>
    <x v="3"/>
    <x v="3"/>
    <n v="12"/>
  </r>
  <r>
    <x v="101"/>
    <x v="27"/>
    <x v="0"/>
    <x v="4"/>
    <x v="3"/>
    <n v="381"/>
  </r>
  <r>
    <x v="101"/>
    <x v="27"/>
    <x v="0"/>
    <x v="5"/>
    <x v="3"/>
    <n v="969"/>
  </r>
  <r>
    <x v="101"/>
    <x v="27"/>
    <x v="0"/>
    <x v="6"/>
    <x v="3"/>
    <n v="550"/>
  </r>
  <r>
    <x v="101"/>
    <x v="27"/>
    <x v="0"/>
    <x v="7"/>
    <x v="3"/>
    <n v="402"/>
  </r>
  <r>
    <x v="101"/>
    <x v="27"/>
    <x v="0"/>
    <x v="8"/>
    <x v="3"/>
    <n v="303"/>
  </r>
  <r>
    <x v="101"/>
    <x v="27"/>
    <x v="0"/>
    <x v="9"/>
    <x v="3"/>
    <n v="566"/>
  </r>
  <r>
    <x v="101"/>
    <x v="0"/>
    <x v="0"/>
    <x v="0"/>
    <x v="3"/>
    <n v="4041"/>
  </r>
  <r>
    <x v="101"/>
    <x v="28"/>
    <x v="0"/>
    <x v="1"/>
    <x v="2"/>
    <n v="13052"/>
  </r>
  <r>
    <x v="101"/>
    <x v="28"/>
    <x v="0"/>
    <x v="2"/>
    <x v="2"/>
    <n v="19131"/>
  </r>
  <r>
    <x v="101"/>
    <x v="28"/>
    <x v="0"/>
    <x v="3"/>
    <x v="2"/>
    <n v="232"/>
  </r>
  <r>
    <x v="101"/>
    <x v="28"/>
    <x v="0"/>
    <x v="4"/>
    <x v="2"/>
    <n v="18488"/>
  </r>
  <r>
    <x v="101"/>
    <x v="28"/>
    <x v="0"/>
    <x v="5"/>
    <x v="2"/>
    <n v="38047"/>
  </r>
  <r>
    <x v="101"/>
    <x v="28"/>
    <x v="0"/>
    <x v="6"/>
    <x v="2"/>
    <n v="18798"/>
  </r>
  <r>
    <x v="101"/>
    <x v="28"/>
    <x v="0"/>
    <x v="7"/>
    <x v="2"/>
    <n v="10879"/>
  </r>
  <r>
    <x v="101"/>
    <x v="28"/>
    <x v="0"/>
    <x v="8"/>
    <x v="2"/>
    <n v="13583"/>
  </r>
  <r>
    <x v="101"/>
    <x v="28"/>
    <x v="0"/>
    <x v="9"/>
    <x v="2"/>
    <n v="21058"/>
  </r>
  <r>
    <x v="101"/>
    <x v="0"/>
    <x v="0"/>
    <x v="0"/>
    <x v="2"/>
    <n v="153268"/>
  </r>
  <r>
    <x v="102"/>
    <x v="27"/>
    <x v="0"/>
    <x v="1"/>
    <x v="3"/>
    <n v="1172"/>
  </r>
  <r>
    <x v="102"/>
    <x v="27"/>
    <x v="0"/>
    <x v="2"/>
    <x v="3"/>
    <n v="12"/>
  </r>
  <r>
    <x v="102"/>
    <x v="27"/>
    <x v="0"/>
    <x v="3"/>
    <x v="3"/>
    <n v="542"/>
  </r>
  <r>
    <x v="102"/>
    <x v="27"/>
    <x v="0"/>
    <x v="4"/>
    <x v="3"/>
    <n v="198"/>
  </r>
  <r>
    <x v="102"/>
    <x v="27"/>
    <x v="0"/>
    <x v="5"/>
    <x v="3"/>
    <n v="30"/>
  </r>
  <r>
    <x v="102"/>
    <x v="27"/>
    <x v="0"/>
    <x v="6"/>
    <x v="3"/>
    <n v="1278"/>
  </r>
  <r>
    <x v="102"/>
    <x v="27"/>
    <x v="0"/>
    <x v="7"/>
    <x v="3"/>
    <n v="2525"/>
  </r>
  <r>
    <x v="102"/>
    <x v="27"/>
    <x v="0"/>
    <x v="8"/>
    <x v="3"/>
    <n v="103"/>
  </r>
  <r>
    <x v="102"/>
    <x v="27"/>
    <x v="0"/>
    <x v="9"/>
    <x v="3"/>
    <n v="252"/>
  </r>
  <r>
    <x v="102"/>
    <x v="0"/>
    <x v="0"/>
    <x v="0"/>
    <x v="3"/>
    <n v="6111"/>
  </r>
  <r>
    <x v="102"/>
    <x v="28"/>
    <x v="0"/>
    <x v="1"/>
    <x v="2"/>
    <n v="40324"/>
  </r>
  <r>
    <x v="102"/>
    <x v="28"/>
    <x v="0"/>
    <x v="2"/>
    <x v="2"/>
    <n v="448"/>
  </r>
  <r>
    <x v="102"/>
    <x v="28"/>
    <x v="0"/>
    <x v="3"/>
    <x v="2"/>
    <n v="28152"/>
  </r>
  <r>
    <x v="102"/>
    <x v="28"/>
    <x v="0"/>
    <x v="4"/>
    <x v="2"/>
    <n v="10030"/>
  </r>
  <r>
    <x v="102"/>
    <x v="28"/>
    <x v="0"/>
    <x v="5"/>
    <x v="2"/>
    <n v="948"/>
  </r>
  <r>
    <x v="102"/>
    <x v="28"/>
    <x v="0"/>
    <x v="6"/>
    <x v="2"/>
    <n v="55531"/>
  </r>
  <r>
    <x v="102"/>
    <x v="28"/>
    <x v="0"/>
    <x v="7"/>
    <x v="2"/>
    <n v="79746"/>
  </r>
  <r>
    <x v="102"/>
    <x v="28"/>
    <x v="0"/>
    <x v="8"/>
    <x v="2"/>
    <n v="3086"/>
  </r>
  <r>
    <x v="102"/>
    <x v="28"/>
    <x v="0"/>
    <x v="9"/>
    <x v="2"/>
    <n v="7753"/>
  </r>
  <r>
    <x v="102"/>
    <x v="0"/>
    <x v="0"/>
    <x v="0"/>
    <x v="2"/>
    <n v="226017"/>
  </r>
  <r>
    <x v="103"/>
    <x v="27"/>
    <x v="0"/>
    <x v="1"/>
    <x v="3"/>
    <n v="153"/>
  </r>
  <r>
    <x v="103"/>
    <x v="27"/>
    <x v="0"/>
    <x v="2"/>
    <x v="3"/>
    <n v="0"/>
  </r>
  <r>
    <x v="103"/>
    <x v="27"/>
    <x v="0"/>
    <x v="3"/>
    <x v="3"/>
    <m/>
  </r>
  <r>
    <x v="103"/>
    <x v="27"/>
    <x v="0"/>
    <x v="4"/>
    <x v="3"/>
    <n v="16"/>
  </r>
  <r>
    <x v="103"/>
    <x v="27"/>
    <x v="0"/>
    <x v="5"/>
    <x v="3"/>
    <n v="339"/>
  </r>
  <r>
    <x v="103"/>
    <x v="27"/>
    <x v="0"/>
    <x v="6"/>
    <x v="3"/>
    <n v="345"/>
  </r>
  <r>
    <x v="103"/>
    <x v="27"/>
    <x v="0"/>
    <x v="7"/>
    <x v="3"/>
    <n v="201"/>
  </r>
  <r>
    <x v="103"/>
    <x v="27"/>
    <x v="0"/>
    <x v="8"/>
    <x v="3"/>
    <n v="21"/>
  </r>
  <r>
    <x v="103"/>
    <x v="27"/>
    <x v="0"/>
    <x v="9"/>
    <x v="3"/>
    <n v="430"/>
  </r>
  <r>
    <x v="103"/>
    <x v="0"/>
    <x v="0"/>
    <x v="0"/>
    <x v="3"/>
    <n v="1505"/>
  </r>
  <r>
    <x v="103"/>
    <x v="28"/>
    <x v="0"/>
    <x v="1"/>
    <x v="2"/>
    <n v="791"/>
  </r>
  <r>
    <x v="103"/>
    <x v="28"/>
    <x v="0"/>
    <x v="2"/>
    <x v="2"/>
    <n v="1"/>
  </r>
  <r>
    <x v="103"/>
    <x v="28"/>
    <x v="0"/>
    <x v="3"/>
    <x v="2"/>
    <m/>
  </r>
  <r>
    <x v="103"/>
    <x v="28"/>
    <x v="0"/>
    <x v="4"/>
    <x v="2"/>
    <n v="79"/>
  </r>
  <r>
    <x v="103"/>
    <x v="28"/>
    <x v="0"/>
    <x v="5"/>
    <x v="2"/>
    <n v="2144"/>
  </r>
  <r>
    <x v="103"/>
    <x v="28"/>
    <x v="0"/>
    <x v="6"/>
    <x v="2"/>
    <n v="2726"/>
  </r>
  <r>
    <x v="103"/>
    <x v="28"/>
    <x v="0"/>
    <x v="7"/>
    <x v="2"/>
    <n v="1412"/>
  </r>
  <r>
    <x v="103"/>
    <x v="28"/>
    <x v="0"/>
    <x v="8"/>
    <x v="2"/>
    <n v="155"/>
  </r>
  <r>
    <x v="103"/>
    <x v="28"/>
    <x v="0"/>
    <x v="9"/>
    <x v="2"/>
    <n v="2166"/>
  </r>
  <r>
    <x v="103"/>
    <x v="0"/>
    <x v="0"/>
    <x v="0"/>
    <x v="2"/>
    <n v="9473"/>
  </r>
  <r>
    <x v="104"/>
    <x v="27"/>
    <x v="0"/>
    <x v="1"/>
    <x v="3"/>
    <n v="6292"/>
  </r>
  <r>
    <x v="104"/>
    <x v="27"/>
    <x v="0"/>
    <x v="2"/>
    <x v="3"/>
    <n v="58"/>
  </r>
  <r>
    <x v="104"/>
    <x v="27"/>
    <x v="0"/>
    <x v="3"/>
    <x v="3"/>
    <n v="2035"/>
  </r>
  <r>
    <x v="104"/>
    <x v="27"/>
    <x v="0"/>
    <x v="4"/>
    <x v="3"/>
    <n v="1894"/>
  </r>
  <r>
    <x v="104"/>
    <x v="27"/>
    <x v="0"/>
    <x v="5"/>
    <x v="3"/>
    <m/>
  </r>
  <r>
    <x v="104"/>
    <x v="27"/>
    <x v="0"/>
    <x v="6"/>
    <x v="3"/>
    <n v="1431"/>
  </r>
  <r>
    <x v="104"/>
    <x v="27"/>
    <x v="0"/>
    <x v="7"/>
    <x v="3"/>
    <n v="13"/>
  </r>
  <r>
    <x v="104"/>
    <x v="27"/>
    <x v="0"/>
    <x v="8"/>
    <x v="3"/>
    <n v="2"/>
  </r>
  <r>
    <x v="104"/>
    <x v="27"/>
    <x v="0"/>
    <x v="9"/>
    <x v="3"/>
    <n v="3107"/>
  </r>
  <r>
    <x v="104"/>
    <x v="0"/>
    <x v="0"/>
    <x v="0"/>
    <x v="3"/>
    <n v="14832"/>
  </r>
  <r>
    <x v="104"/>
    <x v="28"/>
    <x v="0"/>
    <x v="1"/>
    <x v="2"/>
    <n v="216212"/>
  </r>
  <r>
    <x v="104"/>
    <x v="28"/>
    <x v="0"/>
    <x v="2"/>
    <x v="2"/>
    <n v="1975"/>
  </r>
  <r>
    <x v="104"/>
    <x v="28"/>
    <x v="0"/>
    <x v="3"/>
    <x v="2"/>
    <n v="66982"/>
  </r>
  <r>
    <x v="104"/>
    <x v="28"/>
    <x v="0"/>
    <x v="4"/>
    <x v="2"/>
    <n v="93777"/>
  </r>
  <r>
    <x v="104"/>
    <x v="28"/>
    <x v="0"/>
    <x v="5"/>
    <x v="2"/>
    <m/>
  </r>
  <r>
    <x v="104"/>
    <x v="28"/>
    <x v="0"/>
    <x v="6"/>
    <x v="2"/>
    <n v="65612"/>
  </r>
  <r>
    <x v="104"/>
    <x v="28"/>
    <x v="0"/>
    <x v="7"/>
    <x v="2"/>
    <n v="328"/>
  </r>
  <r>
    <x v="104"/>
    <x v="28"/>
    <x v="0"/>
    <x v="8"/>
    <x v="2"/>
    <n v="50"/>
  </r>
  <r>
    <x v="104"/>
    <x v="28"/>
    <x v="0"/>
    <x v="9"/>
    <x v="2"/>
    <n v="157676"/>
  </r>
  <r>
    <x v="104"/>
    <x v="0"/>
    <x v="0"/>
    <x v="0"/>
    <x v="2"/>
    <n v="602612"/>
  </r>
  <r>
    <x v="105"/>
    <x v="27"/>
    <x v="0"/>
    <x v="1"/>
    <x v="3"/>
    <n v="3239"/>
  </r>
  <r>
    <x v="105"/>
    <x v="27"/>
    <x v="0"/>
    <x v="2"/>
    <x v="3"/>
    <n v="1885"/>
  </r>
  <r>
    <x v="105"/>
    <x v="27"/>
    <x v="0"/>
    <x v="3"/>
    <x v="3"/>
    <n v="3827"/>
  </r>
  <r>
    <x v="105"/>
    <x v="27"/>
    <x v="0"/>
    <x v="4"/>
    <x v="3"/>
    <n v="16591"/>
  </r>
  <r>
    <x v="105"/>
    <x v="27"/>
    <x v="0"/>
    <x v="5"/>
    <x v="3"/>
    <n v="1308"/>
  </r>
  <r>
    <x v="105"/>
    <x v="27"/>
    <x v="0"/>
    <x v="6"/>
    <x v="3"/>
    <n v="3054"/>
  </r>
  <r>
    <x v="105"/>
    <x v="27"/>
    <x v="0"/>
    <x v="7"/>
    <x v="3"/>
    <n v="2104"/>
  </r>
  <r>
    <x v="105"/>
    <x v="27"/>
    <x v="0"/>
    <x v="8"/>
    <x v="3"/>
    <n v="1431"/>
  </r>
  <r>
    <x v="105"/>
    <x v="27"/>
    <x v="0"/>
    <x v="9"/>
    <x v="3"/>
    <n v="10264"/>
  </r>
  <r>
    <x v="105"/>
    <x v="0"/>
    <x v="0"/>
    <x v="0"/>
    <x v="3"/>
    <n v="43703"/>
  </r>
  <r>
    <x v="105"/>
    <x v="28"/>
    <x v="0"/>
    <x v="1"/>
    <x v="2"/>
    <n v="143050"/>
  </r>
  <r>
    <x v="105"/>
    <x v="28"/>
    <x v="0"/>
    <x v="2"/>
    <x v="2"/>
    <n v="69729"/>
  </r>
  <r>
    <x v="105"/>
    <x v="28"/>
    <x v="0"/>
    <x v="3"/>
    <x v="2"/>
    <n v="205717"/>
  </r>
  <r>
    <x v="105"/>
    <x v="28"/>
    <x v="0"/>
    <x v="4"/>
    <x v="2"/>
    <n v="727594"/>
  </r>
  <r>
    <x v="105"/>
    <x v="28"/>
    <x v="0"/>
    <x v="5"/>
    <x v="2"/>
    <n v="50074"/>
  </r>
  <r>
    <x v="105"/>
    <x v="28"/>
    <x v="0"/>
    <x v="6"/>
    <x v="2"/>
    <n v="118188"/>
  </r>
  <r>
    <x v="105"/>
    <x v="28"/>
    <x v="0"/>
    <x v="7"/>
    <x v="2"/>
    <n v="116283"/>
  </r>
  <r>
    <x v="105"/>
    <x v="28"/>
    <x v="0"/>
    <x v="8"/>
    <x v="2"/>
    <n v="62361"/>
  </r>
  <r>
    <x v="105"/>
    <x v="28"/>
    <x v="0"/>
    <x v="9"/>
    <x v="2"/>
    <n v="482049"/>
  </r>
  <r>
    <x v="105"/>
    <x v="0"/>
    <x v="0"/>
    <x v="0"/>
    <x v="2"/>
    <n v="1975046"/>
  </r>
  <r>
    <x v="106"/>
    <x v="27"/>
    <x v="0"/>
    <x v="1"/>
    <x v="3"/>
    <n v="119"/>
  </r>
  <r>
    <x v="106"/>
    <x v="27"/>
    <x v="0"/>
    <x v="2"/>
    <x v="3"/>
    <n v="116"/>
  </r>
  <r>
    <x v="106"/>
    <x v="27"/>
    <x v="0"/>
    <x v="3"/>
    <x v="3"/>
    <n v="209"/>
  </r>
  <r>
    <x v="106"/>
    <x v="27"/>
    <x v="0"/>
    <x v="4"/>
    <x v="3"/>
    <n v="373"/>
  </r>
  <r>
    <x v="106"/>
    <x v="27"/>
    <x v="0"/>
    <x v="5"/>
    <x v="3"/>
    <n v="144"/>
  </r>
  <r>
    <x v="106"/>
    <x v="27"/>
    <x v="0"/>
    <x v="6"/>
    <x v="3"/>
    <n v="183"/>
  </r>
  <r>
    <x v="106"/>
    <x v="27"/>
    <x v="0"/>
    <x v="7"/>
    <x v="3"/>
    <n v="118"/>
  </r>
  <r>
    <x v="106"/>
    <x v="27"/>
    <x v="0"/>
    <x v="8"/>
    <x v="3"/>
    <n v="31"/>
  </r>
  <r>
    <x v="106"/>
    <x v="27"/>
    <x v="0"/>
    <x v="9"/>
    <x v="3"/>
    <n v="825"/>
  </r>
  <r>
    <x v="106"/>
    <x v="0"/>
    <x v="0"/>
    <x v="0"/>
    <x v="3"/>
    <n v="2119"/>
  </r>
  <r>
    <x v="106"/>
    <x v="28"/>
    <x v="0"/>
    <x v="1"/>
    <x v="2"/>
    <n v="3168"/>
  </r>
  <r>
    <x v="106"/>
    <x v="28"/>
    <x v="0"/>
    <x v="2"/>
    <x v="2"/>
    <n v="3351"/>
  </r>
  <r>
    <x v="106"/>
    <x v="28"/>
    <x v="0"/>
    <x v="3"/>
    <x v="2"/>
    <n v="5235"/>
  </r>
  <r>
    <x v="106"/>
    <x v="28"/>
    <x v="0"/>
    <x v="4"/>
    <x v="2"/>
    <n v="10635"/>
  </r>
  <r>
    <x v="106"/>
    <x v="28"/>
    <x v="0"/>
    <x v="5"/>
    <x v="2"/>
    <n v="3568"/>
  </r>
  <r>
    <x v="106"/>
    <x v="28"/>
    <x v="0"/>
    <x v="6"/>
    <x v="2"/>
    <n v="6062"/>
  </r>
  <r>
    <x v="106"/>
    <x v="28"/>
    <x v="0"/>
    <x v="7"/>
    <x v="2"/>
    <n v="4044"/>
  </r>
  <r>
    <x v="106"/>
    <x v="28"/>
    <x v="0"/>
    <x v="8"/>
    <x v="2"/>
    <n v="894"/>
  </r>
  <r>
    <x v="106"/>
    <x v="28"/>
    <x v="0"/>
    <x v="9"/>
    <x v="2"/>
    <n v="21026"/>
  </r>
  <r>
    <x v="106"/>
    <x v="0"/>
    <x v="0"/>
    <x v="0"/>
    <x v="2"/>
    <n v="57983"/>
  </r>
  <r>
    <x v="107"/>
    <x v="27"/>
    <x v="0"/>
    <x v="1"/>
    <x v="3"/>
    <n v="475"/>
  </r>
  <r>
    <x v="107"/>
    <x v="27"/>
    <x v="0"/>
    <x v="2"/>
    <x v="3"/>
    <n v="66"/>
  </r>
  <r>
    <x v="107"/>
    <x v="27"/>
    <x v="0"/>
    <x v="3"/>
    <x v="3"/>
    <n v="85"/>
  </r>
  <r>
    <x v="107"/>
    <x v="27"/>
    <x v="0"/>
    <x v="4"/>
    <x v="3"/>
    <n v="40"/>
  </r>
  <r>
    <x v="107"/>
    <x v="27"/>
    <x v="0"/>
    <x v="5"/>
    <x v="3"/>
    <n v="890"/>
  </r>
  <r>
    <x v="107"/>
    <x v="27"/>
    <x v="0"/>
    <x v="6"/>
    <x v="3"/>
    <n v="413"/>
  </r>
  <r>
    <x v="107"/>
    <x v="27"/>
    <x v="0"/>
    <x v="7"/>
    <x v="3"/>
    <n v="122"/>
  </r>
  <r>
    <x v="107"/>
    <x v="27"/>
    <x v="0"/>
    <x v="8"/>
    <x v="3"/>
    <n v="166"/>
  </r>
  <r>
    <x v="107"/>
    <x v="27"/>
    <x v="0"/>
    <x v="9"/>
    <x v="3"/>
    <n v="3382"/>
  </r>
  <r>
    <x v="107"/>
    <x v="0"/>
    <x v="0"/>
    <x v="0"/>
    <x v="3"/>
    <n v="5638"/>
  </r>
  <r>
    <x v="107"/>
    <x v="28"/>
    <x v="0"/>
    <x v="1"/>
    <x v="2"/>
    <n v="30087"/>
  </r>
  <r>
    <x v="107"/>
    <x v="28"/>
    <x v="0"/>
    <x v="2"/>
    <x v="2"/>
    <n v="2708"/>
  </r>
  <r>
    <x v="107"/>
    <x v="28"/>
    <x v="0"/>
    <x v="3"/>
    <x v="2"/>
    <n v="4734"/>
  </r>
  <r>
    <x v="107"/>
    <x v="28"/>
    <x v="0"/>
    <x v="4"/>
    <x v="2"/>
    <n v="2426"/>
  </r>
  <r>
    <x v="107"/>
    <x v="28"/>
    <x v="0"/>
    <x v="5"/>
    <x v="2"/>
    <n v="29569"/>
  </r>
  <r>
    <x v="107"/>
    <x v="28"/>
    <x v="0"/>
    <x v="6"/>
    <x v="2"/>
    <n v="16049"/>
  </r>
  <r>
    <x v="107"/>
    <x v="28"/>
    <x v="0"/>
    <x v="7"/>
    <x v="2"/>
    <n v="4506"/>
  </r>
  <r>
    <x v="107"/>
    <x v="28"/>
    <x v="0"/>
    <x v="8"/>
    <x v="2"/>
    <n v="10963"/>
  </r>
  <r>
    <x v="107"/>
    <x v="28"/>
    <x v="0"/>
    <x v="9"/>
    <x v="2"/>
    <n v="261124"/>
  </r>
  <r>
    <x v="107"/>
    <x v="0"/>
    <x v="0"/>
    <x v="0"/>
    <x v="2"/>
    <n v="362167"/>
  </r>
  <r>
    <x v="108"/>
    <x v="27"/>
    <x v="0"/>
    <x v="1"/>
    <x v="3"/>
    <n v="663"/>
  </r>
  <r>
    <x v="108"/>
    <x v="27"/>
    <x v="0"/>
    <x v="2"/>
    <x v="3"/>
    <n v="256"/>
  </r>
  <r>
    <x v="108"/>
    <x v="27"/>
    <x v="0"/>
    <x v="3"/>
    <x v="3"/>
    <n v="43"/>
  </r>
  <r>
    <x v="108"/>
    <x v="27"/>
    <x v="0"/>
    <x v="4"/>
    <x v="3"/>
    <n v="47"/>
  </r>
  <r>
    <x v="108"/>
    <x v="27"/>
    <x v="0"/>
    <x v="5"/>
    <x v="3"/>
    <n v="179"/>
  </r>
  <r>
    <x v="108"/>
    <x v="27"/>
    <x v="0"/>
    <x v="6"/>
    <x v="3"/>
    <n v="220"/>
  </r>
  <r>
    <x v="108"/>
    <x v="27"/>
    <x v="0"/>
    <x v="7"/>
    <x v="3"/>
    <n v="88"/>
  </r>
  <r>
    <x v="108"/>
    <x v="27"/>
    <x v="0"/>
    <x v="8"/>
    <x v="3"/>
    <n v="291"/>
  </r>
  <r>
    <x v="108"/>
    <x v="27"/>
    <x v="0"/>
    <x v="9"/>
    <x v="3"/>
    <n v="1958"/>
  </r>
  <r>
    <x v="108"/>
    <x v="0"/>
    <x v="0"/>
    <x v="0"/>
    <x v="3"/>
    <n v="3746"/>
  </r>
  <r>
    <x v="108"/>
    <x v="28"/>
    <x v="0"/>
    <x v="1"/>
    <x v="2"/>
    <n v="19873"/>
  </r>
  <r>
    <x v="108"/>
    <x v="28"/>
    <x v="0"/>
    <x v="2"/>
    <x v="2"/>
    <n v="6382"/>
  </r>
  <r>
    <x v="108"/>
    <x v="28"/>
    <x v="0"/>
    <x v="3"/>
    <x v="2"/>
    <n v="927"/>
  </r>
  <r>
    <x v="108"/>
    <x v="28"/>
    <x v="0"/>
    <x v="4"/>
    <x v="2"/>
    <n v="2312"/>
  </r>
  <r>
    <x v="108"/>
    <x v="28"/>
    <x v="0"/>
    <x v="5"/>
    <x v="2"/>
    <n v="4201"/>
  </r>
  <r>
    <x v="108"/>
    <x v="28"/>
    <x v="0"/>
    <x v="6"/>
    <x v="2"/>
    <n v="8413"/>
  </r>
  <r>
    <x v="108"/>
    <x v="28"/>
    <x v="0"/>
    <x v="7"/>
    <x v="2"/>
    <n v="2370"/>
  </r>
  <r>
    <x v="108"/>
    <x v="28"/>
    <x v="0"/>
    <x v="8"/>
    <x v="2"/>
    <n v="7681"/>
  </r>
  <r>
    <x v="108"/>
    <x v="28"/>
    <x v="0"/>
    <x v="9"/>
    <x v="2"/>
    <n v="46861"/>
  </r>
  <r>
    <x v="108"/>
    <x v="0"/>
    <x v="0"/>
    <x v="0"/>
    <x v="2"/>
    <n v="99022"/>
  </r>
  <r>
    <x v="109"/>
    <x v="27"/>
    <x v="0"/>
    <x v="1"/>
    <x v="3"/>
    <n v="244"/>
  </r>
  <r>
    <x v="109"/>
    <x v="27"/>
    <x v="0"/>
    <x v="2"/>
    <x v="3"/>
    <n v="41"/>
  </r>
  <r>
    <x v="109"/>
    <x v="27"/>
    <x v="0"/>
    <x v="3"/>
    <x v="3"/>
    <m/>
  </r>
  <r>
    <x v="109"/>
    <x v="27"/>
    <x v="0"/>
    <x v="4"/>
    <x v="3"/>
    <n v="1234"/>
  </r>
  <r>
    <x v="109"/>
    <x v="27"/>
    <x v="0"/>
    <x v="5"/>
    <x v="3"/>
    <n v="124"/>
  </r>
  <r>
    <x v="109"/>
    <x v="27"/>
    <x v="0"/>
    <x v="6"/>
    <x v="3"/>
    <n v="727"/>
  </r>
  <r>
    <x v="109"/>
    <x v="27"/>
    <x v="0"/>
    <x v="7"/>
    <x v="3"/>
    <n v="3"/>
  </r>
  <r>
    <x v="109"/>
    <x v="27"/>
    <x v="0"/>
    <x v="8"/>
    <x v="3"/>
    <n v="116"/>
  </r>
  <r>
    <x v="109"/>
    <x v="27"/>
    <x v="0"/>
    <x v="9"/>
    <x v="3"/>
    <n v="571"/>
  </r>
  <r>
    <x v="109"/>
    <x v="0"/>
    <x v="0"/>
    <x v="0"/>
    <x v="3"/>
    <n v="3060"/>
  </r>
  <r>
    <x v="109"/>
    <x v="28"/>
    <x v="0"/>
    <x v="1"/>
    <x v="2"/>
    <n v="11742"/>
  </r>
  <r>
    <x v="109"/>
    <x v="28"/>
    <x v="0"/>
    <x v="2"/>
    <x v="2"/>
    <n v="1286"/>
  </r>
  <r>
    <x v="109"/>
    <x v="28"/>
    <x v="0"/>
    <x v="3"/>
    <x v="2"/>
    <m/>
  </r>
  <r>
    <x v="109"/>
    <x v="28"/>
    <x v="0"/>
    <x v="4"/>
    <x v="2"/>
    <n v="71520"/>
  </r>
  <r>
    <x v="109"/>
    <x v="28"/>
    <x v="0"/>
    <x v="5"/>
    <x v="2"/>
    <n v="1238"/>
  </r>
  <r>
    <x v="109"/>
    <x v="28"/>
    <x v="0"/>
    <x v="6"/>
    <x v="2"/>
    <n v="20604"/>
  </r>
  <r>
    <x v="109"/>
    <x v="28"/>
    <x v="0"/>
    <x v="7"/>
    <x v="2"/>
    <n v="154"/>
  </r>
  <r>
    <x v="109"/>
    <x v="28"/>
    <x v="0"/>
    <x v="8"/>
    <x v="2"/>
    <n v="6800"/>
  </r>
  <r>
    <x v="109"/>
    <x v="28"/>
    <x v="0"/>
    <x v="9"/>
    <x v="2"/>
    <n v="28343"/>
  </r>
  <r>
    <x v="109"/>
    <x v="0"/>
    <x v="0"/>
    <x v="0"/>
    <x v="2"/>
    <n v="141688"/>
  </r>
  <r>
    <x v="110"/>
    <x v="27"/>
    <x v="0"/>
    <x v="1"/>
    <x v="3"/>
    <n v="179"/>
  </r>
  <r>
    <x v="110"/>
    <x v="27"/>
    <x v="0"/>
    <x v="2"/>
    <x v="3"/>
    <n v="640"/>
  </r>
  <r>
    <x v="110"/>
    <x v="27"/>
    <x v="0"/>
    <x v="4"/>
    <x v="3"/>
    <n v="29"/>
  </r>
  <r>
    <x v="110"/>
    <x v="27"/>
    <x v="0"/>
    <x v="5"/>
    <x v="3"/>
    <n v="449"/>
  </r>
  <r>
    <x v="110"/>
    <x v="27"/>
    <x v="0"/>
    <x v="6"/>
    <x v="3"/>
    <n v="694"/>
  </r>
  <r>
    <x v="110"/>
    <x v="27"/>
    <x v="0"/>
    <x v="7"/>
    <x v="3"/>
    <n v="143"/>
  </r>
  <r>
    <x v="110"/>
    <x v="27"/>
    <x v="0"/>
    <x v="8"/>
    <x v="3"/>
    <n v="291"/>
  </r>
  <r>
    <x v="110"/>
    <x v="27"/>
    <x v="0"/>
    <x v="9"/>
    <x v="3"/>
    <n v="509"/>
  </r>
  <r>
    <x v="110"/>
    <x v="0"/>
    <x v="0"/>
    <x v="0"/>
    <x v="3"/>
    <n v="2935"/>
  </r>
  <r>
    <x v="110"/>
    <x v="28"/>
    <x v="0"/>
    <x v="1"/>
    <x v="2"/>
    <n v="2698"/>
  </r>
  <r>
    <x v="110"/>
    <x v="28"/>
    <x v="0"/>
    <x v="2"/>
    <x v="2"/>
    <n v="9149"/>
  </r>
  <r>
    <x v="110"/>
    <x v="28"/>
    <x v="0"/>
    <x v="4"/>
    <x v="2"/>
    <n v="860"/>
  </r>
  <r>
    <x v="110"/>
    <x v="28"/>
    <x v="0"/>
    <x v="5"/>
    <x v="2"/>
    <n v="13190"/>
  </r>
  <r>
    <x v="110"/>
    <x v="28"/>
    <x v="0"/>
    <x v="6"/>
    <x v="2"/>
    <n v="12859"/>
  </r>
  <r>
    <x v="110"/>
    <x v="28"/>
    <x v="0"/>
    <x v="7"/>
    <x v="2"/>
    <n v="6452"/>
  </r>
  <r>
    <x v="110"/>
    <x v="28"/>
    <x v="0"/>
    <x v="8"/>
    <x v="2"/>
    <n v="10155"/>
  </r>
  <r>
    <x v="110"/>
    <x v="28"/>
    <x v="0"/>
    <x v="9"/>
    <x v="2"/>
    <n v="18662"/>
  </r>
  <r>
    <x v="110"/>
    <x v="0"/>
    <x v="0"/>
    <x v="0"/>
    <x v="2"/>
    <n v="74026"/>
  </r>
  <r>
    <x v="111"/>
    <x v="27"/>
    <x v="0"/>
    <x v="1"/>
    <x v="3"/>
    <n v="4694"/>
  </r>
  <r>
    <x v="111"/>
    <x v="27"/>
    <x v="0"/>
    <x v="2"/>
    <x v="3"/>
    <n v="14527"/>
  </r>
  <r>
    <x v="111"/>
    <x v="27"/>
    <x v="0"/>
    <x v="3"/>
    <x v="3"/>
    <n v="859"/>
  </r>
  <r>
    <x v="111"/>
    <x v="27"/>
    <x v="0"/>
    <x v="4"/>
    <x v="3"/>
    <m/>
  </r>
  <r>
    <x v="111"/>
    <x v="27"/>
    <x v="0"/>
    <x v="5"/>
    <x v="3"/>
    <n v="910"/>
  </r>
  <r>
    <x v="111"/>
    <x v="27"/>
    <x v="0"/>
    <x v="6"/>
    <x v="3"/>
    <n v="497"/>
  </r>
  <r>
    <x v="111"/>
    <x v="27"/>
    <x v="0"/>
    <x v="7"/>
    <x v="3"/>
    <n v="6"/>
  </r>
  <r>
    <x v="111"/>
    <x v="27"/>
    <x v="0"/>
    <x v="8"/>
    <x v="3"/>
    <n v="4447"/>
  </r>
  <r>
    <x v="111"/>
    <x v="27"/>
    <x v="0"/>
    <x v="9"/>
    <x v="3"/>
    <n v="23431"/>
  </r>
  <r>
    <x v="111"/>
    <x v="0"/>
    <x v="0"/>
    <x v="0"/>
    <x v="3"/>
    <n v="49371"/>
  </r>
  <r>
    <x v="111"/>
    <x v="28"/>
    <x v="0"/>
    <x v="1"/>
    <x v="2"/>
    <n v="155881"/>
  </r>
  <r>
    <x v="111"/>
    <x v="28"/>
    <x v="0"/>
    <x v="2"/>
    <x v="2"/>
    <n v="305865"/>
  </r>
  <r>
    <x v="111"/>
    <x v="28"/>
    <x v="0"/>
    <x v="3"/>
    <x v="2"/>
    <n v="16066"/>
  </r>
  <r>
    <x v="111"/>
    <x v="28"/>
    <x v="0"/>
    <x v="4"/>
    <x v="2"/>
    <m/>
  </r>
  <r>
    <x v="111"/>
    <x v="28"/>
    <x v="0"/>
    <x v="5"/>
    <x v="2"/>
    <n v="27807"/>
  </r>
  <r>
    <x v="111"/>
    <x v="28"/>
    <x v="0"/>
    <x v="6"/>
    <x v="2"/>
    <n v="18346"/>
  </r>
  <r>
    <x v="111"/>
    <x v="28"/>
    <x v="0"/>
    <x v="7"/>
    <x v="2"/>
    <n v="42"/>
  </r>
  <r>
    <x v="111"/>
    <x v="28"/>
    <x v="0"/>
    <x v="8"/>
    <x v="2"/>
    <n v="159794"/>
  </r>
  <r>
    <x v="111"/>
    <x v="28"/>
    <x v="0"/>
    <x v="9"/>
    <x v="2"/>
    <n v="688437"/>
  </r>
  <r>
    <x v="111"/>
    <x v="0"/>
    <x v="0"/>
    <x v="0"/>
    <x v="2"/>
    <n v="1372238"/>
  </r>
  <r>
    <x v="112"/>
    <x v="27"/>
    <x v="0"/>
    <x v="1"/>
    <x v="3"/>
    <n v="3896"/>
  </r>
  <r>
    <x v="112"/>
    <x v="27"/>
    <x v="0"/>
    <x v="2"/>
    <x v="3"/>
    <n v="1286"/>
  </r>
  <r>
    <x v="112"/>
    <x v="27"/>
    <x v="0"/>
    <x v="3"/>
    <x v="3"/>
    <n v="283"/>
  </r>
  <r>
    <x v="112"/>
    <x v="27"/>
    <x v="0"/>
    <x v="5"/>
    <x v="3"/>
    <m/>
  </r>
  <r>
    <x v="112"/>
    <x v="27"/>
    <x v="0"/>
    <x v="6"/>
    <x v="3"/>
    <n v="177"/>
  </r>
  <r>
    <x v="112"/>
    <x v="27"/>
    <x v="0"/>
    <x v="7"/>
    <x v="3"/>
    <n v="4"/>
  </r>
  <r>
    <x v="112"/>
    <x v="27"/>
    <x v="0"/>
    <x v="8"/>
    <x v="3"/>
    <n v="673"/>
  </r>
  <r>
    <x v="112"/>
    <x v="27"/>
    <x v="0"/>
    <x v="9"/>
    <x v="3"/>
    <n v="5607"/>
  </r>
  <r>
    <x v="112"/>
    <x v="0"/>
    <x v="0"/>
    <x v="0"/>
    <x v="3"/>
    <n v="11926"/>
  </r>
  <r>
    <x v="112"/>
    <x v="28"/>
    <x v="0"/>
    <x v="1"/>
    <x v="2"/>
    <n v="57396"/>
  </r>
  <r>
    <x v="112"/>
    <x v="28"/>
    <x v="0"/>
    <x v="2"/>
    <x v="2"/>
    <n v="35935"/>
  </r>
  <r>
    <x v="112"/>
    <x v="28"/>
    <x v="0"/>
    <x v="3"/>
    <x v="2"/>
    <n v="2163"/>
  </r>
  <r>
    <x v="112"/>
    <x v="28"/>
    <x v="0"/>
    <x v="5"/>
    <x v="2"/>
    <m/>
  </r>
  <r>
    <x v="112"/>
    <x v="28"/>
    <x v="0"/>
    <x v="6"/>
    <x v="2"/>
    <n v="5420"/>
  </r>
  <r>
    <x v="112"/>
    <x v="28"/>
    <x v="0"/>
    <x v="8"/>
    <x v="2"/>
    <n v="6209"/>
  </r>
  <r>
    <x v="112"/>
    <x v="28"/>
    <x v="0"/>
    <x v="9"/>
    <x v="2"/>
    <n v="94495"/>
  </r>
  <r>
    <x v="112"/>
    <x v="0"/>
    <x v="0"/>
    <x v="0"/>
    <x v="2"/>
    <n v="201618"/>
  </r>
  <r>
    <x v="113"/>
    <x v="27"/>
    <x v="0"/>
    <x v="1"/>
    <x v="3"/>
    <n v="3195"/>
  </r>
  <r>
    <x v="113"/>
    <x v="27"/>
    <x v="0"/>
    <x v="2"/>
    <x v="3"/>
    <n v="8590"/>
  </r>
  <r>
    <x v="113"/>
    <x v="27"/>
    <x v="0"/>
    <x v="3"/>
    <x v="3"/>
    <n v="82"/>
  </r>
  <r>
    <x v="113"/>
    <x v="27"/>
    <x v="0"/>
    <x v="4"/>
    <x v="3"/>
    <n v="2"/>
  </r>
  <r>
    <x v="113"/>
    <x v="27"/>
    <x v="0"/>
    <x v="5"/>
    <x v="3"/>
    <n v="500"/>
  </r>
  <r>
    <x v="113"/>
    <x v="27"/>
    <x v="0"/>
    <x v="6"/>
    <x v="3"/>
    <n v="114"/>
  </r>
  <r>
    <x v="113"/>
    <x v="27"/>
    <x v="0"/>
    <x v="8"/>
    <x v="3"/>
    <n v="1035"/>
  </r>
  <r>
    <x v="113"/>
    <x v="27"/>
    <x v="0"/>
    <x v="9"/>
    <x v="3"/>
    <n v="5923"/>
  </r>
  <r>
    <x v="113"/>
    <x v="0"/>
    <x v="0"/>
    <x v="0"/>
    <x v="3"/>
    <n v="19441"/>
  </r>
  <r>
    <x v="113"/>
    <x v="28"/>
    <x v="0"/>
    <x v="1"/>
    <x v="2"/>
    <n v="41285"/>
  </r>
  <r>
    <x v="113"/>
    <x v="28"/>
    <x v="0"/>
    <x v="2"/>
    <x v="2"/>
    <n v="139056"/>
  </r>
  <r>
    <x v="113"/>
    <x v="28"/>
    <x v="0"/>
    <x v="3"/>
    <x v="2"/>
    <n v="1725"/>
  </r>
  <r>
    <x v="113"/>
    <x v="28"/>
    <x v="0"/>
    <x v="5"/>
    <x v="2"/>
    <n v="6903"/>
  </r>
  <r>
    <x v="113"/>
    <x v="28"/>
    <x v="0"/>
    <x v="6"/>
    <x v="2"/>
    <n v="2924"/>
  </r>
  <r>
    <x v="113"/>
    <x v="28"/>
    <x v="0"/>
    <x v="8"/>
    <x v="2"/>
    <n v="34606"/>
  </r>
  <r>
    <x v="113"/>
    <x v="28"/>
    <x v="0"/>
    <x v="9"/>
    <x v="2"/>
    <n v="161505"/>
  </r>
  <r>
    <x v="113"/>
    <x v="0"/>
    <x v="0"/>
    <x v="0"/>
    <x v="2"/>
    <n v="388005"/>
  </r>
  <r>
    <x v="114"/>
    <x v="27"/>
    <x v="0"/>
    <x v="1"/>
    <x v="3"/>
    <n v="513"/>
  </r>
  <r>
    <x v="114"/>
    <x v="27"/>
    <x v="0"/>
    <x v="2"/>
    <x v="3"/>
    <n v="566"/>
  </r>
  <r>
    <x v="114"/>
    <x v="27"/>
    <x v="0"/>
    <x v="3"/>
    <x v="3"/>
    <n v="474"/>
  </r>
  <r>
    <x v="114"/>
    <x v="27"/>
    <x v="0"/>
    <x v="5"/>
    <x v="3"/>
    <n v="817"/>
  </r>
  <r>
    <x v="114"/>
    <x v="27"/>
    <x v="0"/>
    <x v="8"/>
    <x v="3"/>
    <n v="1774"/>
  </r>
  <r>
    <x v="114"/>
    <x v="27"/>
    <x v="0"/>
    <x v="9"/>
    <x v="3"/>
    <n v="13206"/>
  </r>
  <r>
    <x v="114"/>
    <x v="0"/>
    <x v="0"/>
    <x v="0"/>
    <x v="3"/>
    <n v="17349"/>
  </r>
  <r>
    <x v="114"/>
    <x v="28"/>
    <x v="0"/>
    <x v="1"/>
    <x v="2"/>
    <n v="8466"/>
  </r>
  <r>
    <x v="114"/>
    <x v="28"/>
    <x v="0"/>
    <x v="2"/>
    <x v="2"/>
    <n v="4353"/>
  </r>
  <r>
    <x v="114"/>
    <x v="28"/>
    <x v="0"/>
    <x v="3"/>
    <x v="2"/>
    <n v="23278"/>
  </r>
  <r>
    <x v="114"/>
    <x v="28"/>
    <x v="0"/>
    <x v="5"/>
    <x v="2"/>
    <n v="24661"/>
  </r>
  <r>
    <x v="114"/>
    <x v="28"/>
    <x v="0"/>
    <x v="8"/>
    <x v="2"/>
    <n v="73936"/>
  </r>
  <r>
    <x v="114"/>
    <x v="28"/>
    <x v="0"/>
    <x v="9"/>
    <x v="2"/>
    <n v="347486"/>
  </r>
  <r>
    <x v="114"/>
    <x v="0"/>
    <x v="0"/>
    <x v="0"/>
    <x v="2"/>
    <n v="482181"/>
  </r>
  <r>
    <x v="115"/>
    <x v="27"/>
    <x v="0"/>
    <x v="1"/>
    <x v="3"/>
    <n v="1671"/>
  </r>
  <r>
    <x v="115"/>
    <x v="27"/>
    <x v="0"/>
    <x v="2"/>
    <x v="3"/>
    <n v="4429"/>
  </r>
  <r>
    <x v="115"/>
    <x v="27"/>
    <x v="0"/>
    <x v="3"/>
    <x v="3"/>
    <n v="310"/>
  </r>
  <r>
    <x v="115"/>
    <x v="27"/>
    <x v="0"/>
    <x v="5"/>
    <x v="3"/>
    <n v="18"/>
  </r>
  <r>
    <x v="115"/>
    <x v="27"/>
    <x v="0"/>
    <x v="6"/>
    <x v="3"/>
    <n v="83"/>
  </r>
  <r>
    <x v="115"/>
    <x v="27"/>
    <x v="0"/>
    <x v="8"/>
    <x v="3"/>
    <n v="481"/>
  </r>
  <r>
    <x v="115"/>
    <x v="27"/>
    <x v="0"/>
    <x v="9"/>
    <x v="3"/>
    <n v="785"/>
  </r>
  <r>
    <x v="115"/>
    <x v="0"/>
    <x v="0"/>
    <x v="0"/>
    <x v="3"/>
    <n v="7777"/>
  </r>
  <r>
    <x v="115"/>
    <x v="28"/>
    <x v="0"/>
    <x v="1"/>
    <x v="2"/>
    <n v="46155"/>
  </r>
  <r>
    <x v="115"/>
    <x v="28"/>
    <x v="0"/>
    <x v="2"/>
    <x v="2"/>
    <n v="90885"/>
  </r>
  <r>
    <x v="115"/>
    <x v="28"/>
    <x v="0"/>
    <x v="3"/>
    <x v="2"/>
    <n v="10120"/>
  </r>
  <r>
    <x v="115"/>
    <x v="28"/>
    <x v="0"/>
    <x v="5"/>
    <x v="2"/>
    <n v="458"/>
  </r>
  <r>
    <x v="115"/>
    <x v="28"/>
    <x v="0"/>
    <x v="6"/>
    <x v="2"/>
    <n v="2942"/>
  </r>
  <r>
    <x v="115"/>
    <x v="28"/>
    <x v="0"/>
    <x v="8"/>
    <x v="2"/>
    <n v="2666"/>
  </r>
  <r>
    <x v="115"/>
    <x v="28"/>
    <x v="0"/>
    <x v="9"/>
    <x v="2"/>
    <n v="15929"/>
  </r>
  <r>
    <x v="115"/>
    <x v="0"/>
    <x v="0"/>
    <x v="0"/>
    <x v="2"/>
    <n v="169156"/>
  </r>
  <r>
    <x v="116"/>
    <x v="27"/>
    <x v="0"/>
    <x v="1"/>
    <x v="3"/>
    <m/>
  </r>
  <r>
    <x v="116"/>
    <x v="27"/>
    <x v="0"/>
    <x v="2"/>
    <x v="3"/>
    <m/>
  </r>
  <r>
    <x v="116"/>
    <x v="27"/>
    <x v="0"/>
    <x v="5"/>
    <x v="3"/>
    <n v="2347"/>
  </r>
  <r>
    <x v="116"/>
    <x v="27"/>
    <x v="0"/>
    <x v="8"/>
    <x v="3"/>
    <n v="5745"/>
  </r>
  <r>
    <x v="116"/>
    <x v="27"/>
    <x v="0"/>
    <x v="9"/>
    <x v="3"/>
    <n v="2316"/>
  </r>
  <r>
    <x v="116"/>
    <x v="0"/>
    <x v="0"/>
    <x v="0"/>
    <x v="3"/>
    <n v="10408"/>
  </r>
  <r>
    <x v="116"/>
    <x v="28"/>
    <x v="0"/>
    <x v="1"/>
    <x v="2"/>
    <m/>
  </r>
  <r>
    <x v="116"/>
    <x v="28"/>
    <x v="0"/>
    <x v="2"/>
    <x v="2"/>
    <m/>
  </r>
  <r>
    <x v="116"/>
    <x v="28"/>
    <x v="0"/>
    <x v="5"/>
    <x v="2"/>
    <n v="31502"/>
  </r>
  <r>
    <x v="116"/>
    <x v="28"/>
    <x v="0"/>
    <x v="8"/>
    <x v="2"/>
    <n v="147258"/>
  </r>
  <r>
    <x v="116"/>
    <x v="28"/>
    <x v="0"/>
    <x v="9"/>
    <x v="2"/>
    <n v="40813"/>
  </r>
  <r>
    <x v="116"/>
    <x v="0"/>
    <x v="0"/>
    <x v="0"/>
    <x v="2"/>
    <n v="219573"/>
  </r>
  <r>
    <x v="117"/>
    <x v="27"/>
    <x v="0"/>
    <x v="2"/>
    <x v="3"/>
    <n v="9362"/>
  </r>
  <r>
    <x v="117"/>
    <x v="27"/>
    <x v="0"/>
    <x v="5"/>
    <x v="3"/>
    <n v="809"/>
  </r>
  <r>
    <x v="117"/>
    <x v="27"/>
    <x v="0"/>
    <x v="8"/>
    <x v="3"/>
    <m/>
  </r>
  <r>
    <x v="117"/>
    <x v="27"/>
    <x v="0"/>
    <x v="9"/>
    <x v="3"/>
    <n v="18"/>
  </r>
  <r>
    <x v="117"/>
    <x v="0"/>
    <x v="0"/>
    <x v="0"/>
    <x v="3"/>
    <n v="10188"/>
  </r>
  <r>
    <x v="117"/>
    <x v="28"/>
    <x v="0"/>
    <x v="2"/>
    <x v="2"/>
    <n v="188300"/>
  </r>
  <r>
    <x v="117"/>
    <x v="28"/>
    <x v="0"/>
    <x v="5"/>
    <x v="2"/>
    <n v="39257"/>
  </r>
  <r>
    <x v="117"/>
    <x v="28"/>
    <x v="0"/>
    <x v="8"/>
    <x v="2"/>
    <m/>
  </r>
  <r>
    <x v="117"/>
    <x v="28"/>
    <x v="0"/>
    <x v="9"/>
    <x v="2"/>
    <n v="110"/>
  </r>
  <r>
    <x v="117"/>
    <x v="0"/>
    <x v="0"/>
    <x v="0"/>
    <x v="2"/>
    <n v="227667"/>
  </r>
  <r>
    <x v="118"/>
    <x v="27"/>
    <x v="0"/>
    <x v="1"/>
    <x v="3"/>
    <n v="1851"/>
  </r>
  <r>
    <x v="118"/>
    <x v="27"/>
    <x v="0"/>
    <x v="2"/>
    <x v="3"/>
    <n v="279"/>
  </r>
  <r>
    <x v="118"/>
    <x v="27"/>
    <x v="0"/>
    <x v="3"/>
    <x v="3"/>
    <n v="20"/>
  </r>
  <r>
    <x v="118"/>
    <x v="27"/>
    <x v="0"/>
    <x v="4"/>
    <x v="3"/>
    <n v="54"/>
  </r>
  <r>
    <x v="118"/>
    <x v="27"/>
    <x v="0"/>
    <x v="5"/>
    <x v="3"/>
    <n v="2062"/>
  </r>
  <r>
    <x v="118"/>
    <x v="27"/>
    <x v="0"/>
    <x v="6"/>
    <x v="3"/>
    <n v="240"/>
  </r>
  <r>
    <x v="118"/>
    <x v="27"/>
    <x v="0"/>
    <x v="7"/>
    <x v="3"/>
    <n v="153"/>
  </r>
  <r>
    <x v="118"/>
    <x v="27"/>
    <x v="0"/>
    <x v="8"/>
    <x v="3"/>
    <n v="5388"/>
  </r>
  <r>
    <x v="118"/>
    <x v="27"/>
    <x v="0"/>
    <x v="9"/>
    <x v="3"/>
    <n v="14395"/>
  </r>
  <r>
    <x v="118"/>
    <x v="0"/>
    <x v="0"/>
    <x v="0"/>
    <x v="3"/>
    <n v="24442"/>
  </r>
  <r>
    <x v="119"/>
    <x v="27"/>
    <x v="0"/>
    <x v="1"/>
    <x v="3"/>
    <n v="69"/>
  </r>
  <r>
    <x v="119"/>
    <x v="27"/>
    <x v="0"/>
    <x v="2"/>
    <x v="3"/>
    <n v="255"/>
  </r>
  <r>
    <x v="119"/>
    <x v="27"/>
    <x v="0"/>
    <x v="5"/>
    <x v="3"/>
    <n v="1461"/>
  </r>
  <r>
    <x v="119"/>
    <x v="27"/>
    <x v="0"/>
    <x v="6"/>
    <x v="3"/>
    <n v="4"/>
  </r>
  <r>
    <x v="119"/>
    <x v="27"/>
    <x v="0"/>
    <x v="8"/>
    <x v="3"/>
    <n v="2922"/>
  </r>
  <r>
    <x v="119"/>
    <x v="27"/>
    <x v="0"/>
    <x v="9"/>
    <x v="3"/>
    <n v="8656"/>
  </r>
  <r>
    <x v="119"/>
    <x v="0"/>
    <x v="0"/>
    <x v="0"/>
    <x v="3"/>
    <n v="13367"/>
  </r>
  <r>
    <x v="119"/>
    <x v="28"/>
    <x v="0"/>
    <x v="1"/>
    <x v="2"/>
    <n v="585"/>
  </r>
  <r>
    <x v="119"/>
    <x v="28"/>
    <x v="0"/>
    <x v="2"/>
    <x v="2"/>
    <n v="1890"/>
  </r>
  <r>
    <x v="119"/>
    <x v="28"/>
    <x v="0"/>
    <x v="5"/>
    <x v="2"/>
    <n v="13344"/>
  </r>
  <r>
    <x v="119"/>
    <x v="28"/>
    <x v="0"/>
    <x v="6"/>
    <x v="2"/>
    <n v="6"/>
  </r>
  <r>
    <x v="119"/>
    <x v="28"/>
    <x v="0"/>
    <x v="8"/>
    <x v="2"/>
    <n v="34150"/>
  </r>
  <r>
    <x v="119"/>
    <x v="28"/>
    <x v="0"/>
    <x v="9"/>
    <x v="2"/>
    <n v="82122"/>
  </r>
  <r>
    <x v="119"/>
    <x v="0"/>
    <x v="0"/>
    <x v="0"/>
    <x v="2"/>
    <n v="132098"/>
  </r>
  <r>
    <x v="120"/>
    <x v="27"/>
    <x v="0"/>
    <x v="1"/>
    <x v="3"/>
    <n v="1280"/>
  </r>
  <r>
    <x v="120"/>
    <x v="27"/>
    <x v="0"/>
    <x v="2"/>
    <x v="3"/>
    <n v="19"/>
  </r>
  <r>
    <x v="120"/>
    <x v="27"/>
    <x v="0"/>
    <x v="4"/>
    <x v="3"/>
    <n v="7"/>
  </r>
  <r>
    <x v="120"/>
    <x v="27"/>
    <x v="0"/>
    <x v="5"/>
    <x v="3"/>
    <n v="294"/>
  </r>
  <r>
    <x v="120"/>
    <x v="27"/>
    <x v="0"/>
    <x v="6"/>
    <x v="3"/>
    <n v="221"/>
  </r>
  <r>
    <x v="120"/>
    <x v="27"/>
    <x v="0"/>
    <x v="7"/>
    <x v="3"/>
    <n v="145"/>
  </r>
  <r>
    <x v="120"/>
    <x v="27"/>
    <x v="0"/>
    <x v="8"/>
    <x v="3"/>
    <n v="40"/>
  </r>
  <r>
    <x v="120"/>
    <x v="27"/>
    <x v="0"/>
    <x v="9"/>
    <x v="3"/>
    <n v="513"/>
  </r>
  <r>
    <x v="120"/>
    <x v="0"/>
    <x v="0"/>
    <x v="0"/>
    <x v="3"/>
    <n v="2520"/>
  </r>
  <r>
    <x v="120"/>
    <x v="28"/>
    <x v="0"/>
    <x v="1"/>
    <x v="2"/>
    <n v="10624"/>
  </r>
  <r>
    <x v="120"/>
    <x v="28"/>
    <x v="0"/>
    <x v="2"/>
    <x v="2"/>
    <n v="269"/>
  </r>
  <r>
    <x v="120"/>
    <x v="28"/>
    <x v="0"/>
    <x v="5"/>
    <x v="2"/>
    <n v="2961"/>
  </r>
  <r>
    <x v="120"/>
    <x v="28"/>
    <x v="0"/>
    <x v="6"/>
    <x v="2"/>
    <n v="1719"/>
  </r>
  <r>
    <x v="120"/>
    <x v="28"/>
    <x v="0"/>
    <x v="7"/>
    <x v="2"/>
    <n v="1560"/>
  </r>
  <r>
    <x v="120"/>
    <x v="28"/>
    <x v="0"/>
    <x v="8"/>
    <x v="2"/>
    <n v="22"/>
  </r>
  <r>
    <x v="120"/>
    <x v="28"/>
    <x v="0"/>
    <x v="9"/>
    <x v="2"/>
    <n v="3242"/>
  </r>
  <r>
    <x v="120"/>
    <x v="0"/>
    <x v="0"/>
    <x v="0"/>
    <x v="2"/>
    <n v="20399"/>
  </r>
  <r>
    <x v="121"/>
    <x v="27"/>
    <x v="0"/>
    <x v="5"/>
    <x v="3"/>
    <n v="202"/>
  </r>
  <r>
    <x v="121"/>
    <x v="27"/>
    <x v="0"/>
    <x v="8"/>
    <x v="3"/>
    <n v="1090"/>
  </r>
  <r>
    <x v="121"/>
    <x v="27"/>
    <x v="0"/>
    <x v="9"/>
    <x v="3"/>
    <n v="423"/>
  </r>
  <r>
    <x v="121"/>
    <x v="0"/>
    <x v="0"/>
    <x v="0"/>
    <x v="3"/>
    <n v="1716"/>
  </r>
  <r>
    <x v="121"/>
    <x v="28"/>
    <x v="0"/>
    <x v="5"/>
    <x v="2"/>
    <n v="5026"/>
  </r>
  <r>
    <x v="121"/>
    <x v="28"/>
    <x v="0"/>
    <x v="8"/>
    <x v="2"/>
    <n v="17362"/>
  </r>
  <r>
    <x v="121"/>
    <x v="28"/>
    <x v="0"/>
    <x v="9"/>
    <x v="2"/>
    <n v="4908"/>
  </r>
  <r>
    <x v="121"/>
    <x v="0"/>
    <x v="0"/>
    <x v="0"/>
    <x v="2"/>
    <n v="27296"/>
  </r>
  <r>
    <x v="122"/>
    <x v="27"/>
    <x v="0"/>
    <x v="1"/>
    <x v="3"/>
    <n v="101"/>
  </r>
  <r>
    <x v="122"/>
    <x v="27"/>
    <x v="0"/>
    <x v="3"/>
    <x v="3"/>
    <n v="18"/>
  </r>
  <r>
    <x v="122"/>
    <x v="27"/>
    <x v="0"/>
    <x v="4"/>
    <x v="3"/>
    <n v="10"/>
  </r>
  <r>
    <x v="122"/>
    <x v="27"/>
    <x v="0"/>
    <x v="5"/>
    <x v="3"/>
    <n v="26"/>
  </r>
  <r>
    <x v="122"/>
    <x v="27"/>
    <x v="0"/>
    <x v="6"/>
    <x v="3"/>
    <n v="15"/>
  </r>
  <r>
    <x v="122"/>
    <x v="27"/>
    <x v="0"/>
    <x v="9"/>
    <x v="3"/>
    <n v="1101"/>
  </r>
  <r>
    <x v="122"/>
    <x v="0"/>
    <x v="0"/>
    <x v="0"/>
    <x v="3"/>
    <n v="1271"/>
  </r>
  <r>
    <x v="122"/>
    <x v="28"/>
    <x v="0"/>
    <x v="1"/>
    <x v="2"/>
    <n v="3697"/>
  </r>
  <r>
    <x v="122"/>
    <x v="28"/>
    <x v="0"/>
    <x v="3"/>
    <x v="2"/>
    <n v="403"/>
  </r>
  <r>
    <x v="122"/>
    <x v="28"/>
    <x v="0"/>
    <x v="4"/>
    <x v="2"/>
    <n v="200"/>
  </r>
  <r>
    <x v="122"/>
    <x v="28"/>
    <x v="0"/>
    <x v="5"/>
    <x v="2"/>
    <n v="387"/>
  </r>
  <r>
    <x v="122"/>
    <x v="28"/>
    <x v="0"/>
    <x v="6"/>
    <x v="2"/>
    <n v="306"/>
  </r>
  <r>
    <x v="122"/>
    <x v="28"/>
    <x v="0"/>
    <x v="9"/>
    <x v="2"/>
    <n v="21462"/>
  </r>
  <r>
    <x v="122"/>
    <x v="0"/>
    <x v="0"/>
    <x v="0"/>
    <x v="2"/>
    <n v="26455"/>
  </r>
  <r>
    <x v="123"/>
    <x v="27"/>
    <x v="0"/>
    <x v="5"/>
    <x v="3"/>
    <n v="74"/>
  </r>
  <r>
    <x v="123"/>
    <x v="27"/>
    <x v="0"/>
    <x v="8"/>
    <x v="3"/>
    <n v="1331"/>
  </r>
  <r>
    <x v="123"/>
    <x v="27"/>
    <x v="0"/>
    <x v="9"/>
    <x v="3"/>
    <n v="3173"/>
  </r>
  <r>
    <x v="123"/>
    <x v="0"/>
    <x v="0"/>
    <x v="0"/>
    <x v="3"/>
    <n v="4579"/>
  </r>
  <r>
    <x v="123"/>
    <x v="28"/>
    <x v="0"/>
    <x v="5"/>
    <x v="2"/>
    <n v="734"/>
  </r>
  <r>
    <x v="123"/>
    <x v="28"/>
    <x v="0"/>
    <x v="8"/>
    <x v="2"/>
    <n v="15569"/>
  </r>
  <r>
    <x v="123"/>
    <x v="28"/>
    <x v="0"/>
    <x v="9"/>
    <x v="2"/>
    <n v="32268"/>
  </r>
  <r>
    <x v="123"/>
    <x v="0"/>
    <x v="0"/>
    <x v="0"/>
    <x v="2"/>
    <n v="48570"/>
  </r>
  <r>
    <x v="124"/>
    <x v="27"/>
    <x v="0"/>
    <x v="1"/>
    <x v="3"/>
    <n v="21806"/>
  </r>
  <r>
    <x v="124"/>
    <x v="27"/>
    <x v="0"/>
    <x v="2"/>
    <x v="3"/>
    <n v="3267"/>
  </r>
  <r>
    <x v="124"/>
    <x v="27"/>
    <x v="0"/>
    <x v="4"/>
    <x v="3"/>
    <n v="600"/>
  </r>
  <r>
    <x v="124"/>
    <x v="27"/>
    <x v="0"/>
    <x v="5"/>
    <x v="3"/>
    <n v="2"/>
  </r>
  <r>
    <x v="124"/>
    <x v="27"/>
    <x v="0"/>
    <x v="7"/>
    <x v="3"/>
    <m/>
  </r>
  <r>
    <x v="124"/>
    <x v="27"/>
    <x v="0"/>
    <x v="8"/>
    <x v="3"/>
    <n v="367"/>
  </r>
  <r>
    <x v="124"/>
    <x v="27"/>
    <x v="0"/>
    <x v="9"/>
    <x v="3"/>
    <n v="119"/>
  </r>
  <r>
    <x v="124"/>
    <x v="0"/>
    <x v="0"/>
    <x v="0"/>
    <x v="3"/>
    <n v="26160"/>
  </r>
  <r>
    <x v="124"/>
    <x v="28"/>
    <x v="0"/>
    <x v="1"/>
    <x v="2"/>
    <n v="781073"/>
  </r>
  <r>
    <x v="124"/>
    <x v="28"/>
    <x v="0"/>
    <x v="2"/>
    <x v="2"/>
    <n v="96498"/>
  </r>
  <r>
    <x v="124"/>
    <x v="28"/>
    <x v="0"/>
    <x v="4"/>
    <x v="2"/>
    <n v="21405"/>
  </r>
  <r>
    <x v="124"/>
    <x v="28"/>
    <x v="0"/>
    <x v="5"/>
    <x v="2"/>
    <n v="1"/>
  </r>
  <r>
    <x v="124"/>
    <x v="28"/>
    <x v="0"/>
    <x v="7"/>
    <x v="2"/>
    <m/>
  </r>
  <r>
    <x v="124"/>
    <x v="28"/>
    <x v="0"/>
    <x v="8"/>
    <x v="2"/>
    <n v="7224"/>
  </r>
  <r>
    <x v="124"/>
    <x v="28"/>
    <x v="0"/>
    <x v="9"/>
    <x v="2"/>
    <n v="931"/>
  </r>
  <r>
    <x v="124"/>
    <x v="0"/>
    <x v="0"/>
    <x v="0"/>
    <x v="2"/>
    <n v="907133"/>
  </r>
  <r>
    <x v="125"/>
    <x v="27"/>
    <x v="0"/>
    <x v="1"/>
    <x v="3"/>
    <n v="10138"/>
  </r>
  <r>
    <x v="125"/>
    <x v="27"/>
    <x v="0"/>
    <x v="2"/>
    <x v="3"/>
    <n v="1571"/>
  </r>
  <r>
    <x v="125"/>
    <x v="27"/>
    <x v="0"/>
    <x v="5"/>
    <x v="3"/>
    <m/>
  </r>
  <r>
    <x v="125"/>
    <x v="27"/>
    <x v="0"/>
    <x v="8"/>
    <x v="3"/>
    <m/>
  </r>
  <r>
    <x v="125"/>
    <x v="0"/>
    <x v="0"/>
    <x v="0"/>
    <x v="3"/>
    <n v="11709"/>
  </r>
  <r>
    <x v="125"/>
    <x v="28"/>
    <x v="0"/>
    <x v="1"/>
    <x v="2"/>
    <n v="315735"/>
  </r>
  <r>
    <x v="125"/>
    <x v="28"/>
    <x v="0"/>
    <x v="2"/>
    <x v="2"/>
    <n v="40147"/>
  </r>
  <r>
    <x v="125"/>
    <x v="28"/>
    <x v="0"/>
    <x v="5"/>
    <x v="2"/>
    <m/>
  </r>
  <r>
    <x v="125"/>
    <x v="28"/>
    <x v="0"/>
    <x v="8"/>
    <x v="2"/>
    <m/>
  </r>
  <r>
    <x v="125"/>
    <x v="0"/>
    <x v="0"/>
    <x v="0"/>
    <x v="2"/>
    <n v="355882"/>
  </r>
  <r>
    <x v="126"/>
    <x v="27"/>
    <x v="0"/>
    <x v="1"/>
    <x v="3"/>
    <n v="7910"/>
  </r>
  <r>
    <x v="126"/>
    <x v="27"/>
    <x v="0"/>
    <x v="2"/>
    <x v="3"/>
    <n v="282"/>
  </r>
  <r>
    <x v="126"/>
    <x v="27"/>
    <x v="0"/>
    <x v="3"/>
    <x v="3"/>
    <m/>
  </r>
  <r>
    <x v="126"/>
    <x v="27"/>
    <x v="0"/>
    <x v="4"/>
    <x v="3"/>
    <n v="158"/>
  </r>
  <r>
    <x v="126"/>
    <x v="27"/>
    <x v="0"/>
    <x v="5"/>
    <x v="3"/>
    <m/>
  </r>
  <r>
    <x v="126"/>
    <x v="27"/>
    <x v="0"/>
    <x v="6"/>
    <x v="3"/>
    <n v="20"/>
  </r>
  <r>
    <x v="126"/>
    <x v="27"/>
    <x v="0"/>
    <x v="7"/>
    <x v="3"/>
    <n v="1"/>
  </r>
  <r>
    <x v="126"/>
    <x v="27"/>
    <x v="0"/>
    <x v="8"/>
    <x v="3"/>
    <n v="10"/>
  </r>
  <r>
    <x v="126"/>
    <x v="27"/>
    <x v="0"/>
    <x v="9"/>
    <x v="3"/>
    <n v="369"/>
  </r>
  <r>
    <x v="126"/>
    <x v="0"/>
    <x v="0"/>
    <x v="0"/>
    <x v="3"/>
    <n v="8751"/>
  </r>
  <r>
    <x v="126"/>
    <x v="28"/>
    <x v="0"/>
    <x v="1"/>
    <x v="2"/>
    <n v="131482"/>
  </r>
  <r>
    <x v="126"/>
    <x v="28"/>
    <x v="0"/>
    <x v="2"/>
    <x v="2"/>
    <n v="3848"/>
  </r>
  <r>
    <x v="126"/>
    <x v="28"/>
    <x v="0"/>
    <x v="3"/>
    <x v="2"/>
    <m/>
  </r>
  <r>
    <x v="126"/>
    <x v="28"/>
    <x v="0"/>
    <x v="4"/>
    <x v="2"/>
    <n v="1669"/>
  </r>
  <r>
    <x v="126"/>
    <x v="28"/>
    <x v="0"/>
    <x v="5"/>
    <x v="2"/>
    <m/>
  </r>
  <r>
    <x v="126"/>
    <x v="28"/>
    <x v="0"/>
    <x v="6"/>
    <x v="2"/>
    <n v="50"/>
  </r>
  <r>
    <x v="126"/>
    <x v="28"/>
    <x v="0"/>
    <x v="7"/>
    <x v="2"/>
    <m/>
  </r>
  <r>
    <x v="126"/>
    <x v="28"/>
    <x v="0"/>
    <x v="8"/>
    <x v="2"/>
    <n v="200"/>
  </r>
  <r>
    <x v="126"/>
    <x v="28"/>
    <x v="0"/>
    <x v="9"/>
    <x v="2"/>
    <n v="6724"/>
  </r>
  <r>
    <x v="126"/>
    <x v="0"/>
    <x v="0"/>
    <x v="0"/>
    <x v="2"/>
    <n v="143973"/>
  </r>
  <r>
    <x v="127"/>
    <x v="27"/>
    <x v="0"/>
    <x v="1"/>
    <x v="3"/>
    <n v="12259"/>
  </r>
  <r>
    <x v="127"/>
    <x v="27"/>
    <x v="0"/>
    <x v="2"/>
    <x v="3"/>
    <n v="105"/>
  </r>
  <r>
    <x v="127"/>
    <x v="27"/>
    <x v="0"/>
    <x v="3"/>
    <x v="3"/>
    <n v="7871"/>
  </r>
  <r>
    <x v="127"/>
    <x v="27"/>
    <x v="0"/>
    <x v="4"/>
    <x v="3"/>
    <m/>
  </r>
  <r>
    <x v="127"/>
    <x v="27"/>
    <x v="0"/>
    <x v="5"/>
    <x v="3"/>
    <n v="0"/>
  </r>
  <r>
    <x v="127"/>
    <x v="27"/>
    <x v="0"/>
    <x v="6"/>
    <x v="3"/>
    <n v="4"/>
  </r>
  <r>
    <x v="127"/>
    <x v="27"/>
    <x v="0"/>
    <x v="7"/>
    <x v="3"/>
    <m/>
  </r>
  <r>
    <x v="127"/>
    <x v="27"/>
    <x v="0"/>
    <x v="8"/>
    <x v="3"/>
    <m/>
  </r>
  <r>
    <x v="127"/>
    <x v="27"/>
    <x v="0"/>
    <x v="9"/>
    <x v="3"/>
    <n v="2358"/>
  </r>
  <r>
    <x v="127"/>
    <x v="0"/>
    <x v="0"/>
    <x v="0"/>
    <x v="3"/>
    <n v="22597"/>
  </r>
  <r>
    <x v="127"/>
    <x v="28"/>
    <x v="0"/>
    <x v="1"/>
    <x v="2"/>
    <n v="193885"/>
  </r>
  <r>
    <x v="127"/>
    <x v="28"/>
    <x v="0"/>
    <x v="2"/>
    <x v="2"/>
    <n v="152"/>
  </r>
  <r>
    <x v="127"/>
    <x v="28"/>
    <x v="0"/>
    <x v="3"/>
    <x v="2"/>
    <n v="93710"/>
  </r>
  <r>
    <x v="127"/>
    <x v="28"/>
    <x v="0"/>
    <x v="4"/>
    <x v="2"/>
    <m/>
  </r>
  <r>
    <x v="127"/>
    <x v="28"/>
    <x v="0"/>
    <x v="6"/>
    <x v="2"/>
    <m/>
  </r>
  <r>
    <x v="127"/>
    <x v="28"/>
    <x v="0"/>
    <x v="7"/>
    <x v="2"/>
    <m/>
  </r>
  <r>
    <x v="127"/>
    <x v="28"/>
    <x v="0"/>
    <x v="8"/>
    <x v="2"/>
    <m/>
  </r>
  <r>
    <x v="127"/>
    <x v="28"/>
    <x v="0"/>
    <x v="9"/>
    <x v="2"/>
    <n v="40430"/>
  </r>
  <r>
    <x v="127"/>
    <x v="0"/>
    <x v="0"/>
    <x v="0"/>
    <x v="2"/>
    <n v="328177"/>
  </r>
  <r>
    <x v="128"/>
    <x v="27"/>
    <x v="0"/>
    <x v="1"/>
    <x v="3"/>
    <n v="53279"/>
  </r>
  <r>
    <x v="128"/>
    <x v="27"/>
    <x v="0"/>
    <x v="2"/>
    <x v="3"/>
    <n v="253"/>
  </r>
  <r>
    <x v="128"/>
    <x v="27"/>
    <x v="0"/>
    <x v="3"/>
    <x v="3"/>
    <n v="6403"/>
  </r>
  <r>
    <x v="128"/>
    <x v="27"/>
    <x v="0"/>
    <x v="4"/>
    <x v="3"/>
    <m/>
  </r>
  <r>
    <x v="128"/>
    <x v="27"/>
    <x v="0"/>
    <x v="6"/>
    <x v="3"/>
    <m/>
  </r>
  <r>
    <x v="128"/>
    <x v="27"/>
    <x v="0"/>
    <x v="7"/>
    <x v="3"/>
    <m/>
  </r>
  <r>
    <x v="128"/>
    <x v="27"/>
    <x v="0"/>
    <x v="8"/>
    <x v="3"/>
    <m/>
  </r>
  <r>
    <x v="128"/>
    <x v="27"/>
    <x v="0"/>
    <x v="9"/>
    <x v="3"/>
    <m/>
  </r>
  <r>
    <x v="128"/>
    <x v="0"/>
    <x v="0"/>
    <x v="0"/>
    <x v="3"/>
    <n v="59935"/>
  </r>
  <r>
    <x v="128"/>
    <x v="28"/>
    <x v="0"/>
    <x v="1"/>
    <x v="2"/>
    <n v="675949"/>
  </r>
  <r>
    <x v="128"/>
    <x v="28"/>
    <x v="0"/>
    <x v="2"/>
    <x v="2"/>
    <n v="4943"/>
  </r>
  <r>
    <x v="128"/>
    <x v="28"/>
    <x v="0"/>
    <x v="3"/>
    <x v="2"/>
    <n v="102406"/>
  </r>
  <r>
    <x v="128"/>
    <x v="28"/>
    <x v="0"/>
    <x v="4"/>
    <x v="2"/>
    <m/>
  </r>
  <r>
    <x v="128"/>
    <x v="28"/>
    <x v="0"/>
    <x v="6"/>
    <x v="2"/>
    <m/>
  </r>
  <r>
    <x v="128"/>
    <x v="28"/>
    <x v="0"/>
    <x v="7"/>
    <x v="2"/>
    <m/>
  </r>
  <r>
    <x v="128"/>
    <x v="28"/>
    <x v="0"/>
    <x v="9"/>
    <x v="2"/>
    <m/>
  </r>
  <r>
    <x v="128"/>
    <x v="0"/>
    <x v="0"/>
    <x v="0"/>
    <x v="2"/>
    <n v="783298"/>
  </r>
  <r>
    <x v="129"/>
    <x v="27"/>
    <x v="0"/>
    <x v="1"/>
    <x v="3"/>
    <n v="4958"/>
  </r>
  <r>
    <x v="129"/>
    <x v="27"/>
    <x v="0"/>
    <x v="2"/>
    <x v="3"/>
    <n v="386"/>
  </r>
  <r>
    <x v="129"/>
    <x v="27"/>
    <x v="0"/>
    <x v="3"/>
    <x v="3"/>
    <n v="53"/>
  </r>
  <r>
    <x v="129"/>
    <x v="27"/>
    <x v="0"/>
    <x v="4"/>
    <x v="3"/>
    <n v="4"/>
  </r>
  <r>
    <x v="129"/>
    <x v="27"/>
    <x v="0"/>
    <x v="5"/>
    <x v="3"/>
    <n v="2"/>
  </r>
  <r>
    <x v="129"/>
    <x v="27"/>
    <x v="0"/>
    <x v="6"/>
    <x v="3"/>
    <n v="3"/>
  </r>
  <r>
    <x v="129"/>
    <x v="27"/>
    <x v="0"/>
    <x v="7"/>
    <x v="3"/>
    <n v="1"/>
  </r>
  <r>
    <x v="129"/>
    <x v="0"/>
    <x v="0"/>
    <x v="0"/>
    <x v="3"/>
    <n v="5406"/>
  </r>
  <r>
    <x v="129"/>
    <x v="28"/>
    <x v="0"/>
    <x v="1"/>
    <x v="2"/>
    <n v="70371"/>
  </r>
  <r>
    <x v="129"/>
    <x v="28"/>
    <x v="0"/>
    <x v="2"/>
    <x v="2"/>
    <n v="6137"/>
  </r>
  <r>
    <x v="129"/>
    <x v="28"/>
    <x v="0"/>
    <x v="3"/>
    <x v="2"/>
    <n v="189"/>
  </r>
  <r>
    <x v="129"/>
    <x v="28"/>
    <x v="0"/>
    <x v="4"/>
    <x v="2"/>
    <n v="53"/>
  </r>
  <r>
    <x v="129"/>
    <x v="28"/>
    <x v="0"/>
    <x v="5"/>
    <x v="2"/>
    <n v="7"/>
  </r>
  <r>
    <x v="129"/>
    <x v="28"/>
    <x v="0"/>
    <x v="6"/>
    <x v="2"/>
    <n v="4"/>
  </r>
  <r>
    <x v="129"/>
    <x v="0"/>
    <x v="0"/>
    <x v="0"/>
    <x v="2"/>
    <n v="76761"/>
  </r>
  <r>
    <x v="130"/>
    <x v="27"/>
    <x v="0"/>
    <x v="1"/>
    <x v="3"/>
    <n v="203"/>
  </r>
  <r>
    <x v="130"/>
    <x v="27"/>
    <x v="0"/>
    <x v="2"/>
    <x v="3"/>
    <n v="258"/>
  </r>
  <r>
    <x v="130"/>
    <x v="27"/>
    <x v="0"/>
    <x v="4"/>
    <x v="3"/>
    <n v="10"/>
  </r>
  <r>
    <x v="130"/>
    <x v="27"/>
    <x v="0"/>
    <x v="5"/>
    <x v="3"/>
    <n v="7956"/>
  </r>
  <r>
    <x v="130"/>
    <x v="27"/>
    <x v="0"/>
    <x v="6"/>
    <x v="3"/>
    <n v="43"/>
  </r>
  <r>
    <x v="130"/>
    <x v="27"/>
    <x v="0"/>
    <x v="7"/>
    <x v="3"/>
    <m/>
  </r>
  <r>
    <x v="130"/>
    <x v="27"/>
    <x v="0"/>
    <x v="8"/>
    <x v="3"/>
    <n v="16237"/>
  </r>
  <r>
    <x v="130"/>
    <x v="27"/>
    <x v="0"/>
    <x v="9"/>
    <x v="3"/>
    <n v="9725"/>
  </r>
  <r>
    <x v="130"/>
    <x v="0"/>
    <x v="0"/>
    <x v="0"/>
    <x v="3"/>
    <n v="34431"/>
  </r>
  <r>
    <x v="130"/>
    <x v="28"/>
    <x v="0"/>
    <x v="1"/>
    <x v="2"/>
    <n v="294"/>
  </r>
  <r>
    <x v="130"/>
    <x v="28"/>
    <x v="0"/>
    <x v="2"/>
    <x v="2"/>
    <m/>
  </r>
  <r>
    <x v="130"/>
    <x v="28"/>
    <x v="0"/>
    <x v="4"/>
    <x v="2"/>
    <n v="20"/>
  </r>
  <r>
    <x v="130"/>
    <x v="28"/>
    <x v="0"/>
    <x v="5"/>
    <x v="2"/>
    <n v="8779"/>
  </r>
  <r>
    <x v="130"/>
    <x v="28"/>
    <x v="0"/>
    <x v="6"/>
    <x v="2"/>
    <n v="67"/>
  </r>
  <r>
    <x v="130"/>
    <x v="28"/>
    <x v="0"/>
    <x v="7"/>
    <x v="2"/>
    <m/>
  </r>
  <r>
    <x v="130"/>
    <x v="28"/>
    <x v="0"/>
    <x v="8"/>
    <x v="2"/>
    <n v="28121"/>
  </r>
  <r>
    <x v="130"/>
    <x v="28"/>
    <x v="0"/>
    <x v="9"/>
    <x v="2"/>
    <n v="11888"/>
  </r>
  <r>
    <x v="130"/>
    <x v="0"/>
    <x v="0"/>
    <x v="0"/>
    <x v="2"/>
    <n v="49170"/>
  </r>
  <r>
    <x v="131"/>
    <x v="27"/>
    <x v="0"/>
    <x v="1"/>
    <x v="3"/>
    <n v="46"/>
  </r>
  <r>
    <x v="131"/>
    <x v="27"/>
    <x v="0"/>
    <x v="2"/>
    <x v="3"/>
    <n v="115"/>
  </r>
  <r>
    <x v="131"/>
    <x v="27"/>
    <x v="0"/>
    <x v="3"/>
    <x v="3"/>
    <n v="8764"/>
  </r>
  <r>
    <x v="131"/>
    <x v="27"/>
    <x v="0"/>
    <x v="4"/>
    <x v="3"/>
    <n v="5755"/>
  </r>
  <r>
    <x v="131"/>
    <x v="27"/>
    <x v="0"/>
    <x v="5"/>
    <x v="3"/>
    <n v="1958"/>
  </r>
  <r>
    <x v="131"/>
    <x v="27"/>
    <x v="0"/>
    <x v="6"/>
    <x v="3"/>
    <n v="1578"/>
  </r>
  <r>
    <x v="131"/>
    <x v="27"/>
    <x v="0"/>
    <x v="7"/>
    <x v="3"/>
    <n v="497"/>
  </r>
  <r>
    <x v="131"/>
    <x v="27"/>
    <x v="0"/>
    <x v="8"/>
    <x v="3"/>
    <n v="490"/>
  </r>
  <r>
    <x v="131"/>
    <x v="27"/>
    <x v="0"/>
    <x v="9"/>
    <x v="3"/>
    <n v="815"/>
  </r>
  <r>
    <x v="131"/>
    <x v="0"/>
    <x v="0"/>
    <x v="0"/>
    <x v="3"/>
    <n v="20019"/>
  </r>
  <r>
    <x v="131"/>
    <x v="28"/>
    <x v="0"/>
    <x v="1"/>
    <x v="2"/>
    <n v="18"/>
  </r>
  <r>
    <x v="131"/>
    <x v="28"/>
    <x v="0"/>
    <x v="2"/>
    <x v="2"/>
    <n v="119"/>
  </r>
  <r>
    <x v="131"/>
    <x v="28"/>
    <x v="0"/>
    <x v="3"/>
    <x v="2"/>
    <n v="11912"/>
  </r>
  <r>
    <x v="131"/>
    <x v="28"/>
    <x v="0"/>
    <x v="4"/>
    <x v="2"/>
    <n v="7309"/>
  </r>
  <r>
    <x v="131"/>
    <x v="28"/>
    <x v="0"/>
    <x v="5"/>
    <x v="2"/>
    <n v="1902"/>
  </r>
  <r>
    <x v="131"/>
    <x v="28"/>
    <x v="0"/>
    <x v="6"/>
    <x v="2"/>
    <n v="2192"/>
  </r>
  <r>
    <x v="131"/>
    <x v="28"/>
    <x v="0"/>
    <x v="7"/>
    <x v="2"/>
    <n v="189"/>
  </r>
  <r>
    <x v="131"/>
    <x v="28"/>
    <x v="0"/>
    <x v="8"/>
    <x v="2"/>
    <n v="873"/>
  </r>
  <r>
    <x v="131"/>
    <x v="28"/>
    <x v="0"/>
    <x v="9"/>
    <x v="2"/>
    <n v="836"/>
  </r>
  <r>
    <x v="131"/>
    <x v="0"/>
    <x v="0"/>
    <x v="0"/>
    <x v="2"/>
    <n v="25349"/>
  </r>
  <r>
    <x v="111"/>
    <x v="29"/>
    <x v="0"/>
    <x v="1"/>
    <x v="0"/>
    <n v="2638875"/>
  </r>
  <r>
    <x v="111"/>
    <x v="29"/>
    <x v="0"/>
    <x v="2"/>
    <x v="0"/>
    <n v="4560984"/>
  </r>
  <r>
    <x v="111"/>
    <x v="29"/>
    <x v="0"/>
    <x v="3"/>
    <x v="0"/>
    <n v="216739"/>
  </r>
  <r>
    <x v="111"/>
    <x v="29"/>
    <x v="0"/>
    <x v="5"/>
    <x v="0"/>
    <n v="309582"/>
  </r>
  <r>
    <x v="111"/>
    <x v="29"/>
    <x v="0"/>
    <x v="6"/>
    <x v="0"/>
    <n v="199885"/>
  </r>
  <r>
    <x v="111"/>
    <x v="29"/>
    <x v="0"/>
    <x v="7"/>
    <x v="0"/>
    <n v="950"/>
  </r>
  <r>
    <x v="111"/>
    <x v="29"/>
    <x v="0"/>
    <x v="8"/>
    <x v="0"/>
    <n v="1779812"/>
  </r>
  <r>
    <x v="111"/>
    <x v="29"/>
    <x v="0"/>
    <x v="9"/>
    <x v="0"/>
    <n v="8945936"/>
  </r>
  <r>
    <x v="111"/>
    <x v="0"/>
    <x v="0"/>
    <x v="0"/>
    <x v="0"/>
    <n v="18652762"/>
  </r>
  <r>
    <x v="111"/>
    <x v="30"/>
    <x v="0"/>
    <x v="1"/>
    <x v="0"/>
    <n v="529264"/>
  </r>
  <r>
    <x v="111"/>
    <x v="30"/>
    <x v="0"/>
    <x v="2"/>
    <x v="0"/>
    <n v="479542"/>
  </r>
  <r>
    <x v="111"/>
    <x v="30"/>
    <x v="0"/>
    <x v="3"/>
    <x v="0"/>
    <n v="37928"/>
  </r>
  <r>
    <x v="111"/>
    <x v="30"/>
    <x v="0"/>
    <x v="4"/>
    <x v="0"/>
    <n v="4"/>
  </r>
  <r>
    <x v="111"/>
    <x v="30"/>
    <x v="0"/>
    <x v="5"/>
    <x v="0"/>
    <n v="38587"/>
  </r>
  <r>
    <x v="111"/>
    <x v="30"/>
    <x v="0"/>
    <x v="6"/>
    <x v="0"/>
    <n v="12992"/>
  </r>
  <r>
    <x v="111"/>
    <x v="30"/>
    <x v="0"/>
    <x v="7"/>
    <x v="0"/>
    <n v="10"/>
  </r>
  <r>
    <x v="111"/>
    <x v="30"/>
    <x v="0"/>
    <x v="8"/>
    <x v="0"/>
    <n v="137056"/>
  </r>
  <r>
    <x v="111"/>
    <x v="30"/>
    <x v="0"/>
    <x v="9"/>
    <x v="0"/>
    <n v="684076"/>
  </r>
  <r>
    <x v="111"/>
    <x v="0"/>
    <x v="0"/>
    <x v="0"/>
    <x v="0"/>
    <n v="1919459"/>
  </r>
  <r>
    <x v="113"/>
    <x v="29"/>
    <x v="0"/>
    <x v="1"/>
    <x v="0"/>
    <n v="1209796"/>
  </r>
  <r>
    <x v="113"/>
    <x v="29"/>
    <x v="0"/>
    <x v="2"/>
    <x v="0"/>
    <n v="3062632"/>
  </r>
  <r>
    <x v="113"/>
    <x v="29"/>
    <x v="0"/>
    <x v="3"/>
    <x v="0"/>
    <n v="32420"/>
  </r>
  <r>
    <x v="113"/>
    <x v="29"/>
    <x v="0"/>
    <x v="4"/>
    <x v="0"/>
    <n v="2"/>
  </r>
  <r>
    <x v="113"/>
    <x v="29"/>
    <x v="0"/>
    <x v="5"/>
    <x v="0"/>
    <n v="118507"/>
  </r>
  <r>
    <x v="113"/>
    <x v="29"/>
    <x v="0"/>
    <x v="6"/>
    <x v="0"/>
    <n v="31996"/>
  </r>
  <r>
    <x v="113"/>
    <x v="29"/>
    <x v="0"/>
    <x v="8"/>
    <x v="0"/>
    <n v="344524"/>
  </r>
  <r>
    <x v="113"/>
    <x v="29"/>
    <x v="0"/>
    <x v="9"/>
    <x v="0"/>
    <n v="2382641"/>
  </r>
  <r>
    <x v="113"/>
    <x v="0"/>
    <x v="0"/>
    <x v="0"/>
    <x v="0"/>
    <n v="7182518"/>
  </r>
  <r>
    <x v="113"/>
    <x v="30"/>
    <x v="0"/>
    <x v="1"/>
    <x v="0"/>
    <n v="287696"/>
  </r>
  <r>
    <x v="113"/>
    <x v="30"/>
    <x v="0"/>
    <x v="2"/>
    <x v="0"/>
    <n v="423854"/>
  </r>
  <r>
    <x v="113"/>
    <x v="30"/>
    <x v="0"/>
    <x v="3"/>
    <x v="0"/>
    <n v="12747"/>
  </r>
  <r>
    <x v="113"/>
    <x v="30"/>
    <x v="0"/>
    <x v="5"/>
    <x v="0"/>
    <n v="38504"/>
  </r>
  <r>
    <x v="113"/>
    <x v="30"/>
    <x v="0"/>
    <x v="6"/>
    <x v="0"/>
    <n v="18170"/>
  </r>
  <r>
    <x v="113"/>
    <x v="30"/>
    <x v="0"/>
    <x v="7"/>
    <x v="0"/>
    <n v="4"/>
  </r>
  <r>
    <x v="113"/>
    <x v="30"/>
    <x v="0"/>
    <x v="8"/>
    <x v="0"/>
    <n v="199874"/>
  </r>
  <r>
    <x v="113"/>
    <x v="30"/>
    <x v="0"/>
    <x v="9"/>
    <x v="0"/>
    <n v="328604"/>
  </r>
  <r>
    <x v="113"/>
    <x v="0"/>
    <x v="0"/>
    <x v="0"/>
    <x v="0"/>
    <n v="1309454"/>
  </r>
  <r>
    <x v="132"/>
    <x v="29"/>
    <x v="0"/>
    <x v="1"/>
    <x v="0"/>
    <n v="1561815"/>
  </r>
  <r>
    <x v="132"/>
    <x v="29"/>
    <x v="0"/>
    <x v="2"/>
    <x v="0"/>
    <n v="715776"/>
  </r>
  <r>
    <x v="132"/>
    <x v="29"/>
    <x v="0"/>
    <x v="3"/>
    <x v="0"/>
    <n v="54522"/>
  </r>
  <r>
    <x v="132"/>
    <x v="29"/>
    <x v="0"/>
    <x v="6"/>
    <x v="0"/>
    <n v="81133"/>
  </r>
  <r>
    <x v="132"/>
    <x v="29"/>
    <x v="0"/>
    <x v="8"/>
    <x v="0"/>
    <n v="189450"/>
  </r>
  <r>
    <x v="132"/>
    <x v="29"/>
    <x v="0"/>
    <x v="9"/>
    <x v="0"/>
    <n v="3670463"/>
  </r>
  <r>
    <x v="132"/>
    <x v="0"/>
    <x v="0"/>
    <x v="0"/>
    <x v="0"/>
    <n v="6273159"/>
  </r>
  <r>
    <x v="132"/>
    <x v="30"/>
    <x v="0"/>
    <x v="1"/>
    <x v="0"/>
    <n v="757421"/>
  </r>
  <r>
    <x v="132"/>
    <x v="30"/>
    <x v="0"/>
    <x v="2"/>
    <x v="0"/>
    <n v="147424"/>
  </r>
  <r>
    <x v="132"/>
    <x v="30"/>
    <x v="0"/>
    <x v="3"/>
    <x v="0"/>
    <n v="88618"/>
  </r>
  <r>
    <x v="132"/>
    <x v="30"/>
    <x v="0"/>
    <x v="6"/>
    <x v="0"/>
    <n v="5321"/>
  </r>
  <r>
    <x v="132"/>
    <x v="30"/>
    <x v="0"/>
    <x v="8"/>
    <x v="0"/>
    <n v="81249"/>
  </r>
  <r>
    <x v="132"/>
    <x v="30"/>
    <x v="0"/>
    <x v="9"/>
    <x v="0"/>
    <n v="584979"/>
  </r>
  <r>
    <x v="132"/>
    <x v="0"/>
    <x v="0"/>
    <x v="0"/>
    <x v="0"/>
    <n v="1665012"/>
  </r>
  <r>
    <x v="114"/>
    <x v="29"/>
    <x v="0"/>
    <x v="1"/>
    <x v="0"/>
    <n v="109312"/>
  </r>
  <r>
    <x v="114"/>
    <x v="29"/>
    <x v="0"/>
    <x v="2"/>
    <x v="0"/>
    <n v="59697"/>
  </r>
  <r>
    <x v="114"/>
    <x v="29"/>
    <x v="0"/>
    <x v="3"/>
    <x v="0"/>
    <n v="254023"/>
  </r>
  <r>
    <x v="114"/>
    <x v="29"/>
    <x v="0"/>
    <x v="5"/>
    <x v="0"/>
    <n v="212650"/>
  </r>
  <r>
    <x v="114"/>
    <x v="29"/>
    <x v="0"/>
    <x v="8"/>
    <x v="0"/>
    <n v="735085"/>
  </r>
  <r>
    <x v="114"/>
    <x v="29"/>
    <x v="0"/>
    <x v="9"/>
    <x v="0"/>
    <n v="1752477"/>
  </r>
  <r>
    <x v="114"/>
    <x v="0"/>
    <x v="0"/>
    <x v="0"/>
    <x v="0"/>
    <n v="3123244"/>
  </r>
  <r>
    <x v="114"/>
    <x v="30"/>
    <x v="0"/>
    <x v="1"/>
    <x v="0"/>
    <n v="4443"/>
  </r>
  <r>
    <x v="114"/>
    <x v="30"/>
    <x v="0"/>
    <x v="2"/>
    <x v="0"/>
    <n v="10332"/>
  </r>
  <r>
    <x v="114"/>
    <x v="30"/>
    <x v="0"/>
    <x v="5"/>
    <x v="0"/>
    <n v="27125"/>
  </r>
  <r>
    <x v="114"/>
    <x v="30"/>
    <x v="0"/>
    <x v="8"/>
    <x v="0"/>
    <n v="33426"/>
  </r>
  <r>
    <x v="114"/>
    <x v="30"/>
    <x v="0"/>
    <x v="9"/>
    <x v="0"/>
    <n v="299259"/>
  </r>
  <r>
    <x v="114"/>
    <x v="0"/>
    <x v="0"/>
    <x v="0"/>
    <x v="0"/>
    <n v="374585"/>
  </r>
  <r>
    <x v="133"/>
    <x v="29"/>
    <x v="0"/>
    <x v="1"/>
    <x v="0"/>
    <n v="835180"/>
  </r>
  <r>
    <x v="133"/>
    <x v="29"/>
    <x v="0"/>
    <x v="2"/>
    <x v="0"/>
    <n v="1389630"/>
  </r>
  <r>
    <x v="133"/>
    <x v="29"/>
    <x v="0"/>
    <x v="3"/>
    <x v="0"/>
    <n v="125665"/>
  </r>
  <r>
    <x v="133"/>
    <x v="29"/>
    <x v="0"/>
    <x v="5"/>
    <x v="0"/>
    <n v="9054"/>
  </r>
  <r>
    <x v="133"/>
    <x v="29"/>
    <x v="0"/>
    <x v="6"/>
    <x v="0"/>
    <n v="29858"/>
  </r>
  <r>
    <x v="133"/>
    <x v="29"/>
    <x v="0"/>
    <x v="8"/>
    <x v="0"/>
    <n v="31843"/>
  </r>
  <r>
    <x v="133"/>
    <x v="29"/>
    <x v="0"/>
    <x v="9"/>
    <x v="0"/>
    <n v="217492"/>
  </r>
  <r>
    <x v="133"/>
    <x v="0"/>
    <x v="0"/>
    <x v="0"/>
    <x v="0"/>
    <n v="2638722"/>
  </r>
  <r>
    <x v="133"/>
    <x v="30"/>
    <x v="0"/>
    <x v="1"/>
    <x v="0"/>
    <n v="547051"/>
  </r>
  <r>
    <x v="133"/>
    <x v="30"/>
    <x v="0"/>
    <x v="2"/>
    <x v="0"/>
    <n v="415643"/>
  </r>
  <r>
    <x v="133"/>
    <x v="30"/>
    <x v="0"/>
    <x v="3"/>
    <x v="0"/>
    <n v="55176"/>
  </r>
  <r>
    <x v="133"/>
    <x v="30"/>
    <x v="0"/>
    <x v="5"/>
    <x v="0"/>
    <n v="1"/>
  </r>
  <r>
    <x v="133"/>
    <x v="30"/>
    <x v="0"/>
    <x v="6"/>
    <x v="0"/>
    <n v="14633"/>
  </r>
  <r>
    <x v="133"/>
    <x v="30"/>
    <x v="0"/>
    <x v="7"/>
    <x v="0"/>
    <n v="15"/>
  </r>
  <r>
    <x v="133"/>
    <x v="30"/>
    <x v="0"/>
    <x v="8"/>
    <x v="0"/>
    <n v="316200"/>
  </r>
  <r>
    <x v="133"/>
    <x v="30"/>
    <x v="0"/>
    <x v="9"/>
    <x v="0"/>
    <n v="316346"/>
  </r>
  <r>
    <x v="133"/>
    <x v="0"/>
    <x v="0"/>
    <x v="0"/>
    <x v="0"/>
    <n v="1665066"/>
  </r>
  <r>
    <x v="119"/>
    <x v="29"/>
    <x v="0"/>
    <x v="1"/>
    <x v="0"/>
    <n v="75816"/>
  </r>
  <r>
    <x v="119"/>
    <x v="29"/>
    <x v="0"/>
    <x v="2"/>
    <x v="0"/>
    <n v="64855"/>
  </r>
  <r>
    <x v="119"/>
    <x v="29"/>
    <x v="0"/>
    <x v="5"/>
    <x v="0"/>
    <n v="138152"/>
  </r>
  <r>
    <x v="119"/>
    <x v="29"/>
    <x v="0"/>
    <x v="6"/>
    <x v="0"/>
    <n v="53"/>
  </r>
  <r>
    <x v="119"/>
    <x v="29"/>
    <x v="0"/>
    <x v="8"/>
    <x v="0"/>
    <n v="699386"/>
  </r>
  <r>
    <x v="119"/>
    <x v="29"/>
    <x v="0"/>
    <x v="9"/>
    <x v="0"/>
    <n v="930896"/>
  </r>
  <r>
    <x v="119"/>
    <x v="0"/>
    <x v="0"/>
    <x v="0"/>
    <x v="0"/>
    <n v="1909157"/>
  </r>
  <r>
    <x v="119"/>
    <x v="30"/>
    <x v="0"/>
    <x v="1"/>
    <x v="0"/>
    <n v="18809"/>
  </r>
  <r>
    <x v="119"/>
    <x v="30"/>
    <x v="0"/>
    <x v="2"/>
    <x v="0"/>
    <n v="35826"/>
  </r>
  <r>
    <x v="119"/>
    <x v="30"/>
    <x v="0"/>
    <x v="5"/>
    <x v="0"/>
    <n v="33904"/>
  </r>
  <r>
    <x v="119"/>
    <x v="30"/>
    <x v="0"/>
    <x v="6"/>
    <x v="0"/>
    <n v="35"/>
  </r>
  <r>
    <x v="119"/>
    <x v="30"/>
    <x v="0"/>
    <x v="8"/>
    <x v="0"/>
    <n v="107533"/>
  </r>
  <r>
    <x v="119"/>
    <x v="30"/>
    <x v="0"/>
    <x v="9"/>
    <x v="0"/>
    <n v="593808"/>
  </r>
  <r>
    <x v="119"/>
    <x v="0"/>
    <x v="0"/>
    <x v="0"/>
    <x v="0"/>
    <n v="789916"/>
  </r>
  <r>
    <x v="134"/>
    <x v="29"/>
    <x v="0"/>
    <x v="1"/>
    <x v="0"/>
    <n v="30"/>
  </r>
  <r>
    <x v="134"/>
    <x v="29"/>
    <x v="0"/>
    <x v="5"/>
    <x v="0"/>
    <n v="1691919"/>
  </r>
  <r>
    <x v="134"/>
    <x v="29"/>
    <x v="0"/>
    <x v="8"/>
    <x v="0"/>
    <n v="12617813"/>
  </r>
  <r>
    <x v="134"/>
    <x v="29"/>
    <x v="0"/>
    <x v="9"/>
    <x v="0"/>
    <n v="2038485"/>
  </r>
  <r>
    <x v="134"/>
    <x v="0"/>
    <x v="0"/>
    <x v="0"/>
    <x v="0"/>
    <n v="16348247"/>
  </r>
  <r>
    <x v="134"/>
    <x v="30"/>
    <x v="0"/>
    <x v="5"/>
    <x v="0"/>
    <n v="152124"/>
  </r>
  <r>
    <x v="134"/>
    <x v="30"/>
    <x v="0"/>
    <x v="8"/>
    <x v="0"/>
    <n v="2122352"/>
  </r>
  <r>
    <x v="134"/>
    <x v="30"/>
    <x v="0"/>
    <x v="9"/>
    <x v="0"/>
    <n v="32240"/>
  </r>
  <r>
    <x v="134"/>
    <x v="0"/>
    <x v="0"/>
    <x v="0"/>
    <x v="0"/>
    <n v="2306717"/>
  </r>
  <r>
    <x v="135"/>
    <x v="29"/>
    <x v="0"/>
    <x v="1"/>
    <x v="0"/>
    <n v="20507879"/>
  </r>
  <r>
    <x v="135"/>
    <x v="29"/>
    <x v="0"/>
    <x v="2"/>
    <x v="0"/>
    <n v="32012"/>
  </r>
  <r>
    <x v="135"/>
    <x v="29"/>
    <x v="0"/>
    <x v="4"/>
    <x v="0"/>
    <n v="11400"/>
  </r>
  <r>
    <x v="135"/>
    <x v="29"/>
    <x v="0"/>
    <x v="5"/>
    <x v="0"/>
    <n v="11063137"/>
  </r>
  <r>
    <x v="135"/>
    <x v="29"/>
    <x v="0"/>
    <x v="6"/>
    <x v="0"/>
    <n v="1057229"/>
  </r>
  <r>
    <x v="135"/>
    <x v="29"/>
    <x v="0"/>
    <x v="7"/>
    <x v="0"/>
    <n v="1943643"/>
  </r>
  <r>
    <x v="135"/>
    <x v="29"/>
    <x v="0"/>
    <x v="8"/>
    <x v="0"/>
    <n v="600"/>
  </r>
  <r>
    <x v="135"/>
    <x v="29"/>
    <x v="0"/>
    <x v="9"/>
    <x v="0"/>
    <n v="2940498"/>
  </r>
  <r>
    <x v="135"/>
    <x v="0"/>
    <x v="0"/>
    <x v="0"/>
    <x v="0"/>
    <n v="37556399"/>
  </r>
  <r>
    <x v="135"/>
    <x v="30"/>
    <x v="0"/>
    <x v="1"/>
    <x v="0"/>
    <n v="2228261"/>
  </r>
  <r>
    <x v="135"/>
    <x v="30"/>
    <x v="0"/>
    <x v="5"/>
    <x v="0"/>
    <n v="65"/>
  </r>
  <r>
    <x v="135"/>
    <x v="30"/>
    <x v="0"/>
    <x v="7"/>
    <x v="0"/>
    <n v="22877"/>
  </r>
  <r>
    <x v="135"/>
    <x v="30"/>
    <x v="0"/>
    <x v="8"/>
    <x v="0"/>
    <n v="50"/>
  </r>
  <r>
    <x v="135"/>
    <x v="30"/>
    <x v="0"/>
    <x v="9"/>
    <x v="0"/>
    <n v="6"/>
  </r>
  <r>
    <x v="135"/>
    <x v="0"/>
    <x v="0"/>
    <x v="0"/>
    <x v="0"/>
    <n v="2251259"/>
  </r>
  <r>
    <x v="123"/>
    <x v="29"/>
    <x v="0"/>
    <x v="5"/>
    <x v="0"/>
    <n v="25640"/>
  </r>
  <r>
    <x v="123"/>
    <x v="29"/>
    <x v="0"/>
    <x v="8"/>
    <x v="0"/>
    <n v="503706"/>
  </r>
  <r>
    <x v="123"/>
    <x v="29"/>
    <x v="0"/>
    <x v="9"/>
    <x v="0"/>
    <n v="976678"/>
  </r>
  <r>
    <x v="123"/>
    <x v="0"/>
    <x v="0"/>
    <x v="0"/>
    <x v="0"/>
    <n v="1506024"/>
  </r>
  <r>
    <x v="123"/>
    <x v="30"/>
    <x v="0"/>
    <x v="5"/>
    <x v="0"/>
    <n v="2700"/>
  </r>
  <r>
    <x v="123"/>
    <x v="30"/>
    <x v="0"/>
    <x v="8"/>
    <x v="0"/>
    <n v="64905"/>
  </r>
  <r>
    <x v="123"/>
    <x v="30"/>
    <x v="0"/>
    <x v="9"/>
    <x v="0"/>
    <n v="128410"/>
  </r>
  <r>
    <x v="123"/>
    <x v="0"/>
    <x v="0"/>
    <x v="0"/>
    <x v="0"/>
    <n v="196016"/>
  </r>
  <r>
    <x v="136"/>
    <x v="29"/>
    <x v="0"/>
    <x v="5"/>
    <x v="0"/>
    <n v="5"/>
  </r>
  <r>
    <x v="136"/>
    <x v="29"/>
    <x v="0"/>
    <x v="8"/>
    <x v="0"/>
    <n v="563030"/>
  </r>
  <r>
    <x v="136"/>
    <x v="29"/>
    <x v="0"/>
    <x v="9"/>
    <x v="0"/>
    <n v="149029"/>
  </r>
  <r>
    <x v="136"/>
    <x v="0"/>
    <x v="0"/>
    <x v="0"/>
    <x v="0"/>
    <n v="712064"/>
  </r>
  <r>
    <x v="136"/>
    <x v="30"/>
    <x v="0"/>
    <x v="8"/>
    <x v="0"/>
    <n v="34281"/>
  </r>
  <r>
    <x v="136"/>
    <x v="30"/>
    <x v="0"/>
    <x v="9"/>
    <x v="0"/>
    <n v="18517"/>
  </r>
  <r>
    <x v="136"/>
    <x v="0"/>
    <x v="0"/>
    <x v="0"/>
    <x v="0"/>
    <n v="52798"/>
  </r>
  <r>
    <x v="137"/>
    <x v="29"/>
    <x v="0"/>
    <x v="1"/>
    <x v="0"/>
    <n v="21151963"/>
  </r>
  <r>
    <x v="137"/>
    <x v="29"/>
    <x v="0"/>
    <x v="2"/>
    <x v="0"/>
    <n v="3777538"/>
  </r>
  <r>
    <x v="137"/>
    <x v="29"/>
    <x v="0"/>
    <x v="4"/>
    <x v="0"/>
    <n v="690724"/>
  </r>
  <r>
    <x v="137"/>
    <x v="29"/>
    <x v="0"/>
    <x v="8"/>
    <x v="0"/>
    <n v="429691"/>
  </r>
  <r>
    <x v="137"/>
    <x v="29"/>
    <x v="0"/>
    <x v="9"/>
    <x v="0"/>
    <n v="34925"/>
  </r>
  <r>
    <x v="137"/>
    <x v="0"/>
    <x v="0"/>
    <x v="0"/>
    <x v="0"/>
    <n v="26084841"/>
  </r>
  <r>
    <x v="137"/>
    <x v="30"/>
    <x v="0"/>
    <x v="1"/>
    <x v="0"/>
    <n v="3583479"/>
  </r>
  <r>
    <x v="137"/>
    <x v="30"/>
    <x v="0"/>
    <x v="2"/>
    <x v="0"/>
    <n v="623827"/>
  </r>
  <r>
    <x v="137"/>
    <x v="30"/>
    <x v="0"/>
    <x v="4"/>
    <x v="0"/>
    <n v="80751"/>
  </r>
  <r>
    <x v="137"/>
    <x v="30"/>
    <x v="0"/>
    <x v="8"/>
    <x v="0"/>
    <n v="127941"/>
  </r>
  <r>
    <x v="137"/>
    <x v="30"/>
    <x v="0"/>
    <x v="9"/>
    <x v="0"/>
    <n v="107127"/>
  </r>
  <r>
    <x v="137"/>
    <x v="0"/>
    <x v="0"/>
    <x v="0"/>
    <x v="0"/>
    <n v="4523125"/>
  </r>
  <r>
    <x v="125"/>
    <x v="29"/>
    <x v="0"/>
    <x v="1"/>
    <x v="0"/>
    <n v="10662373"/>
  </r>
  <r>
    <x v="125"/>
    <x v="29"/>
    <x v="0"/>
    <x v="2"/>
    <x v="0"/>
    <n v="1457476"/>
  </r>
  <r>
    <x v="125"/>
    <x v="29"/>
    <x v="0"/>
    <x v="4"/>
    <x v="0"/>
    <n v="83"/>
  </r>
  <r>
    <x v="125"/>
    <x v="29"/>
    <x v="0"/>
    <x v="8"/>
    <x v="0"/>
    <n v="10"/>
  </r>
  <r>
    <x v="125"/>
    <x v="0"/>
    <x v="0"/>
    <x v="0"/>
    <x v="0"/>
    <n v="12119942"/>
  </r>
  <r>
    <x v="125"/>
    <x v="30"/>
    <x v="0"/>
    <x v="1"/>
    <x v="0"/>
    <n v="1384298"/>
  </r>
  <r>
    <x v="125"/>
    <x v="30"/>
    <x v="0"/>
    <x v="2"/>
    <x v="0"/>
    <n v="225290"/>
  </r>
  <r>
    <x v="125"/>
    <x v="0"/>
    <x v="0"/>
    <x v="0"/>
    <x v="0"/>
    <n v="1609589"/>
  </r>
  <r>
    <x v="126"/>
    <x v="29"/>
    <x v="0"/>
    <x v="1"/>
    <x v="0"/>
    <n v="6867680"/>
  </r>
  <r>
    <x v="126"/>
    <x v="29"/>
    <x v="0"/>
    <x v="2"/>
    <x v="0"/>
    <n v="285561"/>
  </r>
  <r>
    <x v="126"/>
    <x v="29"/>
    <x v="0"/>
    <x v="4"/>
    <x v="0"/>
    <n v="27967"/>
  </r>
  <r>
    <x v="126"/>
    <x v="29"/>
    <x v="0"/>
    <x v="5"/>
    <x v="0"/>
    <n v="3"/>
  </r>
  <r>
    <x v="126"/>
    <x v="29"/>
    <x v="0"/>
    <x v="6"/>
    <x v="0"/>
    <n v="20000"/>
  </r>
  <r>
    <x v="126"/>
    <x v="29"/>
    <x v="0"/>
    <x v="7"/>
    <x v="0"/>
    <n v="4231"/>
  </r>
  <r>
    <x v="126"/>
    <x v="29"/>
    <x v="0"/>
    <x v="8"/>
    <x v="0"/>
    <n v="8060"/>
  </r>
  <r>
    <x v="126"/>
    <x v="29"/>
    <x v="0"/>
    <x v="9"/>
    <x v="0"/>
    <n v="265953"/>
  </r>
  <r>
    <x v="126"/>
    <x v="0"/>
    <x v="0"/>
    <x v="0"/>
    <x v="0"/>
    <n v="7479455"/>
  </r>
  <r>
    <x v="126"/>
    <x v="30"/>
    <x v="0"/>
    <x v="1"/>
    <x v="0"/>
    <n v="578954"/>
  </r>
  <r>
    <x v="126"/>
    <x v="30"/>
    <x v="0"/>
    <x v="2"/>
    <x v="0"/>
    <n v="40342"/>
  </r>
  <r>
    <x v="126"/>
    <x v="30"/>
    <x v="0"/>
    <x v="4"/>
    <x v="0"/>
    <n v="10000"/>
  </r>
  <r>
    <x v="126"/>
    <x v="30"/>
    <x v="0"/>
    <x v="6"/>
    <x v="0"/>
    <n v="15000"/>
  </r>
  <r>
    <x v="126"/>
    <x v="30"/>
    <x v="0"/>
    <x v="7"/>
    <x v="0"/>
    <n v="16"/>
  </r>
  <r>
    <x v="126"/>
    <x v="30"/>
    <x v="0"/>
    <x v="9"/>
    <x v="0"/>
    <n v="9547"/>
  </r>
  <r>
    <x v="126"/>
    <x v="0"/>
    <x v="0"/>
    <x v="0"/>
    <x v="0"/>
    <n v="653859"/>
  </r>
  <r>
    <x v="129"/>
    <x v="29"/>
    <x v="0"/>
    <x v="1"/>
    <x v="0"/>
    <n v="5857815"/>
  </r>
  <r>
    <x v="129"/>
    <x v="29"/>
    <x v="0"/>
    <x v="2"/>
    <x v="0"/>
    <n v="231841"/>
  </r>
  <r>
    <x v="129"/>
    <x v="29"/>
    <x v="0"/>
    <x v="3"/>
    <x v="0"/>
    <n v="56658"/>
  </r>
  <r>
    <x v="129"/>
    <x v="29"/>
    <x v="0"/>
    <x v="4"/>
    <x v="0"/>
    <n v="903"/>
  </r>
  <r>
    <x v="129"/>
    <x v="29"/>
    <x v="0"/>
    <x v="5"/>
    <x v="0"/>
    <n v="94"/>
  </r>
  <r>
    <x v="129"/>
    <x v="29"/>
    <x v="0"/>
    <x v="6"/>
    <x v="0"/>
    <n v="2055"/>
  </r>
  <r>
    <x v="129"/>
    <x v="29"/>
    <x v="0"/>
    <x v="7"/>
    <x v="0"/>
    <n v="1909"/>
  </r>
  <r>
    <x v="129"/>
    <x v="0"/>
    <x v="0"/>
    <x v="0"/>
    <x v="0"/>
    <n v="6151275"/>
  </r>
  <r>
    <x v="129"/>
    <x v="30"/>
    <x v="0"/>
    <x v="1"/>
    <x v="0"/>
    <n v="2115742"/>
  </r>
  <r>
    <x v="129"/>
    <x v="30"/>
    <x v="0"/>
    <x v="2"/>
    <x v="0"/>
    <n v="66"/>
  </r>
  <r>
    <x v="129"/>
    <x v="30"/>
    <x v="0"/>
    <x v="3"/>
    <x v="0"/>
    <n v="18886"/>
  </r>
  <r>
    <x v="129"/>
    <x v="30"/>
    <x v="0"/>
    <x v="7"/>
    <x v="0"/>
    <n v="1"/>
  </r>
  <r>
    <x v="129"/>
    <x v="0"/>
    <x v="0"/>
    <x v="0"/>
    <x v="0"/>
    <n v="2134695"/>
  </r>
  <r>
    <x v="138"/>
    <x v="29"/>
    <x v="0"/>
    <x v="1"/>
    <x v="0"/>
    <n v="22012"/>
  </r>
  <r>
    <x v="138"/>
    <x v="29"/>
    <x v="0"/>
    <x v="4"/>
    <x v="0"/>
    <n v="1250"/>
  </r>
  <r>
    <x v="138"/>
    <x v="29"/>
    <x v="0"/>
    <x v="5"/>
    <x v="0"/>
    <n v="1155945"/>
  </r>
  <r>
    <x v="138"/>
    <x v="29"/>
    <x v="0"/>
    <x v="6"/>
    <x v="0"/>
    <n v="2008"/>
  </r>
  <r>
    <x v="138"/>
    <x v="29"/>
    <x v="0"/>
    <x v="8"/>
    <x v="0"/>
    <n v="3362690"/>
  </r>
  <r>
    <x v="138"/>
    <x v="29"/>
    <x v="0"/>
    <x v="9"/>
    <x v="0"/>
    <n v="1732001"/>
  </r>
  <r>
    <x v="138"/>
    <x v="0"/>
    <x v="0"/>
    <x v="0"/>
    <x v="0"/>
    <n v="6275907"/>
  </r>
  <r>
    <x v="138"/>
    <x v="30"/>
    <x v="0"/>
    <x v="1"/>
    <x v="0"/>
    <n v="591"/>
  </r>
  <r>
    <x v="138"/>
    <x v="30"/>
    <x v="0"/>
    <x v="2"/>
    <x v="0"/>
    <n v="81387"/>
  </r>
  <r>
    <x v="138"/>
    <x v="30"/>
    <x v="0"/>
    <x v="4"/>
    <x v="0"/>
    <n v="7"/>
  </r>
  <r>
    <x v="138"/>
    <x v="30"/>
    <x v="0"/>
    <x v="5"/>
    <x v="0"/>
    <n v="994435"/>
  </r>
  <r>
    <x v="138"/>
    <x v="30"/>
    <x v="0"/>
    <x v="6"/>
    <x v="0"/>
    <n v="2678"/>
  </r>
  <r>
    <x v="138"/>
    <x v="30"/>
    <x v="0"/>
    <x v="8"/>
    <x v="0"/>
    <n v="1534912"/>
  </r>
  <r>
    <x v="138"/>
    <x v="30"/>
    <x v="0"/>
    <x v="9"/>
    <x v="0"/>
    <n v="987977"/>
  </r>
  <r>
    <x v="138"/>
    <x v="0"/>
    <x v="0"/>
    <x v="0"/>
    <x v="0"/>
    <n v="3601988"/>
  </r>
  <r>
    <x v="139"/>
    <x v="29"/>
    <x v="0"/>
    <x v="1"/>
    <x v="0"/>
    <n v="616"/>
  </r>
  <r>
    <x v="139"/>
    <x v="29"/>
    <x v="0"/>
    <x v="2"/>
    <x v="0"/>
    <n v="10019"/>
  </r>
  <r>
    <x v="139"/>
    <x v="29"/>
    <x v="0"/>
    <x v="3"/>
    <x v="0"/>
    <n v="407815"/>
  </r>
  <r>
    <x v="139"/>
    <x v="29"/>
    <x v="0"/>
    <x v="4"/>
    <x v="0"/>
    <n v="148212"/>
  </r>
  <r>
    <x v="139"/>
    <x v="29"/>
    <x v="0"/>
    <x v="5"/>
    <x v="0"/>
    <n v="131687"/>
  </r>
  <r>
    <x v="139"/>
    <x v="29"/>
    <x v="0"/>
    <x v="6"/>
    <x v="0"/>
    <n v="129666"/>
  </r>
  <r>
    <x v="139"/>
    <x v="29"/>
    <x v="0"/>
    <x v="7"/>
    <x v="0"/>
    <n v="7699"/>
  </r>
  <r>
    <x v="139"/>
    <x v="29"/>
    <x v="0"/>
    <x v="8"/>
    <x v="0"/>
    <n v="73023"/>
  </r>
  <r>
    <x v="139"/>
    <x v="29"/>
    <x v="0"/>
    <x v="9"/>
    <x v="0"/>
    <n v="65525"/>
  </r>
  <r>
    <x v="139"/>
    <x v="0"/>
    <x v="0"/>
    <x v="0"/>
    <x v="0"/>
    <n v="974261"/>
  </r>
  <r>
    <x v="139"/>
    <x v="30"/>
    <x v="0"/>
    <x v="1"/>
    <x v="0"/>
    <n v="4829"/>
  </r>
  <r>
    <x v="139"/>
    <x v="30"/>
    <x v="0"/>
    <x v="2"/>
    <x v="0"/>
    <n v="2406"/>
  </r>
  <r>
    <x v="139"/>
    <x v="30"/>
    <x v="0"/>
    <x v="3"/>
    <x v="0"/>
    <n v="522424"/>
  </r>
  <r>
    <x v="139"/>
    <x v="30"/>
    <x v="0"/>
    <x v="4"/>
    <x v="0"/>
    <n v="258113"/>
  </r>
  <r>
    <x v="139"/>
    <x v="30"/>
    <x v="0"/>
    <x v="5"/>
    <x v="0"/>
    <n v="18458"/>
  </r>
  <r>
    <x v="139"/>
    <x v="30"/>
    <x v="0"/>
    <x v="6"/>
    <x v="0"/>
    <n v="124535"/>
  </r>
  <r>
    <x v="139"/>
    <x v="30"/>
    <x v="0"/>
    <x v="7"/>
    <x v="0"/>
    <n v="4917"/>
  </r>
  <r>
    <x v="139"/>
    <x v="30"/>
    <x v="0"/>
    <x v="8"/>
    <x v="0"/>
    <n v="21205"/>
  </r>
  <r>
    <x v="139"/>
    <x v="30"/>
    <x v="0"/>
    <x v="9"/>
    <x v="0"/>
    <n v="40756"/>
  </r>
  <r>
    <x v="139"/>
    <x v="0"/>
    <x v="0"/>
    <x v="0"/>
    <x v="0"/>
    <n v="997645"/>
  </r>
  <r>
    <x v="94"/>
    <x v="31"/>
    <x v="4"/>
    <x v="1"/>
    <x v="2"/>
    <n v="6197"/>
  </r>
  <r>
    <x v="94"/>
    <x v="31"/>
    <x v="4"/>
    <x v="2"/>
    <x v="2"/>
    <n v="862"/>
  </r>
  <r>
    <x v="94"/>
    <x v="31"/>
    <x v="4"/>
    <x v="3"/>
    <x v="2"/>
    <n v="8706"/>
  </r>
  <r>
    <x v="94"/>
    <x v="31"/>
    <x v="4"/>
    <x v="4"/>
    <x v="2"/>
    <n v="641"/>
  </r>
  <r>
    <x v="94"/>
    <x v="31"/>
    <x v="4"/>
    <x v="5"/>
    <x v="2"/>
    <n v="658"/>
  </r>
  <r>
    <x v="94"/>
    <x v="31"/>
    <x v="4"/>
    <x v="6"/>
    <x v="2"/>
    <n v="56301"/>
  </r>
  <r>
    <x v="94"/>
    <x v="31"/>
    <x v="4"/>
    <x v="7"/>
    <x v="2"/>
    <n v="6145"/>
  </r>
  <r>
    <x v="94"/>
    <x v="31"/>
    <x v="4"/>
    <x v="8"/>
    <x v="2"/>
    <n v="3138"/>
  </r>
  <r>
    <x v="94"/>
    <x v="31"/>
    <x v="4"/>
    <x v="9"/>
    <x v="2"/>
    <n v="4439"/>
  </r>
  <r>
    <x v="94"/>
    <x v="0"/>
    <x v="0"/>
    <x v="0"/>
    <x v="2"/>
    <n v="87087"/>
  </r>
  <r>
    <x v="94"/>
    <x v="31"/>
    <x v="5"/>
    <x v="1"/>
    <x v="2"/>
    <n v="2095"/>
  </r>
  <r>
    <x v="94"/>
    <x v="31"/>
    <x v="5"/>
    <x v="2"/>
    <x v="2"/>
    <n v="862"/>
  </r>
  <r>
    <x v="94"/>
    <x v="31"/>
    <x v="5"/>
    <x v="3"/>
    <x v="2"/>
    <n v="4547"/>
  </r>
  <r>
    <x v="94"/>
    <x v="31"/>
    <x v="5"/>
    <x v="4"/>
    <x v="2"/>
    <n v="466"/>
  </r>
  <r>
    <x v="94"/>
    <x v="31"/>
    <x v="5"/>
    <x v="5"/>
    <x v="2"/>
    <n v="395"/>
  </r>
  <r>
    <x v="94"/>
    <x v="31"/>
    <x v="5"/>
    <x v="6"/>
    <x v="2"/>
    <n v="43572"/>
  </r>
  <r>
    <x v="94"/>
    <x v="31"/>
    <x v="5"/>
    <x v="7"/>
    <x v="2"/>
    <n v="6132"/>
  </r>
  <r>
    <x v="94"/>
    <x v="31"/>
    <x v="5"/>
    <x v="8"/>
    <x v="2"/>
    <n v="3138"/>
  </r>
  <r>
    <x v="94"/>
    <x v="31"/>
    <x v="5"/>
    <x v="9"/>
    <x v="2"/>
    <n v="1537"/>
  </r>
  <r>
    <x v="94"/>
    <x v="0"/>
    <x v="0"/>
    <x v="0"/>
    <x v="2"/>
    <n v="62745"/>
  </r>
  <r>
    <x v="94"/>
    <x v="31"/>
    <x v="6"/>
    <x v="1"/>
    <x v="2"/>
    <n v="2244"/>
  </r>
  <r>
    <x v="94"/>
    <x v="31"/>
    <x v="6"/>
    <x v="3"/>
    <x v="2"/>
    <n v="3917"/>
  </r>
  <r>
    <x v="94"/>
    <x v="31"/>
    <x v="6"/>
    <x v="4"/>
    <x v="2"/>
    <n v="61"/>
  </r>
  <r>
    <x v="94"/>
    <x v="31"/>
    <x v="6"/>
    <x v="5"/>
    <x v="2"/>
    <n v="263"/>
  </r>
  <r>
    <x v="94"/>
    <x v="31"/>
    <x v="6"/>
    <x v="6"/>
    <x v="2"/>
    <n v="12729"/>
  </r>
  <r>
    <x v="94"/>
    <x v="31"/>
    <x v="6"/>
    <x v="7"/>
    <x v="2"/>
    <n v="10"/>
  </r>
  <r>
    <x v="94"/>
    <x v="31"/>
    <x v="6"/>
    <x v="9"/>
    <x v="2"/>
    <n v="1363"/>
  </r>
  <r>
    <x v="94"/>
    <x v="0"/>
    <x v="0"/>
    <x v="0"/>
    <x v="2"/>
    <n v="20588"/>
  </r>
  <r>
    <x v="94"/>
    <x v="31"/>
    <x v="7"/>
    <x v="1"/>
    <x v="2"/>
    <n v="1237"/>
  </r>
  <r>
    <x v="94"/>
    <x v="31"/>
    <x v="7"/>
    <x v="3"/>
    <x v="2"/>
    <n v="226"/>
  </r>
  <r>
    <x v="94"/>
    <x v="31"/>
    <x v="7"/>
    <x v="9"/>
    <x v="2"/>
    <n v="1268"/>
  </r>
  <r>
    <x v="94"/>
    <x v="0"/>
    <x v="0"/>
    <x v="0"/>
    <x v="2"/>
    <n v="2731"/>
  </r>
  <r>
    <x v="94"/>
    <x v="31"/>
    <x v="8"/>
    <x v="1"/>
    <x v="2"/>
    <n v="543"/>
  </r>
  <r>
    <x v="94"/>
    <x v="0"/>
    <x v="0"/>
    <x v="0"/>
    <x v="2"/>
    <n v="543"/>
  </r>
  <r>
    <x v="94"/>
    <x v="31"/>
    <x v="9"/>
    <x v="1"/>
    <x v="2"/>
    <n v="78"/>
  </r>
  <r>
    <x v="94"/>
    <x v="31"/>
    <x v="9"/>
    <x v="3"/>
    <x v="2"/>
    <n v="16"/>
  </r>
  <r>
    <x v="94"/>
    <x v="31"/>
    <x v="9"/>
    <x v="4"/>
    <x v="2"/>
    <n v="114"/>
  </r>
  <r>
    <x v="94"/>
    <x v="31"/>
    <x v="9"/>
    <x v="7"/>
    <x v="2"/>
    <n v="3"/>
  </r>
  <r>
    <x v="94"/>
    <x v="31"/>
    <x v="9"/>
    <x v="9"/>
    <x v="2"/>
    <n v="270"/>
  </r>
  <r>
    <x v="94"/>
    <x v="0"/>
    <x v="0"/>
    <x v="0"/>
    <x v="2"/>
    <n v="480"/>
  </r>
  <r>
    <x v="94"/>
    <x v="32"/>
    <x v="4"/>
    <x v="1"/>
    <x v="2"/>
    <n v="19873"/>
  </r>
  <r>
    <x v="94"/>
    <x v="32"/>
    <x v="4"/>
    <x v="2"/>
    <x v="2"/>
    <n v="6382"/>
  </r>
  <r>
    <x v="94"/>
    <x v="32"/>
    <x v="4"/>
    <x v="3"/>
    <x v="2"/>
    <n v="927"/>
  </r>
  <r>
    <x v="94"/>
    <x v="32"/>
    <x v="4"/>
    <x v="4"/>
    <x v="2"/>
    <n v="2312"/>
  </r>
  <r>
    <x v="94"/>
    <x v="32"/>
    <x v="4"/>
    <x v="5"/>
    <x v="2"/>
    <n v="4201"/>
  </r>
  <r>
    <x v="94"/>
    <x v="32"/>
    <x v="4"/>
    <x v="6"/>
    <x v="2"/>
    <n v="8413"/>
  </r>
  <r>
    <x v="94"/>
    <x v="32"/>
    <x v="4"/>
    <x v="7"/>
    <x v="2"/>
    <n v="2370"/>
  </r>
  <r>
    <x v="94"/>
    <x v="32"/>
    <x v="4"/>
    <x v="8"/>
    <x v="2"/>
    <n v="7681"/>
  </r>
  <r>
    <x v="94"/>
    <x v="32"/>
    <x v="4"/>
    <x v="9"/>
    <x v="2"/>
    <n v="46861"/>
  </r>
  <r>
    <x v="94"/>
    <x v="0"/>
    <x v="0"/>
    <x v="0"/>
    <x v="2"/>
    <n v="99022"/>
  </r>
  <r>
    <x v="94"/>
    <x v="32"/>
    <x v="5"/>
    <x v="1"/>
    <x v="2"/>
    <n v="9549"/>
  </r>
  <r>
    <x v="94"/>
    <x v="32"/>
    <x v="5"/>
    <x v="2"/>
    <x v="2"/>
    <n v="1553"/>
  </r>
  <r>
    <x v="94"/>
    <x v="32"/>
    <x v="5"/>
    <x v="3"/>
    <x v="2"/>
    <n v="181"/>
  </r>
  <r>
    <x v="94"/>
    <x v="32"/>
    <x v="5"/>
    <x v="4"/>
    <x v="2"/>
    <n v="475"/>
  </r>
  <r>
    <x v="94"/>
    <x v="32"/>
    <x v="5"/>
    <x v="5"/>
    <x v="2"/>
    <n v="3989"/>
  </r>
  <r>
    <x v="94"/>
    <x v="32"/>
    <x v="5"/>
    <x v="6"/>
    <x v="2"/>
    <n v="3661"/>
  </r>
  <r>
    <x v="94"/>
    <x v="32"/>
    <x v="5"/>
    <x v="7"/>
    <x v="2"/>
    <n v="2363"/>
  </r>
  <r>
    <x v="94"/>
    <x v="32"/>
    <x v="5"/>
    <x v="8"/>
    <x v="2"/>
    <n v="5856"/>
  </r>
  <r>
    <x v="94"/>
    <x v="32"/>
    <x v="5"/>
    <x v="9"/>
    <x v="2"/>
    <n v="33783"/>
  </r>
  <r>
    <x v="94"/>
    <x v="0"/>
    <x v="0"/>
    <x v="0"/>
    <x v="2"/>
    <n v="61409"/>
  </r>
  <r>
    <x v="94"/>
    <x v="32"/>
    <x v="6"/>
    <x v="1"/>
    <x v="2"/>
    <n v="1905"/>
  </r>
  <r>
    <x v="94"/>
    <x v="32"/>
    <x v="6"/>
    <x v="2"/>
    <x v="2"/>
    <n v="4462"/>
  </r>
  <r>
    <x v="94"/>
    <x v="32"/>
    <x v="6"/>
    <x v="3"/>
    <x v="2"/>
    <n v="503"/>
  </r>
  <r>
    <x v="94"/>
    <x v="32"/>
    <x v="6"/>
    <x v="4"/>
    <x v="2"/>
    <n v="1838"/>
  </r>
  <r>
    <x v="94"/>
    <x v="32"/>
    <x v="6"/>
    <x v="5"/>
    <x v="2"/>
    <n v="136"/>
  </r>
  <r>
    <x v="94"/>
    <x v="32"/>
    <x v="6"/>
    <x v="6"/>
    <x v="2"/>
    <n v="4342"/>
  </r>
  <r>
    <x v="94"/>
    <x v="32"/>
    <x v="6"/>
    <x v="7"/>
    <x v="2"/>
    <n v="7"/>
  </r>
  <r>
    <x v="94"/>
    <x v="32"/>
    <x v="6"/>
    <x v="8"/>
    <x v="2"/>
    <n v="815"/>
  </r>
  <r>
    <x v="94"/>
    <x v="32"/>
    <x v="6"/>
    <x v="9"/>
    <x v="2"/>
    <n v="10279"/>
  </r>
  <r>
    <x v="94"/>
    <x v="0"/>
    <x v="0"/>
    <x v="0"/>
    <x v="2"/>
    <n v="24287"/>
  </r>
  <r>
    <x v="94"/>
    <x v="32"/>
    <x v="7"/>
    <x v="1"/>
    <x v="2"/>
    <n v="2253"/>
  </r>
  <r>
    <x v="94"/>
    <x v="32"/>
    <x v="7"/>
    <x v="2"/>
    <x v="2"/>
    <n v="330"/>
  </r>
  <r>
    <x v="94"/>
    <x v="32"/>
    <x v="7"/>
    <x v="6"/>
    <x v="2"/>
    <n v="123"/>
  </r>
  <r>
    <x v="94"/>
    <x v="32"/>
    <x v="7"/>
    <x v="8"/>
    <x v="2"/>
    <n v="886"/>
  </r>
  <r>
    <x v="94"/>
    <x v="32"/>
    <x v="7"/>
    <x v="9"/>
    <x v="2"/>
    <n v="1300"/>
  </r>
  <r>
    <x v="94"/>
    <x v="0"/>
    <x v="0"/>
    <x v="0"/>
    <x v="2"/>
    <n v="4893"/>
  </r>
  <r>
    <x v="94"/>
    <x v="32"/>
    <x v="8"/>
    <x v="1"/>
    <x v="2"/>
    <n v="5805"/>
  </r>
  <r>
    <x v="94"/>
    <x v="0"/>
    <x v="0"/>
    <x v="0"/>
    <x v="2"/>
    <n v="5805"/>
  </r>
  <r>
    <x v="94"/>
    <x v="32"/>
    <x v="9"/>
    <x v="1"/>
    <x v="2"/>
    <n v="360"/>
  </r>
  <r>
    <x v="94"/>
    <x v="32"/>
    <x v="9"/>
    <x v="2"/>
    <x v="2"/>
    <n v="37"/>
  </r>
  <r>
    <x v="94"/>
    <x v="32"/>
    <x v="9"/>
    <x v="3"/>
    <x v="2"/>
    <n v="244"/>
  </r>
  <r>
    <x v="94"/>
    <x v="32"/>
    <x v="9"/>
    <x v="5"/>
    <x v="2"/>
    <n v="77"/>
  </r>
  <r>
    <x v="94"/>
    <x v="32"/>
    <x v="9"/>
    <x v="6"/>
    <x v="2"/>
    <n v="287"/>
  </r>
  <r>
    <x v="94"/>
    <x v="32"/>
    <x v="9"/>
    <x v="8"/>
    <x v="2"/>
    <n v="124"/>
  </r>
  <r>
    <x v="94"/>
    <x v="32"/>
    <x v="9"/>
    <x v="9"/>
    <x v="2"/>
    <n v="1499"/>
  </r>
  <r>
    <x v="94"/>
    <x v="0"/>
    <x v="0"/>
    <x v="0"/>
    <x v="2"/>
    <n v="2627"/>
  </r>
  <r>
    <x v="94"/>
    <x v="33"/>
    <x v="4"/>
    <x v="1"/>
    <x v="2"/>
    <n v="13052"/>
  </r>
  <r>
    <x v="94"/>
    <x v="33"/>
    <x v="4"/>
    <x v="2"/>
    <x v="2"/>
    <n v="19131"/>
  </r>
  <r>
    <x v="94"/>
    <x v="33"/>
    <x v="4"/>
    <x v="3"/>
    <x v="2"/>
    <n v="232"/>
  </r>
  <r>
    <x v="94"/>
    <x v="33"/>
    <x v="4"/>
    <x v="4"/>
    <x v="2"/>
    <n v="18488"/>
  </r>
  <r>
    <x v="94"/>
    <x v="33"/>
    <x v="4"/>
    <x v="5"/>
    <x v="2"/>
    <n v="38047"/>
  </r>
  <r>
    <x v="94"/>
    <x v="33"/>
    <x v="4"/>
    <x v="6"/>
    <x v="2"/>
    <n v="18798"/>
  </r>
  <r>
    <x v="94"/>
    <x v="33"/>
    <x v="4"/>
    <x v="7"/>
    <x v="2"/>
    <n v="10879"/>
  </r>
  <r>
    <x v="94"/>
    <x v="33"/>
    <x v="4"/>
    <x v="8"/>
    <x v="2"/>
    <n v="13583"/>
  </r>
  <r>
    <x v="94"/>
    <x v="33"/>
    <x v="4"/>
    <x v="9"/>
    <x v="2"/>
    <n v="21058"/>
  </r>
  <r>
    <x v="94"/>
    <x v="0"/>
    <x v="0"/>
    <x v="0"/>
    <x v="2"/>
    <n v="153268"/>
  </r>
  <r>
    <x v="94"/>
    <x v="33"/>
    <x v="5"/>
    <x v="1"/>
    <x v="2"/>
    <n v="6083"/>
  </r>
  <r>
    <x v="94"/>
    <x v="33"/>
    <x v="5"/>
    <x v="2"/>
    <x v="2"/>
    <n v="5324"/>
  </r>
  <r>
    <x v="94"/>
    <x v="33"/>
    <x v="5"/>
    <x v="3"/>
    <x v="2"/>
    <n v="116"/>
  </r>
  <r>
    <x v="94"/>
    <x v="33"/>
    <x v="5"/>
    <x v="4"/>
    <x v="2"/>
    <n v="8032"/>
  </r>
  <r>
    <x v="94"/>
    <x v="33"/>
    <x v="5"/>
    <x v="5"/>
    <x v="2"/>
    <n v="13660"/>
  </r>
  <r>
    <x v="94"/>
    <x v="33"/>
    <x v="5"/>
    <x v="6"/>
    <x v="2"/>
    <n v="4523"/>
  </r>
  <r>
    <x v="94"/>
    <x v="33"/>
    <x v="5"/>
    <x v="7"/>
    <x v="2"/>
    <n v="4544"/>
  </r>
  <r>
    <x v="94"/>
    <x v="33"/>
    <x v="5"/>
    <x v="8"/>
    <x v="2"/>
    <n v="4201"/>
  </r>
  <r>
    <x v="94"/>
    <x v="33"/>
    <x v="5"/>
    <x v="9"/>
    <x v="2"/>
    <n v="7696"/>
  </r>
  <r>
    <x v="94"/>
    <x v="0"/>
    <x v="0"/>
    <x v="0"/>
    <x v="2"/>
    <n v="54180"/>
  </r>
  <r>
    <x v="94"/>
    <x v="33"/>
    <x v="6"/>
    <x v="1"/>
    <x v="2"/>
    <n v="2355"/>
  </r>
  <r>
    <x v="94"/>
    <x v="33"/>
    <x v="6"/>
    <x v="2"/>
    <x v="2"/>
    <n v="13165"/>
  </r>
  <r>
    <x v="94"/>
    <x v="33"/>
    <x v="6"/>
    <x v="3"/>
    <x v="2"/>
    <n v="116"/>
  </r>
  <r>
    <x v="94"/>
    <x v="33"/>
    <x v="6"/>
    <x v="4"/>
    <x v="2"/>
    <n v="10261"/>
  </r>
  <r>
    <x v="94"/>
    <x v="33"/>
    <x v="6"/>
    <x v="5"/>
    <x v="2"/>
    <n v="17297"/>
  </r>
  <r>
    <x v="94"/>
    <x v="33"/>
    <x v="6"/>
    <x v="6"/>
    <x v="2"/>
    <n v="10644"/>
  </r>
  <r>
    <x v="94"/>
    <x v="33"/>
    <x v="6"/>
    <x v="7"/>
    <x v="2"/>
    <n v="2675"/>
  </r>
  <r>
    <x v="94"/>
    <x v="33"/>
    <x v="6"/>
    <x v="8"/>
    <x v="2"/>
    <n v="1571"/>
  </r>
  <r>
    <x v="94"/>
    <x v="33"/>
    <x v="6"/>
    <x v="9"/>
    <x v="2"/>
    <n v="4901"/>
  </r>
  <r>
    <x v="94"/>
    <x v="0"/>
    <x v="0"/>
    <x v="0"/>
    <x v="2"/>
    <n v="62983"/>
  </r>
  <r>
    <x v="94"/>
    <x v="33"/>
    <x v="7"/>
    <x v="1"/>
    <x v="2"/>
    <n v="3541"/>
  </r>
  <r>
    <x v="94"/>
    <x v="33"/>
    <x v="7"/>
    <x v="2"/>
    <x v="2"/>
    <n v="10"/>
  </r>
  <r>
    <x v="94"/>
    <x v="33"/>
    <x v="7"/>
    <x v="5"/>
    <x v="2"/>
    <n v="56"/>
  </r>
  <r>
    <x v="94"/>
    <x v="33"/>
    <x v="7"/>
    <x v="9"/>
    <x v="2"/>
    <n v="4887"/>
  </r>
  <r>
    <x v="94"/>
    <x v="0"/>
    <x v="0"/>
    <x v="0"/>
    <x v="2"/>
    <n v="8495"/>
  </r>
  <r>
    <x v="94"/>
    <x v="33"/>
    <x v="8"/>
    <x v="1"/>
    <x v="2"/>
    <n v="681"/>
  </r>
  <r>
    <x v="94"/>
    <x v="33"/>
    <x v="8"/>
    <x v="2"/>
    <x v="2"/>
    <n v="532"/>
  </r>
  <r>
    <x v="94"/>
    <x v="33"/>
    <x v="8"/>
    <x v="5"/>
    <x v="2"/>
    <n v="1139"/>
  </r>
  <r>
    <x v="94"/>
    <x v="33"/>
    <x v="8"/>
    <x v="6"/>
    <x v="2"/>
    <n v="2011"/>
  </r>
  <r>
    <x v="94"/>
    <x v="33"/>
    <x v="8"/>
    <x v="7"/>
    <x v="2"/>
    <n v="2357"/>
  </r>
  <r>
    <x v="94"/>
    <x v="33"/>
    <x v="8"/>
    <x v="8"/>
    <x v="2"/>
    <n v="200"/>
  </r>
  <r>
    <x v="94"/>
    <x v="33"/>
    <x v="8"/>
    <x v="9"/>
    <x v="2"/>
    <n v="568"/>
  </r>
  <r>
    <x v="94"/>
    <x v="0"/>
    <x v="0"/>
    <x v="0"/>
    <x v="2"/>
    <n v="7489"/>
  </r>
  <r>
    <x v="94"/>
    <x v="33"/>
    <x v="9"/>
    <x v="1"/>
    <x v="2"/>
    <n v="391"/>
  </r>
  <r>
    <x v="94"/>
    <x v="33"/>
    <x v="9"/>
    <x v="2"/>
    <x v="2"/>
    <n v="100"/>
  </r>
  <r>
    <x v="94"/>
    <x v="33"/>
    <x v="9"/>
    <x v="4"/>
    <x v="2"/>
    <n v="195"/>
  </r>
  <r>
    <x v="94"/>
    <x v="33"/>
    <x v="9"/>
    <x v="5"/>
    <x v="2"/>
    <n v="5894"/>
  </r>
  <r>
    <x v="94"/>
    <x v="33"/>
    <x v="9"/>
    <x v="6"/>
    <x v="2"/>
    <n v="1619"/>
  </r>
  <r>
    <x v="94"/>
    <x v="33"/>
    <x v="9"/>
    <x v="7"/>
    <x v="2"/>
    <n v="1303"/>
  </r>
  <r>
    <x v="94"/>
    <x v="33"/>
    <x v="9"/>
    <x v="8"/>
    <x v="2"/>
    <n v="7611"/>
  </r>
  <r>
    <x v="94"/>
    <x v="33"/>
    <x v="9"/>
    <x v="9"/>
    <x v="2"/>
    <n v="3006"/>
  </r>
  <r>
    <x v="94"/>
    <x v="0"/>
    <x v="0"/>
    <x v="0"/>
    <x v="2"/>
    <n v="20121"/>
  </r>
  <r>
    <x v="94"/>
    <x v="34"/>
    <x v="4"/>
    <x v="1"/>
    <x v="2"/>
    <n v="40324"/>
  </r>
  <r>
    <x v="94"/>
    <x v="34"/>
    <x v="4"/>
    <x v="2"/>
    <x v="2"/>
    <n v="448"/>
  </r>
  <r>
    <x v="94"/>
    <x v="34"/>
    <x v="4"/>
    <x v="3"/>
    <x v="2"/>
    <n v="28152"/>
  </r>
  <r>
    <x v="94"/>
    <x v="34"/>
    <x v="4"/>
    <x v="4"/>
    <x v="2"/>
    <n v="10030"/>
  </r>
  <r>
    <x v="94"/>
    <x v="34"/>
    <x v="4"/>
    <x v="5"/>
    <x v="2"/>
    <n v="948"/>
  </r>
  <r>
    <x v="94"/>
    <x v="34"/>
    <x v="4"/>
    <x v="6"/>
    <x v="2"/>
    <n v="55531"/>
  </r>
  <r>
    <x v="94"/>
    <x v="34"/>
    <x v="4"/>
    <x v="7"/>
    <x v="2"/>
    <n v="79746"/>
  </r>
  <r>
    <x v="94"/>
    <x v="34"/>
    <x v="4"/>
    <x v="8"/>
    <x v="2"/>
    <n v="3086"/>
  </r>
  <r>
    <x v="94"/>
    <x v="34"/>
    <x v="4"/>
    <x v="9"/>
    <x v="2"/>
    <n v="7753"/>
  </r>
  <r>
    <x v="94"/>
    <x v="0"/>
    <x v="0"/>
    <x v="0"/>
    <x v="2"/>
    <n v="226017"/>
  </r>
  <r>
    <x v="94"/>
    <x v="34"/>
    <x v="5"/>
    <x v="1"/>
    <x v="2"/>
    <n v="23702"/>
  </r>
  <r>
    <x v="94"/>
    <x v="34"/>
    <x v="5"/>
    <x v="2"/>
    <x v="2"/>
    <n v="28"/>
  </r>
  <r>
    <x v="94"/>
    <x v="34"/>
    <x v="5"/>
    <x v="3"/>
    <x v="2"/>
    <n v="13197"/>
  </r>
  <r>
    <x v="94"/>
    <x v="34"/>
    <x v="5"/>
    <x v="4"/>
    <x v="2"/>
    <n v="29"/>
  </r>
  <r>
    <x v="94"/>
    <x v="34"/>
    <x v="5"/>
    <x v="5"/>
    <x v="2"/>
    <n v="500"/>
  </r>
  <r>
    <x v="94"/>
    <x v="34"/>
    <x v="5"/>
    <x v="6"/>
    <x v="2"/>
    <n v="41235"/>
  </r>
  <r>
    <x v="94"/>
    <x v="34"/>
    <x v="5"/>
    <x v="7"/>
    <x v="2"/>
    <n v="52922"/>
  </r>
  <r>
    <x v="94"/>
    <x v="34"/>
    <x v="5"/>
    <x v="8"/>
    <x v="2"/>
    <n v="3086"/>
  </r>
  <r>
    <x v="94"/>
    <x v="34"/>
    <x v="5"/>
    <x v="9"/>
    <x v="2"/>
    <n v="1443"/>
  </r>
  <r>
    <x v="94"/>
    <x v="0"/>
    <x v="0"/>
    <x v="0"/>
    <x v="2"/>
    <n v="136140"/>
  </r>
  <r>
    <x v="94"/>
    <x v="34"/>
    <x v="6"/>
    <x v="1"/>
    <x v="2"/>
    <n v="13806"/>
  </r>
  <r>
    <x v="94"/>
    <x v="34"/>
    <x v="6"/>
    <x v="2"/>
    <x v="2"/>
    <n v="12"/>
  </r>
  <r>
    <x v="94"/>
    <x v="34"/>
    <x v="6"/>
    <x v="3"/>
    <x v="2"/>
    <n v="14923"/>
  </r>
  <r>
    <x v="94"/>
    <x v="34"/>
    <x v="6"/>
    <x v="4"/>
    <x v="2"/>
    <n v="10000"/>
  </r>
  <r>
    <x v="94"/>
    <x v="34"/>
    <x v="6"/>
    <x v="5"/>
    <x v="2"/>
    <n v="180"/>
  </r>
  <r>
    <x v="94"/>
    <x v="34"/>
    <x v="6"/>
    <x v="6"/>
    <x v="2"/>
    <n v="14296"/>
  </r>
  <r>
    <x v="94"/>
    <x v="34"/>
    <x v="6"/>
    <x v="7"/>
    <x v="2"/>
    <n v="24306"/>
  </r>
  <r>
    <x v="94"/>
    <x v="34"/>
    <x v="6"/>
    <x v="9"/>
    <x v="2"/>
    <n v="1424"/>
  </r>
  <r>
    <x v="94"/>
    <x v="0"/>
    <x v="0"/>
    <x v="0"/>
    <x v="2"/>
    <n v="78946"/>
  </r>
  <r>
    <x v="94"/>
    <x v="34"/>
    <x v="7"/>
    <x v="1"/>
    <x v="2"/>
    <n v="1251"/>
  </r>
  <r>
    <x v="94"/>
    <x v="34"/>
    <x v="7"/>
    <x v="2"/>
    <x v="2"/>
    <n v="400"/>
  </r>
  <r>
    <x v="94"/>
    <x v="34"/>
    <x v="7"/>
    <x v="7"/>
    <x v="2"/>
    <n v="2515"/>
  </r>
  <r>
    <x v="94"/>
    <x v="34"/>
    <x v="7"/>
    <x v="9"/>
    <x v="2"/>
    <n v="4635"/>
  </r>
  <r>
    <x v="94"/>
    <x v="0"/>
    <x v="0"/>
    <x v="0"/>
    <x v="2"/>
    <n v="8802"/>
  </r>
  <r>
    <x v="94"/>
    <x v="34"/>
    <x v="8"/>
    <x v="1"/>
    <x v="2"/>
    <n v="1543"/>
  </r>
  <r>
    <x v="94"/>
    <x v="0"/>
    <x v="0"/>
    <x v="0"/>
    <x v="2"/>
    <n v="1543"/>
  </r>
  <r>
    <x v="94"/>
    <x v="34"/>
    <x v="9"/>
    <x v="1"/>
    <x v="2"/>
    <n v="21"/>
  </r>
  <r>
    <x v="94"/>
    <x v="34"/>
    <x v="9"/>
    <x v="2"/>
    <x v="2"/>
    <n v="9"/>
  </r>
  <r>
    <x v="94"/>
    <x v="34"/>
    <x v="9"/>
    <x v="3"/>
    <x v="2"/>
    <n v="33"/>
  </r>
  <r>
    <x v="94"/>
    <x v="34"/>
    <x v="9"/>
    <x v="4"/>
    <x v="2"/>
    <n v="2"/>
  </r>
  <r>
    <x v="94"/>
    <x v="34"/>
    <x v="9"/>
    <x v="5"/>
    <x v="2"/>
    <n v="268"/>
  </r>
  <r>
    <x v="94"/>
    <x v="34"/>
    <x v="9"/>
    <x v="7"/>
    <x v="2"/>
    <n v="3"/>
  </r>
  <r>
    <x v="94"/>
    <x v="34"/>
    <x v="9"/>
    <x v="9"/>
    <x v="2"/>
    <n v="250"/>
  </r>
  <r>
    <x v="94"/>
    <x v="0"/>
    <x v="0"/>
    <x v="0"/>
    <x v="2"/>
    <n v="587"/>
  </r>
  <r>
    <x v="94"/>
    <x v="35"/>
    <x v="4"/>
    <x v="1"/>
    <x v="2"/>
    <n v="791"/>
  </r>
  <r>
    <x v="94"/>
    <x v="35"/>
    <x v="4"/>
    <x v="2"/>
    <x v="2"/>
    <n v="1"/>
  </r>
  <r>
    <x v="94"/>
    <x v="35"/>
    <x v="4"/>
    <x v="4"/>
    <x v="2"/>
    <n v="79"/>
  </r>
  <r>
    <x v="94"/>
    <x v="35"/>
    <x v="4"/>
    <x v="5"/>
    <x v="2"/>
    <n v="2144"/>
  </r>
  <r>
    <x v="94"/>
    <x v="35"/>
    <x v="4"/>
    <x v="6"/>
    <x v="2"/>
    <n v="2726"/>
  </r>
  <r>
    <x v="94"/>
    <x v="35"/>
    <x v="4"/>
    <x v="7"/>
    <x v="2"/>
    <n v="1412"/>
  </r>
  <r>
    <x v="94"/>
    <x v="35"/>
    <x v="4"/>
    <x v="8"/>
    <x v="2"/>
    <n v="155"/>
  </r>
  <r>
    <x v="94"/>
    <x v="35"/>
    <x v="4"/>
    <x v="9"/>
    <x v="2"/>
    <n v="2166"/>
  </r>
  <r>
    <x v="94"/>
    <x v="0"/>
    <x v="0"/>
    <x v="0"/>
    <x v="2"/>
    <n v="9473"/>
  </r>
  <r>
    <x v="94"/>
    <x v="35"/>
    <x v="5"/>
    <x v="1"/>
    <x v="2"/>
    <n v="150"/>
  </r>
  <r>
    <x v="94"/>
    <x v="35"/>
    <x v="5"/>
    <x v="4"/>
    <x v="2"/>
    <n v="63"/>
  </r>
  <r>
    <x v="94"/>
    <x v="35"/>
    <x v="5"/>
    <x v="5"/>
    <x v="2"/>
    <n v="1340"/>
  </r>
  <r>
    <x v="94"/>
    <x v="35"/>
    <x v="5"/>
    <x v="6"/>
    <x v="2"/>
    <n v="1130"/>
  </r>
  <r>
    <x v="94"/>
    <x v="35"/>
    <x v="5"/>
    <x v="7"/>
    <x v="2"/>
    <n v="537"/>
  </r>
  <r>
    <x v="94"/>
    <x v="35"/>
    <x v="5"/>
    <x v="8"/>
    <x v="2"/>
    <n v="140"/>
  </r>
  <r>
    <x v="94"/>
    <x v="35"/>
    <x v="5"/>
    <x v="9"/>
    <x v="2"/>
    <n v="274"/>
  </r>
  <r>
    <x v="94"/>
    <x v="0"/>
    <x v="0"/>
    <x v="0"/>
    <x v="2"/>
    <n v="3635"/>
  </r>
  <r>
    <x v="94"/>
    <x v="35"/>
    <x v="6"/>
    <x v="1"/>
    <x v="2"/>
    <n v="65"/>
  </r>
  <r>
    <x v="94"/>
    <x v="35"/>
    <x v="6"/>
    <x v="2"/>
    <x v="2"/>
    <n v="1"/>
  </r>
  <r>
    <x v="94"/>
    <x v="35"/>
    <x v="6"/>
    <x v="4"/>
    <x v="2"/>
    <n v="12"/>
  </r>
  <r>
    <x v="94"/>
    <x v="35"/>
    <x v="6"/>
    <x v="5"/>
    <x v="2"/>
    <n v="207"/>
  </r>
  <r>
    <x v="94"/>
    <x v="35"/>
    <x v="6"/>
    <x v="6"/>
    <x v="2"/>
    <n v="1594"/>
  </r>
  <r>
    <x v="94"/>
    <x v="35"/>
    <x v="6"/>
    <x v="7"/>
    <x v="2"/>
    <n v="30"/>
  </r>
  <r>
    <x v="94"/>
    <x v="35"/>
    <x v="6"/>
    <x v="9"/>
    <x v="2"/>
    <n v="888"/>
  </r>
  <r>
    <x v="94"/>
    <x v="0"/>
    <x v="0"/>
    <x v="0"/>
    <x v="2"/>
    <n v="2796"/>
  </r>
  <r>
    <x v="94"/>
    <x v="35"/>
    <x v="7"/>
    <x v="1"/>
    <x v="2"/>
    <n v="576"/>
  </r>
  <r>
    <x v="94"/>
    <x v="35"/>
    <x v="7"/>
    <x v="5"/>
    <x v="2"/>
    <n v="81"/>
  </r>
  <r>
    <x v="94"/>
    <x v="35"/>
    <x v="7"/>
    <x v="6"/>
    <x v="2"/>
    <n v="2"/>
  </r>
  <r>
    <x v="94"/>
    <x v="35"/>
    <x v="7"/>
    <x v="7"/>
    <x v="2"/>
    <n v="844"/>
  </r>
  <r>
    <x v="94"/>
    <x v="35"/>
    <x v="7"/>
    <x v="9"/>
    <x v="2"/>
    <n v="990"/>
  </r>
  <r>
    <x v="94"/>
    <x v="0"/>
    <x v="0"/>
    <x v="0"/>
    <x v="2"/>
    <n v="2494"/>
  </r>
  <r>
    <x v="94"/>
    <x v="35"/>
    <x v="9"/>
    <x v="4"/>
    <x v="2"/>
    <n v="4"/>
  </r>
  <r>
    <x v="94"/>
    <x v="35"/>
    <x v="9"/>
    <x v="5"/>
    <x v="2"/>
    <n v="515"/>
  </r>
  <r>
    <x v="94"/>
    <x v="35"/>
    <x v="9"/>
    <x v="7"/>
    <x v="2"/>
    <n v="1"/>
  </r>
  <r>
    <x v="94"/>
    <x v="35"/>
    <x v="9"/>
    <x v="8"/>
    <x v="2"/>
    <n v="14"/>
  </r>
  <r>
    <x v="94"/>
    <x v="35"/>
    <x v="9"/>
    <x v="9"/>
    <x v="2"/>
    <n v="14"/>
  </r>
  <r>
    <x v="94"/>
    <x v="0"/>
    <x v="0"/>
    <x v="0"/>
    <x v="2"/>
    <n v="548"/>
  </r>
  <r>
    <x v="94"/>
    <x v="36"/>
    <x v="4"/>
    <x v="1"/>
    <x v="2"/>
    <n v="216212"/>
  </r>
  <r>
    <x v="94"/>
    <x v="36"/>
    <x v="4"/>
    <x v="2"/>
    <x v="2"/>
    <n v="1975"/>
  </r>
  <r>
    <x v="94"/>
    <x v="36"/>
    <x v="4"/>
    <x v="3"/>
    <x v="2"/>
    <n v="66982"/>
  </r>
  <r>
    <x v="94"/>
    <x v="36"/>
    <x v="4"/>
    <x v="4"/>
    <x v="2"/>
    <n v="93777"/>
  </r>
  <r>
    <x v="94"/>
    <x v="36"/>
    <x v="4"/>
    <x v="6"/>
    <x v="2"/>
    <n v="65612"/>
  </r>
  <r>
    <x v="94"/>
    <x v="36"/>
    <x v="4"/>
    <x v="7"/>
    <x v="2"/>
    <n v="328"/>
  </r>
  <r>
    <x v="94"/>
    <x v="36"/>
    <x v="4"/>
    <x v="8"/>
    <x v="2"/>
    <n v="50"/>
  </r>
  <r>
    <x v="94"/>
    <x v="36"/>
    <x v="4"/>
    <x v="9"/>
    <x v="2"/>
    <n v="157676"/>
  </r>
  <r>
    <x v="94"/>
    <x v="0"/>
    <x v="0"/>
    <x v="0"/>
    <x v="2"/>
    <n v="602612"/>
  </r>
  <r>
    <x v="94"/>
    <x v="36"/>
    <x v="5"/>
    <x v="1"/>
    <x v="2"/>
    <n v="161801"/>
  </r>
  <r>
    <x v="94"/>
    <x v="36"/>
    <x v="5"/>
    <x v="2"/>
    <x v="2"/>
    <n v="1954"/>
  </r>
  <r>
    <x v="94"/>
    <x v="36"/>
    <x v="5"/>
    <x v="3"/>
    <x v="2"/>
    <n v="55442"/>
  </r>
  <r>
    <x v="94"/>
    <x v="36"/>
    <x v="5"/>
    <x v="4"/>
    <x v="2"/>
    <n v="92870"/>
  </r>
  <r>
    <x v="94"/>
    <x v="36"/>
    <x v="5"/>
    <x v="6"/>
    <x v="2"/>
    <n v="52494"/>
  </r>
  <r>
    <x v="94"/>
    <x v="36"/>
    <x v="5"/>
    <x v="7"/>
    <x v="2"/>
    <n v="64"/>
  </r>
  <r>
    <x v="94"/>
    <x v="36"/>
    <x v="5"/>
    <x v="8"/>
    <x v="2"/>
    <n v="5"/>
  </r>
  <r>
    <x v="94"/>
    <x v="36"/>
    <x v="5"/>
    <x v="9"/>
    <x v="2"/>
    <n v="145619"/>
  </r>
  <r>
    <x v="94"/>
    <x v="0"/>
    <x v="0"/>
    <x v="0"/>
    <x v="2"/>
    <n v="510247"/>
  </r>
  <r>
    <x v="94"/>
    <x v="36"/>
    <x v="6"/>
    <x v="1"/>
    <x v="2"/>
    <n v="39299"/>
  </r>
  <r>
    <x v="94"/>
    <x v="36"/>
    <x v="6"/>
    <x v="2"/>
    <x v="2"/>
    <n v="20"/>
  </r>
  <r>
    <x v="94"/>
    <x v="36"/>
    <x v="6"/>
    <x v="3"/>
    <x v="2"/>
    <n v="11296"/>
  </r>
  <r>
    <x v="94"/>
    <x v="36"/>
    <x v="6"/>
    <x v="4"/>
    <x v="2"/>
    <n v="908"/>
  </r>
  <r>
    <x v="94"/>
    <x v="36"/>
    <x v="6"/>
    <x v="6"/>
    <x v="2"/>
    <n v="13118"/>
  </r>
  <r>
    <x v="94"/>
    <x v="36"/>
    <x v="6"/>
    <x v="7"/>
    <x v="2"/>
    <n v="136"/>
  </r>
  <r>
    <x v="94"/>
    <x v="36"/>
    <x v="6"/>
    <x v="9"/>
    <x v="2"/>
    <n v="9939"/>
  </r>
  <r>
    <x v="94"/>
    <x v="0"/>
    <x v="0"/>
    <x v="0"/>
    <x v="2"/>
    <n v="74715"/>
  </r>
  <r>
    <x v="94"/>
    <x v="36"/>
    <x v="7"/>
    <x v="1"/>
    <x v="2"/>
    <n v="20"/>
  </r>
  <r>
    <x v="94"/>
    <x v="36"/>
    <x v="7"/>
    <x v="3"/>
    <x v="2"/>
    <n v="25"/>
  </r>
  <r>
    <x v="94"/>
    <x v="36"/>
    <x v="7"/>
    <x v="9"/>
    <x v="2"/>
    <n v="1500"/>
  </r>
  <r>
    <x v="94"/>
    <x v="0"/>
    <x v="0"/>
    <x v="0"/>
    <x v="2"/>
    <n v="1545"/>
  </r>
  <r>
    <x v="94"/>
    <x v="36"/>
    <x v="8"/>
    <x v="1"/>
    <x v="2"/>
    <n v="11708"/>
  </r>
  <r>
    <x v="94"/>
    <x v="0"/>
    <x v="0"/>
    <x v="0"/>
    <x v="2"/>
    <n v="11708"/>
  </r>
  <r>
    <x v="94"/>
    <x v="36"/>
    <x v="9"/>
    <x v="1"/>
    <x v="2"/>
    <n v="3658"/>
  </r>
  <r>
    <x v="94"/>
    <x v="36"/>
    <x v="9"/>
    <x v="2"/>
    <x v="2"/>
    <n v="2"/>
  </r>
  <r>
    <x v="94"/>
    <x v="36"/>
    <x v="9"/>
    <x v="3"/>
    <x v="2"/>
    <n v="220"/>
  </r>
  <r>
    <x v="94"/>
    <x v="36"/>
    <x v="9"/>
    <x v="7"/>
    <x v="2"/>
    <n v="128"/>
  </r>
  <r>
    <x v="94"/>
    <x v="36"/>
    <x v="9"/>
    <x v="8"/>
    <x v="2"/>
    <n v="45"/>
  </r>
  <r>
    <x v="94"/>
    <x v="36"/>
    <x v="9"/>
    <x v="9"/>
    <x v="2"/>
    <n v="617"/>
  </r>
  <r>
    <x v="94"/>
    <x v="0"/>
    <x v="0"/>
    <x v="0"/>
    <x v="2"/>
    <n v="4670"/>
  </r>
  <r>
    <x v="94"/>
    <x v="37"/>
    <x v="4"/>
    <x v="1"/>
    <x v="2"/>
    <n v="2698"/>
  </r>
  <r>
    <x v="94"/>
    <x v="37"/>
    <x v="4"/>
    <x v="2"/>
    <x v="2"/>
    <n v="9149"/>
  </r>
  <r>
    <x v="94"/>
    <x v="37"/>
    <x v="4"/>
    <x v="4"/>
    <x v="2"/>
    <n v="860"/>
  </r>
  <r>
    <x v="94"/>
    <x v="37"/>
    <x v="4"/>
    <x v="5"/>
    <x v="2"/>
    <n v="13190"/>
  </r>
  <r>
    <x v="94"/>
    <x v="37"/>
    <x v="4"/>
    <x v="6"/>
    <x v="2"/>
    <n v="12859"/>
  </r>
  <r>
    <x v="94"/>
    <x v="37"/>
    <x v="4"/>
    <x v="7"/>
    <x v="2"/>
    <n v="6452"/>
  </r>
  <r>
    <x v="94"/>
    <x v="37"/>
    <x v="4"/>
    <x v="8"/>
    <x v="2"/>
    <n v="10155"/>
  </r>
  <r>
    <x v="94"/>
    <x v="37"/>
    <x v="4"/>
    <x v="9"/>
    <x v="2"/>
    <n v="18662"/>
  </r>
  <r>
    <x v="94"/>
    <x v="0"/>
    <x v="0"/>
    <x v="0"/>
    <x v="2"/>
    <n v="74026"/>
  </r>
  <r>
    <x v="94"/>
    <x v="37"/>
    <x v="5"/>
    <x v="1"/>
    <x v="2"/>
    <n v="1046"/>
  </r>
  <r>
    <x v="94"/>
    <x v="37"/>
    <x v="5"/>
    <x v="2"/>
    <x v="2"/>
    <n v="7460"/>
  </r>
  <r>
    <x v="94"/>
    <x v="37"/>
    <x v="5"/>
    <x v="4"/>
    <x v="2"/>
    <n v="298"/>
  </r>
  <r>
    <x v="94"/>
    <x v="37"/>
    <x v="5"/>
    <x v="5"/>
    <x v="2"/>
    <n v="4059"/>
  </r>
  <r>
    <x v="94"/>
    <x v="37"/>
    <x v="5"/>
    <x v="6"/>
    <x v="2"/>
    <n v="3196"/>
  </r>
  <r>
    <x v="94"/>
    <x v="37"/>
    <x v="5"/>
    <x v="7"/>
    <x v="2"/>
    <n v="6230"/>
  </r>
  <r>
    <x v="94"/>
    <x v="37"/>
    <x v="5"/>
    <x v="8"/>
    <x v="2"/>
    <n v="7858"/>
  </r>
  <r>
    <x v="94"/>
    <x v="37"/>
    <x v="5"/>
    <x v="9"/>
    <x v="2"/>
    <n v="11674"/>
  </r>
  <r>
    <x v="94"/>
    <x v="0"/>
    <x v="0"/>
    <x v="0"/>
    <x v="2"/>
    <n v="41821"/>
  </r>
  <r>
    <x v="94"/>
    <x v="37"/>
    <x v="6"/>
    <x v="1"/>
    <x v="2"/>
    <n v="408"/>
  </r>
  <r>
    <x v="94"/>
    <x v="37"/>
    <x v="6"/>
    <x v="2"/>
    <x v="2"/>
    <n v="1666"/>
  </r>
  <r>
    <x v="94"/>
    <x v="37"/>
    <x v="6"/>
    <x v="4"/>
    <x v="2"/>
    <n v="562"/>
  </r>
  <r>
    <x v="94"/>
    <x v="37"/>
    <x v="6"/>
    <x v="5"/>
    <x v="2"/>
    <n v="4767"/>
  </r>
  <r>
    <x v="94"/>
    <x v="37"/>
    <x v="6"/>
    <x v="6"/>
    <x v="2"/>
    <n v="7582"/>
  </r>
  <r>
    <x v="94"/>
    <x v="37"/>
    <x v="6"/>
    <x v="7"/>
    <x v="2"/>
    <n v="44"/>
  </r>
  <r>
    <x v="94"/>
    <x v="37"/>
    <x v="6"/>
    <x v="8"/>
    <x v="2"/>
    <n v="1706"/>
  </r>
  <r>
    <x v="94"/>
    <x v="37"/>
    <x v="6"/>
    <x v="9"/>
    <x v="2"/>
    <n v="4510"/>
  </r>
  <r>
    <x v="94"/>
    <x v="0"/>
    <x v="0"/>
    <x v="0"/>
    <x v="2"/>
    <n v="21244"/>
  </r>
  <r>
    <x v="94"/>
    <x v="37"/>
    <x v="7"/>
    <x v="5"/>
    <x v="2"/>
    <n v="2910"/>
  </r>
  <r>
    <x v="94"/>
    <x v="37"/>
    <x v="7"/>
    <x v="7"/>
    <x v="2"/>
    <n v="176"/>
  </r>
  <r>
    <x v="94"/>
    <x v="37"/>
    <x v="7"/>
    <x v="9"/>
    <x v="2"/>
    <n v="1629"/>
  </r>
  <r>
    <x v="94"/>
    <x v="0"/>
    <x v="0"/>
    <x v="0"/>
    <x v="2"/>
    <n v="4715"/>
  </r>
  <r>
    <x v="94"/>
    <x v="37"/>
    <x v="9"/>
    <x v="1"/>
    <x v="2"/>
    <n v="1243"/>
  </r>
  <r>
    <x v="94"/>
    <x v="37"/>
    <x v="9"/>
    <x v="2"/>
    <x v="2"/>
    <n v="23"/>
  </r>
  <r>
    <x v="94"/>
    <x v="37"/>
    <x v="9"/>
    <x v="5"/>
    <x v="2"/>
    <n v="1454"/>
  </r>
  <r>
    <x v="94"/>
    <x v="37"/>
    <x v="9"/>
    <x v="6"/>
    <x v="2"/>
    <n v="2081"/>
  </r>
  <r>
    <x v="94"/>
    <x v="37"/>
    <x v="9"/>
    <x v="7"/>
    <x v="2"/>
    <n v="2"/>
  </r>
  <r>
    <x v="94"/>
    <x v="37"/>
    <x v="9"/>
    <x v="8"/>
    <x v="2"/>
    <n v="592"/>
  </r>
  <r>
    <x v="94"/>
    <x v="37"/>
    <x v="9"/>
    <x v="9"/>
    <x v="2"/>
    <n v="849"/>
  </r>
  <r>
    <x v="94"/>
    <x v="0"/>
    <x v="0"/>
    <x v="0"/>
    <x v="2"/>
    <n v="6245"/>
  </r>
  <r>
    <x v="94"/>
    <x v="38"/>
    <x v="4"/>
    <x v="1"/>
    <x v="2"/>
    <n v="143050"/>
  </r>
  <r>
    <x v="94"/>
    <x v="38"/>
    <x v="4"/>
    <x v="2"/>
    <x v="2"/>
    <n v="69729"/>
  </r>
  <r>
    <x v="94"/>
    <x v="38"/>
    <x v="4"/>
    <x v="3"/>
    <x v="2"/>
    <n v="205717"/>
  </r>
  <r>
    <x v="94"/>
    <x v="38"/>
    <x v="4"/>
    <x v="4"/>
    <x v="2"/>
    <n v="727594"/>
  </r>
  <r>
    <x v="94"/>
    <x v="38"/>
    <x v="4"/>
    <x v="5"/>
    <x v="2"/>
    <n v="50074"/>
  </r>
  <r>
    <x v="94"/>
    <x v="38"/>
    <x v="4"/>
    <x v="6"/>
    <x v="2"/>
    <n v="118188"/>
  </r>
  <r>
    <x v="94"/>
    <x v="38"/>
    <x v="4"/>
    <x v="7"/>
    <x v="2"/>
    <n v="116283"/>
  </r>
  <r>
    <x v="94"/>
    <x v="38"/>
    <x v="4"/>
    <x v="8"/>
    <x v="2"/>
    <n v="62361"/>
  </r>
  <r>
    <x v="94"/>
    <x v="38"/>
    <x v="4"/>
    <x v="9"/>
    <x v="2"/>
    <n v="482049"/>
  </r>
  <r>
    <x v="94"/>
    <x v="0"/>
    <x v="0"/>
    <x v="0"/>
    <x v="2"/>
    <n v="1975046"/>
  </r>
  <r>
    <x v="94"/>
    <x v="38"/>
    <x v="5"/>
    <x v="1"/>
    <x v="2"/>
    <n v="74473"/>
  </r>
  <r>
    <x v="94"/>
    <x v="38"/>
    <x v="5"/>
    <x v="2"/>
    <x v="2"/>
    <n v="45923"/>
  </r>
  <r>
    <x v="94"/>
    <x v="38"/>
    <x v="5"/>
    <x v="3"/>
    <x v="2"/>
    <n v="150262"/>
  </r>
  <r>
    <x v="94"/>
    <x v="38"/>
    <x v="5"/>
    <x v="4"/>
    <x v="2"/>
    <n v="472977"/>
  </r>
  <r>
    <x v="94"/>
    <x v="38"/>
    <x v="5"/>
    <x v="5"/>
    <x v="2"/>
    <n v="33798"/>
  </r>
  <r>
    <x v="94"/>
    <x v="38"/>
    <x v="5"/>
    <x v="6"/>
    <x v="2"/>
    <n v="75161"/>
  </r>
  <r>
    <x v="94"/>
    <x v="38"/>
    <x v="5"/>
    <x v="7"/>
    <x v="2"/>
    <n v="6005"/>
  </r>
  <r>
    <x v="94"/>
    <x v="38"/>
    <x v="5"/>
    <x v="8"/>
    <x v="2"/>
    <n v="32010"/>
  </r>
  <r>
    <x v="94"/>
    <x v="38"/>
    <x v="5"/>
    <x v="9"/>
    <x v="2"/>
    <n v="397459"/>
  </r>
  <r>
    <x v="94"/>
    <x v="0"/>
    <x v="0"/>
    <x v="0"/>
    <x v="2"/>
    <n v="1288068"/>
  </r>
  <r>
    <x v="94"/>
    <x v="38"/>
    <x v="6"/>
    <x v="1"/>
    <x v="2"/>
    <n v="22147"/>
  </r>
  <r>
    <x v="94"/>
    <x v="38"/>
    <x v="6"/>
    <x v="2"/>
    <x v="2"/>
    <n v="10448"/>
  </r>
  <r>
    <x v="94"/>
    <x v="38"/>
    <x v="6"/>
    <x v="3"/>
    <x v="2"/>
    <n v="28040"/>
  </r>
  <r>
    <x v="94"/>
    <x v="38"/>
    <x v="6"/>
    <x v="4"/>
    <x v="2"/>
    <n v="114919"/>
  </r>
  <r>
    <x v="94"/>
    <x v="38"/>
    <x v="6"/>
    <x v="5"/>
    <x v="2"/>
    <n v="6356"/>
  </r>
  <r>
    <x v="94"/>
    <x v="38"/>
    <x v="6"/>
    <x v="6"/>
    <x v="2"/>
    <n v="28278"/>
  </r>
  <r>
    <x v="94"/>
    <x v="38"/>
    <x v="6"/>
    <x v="7"/>
    <x v="2"/>
    <n v="9621"/>
  </r>
  <r>
    <x v="94"/>
    <x v="38"/>
    <x v="6"/>
    <x v="8"/>
    <x v="2"/>
    <n v="1723"/>
  </r>
  <r>
    <x v="94"/>
    <x v="38"/>
    <x v="6"/>
    <x v="9"/>
    <x v="2"/>
    <n v="44106"/>
  </r>
  <r>
    <x v="94"/>
    <x v="0"/>
    <x v="0"/>
    <x v="0"/>
    <x v="2"/>
    <n v="265637"/>
  </r>
  <r>
    <x v="94"/>
    <x v="38"/>
    <x v="7"/>
    <x v="1"/>
    <x v="2"/>
    <n v="36236"/>
  </r>
  <r>
    <x v="94"/>
    <x v="38"/>
    <x v="7"/>
    <x v="2"/>
    <x v="2"/>
    <n v="9301"/>
  </r>
  <r>
    <x v="94"/>
    <x v="38"/>
    <x v="7"/>
    <x v="3"/>
    <x v="2"/>
    <n v="19645"/>
  </r>
  <r>
    <x v="94"/>
    <x v="38"/>
    <x v="7"/>
    <x v="4"/>
    <x v="2"/>
    <n v="63532"/>
  </r>
  <r>
    <x v="94"/>
    <x v="38"/>
    <x v="7"/>
    <x v="6"/>
    <x v="2"/>
    <n v="7786"/>
  </r>
  <r>
    <x v="94"/>
    <x v="38"/>
    <x v="7"/>
    <x v="7"/>
    <x v="2"/>
    <n v="20088"/>
  </r>
  <r>
    <x v="94"/>
    <x v="38"/>
    <x v="7"/>
    <x v="8"/>
    <x v="2"/>
    <n v="9643"/>
  </r>
  <r>
    <x v="94"/>
    <x v="38"/>
    <x v="7"/>
    <x v="9"/>
    <x v="2"/>
    <n v="36421"/>
  </r>
  <r>
    <x v="94"/>
    <x v="0"/>
    <x v="0"/>
    <x v="0"/>
    <x v="2"/>
    <n v="202651"/>
  </r>
  <r>
    <x v="94"/>
    <x v="38"/>
    <x v="8"/>
    <x v="1"/>
    <x v="2"/>
    <n v="6124"/>
  </r>
  <r>
    <x v="94"/>
    <x v="38"/>
    <x v="8"/>
    <x v="2"/>
    <x v="2"/>
    <n v="429"/>
  </r>
  <r>
    <x v="94"/>
    <x v="38"/>
    <x v="8"/>
    <x v="7"/>
    <x v="2"/>
    <n v="79000"/>
  </r>
  <r>
    <x v="94"/>
    <x v="38"/>
    <x v="8"/>
    <x v="8"/>
    <x v="2"/>
    <n v="4403"/>
  </r>
  <r>
    <x v="94"/>
    <x v="38"/>
    <x v="8"/>
    <x v="9"/>
    <x v="2"/>
    <n v="141"/>
  </r>
  <r>
    <x v="94"/>
    <x v="0"/>
    <x v="0"/>
    <x v="0"/>
    <x v="2"/>
    <n v="90097"/>
  </r>
  <r>
    <x v="94"/>
    <x v="38"/>
    <x v="9"/>
    <x v="1"/>
    <x v="2"/>
    <n v="4070"/>
  </r>
  <r>
    <x v="94"/>
    <x v="38"/>
    <x v="9"/>
    <x v="2"/>
    <x v="2"/>
    <n v="3629"/>
  </r>
  <r>
    <x v="94"/>
    <x v="38"/>
    <x v="9"/>
    <x v="3"/>
    <x v="2"/>
    <n v="7770"/>
  </r>
  <r>
    <x v="94"/>
    <x v="38"/>
    <x v="9"/>
    <x v="4"/>
    <x v="2"/>
    <n v="76166"/>
  </r>
  <r>
    <x v="94"/>
    <x v="38"/>
    <x v="9"/>
    <x v="5"/>
    <x v="2"/>
    <n v="9920"/>
  </r>
  <r>
    <x v="94"/>
    <x v="38"/>
    <x v="9"/>
    <x v="6"/>
    <x v="2"/>
    <n v="6963"/>
  </r>
  <r>
    <x v="94"/>
    <x v="38"/>
    <x v="9"/>
    <x v="7"/>
    <x v="2"/>
    <n v="1569"/>
  </r>
  <r>
    <x v="94"/>
    <x v="38"/>
    <x v="9"/>
    <x v="8"/>
    <x v="2"/>
    <n v="14583"/>
  </r>
  <r>
    <x v="94"/>
    <x v="38"/>
    <x v="9"/>
    <x v="9"/>
    <x v="2"/>
    <n v="3923"/>
  </r>
  <r>
    <x v="94"/>
    <x v="0"/>
    <x v="0"/>
    <x v="0"/>
    <x v="2"/>
    <n v="128594"/>
  </r>
  <r>
    <x v="94"/>
    <x v="39"/>
    <x v="4"/>
    <x v="1"/>
    <x v="2"/>
    <n v="3168"/>
  </r>
  <r>
    <x v="94"/>
    <x v="39"/>
    <x v="4"/>
    <x v="2"/>
    <x v="2"/>
    <n v="3351"/>
  </r>
  <r>
    <x v="94"/>
    <x v="39"/>
    <x v="4"/>
    <x v="3"/>
    <x v="2"/>
    <n v="5235"/>
  </r>
  <r>
    <x v="94"/>
    <x v="39"/>
    <x v="4"/>
    <x v="4"/>
    <x v="2"/>
    <n v="10635"/>
  </r>
  <r>
    <x v="94"/>
    <x v="39"/>
    <x v="4"/>
    <x v="5"/>
    <x v="2"/>
    <n v="3568"/>
  </r>
  <r>
    <x v="94"/>
    <x v="39"/>
    <x v="4"/>
    <x v="6"/>
    <x v="2"/>
    <n v="6062"/>
  </r>
  <r>
    <x v="94"/>
    <x v="39"/>
    <x v="4"/>
    <x v="7"/>
    <x v="2"/>
    <n v="4044"/>
  </r>
  <r>
    <x v="94"/>
    <x v="39"/>
    <x v="4"/>
    <x v="8"/>
    <x v="2"/>
    <n v="894"/>
  </r>
  <r>
    <x v="94"/>
    <x v="39"/>
    <x v="4"/>
    <x v="9"/>
    <x v="2"/>
    <n v="21026"/>
  </r>
  <r>
    <x v="94"/>
    <x v="0"/>
    <x v="0"/>
    <x v="0"/>
    <x v="2"/>
    <n v="57983"/>
  </r>
  <r>
    <x v="94"/>
    <x v="39"/>
    <x v="5"/>
    <x v="1"/>
    <x v="2"/>
    <n v="1859"/>
  </r>
  <r>
    <x v="94"/>
    <x v="39"/>
    <x v="5"/>
    <x v="2"/>
    <x v="2"/>
    <n v="1892"/>
  </r>
  <r>
    <x v="94"/>
    <x v="39"/>
    <x v="5"/>
    <x v="3"/>
    <x v="2"/>
    <n v="5220"/>
  </r>
  <r>
    <x v="94"/>
    <x v="39"/>
    <x v="5"/>
    <x v="4"/>
    <x v="2"/>
    <n v="8310"/>
  </r>
  <r>
    <x v="94"/>
    <x v="39"/>
    <x v="5"/>
    <x v="5"/>
    <x v="2"/>
    <n v="1520"/>
  </r>
  <r>
    <x v="94"/>
    <x v="39"/>
    <x v="5"/>
    <x v="6"/>
    <x v="2"/>
    <n v="4296"/>
  </r>
  <r>
    <x v="94"/>
    <x v="39"/>
    <x v="5"/>
    <x v="7"/>
    <x v="2"/>
    <n v="3974"/>
  </r>
  <r>
    <x v="94"/>
    <x v="39"/>
    <x v="5"/>
    <x v="8"/>
    <x v="2"/>
    <n v="891"/>
  </r>
  <r>
    <x v="94"/>
    <x v="39"/>
    <x v="5"/>
    <x v="9"/>
    <x v="2"/>
    <n v="14377"/>
  </r>
  <r>
    <x v="94"/>
    <x v="0"/>
    <x v="0"/>
    <x v="0"/>
    <x v="2"/>
    <n v="42337"/>
  </r>
  <r>
    <x v="94"/>
    <x v="39"/>
    <x v="6"/>
    <x v="1"/>
    <x v="2"/>
    <n v="621"/>
  </r>
  <r>
    <x v="94"/>
    <x v="39"/>
    <x v="6"/>
    <x v="2"/>
    <x v="2"/>
    <n v="1434"/>
  </r>
  <r>
    <x v="94"/>
    <x v="39"/>
    <x v="6"/>
    <x v="3"/>
    <x v="2"/>
    <n v="15"/>
  </r>
  <r>
    <x v="94"/>
    <x v="39"/>
    <x v="6"/>
    <x v="4"/>
    <x v="2"/>
    <n v="2227"/>
  </r>
  <r>
    <x v="94"/>
    <x v="39"/>
    <x v="6"/>
    <x v="5"/>
    <x v="2"/>
    <n v="611"/>
  </r>
  <r>
    <x v="94"/>
    <x v="39"/>
    <x v="6"/>
    <x v="6"/>
    <x v="2"/>
    <n v="1673"/>
  </r>
  <r>
    <x v="94"/>
    <x v="39"/>
    <x v="6"/>
    <x v="9"/>
    <x v="2"/>
    <n v="2593"/>
  </r>
  <r>
    <x v="94"/>
    <x v="0"/>
    <x v="0"/>
    <x v="0"/>
    <x v="2"/>
    <n v="9174"/>
  </r>
  <r>
    <x v="94"/>
    <x v="39"/>
    <x v="7"/>
    <x v="1"/>
    <x v="2"/>
    <n v="206"/>
  </r>
  <r>
    <x v="94"/>
    <x v="39"/>
    <x v="7"/>
    <x v="2"/>
    <x v="2"/>
    <n v="2"/>
  </r>
  <r>
    <x v="94"/>
    <x v="39"/>
    <x v="7"/>
    <x v="5"/>
    <x v="2"/>
    <n v="815"/>
  </r>
  <r>
    <x v="94"/>
    <x v="39"/>
    <x v="7"/>
    <x v="9"/>
    <x v="2"/>
    <n v="3375"/>
  </r>
  <r>
    <x v="94"/>
    <x v="0"/>
    <x v="0"/>
    <x v="0"/>
    <x v="2"/>
    <n v="4398"/>
  </r>
  <r>
    <x v="94"/>
    <x v="39"/>
    <x v="8"/>
    <x v="1"/>
    <x v="2"/>
    <n v="323"/>
  </r>
  <r>
    <x v="94"/>
    <x v="39"/>
    <x v="8"/>
    <x v="2"/>
    <x v="2"/>
    <n v="5"/>
  </r>
  <r>
    <x v="94"/>
    <x v="0"/>
    <x v="0"/>
    <x v="0"/>
    <x v="2"/>
    <n v="328"/>
  </r>
  <r>
    <x v="94"/>
    <x v="39"/>
    <x v="9"/>
    <x v="1"/>
    <x v="2"/>
    <n v="159"/>
  </r>
  <r>
    <x v="94"/>
    <x v="39"/>
    <x v="9"/>
    <x v="2"/>
    <x v="2"/>
    <n v="18"/>
  </r>
  <r>
    <x v="94"/>
    <x v="39"/>
    <x v="9"/>
    <x v="4"/>
    <x v="2"/>
    <n v="98"/>
  </r>
  <r>
    <x v="94"/>
    <x v="39"/>
    <x v="9"/>
    <x v="5"/>
    <x v="2"/>
    <n v="623"/>
  </r>
  <r>
    <x v="94"/>
    <x v="39"/>
    <x v="9"/>
    <x v="6"/>
    <x v="2"/>
    <n v="94"/>
  </r>
  <r>
    <x v="94"/>
    <x v="39"/>
    <x v="9"/>
    <x v="7"/>
    <x v="2"/>
    <n v="70"/>
  </r>
  <r>
    <x v="94"/>
    <x v="39"/>
    <x v="9"/>
    <x v="8"/>
    <x v="2"/>
    <n v="3"/>
  </r>
  <r>
    <x v="94"/>
    <x v="39"/>
    <x v="9"/>
    <x v="9"/>
    <x v="2"/>
    <n v="681"/>
  </r>
  <r>
    <x v="94"/>
    <x v="0"/>
    <x v="0"/>
    <x v="0"/>
    <x v="2"/>
    <n v="1746"/>
  </r>
  <r>
    <x v="94"/>
    <x v="40"/>
    <x v="4"/>
    <x v="1"/>
    <x v="2"/>
    <n v="11742"/>
  </r>
  <r>
    <x v="94"/>
    <x v="40"/>
    <x v="4"/>
    <x v="2"/>
    <x v="2"/>
    <n v="1286"/>
  </r>
  <r>
    <x v="94"/>
    <x v="40"/>
    <x v="4"/>
    <x v="4"/>
    <x v="2"/>
    <n v="71520"/>
  </r>
  <r>
    <x v="94"/>
    <x v="40"/>
    <x v="4"/>
    <x v="5"/>
    <x v="2"/>
    <n v="1238"/>
  </r>
  <r>
    <x v="94"/>
    <x v="40"/>
    <x v="4"/>
    <x v="6"/>
    <x v="2"/>
    <n v="20604"/>
  </r>
  <r>
    <x v="94"/>
    <x v="40"/>
    <x v="4"/>
    <x v="7"/>
    <x v="2"/>
    <n v="154"/>
  </r>
  <r>
    <x v="94"/>
    <x v="40"/>
    <x v="4"/>
    <x v="8"/>
    <x v="2"/>
    <n v="6800"/>
  </r>
  <r>
    <x v="94"/>
    <x v="40"/>
    <x v="4"/>
    <x v="9"/>
    <x v="2"/>
    <n v="28343"/>
  </r>
  <r>
    <x v="94"/>
    <x v="0"/>
    <x v="0"/>
    <x v="0"/>
    <x v="2"/>
    <n v="141688"/>
  </r>
  <r>
    <x v="94"/>
    <x v="40"/>
    <x v="5"/>
    <x v="1"/>
    <x v="2"/>
    <n v="4400"/>
  </r>
  <r>
    <x v="94"/>
    <x v="40"/>
    <x v="5"/>
    <x v="2"/>
    <x v="2"/>
    <n v="1006"/>
  </r>
  <r>
    <x v="94"/>
    <x v="40"/>
    <x v="5"/>
    <x v="4"/>
    <x v="2"/>
    <n v="71513"/>
  </r>
  <r>
    <x v="94"/>
    <x v="40"/>
    <x v="5"/>
    <x v="5"/>
    <x v="2"/>
    <n v="619"/>
  </r>
  <r>
    <x v="94"/>
    <x v="40"/>
    <x v="5"/>
    <x v="6"/>
    <x v="2"/>
    <n v="10646"/>
  </r>
  <r>
    <x v="94"/>
    <x v="40"/>
    <x v="5"/>
    <x v="7"/>
    <x v="2"/>
    <n v="154"/>
  </r>
  <r>
    <x v="94"/>
    <x v="40"/>
    <x v="5"/>
    <x v="8"/>
    <x v="2"/>
    <n v="1174"/>
  </r>
  <r>
    <x v="94"/>
    <x v="40"/>
    <x v="5"/>
    <x v="9"/>
    <x v="2"/>
    <n v="21048"/>
  </r>
  <r>
    <x v="94"/>
    <x v="0"/>
    <x v="0"/>
    <x v="0"/>
    <x v="2"/>
    <n v="110561"/>
  </r>
  <r>
    <x v="94"/>
    <x v="40"/>
    <x v="6"/>
    <x v="1"/>
    <x v="2"/>
    <n v="1027"/>
  </r>
  <r>
    <x v="94"/>
    <x v="40"/>
    <x v="6"/>
    <x v="2"/>
    <x v="2"/>
    <n v="280"/>
  </r>
  <r>
    <x v="94"/>
    <x v="40"/>
    <x v="6"/>
    <x v="5"/>
    <x v="2"/>
    <n v="619"/>
  </r>
  <r>
    <x v="94"/>
    <x v="40"/>
    <x v="6"/>
    <x v="6"/>
    <x v="2"/>
    <n v="9958"/>
  </r>
  <r>
    <x v="94"/>
    <x v="40"/>
    <x v="6"/>
    <x v="8"/>
    <x v="2"/>
    <n v="3358"/>
  </r>
  <r>
    <x v="94"/>
    <x v="40"/>
    <x v="6"/>
    <x v="9"/>
    <x v="2"/>
    <n v="1879"/>
  </r>
  <r>
    <x v="94"/>
    <x v="0"/>
    <x v="0"/>
    <x v="0"/>
    <x v="2"/>
    <n v="17121"/>
  </r>
  <r>
    <x v="94"/>
    <x v="40"/>
    <x v="7"/>
    <x v="1"/>
    <x v="2"/>
    <n v="326"/>
  </r>
  <r>
    <x v="94"/>
    <x v="40"/>
    <x v="7"/>
    <x v="8"/>
    <x v="2"/>
    <n v="2238"/>
  </r>
  <r>
    <x v="94"/>
    <x v="40"/>
    <x v="7"/>
    <x v="9"/>
    <x v="2"/>
    <n v="4722"/>
  </r>
  <r>
    <x v="94"/>
    <x v="0"/>
    <x v="0"/>
    <x v="0"/>
    <x v="2"/>
    <n v="7287"/>
  </r>
  <r>
    <x v="94"/>
    <x v="40"/>
    <x v="8"/>
    <x v="1"/>
    <x v="2"/>
    <n v="5988"/>
  </r>
  <r>
    <x v="94"/>
    <x v="40"/>
    <x v="8"/>
    <x v="9"/>
    <x v="2"/>
    <n v="168"/>
  </r>
  <r>
    <x v="94"/>
    <x v="0"/>
    <x v="0"/>
    <x v="0"/>
    <x v="2"/>
    <n v="6156"/>
  </r>
  <r>
    <x v="94"/>
    <x v="40"/>
    <x v="9"/>
    <x v="1"/>
    <x v="2"/>
    <n v="1"/>
  </r>
  <r>
    <x v="94"/>
    <x v="40"/>
    <x v="9"/>
    <x v="4"/>
    <x v="2"/>
    <n v="7"/>
  </r>
  <r>
    <x v="94"/>
    <x v="40"/>
    <x v="9"/>
    <x v="8"/>
    <x v="2"/>
    <n v="30"/>
  </r>
  <r>
    <x v="94"/>
    <x v="40"/>
    <x v="9"/>
    <x v="9"/>
    <x v="2"/>
    <n v="525"/>
  </r>
  <r>
    <x v="94"/>
    <x v="0"/>
    <x v="0"/>
    <x v="0"/>
    <x v="2"/>
    <n v="563"/>
  </r>
  <r>
    <x v="94"/>
    <x v="41"/>
    <x v="4"/>
    <x v="1"/>
    <x v="2"/>
    <n v="30087"/>
  </r>
  <r>
    <x v="94"/>
    <x v="41"/>
    <x v="4"/>
    <x v="2"/>
    <x v="2"/>
    <n v="2708"/>
  </r>
  <r>
    <x v="94"/>
    <x v="41"/>
    <x v="4"/>
    <x v="3"/>
    <x v="2"/>
    <n v="4734"/>
  </r>
  <r>
    <x v="94"/>
    <x v="41"/>
    <x v="4"/>
    <x v="4"/>
    <x v="2"/>
    <n v="2426"/>
  </r>
  <r>
    <x v="94"/>
    <x v="41"/>
    <x v="4"/>
    <x v="5"/>
    <x v="2"/>
    <n v="29569"/>
  </r>
  <r>
    <x v="94"/>
    <x v="41"/>
    <x v="4"/>
    <x v="6"/>
    <x v="2"/>
    <n v="16049"/>
  </r>
  <r>
    <x v="94"/>
    <x v="41"/>
    <x v="4"/>
    <x v="7"/>
    <x v="2"/>
    <n v="4506"/>
  </r>
  <r>
    <x v="94"/>
    <x v="41"/>
    <x v="4"/>
    <x v="8"/>
    <x v="2"/>
    <n v="10963"/>
  </r>
  <r>
    <x v="94"/>
    <x v="41"/>
    <x v="4"/>
    <x v="9"/>
    <x v="2"/>
    <n v="261124"/>
  </r>
  <r>
    <x v="94"/>
    <x v="0"/>
    <x v="0"/>
    <x v="0"/>
    <x v="2"/>
    <n v="362167"/>
  </r>
  <r>
    <x v="94"/>
    <x v="41"/>
    <x v="5"/>
    <x v="1"/>
    <x v="2"/>
    <n v="10219"/>
  </r>
  <r>
    <x v="94"/>
    <x v="41"/>
    <x v="5"/>
    <x v="2"/>
    <x v="2"/>
    <n v="1305"/>
  </r>
  <r>
    <x v="94"/>
    <x v="41"/>
    <x v="5"/>
    <x v="4"/>
    <x v="2"/>
    <n v="2311"/>
  </r>
  <r>
    <x v="94"/>
    <x v="41"/>
    <x v="5"/>
    <x v="5"/>
    <x v="2"/>
    <n v="1981"/>
  </r>
  <r>
    <x v="94"/>
    <x v="41"/>
    <x v="5"/>
    <x v="6"/>
    <x v="2"/>
    <n v="4632"/>
  </r>
  <r>
    <x v="94"/>
    <x v="41"/>
    <x v="5"/>
    <x v="7"/>
    <x v="2"/>
    <n v="3327"/>
  </r>
  <r>
    <x v="94"/>
    <x v="41"/>
    <x v="5"/>
    <x v="8"/>
    <x v="2"/>
    <n v="8344"/>
  </r>
  <r>
    <x v="94"/>
    <x v="41"/>
    <x v="5"/>
    <x v="9"/>
    <x v="2"/>
    <n v="125109"/>
  </r>
  <r>
    <x v="94"/>
    <x v="0"/>
    <x v="0"/>
    <x v="0"/>
    <x v="2"/>
    <n v="157228"/>
  </r>
  <r>
    <x v="94"/>
    <x v="41"/>
    <x v="6"/>
    <x v="1"/>
    <x v="2"/>
    <n v="9385"/>
  </r>
  <r>
    <x v="94"/>
    <x v="41"/>
    <x v="6"/>
    <x v="2"/>
    <x v="2"/>
    <n v="1268"/>
  </r>
  <r>
    <x v="94"/>
    <x v="41"/>
    <x v="6"/>
    <x v="3"/>
    <x v="2"/>
    <n v="3125"/>
  </r>
  <r>
    <x v="94"/>
    <x v="41"/>
    <x v="6"/>
    <x v="5"/>
    <x v="2"/>
    <n v="11871"/>
  </r>
  <r>
    <x v="94"/>
    <x v="41"/>
    <x v="6"/>
    <x v="6"/>
    <x v="2"/>
    <n v="11414"/>
  </r>
  <r>
    <x v="94"/>
    <x v="41"/>
    <x v="6"/>
    <x v="7"/>
    <x v="2"/>
    <n v="996"/>
  </r>
  <r>
    <x v="94"/>
    <x v="41"/>
    <x v="6"/>
    <x v="8"/>
    <x v="2"/>
    <n v="2577"/>
  </r>
  <r>
    <x v="94"/>
    <x v="41"/>
    <x v="6"/>
    <x v="9"/>
    <x v="2"/>
    <n v="71013"/>
  </r>
  <r>
    <x v="94"/>
    <x v="0"/>
    <x v="0"/>
    <x v="0"/>
    <x v="2"/>
    <n v="111650"/>
  </r>
  <r>
    <x v="94"/>
    <x v="41"/>
    <x v="7"/>
    <x v="1"/>
    <x v="2"/>
    <n v="8994"/>
  </r>
  <r>
    <x v="94"/>
    <x v="41"/>
    <x v="7"/>
    <x v="3"/>
    <x v="2"/>
    <n v="1609"/>
  </r>
  <r>
    <x v="94"/>
    <x v="41"/>
    <x v="7"/>
    <x v="4"/>
    <x v="2"/>
    <n v="10"/>
  </r>
  <r>
    <x v="94"/>
    <x v="41"/>
    <x v="7"/>
    <x v="5"/>
    <x v="2"/>
    <n v="8614"/>
  </r>
  <r>
    <x v="94"/>
    <x v="41"/>
    <x v="7"/>
    <x v="9"/>
    <x v="2"/>
    <n v="36649"/>
  </r>
  <r>
    <x v="94"/>
    <x v="0"/>
    <x v="0"/>
    <x v="0"/>
    <x v="2"/>
    <n v="55876"/>
  </r>
  <r>
    <x v="94"/>
    <x v="41"/>
    <x v="8"/>
    <x v="5"/>
    <x v="2"/>
    <n v="5572"/>
  </r>
  <r>
    <x v="94"/>
    <x v="41"/>
    <x v="8"/>
    <x v="9"/>
    <x v="2"/>
    <n v="8506"/>
  </r>
  <r>
    <x v="94"/>
    <x v="0"/>
    <x v="0"/>
    <x v="0"/>
    <x v="2"/>
    <n v="14078"/>
  </r>
  <r>
    <x v="94"/>
    <x v="41"/>
    <x v="9"/>
    <x v="1"/>
    <x v="2"/>
    <n v="1490"/>
  </r>
  <r>
    <x v="94"/>
    <x v="41"/>
    <x v="9"/>
    <x v="2"/>
    <x v="2"/>
    <n v="135"/>
  </r>
  <r>
    <x v="94"/>
    <x v="41"/>
    <x v="9"/>
    <x v="4"/>
    <x v="2"/>
    <n v="105"/>
  </r>
  <r>
    <x v="94"/>
    <x v="41"/>
    <x v="9"/>
    <x v="5"/>
    <x v="2"/>
    <n v="1530"/>
  </r>
  <r>
    <x v="94"/>
    <x v="41"/>
    <x v="9"/>
    <x v="6"/>
    <x v="2"/>
    <n v="3"/>
  </r>
  <r>
    <x v="94"/>
    <x v="41"/>
    <x v="9"/>
    <x v="7"/>
    <x v="2"/>
    <n v="183"/>
  </r>
  <r>
    <x v="94"/>
    <x v="41"/>
    <x v="9"/>
    <x v="8"/>
    <x v="2"/>
    <n v="42"/>
  </r>
  <r>
    <x v="94"/>
    <x v="41"/>
    <x v="9"/>
    <x v="9"/>
    <x v="2"/>
    <n v="19847"/>
  </r>
  <r>
    <x v="94"/>
    <x v="0"/>
    <x v="0"/>
    <x v="0"/>
    <x v="2"/>
    <n v="23335"/>
  </r>
  <r>
    <x v="140"/>
    <x v="1"/>
    <x v="0"/>
    <x v="1"/>
    <x v="2"/>
    <n v="6197"/>
  </r>
  <r>
    <x v="140"/>
    <x v="1"/>
    <x v="0"/>
    <x v="2"/>
    <x v="2"/>
    <n v="862"/>
  </r>
  <r>
    <x v="140"/>
    <x v="1"/>
    <x v="0"/>
    <x v="3"/>
    <x v="2"/>
    <n v="8706"/>
  </r>
  <r>
    <x v="140"/>
    <x v="1"/>
    <x v="0"/>
    <x v="4"/>
    <x v="2"/>
    <n v="641"/>
  </r>
  <r>
    <x v="140"/>
    <x v="1"/>
    <x v="0"/>
    <x v="5"/>
    <x v="2"/>
    <n v="658"/>
  </r>
  <r>
    <x v="140"/>
    <x v="1"/>
    <x v="0"/>
    <x v="6"/>
    <x v="2"/>
    <n v="56301"/>
  </r>
  <r>
    <x v="140"/>
    <x v="1"/>
    <x v="0"/>
    <x v="7"/>
    <x v="2"/>
    <n v="6145"/>
  </r>
  <r>
    <x v="140"/>
    <x v="1"/>
    <x v="0"/>
    <x v="8"/>
    <x v="2"/>
    <n v="3138"/>
  </r>
  <r>
    <x v="140"/>
    <x v="1"/>
    <x v="0"/>
    <x v="9"/>
    <x v="2"/>
    <n v="4439"/>
  </r>
  <r>
    <x v="140"/>
    <x v="0"/>
    <x v="0"/>
    <x v="0"/>
    <x v="2"/>
    <n v="87087"/>
  </r>
  <r>
    <x v="140"/>
    <x v="42"/>
    <x v="0"/>
    <x v="1"/>
    <x v="2"/>
    <n v="2095"/>
  </r>
  <r>
    <x v="140"/>
    <x v="42"/>
    <x v="0"/>
    <x v="2"/>
    <x v="2"/>
    <n v="862"/>
  </r>
  <r>
    <x v="140"/>
    <x v="42"/>
    <x v="0"/>
    <x v="3"/>
    <x v="2"/>
    <n v="4547"/>
  </r>
  <r>
    <x v="140"/>
    <x v="42"/>
    <x v="0"/>
    <x v="4"/>
    <x v="2"/>
    <n v="466"/>
  </r>
  <r>
    <x v="140"/>
    <x v="42"/>
    <x v="0"/>
    <x v="5"/>
    <x v="2"/>
    <n v="395"/>
  </r>
  <r>
    <x v="140"/>
    <x v="42"/>
    <x v="0"/>
    <x v="6"/>
    <x v="2"/>
    <n v="43572"/>
  </r>
  <r>
    <x v="140"/>
    <x v="42"/>
    <x v="0"/>
    <x v="7"/>
    <x v="2"/>
    <n v="6132"/>
  </r>
  <r>
    <x v="140"/>
    <x v="42"/>
    <x v="0"/>
    <x v="8"/>
    <x v="2"/>
    <n v="3138"/>
  </r>
  <r>
    <x v="140"/>
    <x v="42"/>
    <x v="0"/>
    <x v="9"/>
    <x v="2"/>
    <n v="1537"/>
  </r>
  <r>
    <x v="140"/>
    <x v="0"/>
    <x v="0"/>
    <x v="0"/>
    <x v="2"/>
    <n v="62745"/>
  </r>
  <r>
    <x v="140"/>
    <x v="43"/>
    <x v="0"/>
    <x v="1"/>
    <x v="2"/>
    <n v="2244"/>
  </r>
  <r>
    <x v="140"/>
    <x v="43"/>
    <x v="0"/>
    <x v="3"/>
    <x v="2"/>
    <n v="3917"/>
  </r>
  <r>
    <x v="140"/>
    <x v="43"/>
    <x v="0"/>
    <x v="4"/>
    <x v="2"/>
    <n v="61"/>
  </r>
  <r>
    <x v="140"/>
    <x v="43"/>
    <x v="0"/>
    <x v="5"/>
    <x v="2"/>
    <n v="263"/>
  </r>
  <r>
    <x v="140"/>
    <x v="43"/>
    <x v="0"/>
    <x v="6"/>
    <x v="2"/>
    <n v="12729"/>
  </r>
  <r>
    <x v="140"/>
    <x v="43"/>
    <x v="0"/>
    <x v="7"/>
    <x v="2"/>
    <n v="10"/>
  </r>
  <r>
    <x v="140"/>
    <x v="43"/>
    <x v="0"/>
    <x v="9"/>
    <x v="2"/>
    <n v="1363"/>
  </r>
  <r>
    <x v="140"/>
    <x v="0"/>
    <x v="0"/>
    <x v="0"/>
    <x v="2"/>
    <n v="20588"/>
  </r>
  <r>
    <x v="140"/>
    <x v="44"/>
    <x v="0"/>
    <x v="1"/>
    <x v="2"/>
    <n v="1237"/>
  </r>
  <r>
    <x v="140"/>
    <x v="44"/>
    <x v="0"/>
    <x v="3"/>
    <x v="2"/>
    <n v="226"/>
  </r>
  <r>
    <x v="140"/>
    <x v="44"/>
    <x v="0"/>
    <x v="9"/>
    <x v="2"/>
    <n v="1268"/>
  </r>
  <r>
    <x v="140"/>
    <x v="0"/>
    <x v="0"/>
    <x v="0"/>
    <x v="2"/>
    <n v="2731"/>
  </r>
  <r>
    <x v="140"/>
    <x v="45"/>
    <x v="0"/>
    <x v="1"/>
    <x v="2"/>
    <n v="543"/>
  </r>
  <r>
    <x v="140"/>
    <x v="0"/>
    <x v="0"/>
    <x v="0"/>
    <x v="2"/>
    <n v="543"/>
  </r>
  <r>
    <x v="140"/>
    <x v="46"/>
    <x v="0"/>
    <x v="1"/>
    <x v="2"/>
    <n v="78"/>
  </r>
  <r>
    <x v="140"/>
    <x v="46"/>
    <x v="0"/>
    <x v="3"/>
    <x v="2"/>
    <n v="16"/>
  </r>
  <r>
    <x v="140"/>
    <x v="46"/>
    <x v="0"/>
    <x v="4"/>
    <x v="2"/>
    <n v="114"/>
  </r>
  <r>
    <x v="140"/>
    <x v="46"/>
    <x v="0"/>
    <x v="7"/>
    <x v="2"/>
    <n v="3"/>
  </r>
  <r>
    <x v="140"/>
    <x v="46"/>
    <x v="0"/>
    <x v="9"/>
    <x v="2"/>
    <n v="270"/>
  </r>
  <r>
    <x v="140"/>
    <x v="0"/>
    <x v="0"/>
    <x v="0"/>
    <x v="2"/>
    <n v="480"/>
  </r>
  <r>
    <x v="108"/>
    <x v="1"/>
    <x v="0"/>
    <x v="1"/>
    <x v="2"/>
    <n v="19873"/>
  </r>
  <r>
    <x v="108"/>
    <x v="1"/>
    <x v="0"/>
    <x v="2"/>
    <x v="2"/>
    <n v="6382"/>
  </r>
  <r>
    <x v="108"/>
    <x v="1"/>
    <x v="0"/>
    <x v="3"/>
    <x v="2"/>
    <n v="927"/>
  </r>
  <r>
    <x v="108"/>
    <x v="1"/>
    <x v="0"/>
    <x v="4"/>
    <x v="2"/>
    <n v="2312"/>
  </r>
  <r>
    <x v="108"/>
    <x v="1"/>
    <x v="0"/>
    <x v="5"/>
    <x v="2"/>
    <n v="4201"/>
  </r>
  <r>
    <x v="108"/>
    <x v="1"/>
    <x v="0"/>
    <x v="6"/>
    <x v="2"/>
    <n v="8413"/>
  </r>
  <r>
    <x v="108"/>
    <x v="1"/>
    <x v="0"/>
    <x v="7"/>
    <x v="2"/>
    <n v="2370"/>
  </r>
  <r>
    <x v="108"/>
    <x v="1"/>
    <x v="0"/>
    <x v="8"/>
    <x v="2"/>
    <n v="7681"/>
  </r>
  <r>
    <x v="108"/>
    <x v="1"/>
    <x v="0"/>
    <x v="9"/>
    <x v="2"/>
    <n v="46861"/>
  </r>
  <r>
    <x v="108"/>
    <x v="0"/>
    <x v="0"/>
    <x v="0"/>
    <x v="2"/>
    <n v="99021"/>
  </r>
  <r>
    <x v="108"/>
    <x v="42"/>
    <x v="0"/>
    <x v="1"/>
    <x v="2"/>
    <n v="9549"/>
  </r>
  <r>
    <x v="108"/>
    <x v="42"/>
    <x v="0"/>
    <x v="2"/>
    <x v="2"/>
    <n v="1553"/>
  </r>
  <r>
    <x v="108"/>
    <x v="42"/>
    <x v="0"/>
    <x v="3"/>
    <x v="2"/>
    <n v="181"/>
  </r>
  <r>
    <x v="108"/>
    <x v="42"/>
    <x v="0"/>
    <x v="4"/>
    <x v="2"/>
    <n v="475"/>
  </r>
  <r>
    <x v="108"/>
    <x v="42"/>
    <x v="0"/>
    <x v="5"/>
    <x v="2"/>
    <n v="3989"/>
  </r>
  <r>
    <x v="108"/>
    <x v="42"/>
    <x v="0"/>
    <x v="6"/>
    <x v="2"/>
    <n v="3661"/>
  </r>
  <r>
    <x v="108"/>
    <x v="42"/>
    <x v="0"/>
    <x v="7"/>
    <x v="2"/>
    <n v="2363"/>
  </r>
  <r>
    <x v="108"/>
    <x v="42"/>
    <x v="0"/>
    <x v="8"/>
    <x v="2"/>
    <n v="5856"/>
  </r>
  <r>
    <x v="108"/>
    <x v="42"/>
    <x v="0"/>
    <x v="9"/>
    <x v="2"/>
    <n v="33783"/>
  </r>
  <r>
    <x v="108"/>
    <x v="0"/>
    <x v="0"/>
    <x v="0"/>
    <x v="2"/>
    <n v="61409"/>
  </r>
  <r>
    <x v="108"/>
    <x v="43"/>
    <x v="0"/>
    <x v="1"/>
    <x v="2"/>
    <n v="1905"/>
  </r>
  <r>
    <x v="108"/>
    <x v="43"/>
    <x v="0"/>
    <x v="2"/>
    <x v="2"/>
    <n v="4462"/>
  </r>
  <r>
    <x v="108"/>
    <x v="43"/>
    <x v="0"/>
    <x v="3"/>
    <x v="2"/>
    <n v="503"/>
  </r>
  <r>
    <x v="108"/>
    <x v="43"/>
    <x v="0"/>
    <x v="4"/>
    <x v="2"/>
    <n v="1838"/>
  </r>
  <r>
    <x v="108"/>
    <x v="43"/>
    <x v="0"/>
    <x v="5"/>
    <x v="2"/>
    <n v="136"/>
  </r>
  <r>
    <x v="108"/>
    <x v="43"/>
    <x v="0"/>
    <x v="6"/>
    <x v="2"/>
    <n v="4342"/>
  </r>
  <r>
    <x v="108"/>
    <x v="43"/>
    <x v="0"/>
    <x v="7"/>
    <x v="2"/>
    <n v="7"/>
  </r>
  <r>
    <x v="108"/>
    <x v="43"/>
    <x v="0"/>
    <x v="8"/>
    <x v="2"/>
    <n v="815"/>
  </r>
  <r>
    <x v="108"/>
    <x v="43"/>
    <x v="0"/>
    <x v="9"/>
    <x v="2"/>
    <n v="10279"/>
  </r>
  <r>
    <x v="108"/>
    <x v="0"/>
    <x v="0"/>
    <x v="0"/>
    <x v="2"/>
    <n v="24287"/>
  </r>
  <r>
    <x v="108"/>
    <x v="44"/>
    <x v="0"/>
    <x v="1"/>
    <x v="2"/>
    <n v="2253"/>
  </r>
  <r>
    <x v="108"/>
    <x v="44"/>
    <x v="0"/>
    <x v="2"/>
    <x v="2"/>
    <n v="330"/>
  </r>
  <r>
    <x v="108"/>
    <x v="44"/>
    <x v="0"/>
    <x v="6"/>
    <x v="2"/>
    <n v="123"/>
  </r>
  <r>
    <x v="108"/>
    <x v="44"/>
    <x v="0"/>
    <x v="8"/>
    <x v="2"/>
    <n v="886"/>
  </r>
  <r>
    <x v="108"/>
    <x v="44"/>
    <x v="0"/>
    <x v="9"/>
    <x v="2"/>
    <n v="1300"/>
  </r>
  <r>
    <x v="108"/>
    <x v="0"/>
    <x v="0"/>
    <x v="0"/>
    <x v="2"/>
    <n v="4893"/>
  </r>
  <r>
    <x v="108"/>
    <x v="45"/>
    <x v="0"/>
    <x v="1"/>
    <x v="2"/>
    <n v="5805"/>
  </r>
  <r>
    <x v="108"/>
    <x v="0"/>
    <x v="0"/>
    <x v="0"/>
    <x v="2"/>
    <n v="5805"/>
  </r>
  <r>
    <x v="108"/>
    <x v="46"/>
    <x v="0"/>
    <x v="1"/>
    <x v="2"/>
    <n v="360"/>
  </r>
  <r>
    <x v="108"/>
    <x v="46"/>
    <x v="0"/>
    <x v="2"/>
    <x v="2"/>
    <n v="37"/>
  </r>
  <r>
    <x v="108"/>
    <x v="46"/>
    <x v="0"/>
    <x v="3"/>
    <x v="2"/>
    <n v="244"/>
  </r>
  <r>
    <x v="108"/>
    <x v="46"/>
    <x v="0"/>
    <x v="5"/>
    <x v="2"/>
    <n v="77"/>
  </r>
  <r>
    <x v="108"/>
    <x v="46"/>
    <x v="0"/>
    <x v="6"/>
    <x v="2"/>
    <n v="287"/>
  </r>
  <r>
    <x v="108"/>
    <x v="46"/>
    <x v="0"/>
    <x v="8"/>
    <x v="2"/>
    <n v="124"/>
  </r>
  <r>
    <x v="108"/>
    <x v="46"/>
    <x v="0"/>
    <x v="9"/>
    <x v="2"/>
    <n v="1499"/>
  </r>
  <r>
    <x v="108"/>
    <x v="0"/>
    <x v="0"/>
    <x v="0"/>
    <x v="2"/>
    <n v="2627"/>
  </r>
  <r>
    <x v="141"/>
    <x v="1"/>
    <x v="0"/>
    <x v="1"/>
    <x v="2"/>
    <n v="13052"/>
  </r>
  <r>
    <x v="141"/>
    <x v="1"/>
    <x v="0"/>
    <x v="2"/>
    <x v="2"/>
    <n v="19131"/>
  </r>
  <r>
    <x v="141"/>
    <x v="1"/>
    <x v="0"/>
    <x v="3"/>
    <x v="2"/>
    <n v="232"/>
  </r>
  <r>
    <x v="141"/>
    <x v="1"/>
    <x v="0"/>
    <x v="4"/>
    <x v="2"/>
    <n v="18488"/>
  </r>
  <r>
    <x v="141"/>
    <x v="1"/>
    <x v="0"/>
    <x v="5"/>
    <x v="2"/>
    <n v="38047"/>
  </r>
  <r>
    <x v="141"/>
    <x v="1"/>
    <x v="0"/>
    <x v="6"/>
    <x v="2"/>
    <n v="18798"/>
  </r>
  <r>
    <x v="141"/>
    <x v="1"/>
    <x v="0"/>
    <x v="7"/>
    <x v="2"/>
    <n v="10879"/>
  </r>
  <r>
    <x v="141"/>
    <x v="1"/>
    <x v="0"/>
    <x v="8"/>
    <x v="2"/>
    <n v="13583"/>
  </r>
  <r>
    <x v="141"/>
    <x v="1"/>
    <x v="0"/>
    <x v="9"/>
    <x v="2"/>
    <n v="21058"/>
  </r>
  <r>
    <x v="141"/>
    <x v="0"/>
    <x v="0"/>
    <x v="0"/>
    <x v="2"/>
    <n v="153267"/>
  </r>
  <r>
    <x v="141"/>
    <x v="42"/>
    <x v="0"/>
    <x v="1"/>
    <x v="2"/>
    <n v="6083"/>
  </r>
  <r>
    <x v="141"/>
    <x v="42"/>
    <x v="0"/>
    <x v="2"/>
    <x v="2"/>
    <n v="5324"/>
  </r>
  <r>
    <x v="141"/>
    <x v="42"/>
    <x v="0"/>
    <x v="3"/>
    <x v="2"/>
    <n v="116"/>
  </r>
  <r>
    <x v="141"/>
    <x v="42"/>
    <x v="0"/>
    <x v="4"/>
    <x v="2"/>
    <n v="8032"/>
  </r>
  <r>
    <x v="141"/>
    <x v="42"/>
    <x v="0"/>
    <x v="5"/>
    <x v="2"/>
    <n v="13660"/>
  </r>
  <r>
    <x v="141"/>
    <x v="42"/>
    <x v="0"/>
    <x v="6"/>
    <x v="2"/>
    <n v="4523"/>
  </r>
  <r>
    <x v="141"/>
    <x v="42"/>
    <x v="0"/>
    <x v="7"/>
    <x v="2"/>
    <n v="4544"/>
  </r>
  <r>
    <x v="141"/>
    <x v="42"/>
    <x v="0"/>
    <x v="8"/>
    <x v="2"/>
    <n v="4201"/>
  </r>
  <r>
    <x v="141"/>
    <x v="42"/>
    <x v="0"/>
    <x v="9"/>
    <x v="2"/>
    <n v="7696"/>
  </r>
  <r>
    <x v="141"/>
    <x v="0"/>
    <x v="0"/>
    <x v="0"/>
    <x v="2"/>
    <n v="54180"/>
  </r>
  <r>
    <x v="141"/>
    <x v="43"/>
    <x v="0"/>
    <x v="1"/>
    <x v="2"/>
    <n v="2355"/>
  </r>
  <r>
    <x v="141"/>
    <x v="43"/>
    <x v="0"/>
    <x v="2"/>
    <x v="2"/>
    <n v="13165"/>
  </r>
  <r>
    <x v="141"/>
    <x v="43"/>
    <x v="0"/>
    <x v="3"/>
    <x v="2"/>
    <n v="116"/>
  </r>
  <r>
    <x v="141"/>
    <x v="43"/>
    <x v="0"/>
    <x v="4"/>
    <x v="2"/>
    <n v="10261"/>
  </r>
  <r>
    <x v="141"/>
    <x v="43"/>
    <x v="0"/>
    <x v="5"/>
    <x v="2"/>
    <n v="17297"/>
  </r>
  <r>
    <x v="141"/>
    <x v="43"/>
    <x v="0"/>
    <x v="6"/>
    <x v="2"/>
    <n v="10644"/>
  </r>
  <r>
    <x v="141"/>
    <x v="43"/>
    <x v="0"/>
    <x v="7"/>
    <x v="2"/>
    <n v="2675"/>
  </r>
  <r>
    <x v="141"/>
    <x v="43"/>
    <x v="0"/>
    <x v="8"/>
    <x v="2"/>
    <n v="1571"/>
  </r>
  <r>
    <x v="141"/>
    <x v="43"/>
    <x v="0"/>
    <x v="9"/>
    <x v="2"/>
    <n v="4901"/>
  </r>
  <r>
    <x v="141"/>
    <x v="0"/>
    <x v="0"/>
    <x v="0"/>
    <x v="2"/>
    <n v="62983"/>
  </r>
  <r>
    <x v="141"/>
    <x v="44"/>
    <x v="0"/>
    <x v="1"/>
    <x v="2"/>
    <n v="3541"/>
  </r>
  <r>
    <x v="141"/>
    <x v="44"/>
    <x v="0"/>
    <x v="2"/>
    <x v="2"/>
    <n v="10"/>
  </r>
  <r>
    <x v="141"/>
    <x v="44"/>
    <x v="0"/>
    <x v="5"/>
    <x v="2"/>
    <n v="56"/>
  </r>
  <r>
    <x v="141"/>
    <x v="44"/>
    <x v="0"/>
    <x v="9"/>
    <x v="2"/>
    <n v="4887"/>
  </r>
  <r>
    <x v="141"/>
    <x v="0"/>
    <x v="0"/>
    <x v="0"/>
    <x v="2"/>
    <n v="8495"/>
  </r>
  <r>
    <x v="141"/>
    <x v="45"/>
    <x v="0"/>
    <x v="1"/>
    <x v="2"/>
    <n v="681"/>
  </r>
  <r>
    <x v="141"/>
    <x v="45"/>
    <x v="0"/>
    <x v="2"/>
    <x v="2"/>
    <n v="532"/>
  </r>
  <r>
    <x v="141"/>
    <x v="45"/>
    <x v="0"/>
    <x v="5"/>
    <x v="2"/>
    <n v="1139"/>
  </r>
  <r>
    <x v="141"/>
    <x v="45"/>
    <x v="0"/>
    <x v="6"/>
    <x v="2"/>
    <n v="2011"/>
  </r>
  <r>
    <x v="141"/>
    <x v="45"/>
    <x v="0"/>
    <x v="7"/>
    <x v="2"/>
    <n v="2357"/>
  </r>
  <r>
    <x v="141"/>
    <x v="45"/>
    <x v="0"/>
    <x v="8"/>
    <x v="2"/>
    <n v="200"/>
  </r>
  <r>
    <x v="141"/>
    <x v="45"/>
    <x v="0"/>
    <x v="9"/>
    <x v="2"/>
    <n v="568"/>
  </r>
  <r>
    <x v="141"/>
    <x v="0"/>
    <x v="0"/>
    <x v="0"/>
    <x v="2"/>
    <n v="7489"/>
  </r>
  <r>
    <x v="141"/>
    <x v="46"/>
    <x v="0"/>
    <x v="1"/>
    <x v="2"/>
    <n v="391"/>
  </r>
  <r>
    <x v="141"/>
    <x v="46"/>
    <x v="0"/>
    <x v="2"/>
    <x v="2"/>
    <n v="100"/>
  </r>
  <r>
    <x v="141"/>
    <x v="46"/>
    <x v="0"/>
    <x v="4"/>
    <x v="2"/>
    <n v="195"/>
  </r>
  <r>
    <x v="141"/>
    <x v="46"/>
    <x v="0"/>
    <x v="5"/>
    <x v="2"/>
    <n v="5894"/>
  </r>
  <r>
    <x v="141"/>
    <x v="46"/>
    <x v="0"/>
    <x v="6"/>
    <x v="2"/>
    <n v="1619"/>
  </r>
  <r>
    <x v="141"/>
    <x v="46"/>
    <x v="0"/>
    <x v="7"/>
    <x v="2"/>
    <n v="1303"/>
  </r>
  <r>
    <x v="141"/>
    <x v="46"/>
    <x v="0"/>
    <x v="8"/>
    <x v="2"/>
    <n v="7611"/>
  </r>
  <r>
    <x v="141"/>
    <x v="46"/>
    <x v="0"/>
    <x v="9"/>
    <x v="2"/>
    <n v="3006"/>
  </r>
  <r>
    <x v="141"/>
    <x v="0"/>
    <x v="0"/>
    <x v="0"/>
    <x v="2"/>
    <n v="20121"/>
  </r>
  <r>
    <x v="102"/>
    <x v="1"/>
    <x v="0"/>
    <x v="1"/>
    <x v="2"/>
    <n v="40323"/>
  </r>
  <r>
    <x v="102"/>
    <x v="1"/>
    <x v="0"/>
    <x v="2"/>
    <x v="2"/>
    <n v="448"/>
  </r>
  <r>
    <x v="102"/>
    <x v="1"/>
    <x v="0"/>
    <x v="3"/>
    <x v="2"/>
    <n v="28152"/>
  </r>
  <r>
    <x v="102"/>
    <x v="1"/>
    <x v="0"/>
    <x v="4"/>
    <x v="2"/>
    <n v="10030"/>
  </r>
  <r>
    <x v="102"/>
    <x v="1"/>
    <x v="0"/>
    <x v="5"/>
    <x v="2"/>
    <n v="948"/>
  </r>
  <r>
    <x v="102"/>
    <x v="1"/>
    <x v="0"/>
    <x v="6"/>
    <x v="2"/>
    <n v="55531"/>
  </r>
  <r>
    <x v="102"/>
    <x v="1"/>
    <x v="0"/>
    <x v="7"/>
    <x v="2"/>
    <n v="79746"/>
  </r>
  <r>
    <x v="102"/>
    <x v="1"/>
    <x v="0"/>
    <x v="8"/>
    <x v="2"/>
    <n v="3086"/>
  </r>
  <r>
    <x v="102"/>
    <x v="1"/>
    <x v="0"/>
    <x v="9"/>
    <x v="2"/>
    <n v="7753"/>
  </r>
  <r>
    <x v="102"/>
    <x v="0"/>
    <x v="0"/>
    <x v="0"/>
    <x v="2"/>
    <n v="226017"/>
  </r>
  <r>
    <x v="102"/>
    <x v="42"/>
    <x v="0"/>
    <x v="1"/>
    <x v="2"/>
    <n v="23702"/>
  </r>
  <r>
    <x v="102"/>
    <x v="42"/>
    <x v="0"/>
    <x v="2"/>
    <x v="2"/>
    <n v="28"/>
  </r>
  <r>
    <x v="102"/>
    <x v="42"/>
    <x v="0"/>
    <x v="3"/>
    <x v="2"/>
    <n v="13197"/>
  </r>
  <r>
    <x v="102"/>
    <x v="42"/>
    <x v="0"/>
    <x v="4"/>
    <x v="2"/>
    <n v="29"/>
  </r>
  <r>
    <x v="102"/>
    <x v="42"/>
    <x v="0"/>
    <x v="5"/>
    <x v="2"/>
    <n v="500"/>
  </r>
  <r>
    <x v="102"/>
    <x v="42"/>
    <x v="0"/>
    <x v="6"/>
    <x v="2"/>
    <n v="41235"/>
  </r>
  <r>
    <x v="102"/>
    <x v="42"/>
    <x v="0"/>
    <x v="7"/>
    <x v="2"/>
    <n v="52922"/>
  </r>
  <r>
    <x v="102"/>
    <x v="42"/>
    <x v="0"/>
    <x v="8"/>
    <x v="2"/>
    <n v="3086"/>
  </r>
  <r>
    <x v="102"/>
    <x v="42"/>
    <x v="0"/>
    <x v="9"/>
    <x v="2"/>
    <n v="1443"/>
  </r>
  <r>
    <x v="102"/>
    <x v="0"/>
    <x v="0"/>
    <x v="0"/>
    <x v="2"/>
    <n v="136140"/>
  </r>
  <r>
    <x v="102"/>
    <x v="43"/>
    <x v="0"/>
    <x v="1"/>
    <x v="2"/>
    <n v="13806"/>
  </r>
  <r>
    <x v="102"/>
    <x v="43"/>
    <x v="0"/>
    <x v="2"/>
    <x v="2"/>
    <n v="12"/>
  </r>
  <r>
    <x v="102"/>
    <x v="43"/>
    <x v="0"/>
    <x v="3"/>
    <x v="2"/>
    <n v="14923"/>
  </r>
  <r>
    <x v="102"/>
    <x v="43"/>
    <x v="0"/>
    <x v="4"/>
    <x v="2"/>
    <n v="10000"/>
  </r>
  <r>
    <x v="102"/>
    <x v="43"/>
    <x v="0"/>
    <x v="5"/>
    <x v="2"/>
    <n v="180"/>
  </r>
  <r>
    <x v="102"/>
    <x v="43"/>
    <x v="0"/>
    <x v="6"/>
    <x v="2"/>
    <n v="14296"/>
  </r>
  <r>
    <x v="102"/>
    <x v="43"/>
    <x v="0"/>
    <x v="7"/>
    <x v="2"/>
    <n v="24306"/>
  </r>
  <r>
    <x v="102"/>
    <x v="43"/>
    <x v="0"/>
    <x v="9"/>
    <x v="2"/>
    <n v="1424"/>
  </r>
  <r>
    <x v="102"/>
    <x v="0"/>
    <x v="0"/>
    <x v="0"/>
    <x v="2"/>
    <n v="78946"/>
  </r>
  <r>
    <x v="102"/>
    <x v="44"/>
    <x v="0"/>
    <x v="1"/>
    <x v="2"/>
    <n v="1251"/>
  </r>
  <r>
    <x v="102"/>
    <x v="44"/>
    <x v="0"/>
    <x v="2"/>
    <x v="2"/>
    <n v="400"/>
  </r>
  <r>
    <x v="102"/>
    <x v="44"/>
    <x v="0"/>
    <x v="7"/>
    <x v="2"/>
    <n v="2515"/>
  </r>
  <r>
    <x v="102"/>
    <x v="44"/>
    <x v="0"/>
    <x v="9"/>
    <x v="2"/>
    <n v="4635"/>
  </r>
  <r>
    <x v="102"/>
    <x v="0"/>
    <x v="0"/>
    <x v="0"/>
    <x v="2"/>
    <n v="8802"/>
  </r>
  <r>
    <x v="102"/>
    <x v="45"/>
    <x v="0"/>
    <x v="1"/>
    <x v="2"/>
    <n v="1543"/>
  </r>
  <r>
    <x v="102"/>
    <x v="0"/>
    <x v="0"/>
    <x v="0"/>
    <x v="2"/>
    <n v="1543"/>
  </r>
  <r>
    <x v="102"/>
    <x v="46"/>
    <x v="0"/>
    <x v="1"/>
    <x v="2"/>
    <n v="21"/>
  </r>
  <r>
    <x v="102"/>
    <x v="46"/>
    <x v="0"/>
    <x v="2"/>
    <x v="2"/>
    <n v="9"/>
  </r>
  <r>
    <x v="102"/>
    <x v="46"/>
    <x v="0"/>
    <x v="3"/>
    <x v="2"/>
    <n v="33"/>
  </r>
  <r>
    <x v="102"/>
    <x v="46"/>
    <x v="0"/>
    <x v="4"/>
    <x v="2"/>
    <n v="2"/>
  </r>
  <r>
    <x v="102"/>
    <x v="46"/>
    <x v="0"/>
    <x v="5"/>
    <x v="2"/>
    <n v="268"/>
  </r>
  <r>
    <x v="102"/>
    <x v="46"/>
    <x v="0"/>
    <x v="7"/>
    <x v="2"/>
    <n v="3"/>
  </r>
  <r>
    <x v="102"/>
    <x v="46"/>
    <x v="0"/>
    <x v="9"/>
    <x v="2"/>
    <n v="250"/>
  </r>
  <r>
    <x v="102"/>
    <x v="0"/>
    <x v="0"/>
    <x v="0"/>
    <x v="2"/>
    <n v="587"/>
  </r>
  <r>
    <x v="103"/>
    <x v="1"/>
    <x v="0"/>
    <x v="1"/>
    <x v="2"/>
    <n v="792"/>
  </r>
  <r>
    <x v="103"/>
    <x v="1"/>
    <x v="0"/>
    <x v="2"/>
    <x v="2"/>
    <n v="1"/>
  </r>
  <r>
    <x v="103"/>
    <x v="1"/>
    <x v="0"/>
    <x v="4"/>
    <x v="2"/>
    <n v="79"/>
  </r>
  <r>
    <x v="103"/>
    <x v="1"/>
    <x v="0"/>
    <x v="5"/>
    <x v="2"/>
    <n v="2144"/>
  </r>
  <r>
    <x v="103"/>
    <x v="1"/>
    <x v="0"/>
    <x v="6"/>
    <x v="2"/>
    <n v="2726"/>
  </r>
  <r>
    <x v="103"/>
    <x v="1"/>
    <x v="0"/>
    <x v="7"/>
    <x v="2"/>
    <n v="1411"/>
  </r>
  <r>
    <x v="103"/>
    <x v="1"/>
    <x v="0"/>
    <x v="8"/>
    <x v="2"/>
    <n v="155"/>
  </r>
  <r>
    <x v="103"/>
    <x v="1"/>
    <x v="0"/>
    <x v="9"/>
    <x v="2"/>
    <n v="2166"/>
  </r>
  <r>
    <x v="103"/>
    <x v="0"/>
    <x v="0"/>
    <x v="0"/>
    <x v="2"/>
    <n v="9472"/>
  </r>
  <r>
    <x v="103"/>
    <x v="42"/>
    <x v="0"/>
    <x v="1"/>
    <x v="2"/>
    <n v="150"/>
  </r>
  <r>
    <x v="103"/>
    <x v="42"/>
    <x v="0"/>
    <x v="4"/>
    <x v="2"/>
    <n v="63"/>
  </r>
  <r>
    <x v="103"/>
    <x v="42"/>
    <x v="0"/>
    <x v="5"/>
    <x v="2"/>
    <n v="1340"/>
  </r>
  <r>
    <x v="103"/>
    <x v="42"/>
    <x v="0"/>
    <x v="6"/>
    <x v="2"/>
    <n v="1130"/>
  </r>
  <r>
    <x v="103"/>
    <x v="42"/>
    <x v="0"/>
    <x v="7"/>
    <x v="2"/>
    <n v="537"/>
  </r>
  <r>
    <x v="103"/>
    <x v="42"/>
    <x v="0"/>
    <x v="8"/>
    <x v="2"/>
    <n v="140"/>
  </r>
  <r>
    <x v="103"/>
    <x v="42"/>
    <x v="0"/>
    <x v="9"/>
    <x v="2"/>
    <n v="274"/>
  </r>
  <r>
    <x v="103"/>
    <x v="0"/>
    <x v="0"/>
    <x v="0"/>
    <x v="2"/>
    <n v="3635"/>
  </r>
  <r>
    <x v="103"/>
    <x v="43"/>
    <x v="0"/>
    <x v="1"/>
    <x v="2"/>
    <n v="65"/>
  </r>
  <r>
    <x v="103"/>
    <x v="43"/>
    <x v="0"/>
    <x v="2"/>
    <x v="2"/>
    <n v="1"/>
  </r>
  <r>
    <x v="103"/>
    <x v="43"/>
    <x v="0"/>
    <x v="4"/>
    <x v="2"/>
    <n v="12"/>
  </r>
  <r>
    <x v="103"/>
    <x v="43"/>
    <x v="0"/>
    <x v="5"/>
    <x v="2"/>
    <n v="207"/>
  </r>
  <r>
    <x v="103"/>
    <x v="43"/>
    <x v="0"/>
    <x v="6"/>
    <x v="2"/>
    <n v="1594"/>
  </r>
  <r>
    <x v="103"/>
    <x v="43"/>
    <x v="0"/>
    <x v="7"/>
    <x v="2"/>
    <n v="30"/>
  </r>
  <r>
    <x v="103"/>
    <x v="43"/>
    <x v="0"/>
    <x v="9"/>
    <x v="2"/>
    <n v="888"/>
  </r>
  <r>
    <x v="103"/>
    <x v="0"/>
    <x v="0"/>
    <x v="0"/>
    <x v="2"/>
    <n v="2796"/>
  </r>
  <r>
    <x v="103"/>
    <x v="44"/>
    <x v="0"/>
    <x v="1"/>
    <x v="2"/>
    <n v="576"/>
  </r>
  <r>
    <x v="103"/>
    <x v="44"/>
    <x v="0"/>
    <x v="5"/>
    <x v="2"/>
    <n v="81"/>
  </r>
  <r>
    <x v="103"/>
    <x v="44"/>
    <x v="0"/>
    <x v="6"/>
    <x v="2"/>
    <n v="2"/>
  </r>
  <r>
    <x v="103"/>
    <x v="44"/>
    <x v="0"/>
    <x v="7"/>
    <x v="2"/>
    <n v="844"/>
  </r>
  <r>
    <x v="103"/>
    <x v="44"/>
    <x v="0"/>
    <x v="9"/>
    <x v="2"/>
    <n v="990"/>
  </r>
  <r>
    <x v="103"/>
    <x v="0"/>
    <x v="0"/>
    <x v="0"/>
    <x v="2"/>
    <n v="2494"/>
  </r>
  <r>
    <x v="103"/>
    <x v="46"/>
    <x v="0"/>
    <x v="4"/>
    <x v="2"/>
    <n v="4"/>
  </r>
  <r>
    <x v="103"/>
    <x v="46"/>
    <x v="0"/>
    <x v="5"/>
    <x v="2"/>
    <n v="515"/>
  </r>
  <r>
    <x v="103"/>
    <x v="46"/>
    <x v="0"/>
    <x v="7"/>
    <x v="2"/>
    <n v="1"/>
  </r>
  <r>
    <x v="103"/>
    <x v="46"/>
    <x v="0"/>
    <x v="8"/>
    <x v="2"/>
    <n v="14"/>
  </r>
  <r>
    <x v="103"/>
    <x v="46"/>
    <x v="0"/>
    <x v="9"/>
    <x v="2"/>
    <n v="14"/>
  </r>
  <r>
    <x v="103"/>
    <x v="0"/>
    <x v="0"/>
    <x v="0"/>
    <x v="2"/>
    <n v="548"/>
  </r>
  <r>
    <x v="104"/>
    <x v="1"/>
    <x v="0"/>
    <x v="1"/>
    <x v="2"/>
    <n v="216486"/>
  </r>
  <r>
    <x v="104"/>
    <x v="1"/>
    <x v="0"/>
    <x v="2"/>
    <x v="2"/>
    <n v="1975"/>
  </r>
  <r>
    <x v="104"/>
    <x v="1"/>
    <x v="0"/>
    <x v="3"/>
    <x v="2"/>
    <n v="66982"/>
  </r>
  <r>
    <x v="104"/>
    <x v="1"/>
    <x v="0"/>
    <x v="4"/>
    <x v="2"/>
    <n v="93777"/>
  </r>
  <r>
    <x v="104"/>
    <x v="1"/>
    <x v="0"/>
    <x v="6"/>
    <x v="2"/>
    <n v="65612"/>
  </r>
  <r>
    <x v="104"/>
    <x v="1"/>
    <x v="0"/>
    <x v="7"/>
    <x v="2"/>
    <n v="328"/>
  </r>
  <r>
    <x v="104"/>
    <x v="1"/>
    <x v="0"/>
    <x v="8"/>
    <x v="2"/>
    <n v="50"/>
  </r>
  <r>
    <x v="104"/>
    <x v="1"/>
    <x v="0"/>
    <x v="9"/>
    <x v="2"/>
    <n v="157676"/>
  </r>
  <r>
    <x v="104"/>
    <x v="0"/>
    <x v="0"/>
    <x v="0"/>
    <x v="2"/>
    <n v="602886"/>
  </r>
  <r>
    <x v="104"/>
    <x v="42"/>
    <x v="0"/>
    <x v="1"/>
    <x v="2"/>
    <n v="161801"/>
  </r>
  <r>
    <x v="104"/>
    <x v="42"/>
    <x v="0"/>
    <x v="2"/>
    <x v="2"/>
    <n v="1954"/>
  </r>
  <r>
    <x v="104"/>
    <x v="42"/>
    <x v="0"/>
    <x v="3"/>
    <x v="2"/>
    <n v="55442"/>
  </r>
  <r>
    <x v="104"/>
    <x v="42"/>
    <x v="0"/>
    <x v="4"/>
    <x v="2"/>
    <n v="92870"/>
  </r>
  <r>
    <x v="104"/>
    <x v="42"/>
    <x v="0"/>
    <x v="6"/>
    <x v="2"/>
    <n v="52494"/>
  </r>
  <r>
    <x v="104"/>
    <x v="42"/>
    <x v="0"/>
    <x v="7"/>
    <x v="2"/>
    <n v="64"/>
  </r>
  <r>
    <x v="104"/>
    <x v="42"/>
    <x v="0"/>
    <x v="8"/>
    <x v="2"/>
    <n v="5"/>
  </r>
  <r>
    <x v="104"/>
    <x v="42"/>
    <x v="0"/>
    <x v="9"/>
    <x v="2"/>
    <n v="145619"/>
  </r>
  <r>
    <x v="104"/>
    <x v="0"/>
    <x v="0"/>
    <x v="0"/>
    <x v="2"/>
    <n v="510247"/>
  </r>
  <r>
    <x v="104"/>
    <x v="43"/>
    <x v="0"/>
    <x v="1"/>
    <x v="2"/>
    <n v="39299"/>
  </r>
  <r>
    <x v="104"/>
    <x v="43"/>
    <x v="0"/>
    <x v="2"/>
    <x v="2"/>
    <n v="20"/>
  </r>
  <r>
    <x v="104"/>
    <x v="43"/>
    <x v="0"/>
    <x v="3"/>
    <x v="2"/>
    <n v="11296"/>
  </r>
  <r>
    <x v="104"/>
    <x v="43"/>
    <x v="0"/>
    <x v="4"/>
    <x v="2"/>
    <n v="908"/>
  </r>
  <r>
    <x v="104"/>
    <x v="43"/>
    <x v="0"/>
    <x v="6"/>
    <x v="2"/>
    <n v="13118"/>
  </r>
  <r>
    <x v="104"/>
    <x v="43"/>
    <x v="0"/>
    <x v="7"/>
    <x v="2"/>
    <n v="136"/>
  </r>
  <r>
    <x v="104"/>
    <x v="43"/>
    <x v="0"/>
    <x v="9"/>
    <x v="2"/>
    <n v="9939"/>
  </r>
  <r>
    <x v="104"/>
    <x v="0"/>
    <x v="0"/>
    <x v="0"/>
    <x v="2"/>
    <n v="74715"/>
  </r>
  <r>
    <x v="104"/>
    <x v="44"/>
    <x v="0"/>
    <x v="1"/>
    <x v="2"/>
    <n v="20"/>
  </r>
  <r>
    <x v="104"/>
    <x v="44"/>
    <x v="0"/>
    <x v="3"/>
    <x v="2"/>
    <n v="25"/>
  </r>
  <r>
    <x v="104"/>
    <x v="44"/>
    <x v="0"/>
    <x v="9"/>
    <x v="2"/>
    <n v="1500"/>
  </r>
  <r>
    <x v="104"/>
    <x v="0"/>
    <x v="0"/>
    <x v="0"/>
    <x v="2"/>
    <n v="1545"/>
  </r>
  <r>
    <x v="104"/>
    <x v="45"/>
    <x v="0"/>
    <x v="1"/>
    <x v="2"/>
    <n v="11708"/>
  </r>
  <r>
    <x v="104"/>
    <x v="0"/>
    <x v="0"/>
    <x v="0"/>
    <x v="2"/>
    <n v="11708"/>
  </r>
  <r>
    <x v="104"/>
    <x v="46"/>
    <x v="0"/>
    <x v="1"/>
    <x v="2"/>
    <n v="3658"/>
  </r>
  <r>
    <x v="104"/>
    <x v="46"/>
    <x v="0"/>
    <x v="2"/>
    <x v="2"/>
    <n v="2"/>
  </r>
  <r>
    <x v="104"/>
    <x v="46"/>
    <x v="0"/>
    <x v="3"/>
    <x v="2"/>
    <n v="220"/>
  </r>
  <r>
    <x v="104"/>
    <x v="46"/>
    <x v="0"/>
    <x v="7"/>
    <x v="2"/>
    <n v="128"/>
  </r>
  <r>
    <x v="104"/>
    <x v="46"/>
    <x v="0"/>
    <x v="8"/>
    <x v="2"/>
    <n v="45"/>
  </r>
  <r>
    <x v="104"/>
    <x v="46"/>
    <x v="0"/>
    <x v="9"/>
    <x v="2"/>
    <n v="617"/>
  </r>
  <r>
    <x v="104"/>
    <x v="0"/>
    <x v="0"/>
    <x v="0"/>
    <x v="2"/>
    <n v="4670"/>
  </r>
  <r>
    <x v="110"/>
    <x v="1"/>
    <x v="0"/>
    <x v="1"/>
    <x v="2"/>
    <n v="2698"/>
  </r>
  <r>
    <x v="110"/>
    <x v="1"/>
    <x v="0"/>
    <x v="2"/>
    <x v="2"/>
    <n v="9149"/>
  </r>
  <r>
    <x v="110"/>
    <x v="1"/>
    <x v="0"/>
    <x v="4"/>
    <x v="2"/>
    <n v="860"/>
  </r>
  <r>
    <x v="110"/>
    <x v="1"/>
    <x v="0"/>
    <x v="5"/>
    <x v="2"/>
    <n v="13190"/>
  </r>
  <r>
    <x v="110"/>
    <x v="1"/>
    <x v="0"/>
    <x v="6"/>
    <x v="2"/>
    <n v="12859"/>
  </r>
  <r>
    <x v="110"/>
    <x v="1"/>
    <x v="0"/>
    <x v="7"/>
    <x v="2"/>
    <n v="6452"/>
  </r>
  <r>
    <x v="110"/>
    <x v="1"/>
    <x v="0"/>
    <x v="8"/>
    <x v="2"/>
    <n v="10155"/>
  </r>
  <r>
    <x v="110"/>
    <x v="1"/>
    <x v="0"/>
    <x v="9"/>
    <x v="2"/>
    <n v="18662"/>
  </r>
  <r>
    <x v="110"/>
    <x v="0"/>
    <x v="0"/>
    <x v="0"/>
    <x v="2"/>
    <n v="74026"/>
  </r>
  <r>
    <x v="110"/>
    <x v="42"/>
    <x v="0"/>
    <x v="1"/>
    <x v="2"/>
    <n v="1046"/>
  </r>
  <r>
    <x v="110"/>
    <x v="42"/>
    <x v="0"/>
    <x v="2"/>
    <x v="2"/>
    <n v="7460"/>
  </r>
  <r>
    <x v="110"/>
    <x v="42"/>
    <x v="0"/>
    <x v="4"/>
    <x v="2"/>
    <n v="298"/>
  </r>
  <r>
    <x v="110"/>
    <x v="42"/>
    <x v="0"/>
    <x v="5"/>
    <x v="2"/>
    <n v="4059"/>
  </r>
  <r>
    <x v="110"/>
    <x v="42"/>
    <x v="0"/>
    <x v="6"/>
    <x v="2"/>
    <n v="3196"/>
  </r>
  <r>
    <x v="110"/>
    <x v="42"/>
    <x v="0"/>
    <x v="7"/>
    <x v="2"/>
    <n v="6230"/>
  </r>
  <r>
    <x v="110"/>
    <x v="42"/>
    <x v="0"/>
    <x v="8"/>
    <x v="2"/>
    <n v="7858"/>
  </r>
  <r>
    <x v="110"/>
    <x v="42"/>
    <x v="0"/>
    <x v="9"/>
    <x v="2"/>
    <n v="11674"/>
  </r>
  <r>
    <x v="110"/>
    <x v="0"/>
    <x v="0"/>
    <x v="0"/>
    <x v="2"/>
    <n v="41821"/>
  </r>
  <r>
    <x v="110"/>
    <x v="43"/>
    <x v="0"/>
    <x v="1"/>
    <x v="2"/>
    <n v="408"/>
  </r>
  <r>
    <x v="110"/>
    <x v="43"/>
    <x v="0"/>
    <x v="2"/>
    <x v="2"/>
    <n v="1666"/>
  </r>
  <r>
    <x v="110"/>
    <x v="43"/>
    <x v="0"/>
    <x v="4"/>
    <x v="2"/>
    <n v="562"/>
  </r>
  <r>
    <x v="110"/>
    <x v="43"/>
    <x v="0"/>
    <x v="5"/>
    <x v="2"/>
    <n v="4767"/>
  </r>
  <r>
    <x v="110"/>
    <x v="43"/>
    <x v="0"/>
    <x v="6"/>
    <x v="2"/>
    <n v="7582"/>
  </r>
  <r>
    <x v="110"/>
    <x v="43"/>
    <x v="0"/>
    <x v="7"/>
    <x v="2"/>
    <n v="44"/>
  </r>
  <r>
    <x v="110"/>
    <x v="43"/>
    <x v="0"/>
    <x v="8"/>
    <x v="2"/>
    <n v="1706"/>
  </r>
  <r>
    <x v="110"/>
    <x v="43"/>
    <x v="0"/>
    <x v="9"/>
    <x v="2"/>
    <n v="4510"/>
  </r>
  <r>
    <x v="110"/>
    <x v="0"/>
    <x v="0"/>
    <x v="0"/>
    <x v="2"/>
    <n v="21244"/>
  </r>
  <r>
    <x v="110"/>
    <x v="44"/>
    <x v="0"/>
    <x v="5"/>
    <x v="2"/>
    <n v="2910"/>
  </r>
  <r>
    <x v="110"/>
    <x v="44"/>
    <x v="0"/>
    <x v="7"/>
    <x v="2"/>
    <n v="176"/>
  </r>
  <r>
    <x v="110"/>
    <x v="44"/>
    <x v="0"/>
    <x v="9"/>
    <x v="2"/>
    <n v="1629"/>
  </r>
  <r>
    <x v="110"/>
    <x v="0"/>
    <x v="0"/>
    <x v="0"/>
    <x v="2"/>
    <n v="4715"/>
  </r>
  <r>
    <x v="110"/>
    <x v="46"/>
    <x v="0"/>
    <x v="1"/>
    <x v="2"/>
    <n v="1243"/>
  </r>
  <r>
    <x v="110"/>
    <x v="46"/>
    <x v="0"/>
    <x v="2"/>
    <x v="2"/>
    <n v="23"/>
  </r>
  <r>
    <x v="110"/>
    <x v="46"/>
    <x v="0"/>
    <x v="5"/>
    <x v="2"/>
    <n v="1454"/>
  </r>
  <r>
    <x v="110"/>
    <x v="46"/>
    <x v="0"/>
    <x v="6"/>
    <x v="2"/>
    <n v="2081"/>
  </r>
  <r>
    <x v="110"/>
    <x v="46"/>
    <x v="0"/>
    <x v="7"/>
    <x v="2"/>
    <n v="2"/>
  </r>
  <r>
    <x v="110"/>
    <x v="46"/>
    <x v="0"/>
    <x v="8"/>
    <x v="2"/>
    <n v="592"/>
  </r>
  <r>
    <x v="110"/>
    <x v="46"/>
    <x v="0"/>
    <x v="9"/>
    <x v="2"/>
    <n v="849"/>
  </r>
  <r>
    <x v="110"/>
    <x v="0"/>
    <x v="0"/>
    <x v="0"/>
    <x v="2"/>
    <n v="6245"/>
  </r>
  <r>
    <x v="105"/>
    <x v="1"/>
    <x v="0"/>
    <x v="1"/>
    <x v="2"/>
    <n v="143050"/>
  </r>
  <r>
    <x v="105"/>
    <x v="1"/>
    <x v="0"/>
    <x v="2"/>
    <x v="2"/>
    <n v="69729"/>
  </r>
  <r>
    <x v="105"/>
    <x v="1"/>
    <x v="0"/>
    <x v="3"/>
    <x v="2"/>
    <n v="205717"/>
  </r>
  <r>
    <x v="105"/>
    <x v="1"/>
    <x v="0"/>
    <x v="4"/>
    <x v="2"/>
    <n v="727594"/>
  </r>
  <r>
    <x v="105"/>
    <x v="1"/>
    <x v="0"/>
    <x v="5"/>
    <x v="2"/>
    <n v="50074"/>
  </r>
  <r>
    <x v="105"/>
    <x v="1"/>
    <x v="0"/>
    <x v="6"/>
    <x v="2"/>
    <n v="118188"/>
  </r>
  <r>
    <x v="105"/>
    <x v="1"/>
    <x v="0"/>
    <x v="7"/>
    <x v="2"/>
    <n v="116283"/>
  </r>
  <r>
    <x v="105"/>
    <x v="1"/>
    <x v="0"/>
    <x v="8"/>
    <x v="2"/>
    <n v="62362"/>
  </r>
  <r>
    <x v="105"/>
    <x v="1"/>
    <x v="0"/>
    <x v="9"/>
    <x v="2"/>
    <n v="482049"/>
  </r>
  <r>
    <x v="105"/>
    <x v="0"/>
    <x v="0"/>
    <x v="0"/>
    <x v="2"/>
    <n v="1975046"/>
  </r>
  <r>
    <x v="105"/>
    <x v="42"/>
    <x v="0"/>
    <x v="1"/>
    <x v="2"/>
    <n v="74473"/>
  </r>
  <r>
    <x v="105"/>
    <x v="42"/>
    <x v="0"/>
    <x v="2"/>
    <x v="2"/>
    <n v="45923"/>
  </r>
  <r>
    <x v="105"/>
    <x v="42"/>
    <x v="0"/>
    <x v="3"/>
    <x v="2"/>
    <n v="150262"/>
  </r>
  <r>
    <x v="105"/>
    <x v="42"/>
    <x v="0"/>
    <x v="4"/>
    <x v="2"/>
    <n v="472977"/>
  </r>
  <r>
    <x v="105"/>
    <x v="42"/>
    <x v="0"/>
    <x v="5"/>
    <x v="2"/>
    <n v="33798"/>
  </r>
  <r>
    <x v="105"/>
    <x v="42"/>
    <x v="0"/>
    <x v="6"/>
    <x v="2"/>
    <n v="75161"/>
  </r>
  <r>
    <x v="105"/>
    <x v="42"/>
    <x v="0"/>
    <x v="7"/>
    <x v="2"/>
    <n v="6005"/>
  </r>
  <r>
    <x v="105"/>
    <x v="42"/>
    <x v="0"/>
    <x v="8"/>
    <x v="2"/>
    <n v="32010"/>
  </r>
  <r>
    <x v="105"/>
    <x v="42"/>
    <x v="0"/>
    <x v="9"/>
    <x v="2"/>
    <n v="397459"/>
  </r>
  <r>
    <x v="105"/>
    <x v="0"/>
    <x v="0"/>
    <x v="0"/>
    <x v="2"/>
    <n v="1288068"/>
  </r>
  <r>
    <x v="105"/>
    <x v="43"/>
    <x v="0"/>
    <x v="1"/>
    <x v="2"/>
    <n v="22147"/>
  </r>
  <r>
    <x v="105"/>
    <x v="43"/>
    <x v="0"/>
    <x v="2"/>
    <x v="2"/>
    <n v="10448"/>
  </r>
  <r>
    <x v="105"/>
    <x v="43"/>
    <x v="0"/>
    <x v="3"/>
    <x v="2"/>
    <n v="28040"/>
  </r>
  <r>
    <x v="105"/>
    <x v="43"/>
    <x v="0"/>
    <x v="4"/>
    <x v="2"/>
    <n v="114919"/>
  </r>
  <r>
    <x v="105"/>
    <x v="43"/>
    <x v="0"/>
    <x v="5"/>
    <x v="2"/>
    <n v="6356"/>
  </r>
  <r>
    <x v="105"/>
    <x v="43"/>
    <x v="0"/>
    <x v="6"/>
    <x v="2"/>
    <n v="28278"/>
  </r>
  <r>
    <x v="105"/>
    <x v="43"/>
    <x v="0"/>
    <x v="7"/>
    <x v="2"/>
    <n v="9621"/>
  </r>
  <r>
    <x v="105"/>
    <x v="43"/>
    <x v="0"/>
    <x v="8"/>
    <x v="2"/>
    <n v="1723"/>
  </r>
  <r>
    <x v="105"/>
    <x v="43"/>
    <x v="0"/>
    <x v="9"/>
    <x v="2"/>
    <n v="44106"/>
  </r>
  <r>
    <x v="105"/>
    <x v="0"/>
    <x v="0"/>
    <x v="0"/>
    <x v="2"/>
    <n v="265637"/>
  </r>
  <r>
    <x v="105"/>
    <x v="44"/>
    <x v="0"/>
    <x v="1"/>
    <x v="2"/>
    <n v="36236"/>
  </r>
  <r>
    <x v="105"/>
    <x v="44"/>
    <x v="0"/>
    <x v="2"/>
    <x v="2"/>
    <n v="9301"/>
  </r>
  <r>
    <x v="105"/>
    <x v="44"/>
    <x v="0"/>
    <x v="3"/>
    <x v="2"/>
    <n v="19645"/>
  </r>
  <r>
    <x v="105"/>
    <x v="44"/>
    <x v="0"/>
    <x v="4"/>
    <x v="2"/>
    <n v="63532"/>
  </r>
  <r>
    <x v="105"/>
    <x v="44"/>
    <x v="0"/>
    <x v="6"/>
    <x v="2"/>
    <n v="7786"/>
  </r>
  <r>
    <x v="105"/>
    <x v="44"/>
    <x v="0"/>
    <x v="7"/>
    <x v="2"/>
    <n v="20088"/>
  </r>
  <r>
    <x v="105"/>
    <x v="44"/>
    <x v="0"/>
    <x v="8"/>
    <x v="2"/>
    <n v="9643"/>
  </r>
  <r>
    <x v="105"/>
    <x v="44"/>
    <x v="0"/>
    <x v="9"/>
    <x v="2"/>
    <n v="36421"/>
  </r>
  <r>
    <x v="105"/>
    <x v="0"/>
    <x v="0"/>
    <x v="0"/>
    <x v="2"/>
    <n v="202651"/>
  </r>
  <r>
    <x v="105"/>
    <x v="45"/>
    <x v="0"/>
    <x v="1"/>
    <x v="2"/>
    <n v="6124"/>
  </r>
  <r>
    <x v="105"/>
    <x v="45"/>
    <x v="0"/>
    <x v="2"/>
    <x v="2"/>
    <n v="429"/>
  </r>
  <r>
    <x v="105"/>
    <x v="45"/>
    <x v="0"/>
    <x v="7"/>
    <x v="2"/>
    <n v="79000"/>
  </r>
  <r>
    <x v="105"/>
    <x v="45"/>
    <x v="0"/>
    <x v="8"/>
    <x v="2"/>
    <n v="4403"/>
  </r>
  <r>
    <x v="105"/>
    <x v="45"/>
    <x v="0"/>
    <x v="9"/>
    <x v="2"/>
    <n v="141"/>
  </r>
  <r>
    <x v="105"/>
    <x v="0"/>
    <x v="0"/>
    <x v="0"/>
    <x v="2"/>
    <n v="90097"/>
  </r>
  <r>
    <x v="105"/>
    <x v="46"/>
    <x v="0"/>
    <x v="1"/>
    <x v="2"/>
    <n v="4070"/>
  </r>
  <r>
    <x v="105"/>
    <x v="46"/>
    <x v="0"/>
    <x v="2"/>
    <x v="2"/>
    <n v="3629"/>
  </r>
  <r>
    <x v="105"/>
    <x v="46"/>
    <x v="0"/>
    <x v="3"/>
    <x v="2"/>
    <n v="7770"/>
  </r>
  <r>
    <x v="105"/>
    <x v="46"/>
    <x v="0"/>
    <x v="4"/>
    <x v="2"/>
    <n v="76166"/>
  </r>
  <r>
    <x v="105"/>
    <x v="46"/>
    <x v="0"/>
    <x v="5"/>
    <x v="2"/>
    <n v="9920"/>
  </r>
  <r>
    <x v="105"/>
    <x v="46"/>
    <x v="0"/>
    <x v="6"/>
    <x v="2"/>
    <n v="6963"/>
  </r>
  <r>
    <x v="105"/>
    <x v="46"/>
    <x v="0"/>
    <x v="7"/>
    <x v="2"/>
    <n v="1569"/>
  </r>
  <r>
    <x v="105"/>
    <x v="46"/>
    <x v="0"/>
    <x v="8"/>
    <x v="2"/>
    <n v="14583"/>
  </r>
  <r>
    <x v="105"/>
    <x v="46"/>
    <x v="0"/>
    <x v="9"/>
    <x v="2"/>
    <n v="3923"/>
  </r>
  <r>
    <x v="105"/>
    <x v="0"/>
    <x v="0"/>
    <x v="0"/>
    <x v="2"/>
    <n v="128594"/>
  </r>
  <r>
    <x v="142"/>
    <x v="1"/>
    <x v="0"/>
    <x v="1"/>
    <x v="2"/>
    <n v="3168"/>
  </r>
  <r>
    <x v="142"/>
    <x v="1"/>
    <x v="0"/>
    <x v="2"/>
    <x v="2"/>
    <n v="3351"/>
  </r>
  <r>
    <x v="142"/>
    <x v="1"/>
    <x v="0"/>
    <x v="3"/>
    <x v="2"/>
    <n v="5235"/>
  </r>
  <r>
    <x v="142"/>
    <x v="1"/>
    <x v="0"/>
    <x v="4"/>
    <x v="2"/>
    <n v="10635"/>
  </r>
  <r>
    <x v="142"/>
    <x v="1"/>
    <x v="0"/>
    <x v="5"/>
    <x v="2"/>
    <n v="3568"/>
  </r>
  <r>
    <x v="142"/>
    <x v="1"/>
    <x v="0"/>
    <x v="6"/>
    <x v="2"/>
    <n v="6062"/>
  </r>
  <r>
    <x v="142"/>
    <x v="1"/>
    <x v="0"/>
    <x v="7"/>
    <x v="2"/>
    <n v="4044"/>
  </r>
  <r>
    <x v="142"/>
    <x v="1"/>
    <x v="0"/>
    <x v="8"/>
    <x v="2"/>
    <n v="894"/>
  </r>
  <r>
    <x v="142"/>
    <x v="1"/>
    <x v="0"/>
    <x v="9"/>
    <x v="2"/>
    <n v="21026"/>
  </r>
  <r>
    <x v="142"/>
    <x v="0"/>
    <x v="0"/>
    <x v="0"/>
    <x v="2"/>
    <n v="57983"/>
  </r>
  <r>
    <x v="142"/>
    <x v="42"/>
    <x v="0"/>
    <x v="1"/>
    <x v="2"/>
    <n v="1859"/>
  </r>
  <r>
    <x v="142"/>
    <x v="42"/>
    <x v="0"/>
    <x v="2"/>
    <x v="2"/>
    <n v="1892"/>
  </r>
  <r>
    <x v="142"/>
    <x v="42"/>
    <x v="0"/>
    <x v="3"/>
    <x v="2"/>
    <n v="5220"/>
  </r>
  <r>
    <x v="142"/>
    <x v="42"/>
    <x v="0"/>
    <x v="4"/>
    <x v="2"/>
    <n v="8310"/>
  </r>
  <r>
    <x v="142"/>
    <x v="42"/>
    <x v="0"/>
    <x v="5"/>
    <x v="2"/>
    <n v="1520"/>
  </r>
  <r>
    <x v="142"/>
    <x v="42"/>
    <x v="0"/>
    <x v="6"/>
    <x v="2"/>
    <n v="4296"/>
  </r>
  <r>
    <x v="142"/>
    <x v="42"/>
    <x v="0"/>
    <x v="7"/>
    <x v="2"/>
    <n v="3974"/>
  </r>
  <r>
    <x v="142"/>
    <x v="42"/>
    <x v="0"/>
    <x v="8"/>
    <x v="2"/>
    <n v="891"/>
  </r>
  <r>
    <x v="142"/>
    <x v="42"/>
    <x v="0"/>
    <x v="9"/>
    <x v="2"/>
    <n v="14377"/>
  </r>
  <r>
    <x v="142"/>
    <x v="0"/>
    <x v="0"/>
    <x v="0"/>
    <x v="2"/>
    <n v="42337"/>
  </r>
  <r>
    <x v="142"/>
    <x v="43"/>
    <x v="0"/>
    <x v="1"/>
    <x v="2"/>
    <n v="621"/>
  </r>
  <r>
    <x v="142"/>
    <x v="43"/>
    <x v="0"/>
    <x v="2"/>
    <x v="2"/>
    <n v="1434"/>
  </r>
  <r>
    <x v="142"/>
    <x v="43"/>
    <x v="0"/>
    <x v="3"/>
    <x v="2"/>
    <n v="15"/>
  </r>
  <r>
    <x v="142"/>
    <x v="43"/>
    <x v="0"/>
    <x v="4"/>
    <x v="2"/>
    <n v="2227"/>
  </r>
  <r>
    <x v="142"/>
    <x v="43"/>
    <x v="0"/>
    <x v="5"/>
    <x v="2"/>
    <n v="611"/>
  </r>
  <r>
    <x v="142"/>
    <x v="43"/>
    <x v="0"/>
    <x v="6"/>
    <x v="2"/>
    <n v="1673"/>
  </r>
  <r>
    <x v="142"/>
    <x v="43"/>
    <x v="0"/>
    <x v="9"/>
    <x v="2"/>
    <n v="2593"/>
  </r>
  <r>
    <x v="142"/>
    <x v="0"/>
    <x v="0"/>
    <x v="0"/>
    <x v="2"/>
    <n v="9174"/>
  </r>
  <r>
    <x v="142"/>
    <x v="44"/>
    <x v="0"/>
    <x v="1"/>
    <x v="2"/>
    <n v="206"/>
  </r>
  <r>
    <x v="142"/>
    <x v="44"/>
    <x v="0"/>
    <x v="2"/>
    <x v="2"/>
    <n v="2"/>
  </r>
  <r>
    <x v="142"/>
    <x v="44"/>
    <x v="0"/>
    <x v="5"/>
    <x v="2"/>
    <n v="815"/>
  </r>
  <r>
    <x v="142"/>
    <x v="44"/>
    <x v="0"/>
    <x v="9"/>
    <x v="2"/>
    <n v="3375"/>
  </r>
  <r>
    <x v="142"/>
    <x v="0"/>
    <x v="0"/>
    <x v="0"/>
    <x v="2"/>
    <n v="4398"/>
  </r>
  <r>
    <x v="142"/>
    <x v="45"/>
    <x v="0"/>
    <x v="1"/>
    <x v="2"/>
    <n v="323"/>
  </r>
  <r>
    <x v="142"/>
    <x v="45"/>
    <x v="0"/>
    <x v="2"/>
    <x v="2"/>
    <n v="5"/>
  </r>
  <r>
    <x v="142"/>
    <x v="0"/>
    <x v="0"/>
    <x v="0"/>
    <x v="2"/>
    <n v="328"/>
  </r>
  <r>
    <x v="142"/>
    <x v="46"/>
    <x v="0"/>
    <x v="1"/>
    <x v="2"/>
    <n v="159"/>
  </r>
  <r>
    <x v="142"/>
    <x v="46"/>
    <x v="0"/>
    <x v="2"/>
    <x v="2"/>
    <n v="18"/>
  </r>
  <r>
    <x v="142"/>
    <x v="46"/>
    <x v="0"/>
    <x v="4"/>
    <x v="2"/>
    <n v="98"/>
  </r>
  <r>
    <x v="142"/>
    <x v="46"/>
    <x v="0"/>
    <x v="5"/>
    <x v="2"/>
    <n v="623"/>
  </r>
  <r>
    <x v="142"/>
    <x v="46"/>
    <x v="0"/>
    <x v="6"/>
    <x v="2"/>
    <n v="94"/>
  </r>
  <r>
    <x v="142"/>
    <x v="46"/>
    <x v="0"/>
    <x v="7"/>
    <x v="2"/>
    <n v="70"/>
  </r>
  <r>
    <x v="142"/>
    <x v="46"/>
    <x v="0"/>
    <x v="8"/>
    <x v="2"/>
    <n v="3"/>
  </r>
  <r>
    <x v="142"/>
    <x v="46"/>
    <x v="0"/>
    <x v="9"/>
    <x v="2"/>
    <n v="681"/>
  </r>
  <r>
    <x v="142"/>
    <x v="0"/>
    <x v="0"/>
    <x v="0"/>
    <x v="2"/>
    <n v="1746"/>
  </r>
  <r>
    <x v="109"/>
    <x v="1"/>
    <x v="0"/>
    <x v="1"/>
    <x v="2"/>
    <n v="11742"/>
  </r>
  <r>
    <x v="109"/>
    <x v="1"/>
    <x v="0"/>
    <x v="2"/>
    <x v="2"/>
    <n v="1286"/>
  </r>
  <r>
    <x v="109"/>
    <x v="1"/>
    <x v="0"/>
    <x v="4"/>
    <x v="2"/>
    <n v="71520"/>
  </r>
  <r>
    <x v="109"/>
    <x v="1"/>
    <x v="0"/>
    <x v="5"/>
    <x v="2"/>
    <n v="1238"/>
  </r>
  <r>
    <x v="109"/>
    <x v="1"/>
    <x v="0"/>
    <x v="6"/>
    <x v="2"/>
    <n v="20604"/>
  </r>
  <r>
    <x v="109"/>
    <x v="1"/>
    <x v="0"/>
    <x v="7"/>
    <x v="2"/>
    <n v="154"/>
  </r>
  <r>
    <x v="109"/>
    <x v="1"/>
    <x v="0"/>
    <x v="8"/>
    <x v="2"/>
    <n v="6800"/>
  </r>
  <r>
    <x v="109"/>
    <x v="1"/>
    <x v="0"/>
    <x v="9"/>
    <x v="2"/>
    <n v="28343"/>
  </r>
  <r>
    <x v="109"/>
    <x v="0"/>
    <x v="0"/>
    <x v="0"/>
    <x v="2"/>
    <n v="141688"/>
  </r>
  <r>
    <x v="109"/>
    <x v="42"/>
    <x v="0"/>
    <x v="1"/>
    <x v="2"/>
    <n v="4400"/>
  </r>
  <r>
    <x v="109"/>
    <x v="42"/>
    <x v="0"/>
    <x v="2"/>
    <x v="2"/>
    <n v="1006"/>
  </r>
  <r>
    <x v="109"/>
    <x v="42"/>
    <x v="0"/>
    <x v="4"/>
    <x v="2"/>
    <n v="71513"/>
  </r>
  <r>
    <x v="109"/>
    <x v="42"/>
    <x v="0"/>
    <x v="5"/>
    <x v="2"/>
    <n v="619"/>
  </r>
  <r>
    <x v="109"/>
    <x v="42"/>
    <x v="0"/>
    <x v="6"/>
    <x v="2"/>
    <n v="10646"/>
  </r>
  <r>
    <x v="109"/>
    <x v="42"/>
    <x v="0"/>
    <x v="7"/>
    <x v="2"/>
    <n v="154"/>
  </r>
  <r>
    <x v="109"/>
    <x v="42"/>
    <x v="0"/>
    <x v="8"/>
    <x v="2"/>
    <n v="1174"/>
  </r>
  <r>
    <x v="109"/>
    <x v="42"/>
    <x v="0"/>
    <x v="9"/>
    <x v="2"/>
    <n v="21048"/>
  </r>
  <r>
    <x v="109"/>
    <x v="0"/>
    <x v="0"/>
    <x v="0"/>
    <x v="2"/>
    <n v="110561"/>
  </r>
  <r>
    <x v="109"/>
    <x v="43"/>
    <x v="0"/>
    <x v="1"/>
    <x v="2"/>
    <n v="1027"/>
  </r>
  <r>
    <x v="109"/>
    <x v="43"/>
    <x v="0"/>
    <x v="2"/>
    <x v="2"/>
    <n v="280"/>
  </r>
  <r>
    <x v="109"/>
    <x v="43"/>
    <x v="0"/>
    <x v="5"/>
    <x v="2"/>
    <n v="619"/>
  </r>
  <r>
    <x v="109"/>
    <x v="43"/>
    <x v="0"/>
    <x v="6"/>
    <x v="2"/>
    <n v="9958"/>
  </r>
  <r>
    <x v="109"/>
    <x v="43"/>
    <x v="0"/>
    <x v="8"/>
    <x v="2"/>
    <n v="3358"/>
  </r>
  <r>
    <x v="109"/>
    <x v="43"/>
    <x v="0"/>
    <x v="9"/>
    <x v="2"/>
    <n v="1879"/>
  </r>
  <r>
    <x v="109"/>
    <x v="0"/>
    <x v="0"/>
    <x v="0"/>
    <x v="2"/>
    <n v="17121"/>
  </r>
  <r>
    <x v="109"/>
    <x v="44"/>
    <x v="0"/>
    <x v="1"/>
    <x v="2"/>
    <n v="326"/>
  </r>
  <r>
    <x v="109"/>
    <x v="44"/>
    <x v="0"/>
    <x v="8"/>
    <x v="2"/>
    <n v="2238"/>
  </r>
  <r>
    <x v="109"/>
    <x v="44"/>
    <x v="0"/>
    <x v="9"/>
    <x v="2"/>
    <n v="4722"/>
  </r>
  <r>
    <x v="109"/>
    <x v="0"/>
    <x v="0"/>
    <x v="0"/>
    <x v="2"/>
    <n v="7287"/>
  </r>
  <r>
    <x v="109"/>
    <x v="45"/>
    <x v="0"/>
    <x v="1"/>
    <x v="2"/>
    <n v="5988"/>
  </r>
  <r>
    <x v="109"/>
    <x v="45"/>
    <x v="0"/>
    <x v="9"/>
    <x v="2"/>
    <n v="168"/>
  </r>
  <r>
    <x v="109"/>
    <x v="0"/>
    <x v="0"/>
    <x v="0"/>
    <x v="2"/>
    <n v="6156"/>
  </r>
  <r>
    <x v="109"/>
    <x v="46"/>
    <x v="0"/>
    <x v="1"/>
    <x v="2"/>
    <n v="1"/>
  </r>
  <r>
    <x v="109"/>
    <x v="46"/>
    <x v="0"/>
    <x v="4"/>
    <x v="2"/>
    <n v="7"/>
  </r>
  <r>
    <x v="109"/>
    <x v="46"/>
    <x v="0"/>
    <x v="8"/>
    <x v="2"/>
    <n v="30"/>
  </r>
  <r>
    <x v="109"/>
    <x v="46"/>
    <x v="0"/>
    <x v="9"/>
    <x v="2"/>
    <n v="525"/>
  </r>
  <r>
    <x v="109"/>
    <x v="0"/>
    <x v="0"/>
    <x v="0"/>
    <x v="2"/>
    <n v="563"/>
  </r>
  <r>
    <x v="107"/>
    <x v="1"/>
    <x v="0"/>
    <x v="1"/>
    <x v="2"/>
    <n v="30087"/>
  </r>
  <r>
    <x v="107"/>
    <x v="1"/>
    <x v="0"/>
    <x v="2"/>
    <x v="2"/>
    <n v="2708"/>
  </r>
  <r>
    <x v="107"/>
    <x v="1"/>
    <x v="0"/>
    <x v="3"/>
    <x v="2"/>
    <n v="4734"/>
  </r>
  <r>
    <x v="107"/>
    <x v="1"/>
    <x v="0"/>
    <x v="4"/>
    <x v="2"/>
    <n v="2426"/>
  </r>
  <r>
    <x v="107"/>
    <x v="1"/>
    <x v="0"/>
    <x v="5"/>
    <x v="2"/>
    <n v="29569"/>
  </r>
  <r>
    <x v="107"/>
    <x v="1"/>
    <x v="0"/>
    <x v="6"/>
    <x v="2"/>
    <n v="16049"/>
  </r>
  <r>
    <x v="107"/>
    <x v="1"/>
    <x v="0"/>
    <x v="7"/>
    <x v="2"/>
    <n v="4506"/>
  </r>
  <r>
    <x v="107"/>
    <x v="1"/>
    <x v="0"/>
    <x v="8"/>
    <x v="2"/>
    <n v="10963"/>
  </r>
  <r>
    <x v="107"/>
    <x v="1"/>
    <x v="0"/>
    <x v="9"/>
    <x v="2"/>
    <n v="261124"/>
  </r>
  <r>
    <x v="107"/>
    <x v="0"/>
    <x v="0"/>
    <x v="0"/>
    <x v="2"/>
    <n v="362167"/>
  </r>
  <r>
    <x v="107"/>
    <x v="42"/>
    <x v="0"/>
    <x v="1"/>
    <x v="2"/>
    <n v="10219"/>
  </r>
  <r>
    <x v="107"/>
    <x v="42"/>
    <x v="0"/>
    <x v="2"/>
    <x v="2"/>
    <n v="1305"/>
  </r>
  <r>
    <x v="107"/>
    <x v="42"/>
    <x v="0"/>
    <x v="4"/>
    <x v="2"/>
    <n v="2311"/>
  </r>
  <r>
    <x v="107"/>
    <x v="42"/>
    <x v="0"/>
    <x v="5"/>
    <x v="2"/>
    <n v="1981"/>
  </r>
  <r>
    <x v="107"/>
    <x v="42"/>
    <x v="0"/>
    <x v="6"/>
    <x v="2"/>
    <n v="4632"/>
  </r>
  <r>
    <x v="107"/>
    <x v="42"/>
    <x v="0"/>
    <x v="7"/>
    <x v="2"/>
    <n v="3327"/>
  </r>
  <r>
    <x v="107"/>
    <x v="42"/>
    <x v="0"/>
    <x v="8"/>
    <x v="2"/>
    <n v="8344"/>
  </r>
  <r>
    <x v="107"/>
    <x v="42"/>
    <x v="0"/>
    <x v="9"/>
    <x v="2"/>
    <n v="125109"/>
  </r>
  <r>
    <x v="107"/>
    <x v="0"/>
    <x v="0"/>
    <x v="0"/>
    <x v="2"/>
    <n v="157228"/>
  </r>
  <r>
    <x v="107"/>
    <x v="43"/>
    <x v="0"/>
    <x v="1"/>
    <x v="2"/>
    <n v="9385"/>
  </r>
  <r>
    <x v="107"/>
    <x v="43"/>
    <x v="0"/>
    <x v="2"/>
    <x v="2"/>
    <n v="1268"/>
  </r>
  <r>
    <x v="107"/>
    <x v="43"/>
    <x v="0"/>
    <x v="3"/>
    <x v="2"/>
    <n v="3125"/>
  </r>
  <r>
    <x v="107"/>
    <x v="43"/>
    <x v="0"/>
    <x v="5"/>
    <x v="2"/>
    <n v="11871"/>
  </r>
  <r>
    <x v="107"/>
    <x v="43"/>
    <x v="0"/>
    <x v="6"/>
    <x v="2"/>
    <n v="11414"/>
  </r>
  <r>
    <x v="107"/>
    <x v="43"/>
    <x v="0"/>
    <x v="7"/>
    <x v="2"/>
    <n v="996"/>
  </r>
  <r>
    <x v="107"/>
    <x v="43"/>
    <x v="0"/>
    <x v="8"/>
    <x v="2"/>
    <n v="2577"/>
  </r>
  <r>
    <x v="107"/>
    <x v="43"/>
    <x v="0"/>
    <x v="9"/>
    <x v="2"/>
    <n v="71013"/>
  </r>
  <r>
    <x v="107"/>
    <x v="0"/>
    <x v="0"/>
    <x v="0"/>
    <x v="2"/>
    <n v="111650"/>
  </r>
  <r>
    <x v="107"/>
    <x v="44"/>
    <x v="0"/>
    <x v="1"/>
    <x v="2"/>
    <n v="8994"/>
  </r>
  <r>
    <x v="107"/>
    <x v="44"/>
    <x v="0"/>
    <x v="3"/>
    <x v="2"/>
    <n v="1609"/>
  </r>
  <r>
    <x v="107"/>
    <x v="44"/>
    <x v="0"/>
    <x v="4"/>
    <x v="2"/>
    <n v="10"/>
  </r>
  <r>
    <x v="107"/>
    <x v="44"/>
    <x v="0"/>
    <x v="5"/>
    <x v="2"/>
    <n v="8614"/>
  </r>
  <r>
    <x v="107"/>
    <x v="44"/>
    <x v="0"/>
    <x v="9"/>
    <x v="2"/>
    <n v="36649"/>
  </r>
  <r>
    <x v="107"/>
    <x v="0"/>
    <x v="0"/>
    <x v="0"/>
    <x v="2"/>
    <n v="55876"/>
  </r>
  <r>
    <x v="107"/>
    <x v="45"/>
    <x v="0"/>
    <x v="5"/>
    <x v="2"/>
    <n v="5572"/>
  </r>
  <r>
    <x v="107"/>
    <x v="45"/>
    <x v="0"/>
    <x v="9"/>
    <x v="2"/>
    <n v="8506"/>
  </r>
  <r>
    <x v="107"/>
    <x v="0"/>
    <x v="0"/>
    <x v="0"/>
    <x v="2"/>
    <n v="14078"/>
  </r>
  <r>
    <x v="107"/>
    <x v="46"/>
    <x v="0"/>
    <x v="1"/>
    <x v="2"/>
    <n v="1490"/>
  </r>
  <r>
    <x v="107"/>
    <x v="46"/>
    <x v="0"/>
    <x v="2"/>
    <x v="2"/>
    <n v="135"/>
  </r>
  <r>
    <x v="107"/>
    <x v="46"/>
    <x v="0"/>
    <x v="4"/>
    <x v="2"/>
    <n v="105"/>
  </r>
  <r>
    <x v="107"/>
    <x v="46"/>
    <x v="0"/>
    <x v="5"/>
    <x v="2"/>
    <n v="1530"/>
  </r>
  <r>
    <x v="107"/>
    <x v="46"/>
    <x v="0"/>
    <x v="6"/>
    <x v="2"/>
    <n v="3"/>
  </r>
  <r>
    <x v="107"/>
    <x v="46"/>
    <x v="0"/>
    <x v="7"/>
    <x v="2"/>
    <n v="183"/>
  </r>
  <r>
    <x v="107"/>
    <x v="46"/>
    <x v="0"/>
    <x v="8"/>
    <x v="2"/>
    <n v="42"/>
  </r>
  <r>
    <x v="107"/>
    <x v="46"/>
    <x v="0"/>
    <x v="9"/>
    <x v="2"/>
    <n v="19847"/>
  </r>
  <r>
    <x v="107"/>
    <x v="0"/>
    <x v="0"/>
    <x v="0"/>
    <x v="2"/>
    <n v="23335"/>
  </r>
  <r>
    <x v="95"/>
    <x v="47"/>
    <x v="4"/>
    <x v="1"/>
    <x v="2"/>
    <n v="8466"/>
  </r>
  <r>
    <x v="95"/>
    <x v="47"/>
    <x v="4"/>
    <x v="2"/>
    <x v="2"/>
    <n v="4353"/>
  </r>
  <r>
    <x v="95"/>
    <x v="47"/>
    <x v="4"/>
    <x v="3"/>
    <x v="2"/>
    <n v="23278"/>
  </r>
  <r>
    <x v="95"/>
    <x v="47"/>
    <x v="4"/>
    <x v="5"/>
    <x v="2"/>
    <n v="24661"/>
  </r>
  <r>
    <x v="95"/>
    <x v="47"/>
    <x v="4"/>
    <x v="8"/>
    <x v="2"/>
    <n v="73936"/>
  </r>
  <r>
    <x v="95"/>
    <x v="47"/>
    <x v="4"/>
    <x v="9"/>
    <x v="2"/>
    <n v="347486"/>
  </r>
  <r>
    <x v="95"/>
    <x v="0"/>
    <x v="0"/>
    <x v="0"/>
    <x v="2"/>
    <n v="482181"/>
  </r>
  <r>
    <x v="95"/>
    <x v="47"/>
    <x v="5"/>
    <x v="1"/>
    <x v="2"/>
    <n v="114"/>
  </r>
  <r>
    <x v="95"/>
    <x v="47"/>
    <x v="5"/>
    <x v="2"/>
    <x v="2"/>
    <n v="585"/>
  </r>
  <r>
    <x v="95"/>
    <x v="47"/>
    <x v="5"/>
    <x v="5"/>
    <x v="2"/>
    <n v="4030"/>
  </r>
  <r>
    <x v="95"/>
    <x v="47"/>
    <x v="5"/>
    <x v="8"/>
    <x v="2"/>
    <n v="1921"/>
  </r>
  <r>
    <x v="95"/>
    <x v="47"/>
    <x v="5"/>
    <x v="9"/>
    <x v="2"/>
    <n v="8119"/>
  </r>
  <r>
    <x v="95"/>
    <x v="0"/>
    <x v="0"/>
    <x v="0"/>
    <x v="2"/>
    <n v="14768"/>
  </r>
  <r>
    <x v="95"/>
    <x v="47"/>
    <x v="6"/>
    <x v="1"/>
    <x v="2"/>
    <n v="26"/>
  </r>
  <r>
    <x v="95"/>
    <x v="47"/>
    <x v="6"/>
    <x v="2"/>
    <x v="2"/>
    <n v="509"/>
  </r>
  <r>
    <x v="95"/>
    <x v="47"/>
    <x v="6"/>
    <x v="5"/>
    <x v="2"/>
    <n v="4030"/>
  </r>
  <r>
    <x v="95"/>
    <x v="47"/>
    <x v="6"/>
    <x v="8"/>
    <x v="2"/>
    <n v="899"/>
  </r>
  <r>
    <x v="95"/>
    <x v="47"/>
    <x v="6"/>
    <x v="9"/>
    <x v="2"/>
    <n v="1563"/>
  </r>
  <r>
    <x v="95"/>
    <x v="0"/>
    <x v="0"/>
    <x v="0"/>
    <x v="2"/>
    <n v="7027"/>
  </r>
  <r>
    <x v="95"/>
    <x v="47"/>
    <x v="7"/>
    <x v="1"/>
    <x v="2"/>
    <n v="6782"/>
  </r>
  <r>
    <x v="95"/>
    <x v="47"/>
    <x v="7"/>
    <x v="2"/>
    <x v="2"/>
    <n v="350"/>
  </r>
  <r>
    <x v="95"/>
    <x v="47"/>
    <x v="7"/>
    <x v="3"/>
    <x v="2"/>
    <n v="6453"/>
  </r>
  <r>
    <x v="95"/>
    <x v="47"/>
    <x v="7"/>
    <x v="5"/>
    <x v="2"/>
    <n v="4870"/>
  </r>
  <r>
    <x v="95"/>
    <x v="47"/>
    <x v="7"/>
    <x v="8"/>
    <x v="2"/>
    <n v="26788"/>
  </r>
  <r>
    <x v="95"/>
    <x v="47"/>
    <x v="7"/>
    <x v="9"/>
    <x v="2"/>
    <n v="49515"/>
  </r>
  <r>
    <x v="95"/>
    <x v="0"/>
    <x v="0"/>
    <x v="0"/>
    <x v="2"/>
    <n v="94757"/>
  </r>
  <r>
    <x v="95"/>
    <x v="47"/>
    <x v="8"/>
    <x v="1"/>
    <x v="2"/>
    <n v="1545"/>
  </r>
  <r>
    <x v="95"/>
    <x v="47"/>
    <x v="8"/>
    <x v="2"/>
    <x v="2"/>
    <n v="2909"/>
  </r>
  <r>
    <x v="95"/>
    <x v="47"/>
    <x v="8"/>
    <x v="3"/>
    <x v="2"/>
    <n v="16825"/>
  </r>
  <r>
    <x v="95"/>
    <x v="47"/>
    <x v="8"/>
    <x v="5"/>
    <x v="2"/>
    <n v="7701"/>
  </r>
  <r>
    <x v="95"/>
    <x v="47"/>
    <x v="8"/>
    <x v="8"/>
    <x v="2"/>
    <n v="44329"/>
  </r>
  <r>
    <x v="95"/>
    <x v="47"/>
    <x v="8"/>
    <x v="9"/>
    <x v="2"/>
    <n v="283390"/>
  </r>
  <r>
    <x v="95"/>
    <x v="0"/>
    <x v="0"/>
    <x v="0"/>
    <x v="2"/>
    <n v="356699"/>
  </r>
  <r>
    <x v="95"/>
    <x v="47"/>
    <x v="9"/>
    <x v="5"/>
    <x v="2"/>
    <n v="4030"/>
  </r>
  <r>
    <x v="95"/>
    <x v="47"/>
    <x v="9"/>
    <x v="9"/>
    <x v="2"/>
    <n v="4900"/>
  </r>
  <r>
    <x v="95"/>
    <x v="0"/>
    <x v="0"/>
    <x v="0"/>
    <x v="2"/>
    <n v="8930"/>
  </r>
  <r>
    <x v="95"/>
    <x v="48"/>
    <x v="4"/>
    <x v="1"/>
    <x v="2"/>
    <n v="41285"/>
  </r>
  <r>
    <x v="95"/>
    <x v="48"/>
    <x v="4"/>
    <x v="2"/>
    <x v="2"/>
    <n v="139056"/>
  </r>
  <r>
    <x v="95"/>
    <x v="48"/>
    <x v="4"/>
    <x v="3"/>
    <x v="2"/>
    <n v="1725"/>
  </r>
  <r>
    <x v="95"/>
    <x v="48"/>
    <x v="4"/>
    <x v="5"/>
    <x v="2"/>
    <n v="6903"/>
  </r>
  <r>
    <x v="95"/>
    <x v="48"/>
    <x v="4"/>
    <x v="6"/>
    <x v="2"/>
    <n v="2924"/>
  </r>
  <r>
    <x v="95"/>
    <x v="48"/>
    <x v="4"/>
    <x v="8"/>
    <x v="2"/>
    <n v="34606"/>
  </r>
  <r>
    <x v="95"/>
    <x v="48"/>
    <x v="4"/>
    <x v="9"/>
    <x v="2"/>
    <n v="161505"/>
  </r>
  <r>
    <x v="95"/>
    <x v="0"/>
    <x v="0"/>
    <x v="0"/>
    <x v="2"/>
    <n v="388005"/>
  </r>
  <r>
    <x v="95"/>
    <x v="48"/>
    <x v="5"/>
    <x v="1"/>
    <x v="2"/>
    <n v="4030"/>
  </r>
  <r>
    <x v="95"/>
    <x v="48"/>
    <x v="5"/>
    <x v="2"/>
    <x v="2"/>
    <n v="6178"/>
  </r>
  <r>
    <x v="95"/>
    <x v="48"/>
    <x v="5"/>
    <x v="3"/>
    <x v="2"/>
    <n v="172"/>
  </r>
  <r>
    <x v="95"/>
    <x v="48"/>
    <x v="5"/>
    <x v="5"/>
    <x v="2"/>
    <n v="1427"/>
  </r>
  <r>
    <x v="95"/>
    <x v="48"/>
    <x v="5"/>
    <x v="6"/>
    <x v="2"/>
    <n v="310"/>
  </r>
  <r>
    <x v="95"/>
    <x v="48"/>
    <x v="5"/>
    <x v="8"/>
    <x v="2"/>
    <n v="803"/>
  </r>
  <r>
    <x v="95"/>
    <x v="48"/>
    <x v="5"/>
    <x v="9"/>
    <x v="2"/>
    <n v="9809"/>
  </r>
  <r>
    <x v="95"/>
    <x v="0"/>
    <x v="0"/>
    <x v="0"/>
    <x v="2"/>
    <n v="22729"/>
  </r>
  <r>
    <x v="95"/>
    <x v="48"/>
    <x v="6"/>
    <x v="1"/>
    <x v="2"/>
    <n v="1342"/>
  </r>
  <r>
    <x v="95"/>
    <x v="48"/>
    <x v="6"/>
    <x v="2"/>
    <x v="2"/>
    <n v="1249"/>
  </r>
  <r>
    <x v="95"/>
    <x v="48"/>
    <x v="6"/>
    <x v="3"/>
    <x v="2"/>
    <n v="172"/>
  </r>
  <r>
    <x v="95"/>
    <x v="48"/>
    <x v="6"/>
    <x v="5"/>
    <x v="2"/>
    <n v="1337"/>
  </r>
  <r>
    <x v="95"/>
    <x v="48"/>
    <x v="6"/>
    <x v="8"/>
    <x v="2"/>
    <n v="4655"/>
  </r>
  <r>
    <x v="95"/>
    <x v="48"/>
    <x v="6"/>
    <x v="9"/>
    <x v="2"/>
    <n v="6981"/>
  </r>
  <r>
    <x v="95"/>
    <x v="0"/>
    <x v="0"/>
    <x v="0"/>
    <x v="2"/>
    <n v="15736"/>
  </r>
  <r>
    <x v="95"/>
    <x v="48"/>
    <x v="7"/>
    <x v="1"/>
    <x v="2"/>
    <n v="4420"/>
  </r>
  <r>
    <x v="95"/>
    <x v="48"/>
    <x v="7"/>
    <x v="2"/>
    <x v="2"/>
    <n v="6107"/>
  </r>
  <r>
    <x v="95"/>
    <x v="48"/>
    <x v="7"/>
    <x v="3"/>
    <x v="2"/>
    <n v="345"/>
  </r>
  <r>
    <x v="95"/>
    <x v="48"/>
    <x v="7"/>
    <x v="5"/>
    <x v="2"/>
    <n v="1423"/>
  </r>
  <r>
    <x v="95"/>
    <x v="48"/>
    <x v="7"/>
    <x v="6"/>
    <x v="2"/>
    <n v="2108"/>
  </r>
  <r>
    <x v="95"/>
    <x v="48"/>
    <x v="7"/>
    <x v="8"/>
    <x v="2"/>
    <n v="5549"/>
  </r>
  <r>
    <x v="95"/>
    <x v="48"/>
    <x v="7"/>
    <x v="9"/>
    <x v="2"/>
    <n v="26523"/>
  </r>
  <r>
    <x v="95"/>
    <x v="0"/>
    <x v="0"/>
    <x v="0"/>
    <x v="2"/>
    <n v="46475"/>
  </r>
  <r>
    <x v="95"/>
    <x v="48"/>
    <x v="8"/>
    <x v="1"/>
    <x v="2"/>
    <n v="31285"/>
  </r>
  <r>
    <x v="95"/>
    <x v="48"/>
    <x v="8"/>
    <x v="2"/>
    <x v="2"/>
    <n v="124843"/>
  </r>
  <r>
    <x v="95"/>
    <x v="48"/>
    <x v="8"/>
    <x v="3"/>
    <x v="2"/>
    <n v="862"/>
  </r>
  <r>
    <x v="95"/>
    <x v="48"/>
    <x v="8"/>
    <x v="5"/>
    <x v="2"/>
    <n v="2464"/>
  </r>
  <r>
    <x v="95"/>
    <x v="48"/>
    <x v="8"/>
    <x v="6"/>
    <x v="2"/>
    <n v="505"/>
  </r>
  <r>
    <x v="95"/>
    <x v="48"/>
    <x v="8"/>
    <x v="8"/>
    <x v="2"/>
    <n v="23591"/>
  </r>
  <r>
    <x v="95"/>
    <x v="48"/>
    <x v="8"/>
    <x v="9"/>
    <x v="2"/>
    <n v="117922"/>
  </r>
  <r>
    <x v="95"/>
    <x v="0"/>
    <x v="0"/>
    <x v="0"/>
    <x v="2"/>
    <n v="301472"/>
  </r>
  <r>
    <x v="95"/>
    <x v="48"/>
    <x v="9"/>
    <x v="1"/>
    <x v="2"/>
    <n v="208"/>
  </r>
  <r>
    <x v="95"/>
    <x v="48"/>
    <x v="9"/>
    <x v="2"/>
    <x v="2"/>
    <n v="679"/>
  </r>
  <r>
    <x v="95"/>
    <x v="48"/>
    <x v="9"/>
    <x v="3"/>
    <x v="2"/>
    <n v="172"/>
  </r>
  <r>
    <x v="95"/>
    <x v="48"/>
    <x v="9"/>
    <x v="5"/>
    <x v="2"/>
    <n v="252"/>
  </r>
  <r>
    <x v="95"/>
    <x v="48"/>
    <x v="9"/>
    <x v="8"/>
    <x v="2"/>
    <n v="10"/>
  </r>
  <r>
    <x v="95"/>
    <x v="48"/>
    <x v="9"/>
    <x v="9"/>
    <x v="2"/>
    <n v="271"/>
  </r>
  <r>
    <x v="95"/>
    <x v="0"/>
    <x v="0"/>
    <x v="0"/>
    <x v="2"/>
    <n v="1593"/>
  </r>
  <r>
    <x v="95"/>
    <x v="49"/>
    <x v="4"/>
    <x v="1"/>
    <x v="2"/>
    <n v="57396"/>
  </r>
  <r>
    <x v="95"/>
    <x v="49"/>
    <x v="4"/>
    <x v="2"/>
    <x v="2"/>
    <n v="35935"/>
  </r>
  <r>
    <x v="95"/>
    <x v="49"/>
    <x v="4"/>
    <x v="3"/>
    <x v="2"/>
    <n v="2163"/>
  </r>
  <r>
    <x v="95"/>
    <x v="49"/>
    <x v="4"/>
    <x v="6"/>
    <x v="2"/>
    <n v="5420"/>
  </r>
  <r>
    <x v="95"/>
    <x v="49"/>
    <x v="4"/>
    <x v="8"/>
    <x v="2"/>
    <n v="6209"/>
  </r>
  <r>
    <x v="95"/>
    <x v="49"/>
    <x v="4"/>
    <x v="9"/>
    <x v="2"/>
    <n v="94495"/>
  </r>
  <r>
    <x v="95"/>
    <x v="0"/>
    <x v="0"/>
    <x v="0"/>
    <x v="2"/>
    <n v="201618"/>
  </r>
  <r>
    <x v="95"/>
    <x v="49"/>
    <x v="5"/>
    <x v="1"/>
    <x v="2"/>
    <n v="1771"/>
  </r>
  <r>
    <x v="95"/>
    <x v="49"/>
    <x v="5"/>
    <x v="2"/>
    <x v="2"/>
    <n v="12297"/>
  </r>
  <r>
    <x v="95"/>
    <x v="49"/>
    <x v="5"/>
    <x v="3"/>
    <x v="2"/>
    <n v="77"/>
  </r>
  <r>
    <x v="95"/>
    <x v="49"/>
    <x v="5"/>
    <x v="6"/>
    <x v="2"/>
    <n v="359"/>
  </r>
  <r>
    <x v="95"/>
    <x v="49"/>
    <x v="5"/>
    <x v="8"/>
    <x v="2"/>
    <n v="280"/>
  </r>
  <r>
    <x v="95"/>
    <x v="49"/>
    <x v="5"/>
    <x v="9"/>
    <x v="2"/>
    <n v="8691"/>
  </r>
  <r>
    <x v="95"/>
    <x v="0"/>
    <x v="0"/>
    <x v="0"/>
    <x v="2"/>
    <n v="23474"/>
  </r>
  <r>
    <x v="95"/>
    <x v="49"/>
    <x v="6"/>
    <x v="1"/>
    <x v="2"/>
    <n v="839"/>
  </r>
  <r>
    <x v="95"/>
    <x v="49"/>
    <x v="6"/>
    <x v="2"/>
    <x v="2"/>
    <n v="301"/>
  </r>
  <r>
    <x v="95"/>
    <x v="49"/>
    <x v="6"/>
    <x v="3"/>
    <x v="2"/>
    <n v="115"/>
  </r>
  <r>
    <x v="95"/>
    <x v="49"/>
    <x v="6"/>
    <x v="8"/>
    <x v="2"/>
    <n v="324"/>
  </r>
  <r>
    <x v="95"/>
    <x v="49"/>
    <x v="6"/>
    <x v="9"/>
    <x v="2"/>
    <n v="23863"/>
  </r>
  <r>
    <x v="95"/>
    <x v="0"/>
    <x v="0"/>
    <x v="0"/>
    <x v="2"/>
    <n v="25443"/>
  </r>
  <r>
    <x v="95"/>
    <x v="49"/>
    <x v="7"/>
    <x v="1"/>
    <x v="2"/>
    <n v="53"/>
  </r>
  <r>
    <x v="95"/>
    <x v="49"/>
    <x v="7"/>
    <x v="2"/>
    <x v="2"/>
    <n v="621"/>
  </r>
  <r>
    <x v="95"/>
    <x v="49"/>
    <x v="7"/>
    <x v="3"/>
    <x v="2"/>
    <n v="400"/>
  </r>
  <r>
    <x v="95"/>
    <x v="49"/>
    <x v="7"/>
    <x v="6"/>
    <x v="2"/>
    <n v="1793"/>
  </r>
  <r>
    <x v="95"/>
    <x v="49"/>
    <x v="7"/>
    <x v="8"/>
    <x v="2"/>
    <n v="237"/>
  </r>
  <r>
    <x v="95"/>
    <x v="49"/>
    <x v="7"/>
    <x v="9"/>
    <x v="2"/>
    <n v="8597"/>
  </r>
  <r>
    <x v="95"/>
    <x v="0"/>
    <x v="0"/>
    <x v="0"/>
    <x v="2"/>
    <n v="11700"/>
  </r>
  <r>
    <x v="95"/>
    <x v="49"/>
    <x v="8"/>
    <x v="1"/>
    <x v="2"/>
    <n v="54706"/>
  </r>
  <r>
    <x v="95"/>
    <x v="49"/>
    <x v="8"/>
    <x v="2"/>
    <x v="2"/>
    <n v="22717"/>
  </r>
  <r>
    <x v="95"/>
    <x v="49"/>
    <x v="8"/>
    <x v="3"/>
    <x v="2"/>
    <n v="1354"/>
  </r>
  <r>
    <x v="95"/>
    <x v="49"/>
    <x v="8"/>
    <x v="6"/>
    <x v="2"/>
    <n v="3063"/>
  </r>
  <r>
    <x v="95"/>
    <x v="49"/>
    <x v="8"/>
    <x v="8"/>
    <x v="2"/>
    <n v="5043"/>
  </r>
  <r>
    <x v="95"/>
    <x v="49"/>
    <x v="8"/>
    <x v="9"/>
    <x v="2"/>
    <n v="50247"/>
  </r>
  <r>
    <x v="95"/>
    <x v="0"/>
    <x v="0"/>
    <x v="0"/>
    <x v="2"/>
    <n v="137131"/>
  </r>
  <r>
    <x v="95"/>
    <x v="49"/>
    <x v="9"/>
    <x v="1"/>
    <x v="2"/>
    <n v="27"/>
  </r>
  <r>
    <x v="95"/>
    <x v="49"/>
    <x v="9"/>
    <x v="3"/>
    <x v="2"/>
    <n v="217"/>
  </r>
  <r>
    <x v="95"/>
    <x v="49"/>
    <x v="9"/>
    <x v="6"/>
    <x v="2"/>
    <n v="206"/>
  </r>
  <r>
    <x v="95"/>
    <x v="49"/>
    <x v="9"/>
    <x v="8"/>
    <x v="2"/>
    <n v="325"/>
  </r>
  <r>
    <x v="95"/>
    <x v="49"/>
    <x v="9"/>
    <x v="9"/>
    <x v="2"/>
    <n v="3096"/>
  </r>
  <r>
    <x v="95"/>
    <x v="0"/>
    <x v="0"/>
    <x v="0"/>
    <x v="2"/>
    <n v="3871"/>
  </r>
  <r>
    <x v="95"/>
    <x v="50"/>
    <x v="4"/>
    <x v="1"/>
    <x v="2"/>
    <n v="155881"/>
  </r>
  <r>
    <x v="95"/>
    <x v="50"/>
    <x v="4"/>
    <x v="2"/>
    <x v="2"/>
    <n v="305865"/>
  </r>
  <r>
    <x v="95"/>
    <x v="50"/>
    <x v="4"/>
    <x v="3"/>
    <x v="2"/>
    <n v="16066"/>
  </r>
  <r>
    <x v="95"/>
    <x v="50"/>
    <x v="4"/>
    <x v="5"/>
    <x v="2"/>
    <n v="27807"/>
  </r>
  <r>
    <x v="95"/>
    <x v="50"/>
    <x v="4"/>
    <x v="6"/>
    <x v="2"/>
    <n v="18346"/>
  </r>
  <r>
    <x v="95"/>
    <x v="50"/>
    <x v="4"/>
    <x v="7"/>
    <x v="2"/>
    <n v="42"/>
  </r>
  <r>
    <x v="95"/>
    <x v="50"/>
    <x v="4"/>
    <x v="8"/>
    <x v="2"/>
    <n v="159794"/>
  </r>
  <r>
    <x v="95"/>
    <x v="50"/>
    <x v="4"/>
    <x v="9"/>
    <x v="2"/>
    <n v="688437"/>
  </r>
  <r>
    <x v="95"/>
    <x v="0"/>
    <x v="0"/>
    <x v="0"/>
    <x v="2"/>
    <n v="1372238"/>
  </r>
  <r>
    <x v="95"/>
    <x v="50"/>
    <x v="5"/>
    <x v="1"/>
    <x v="2"/>
    <n v="14034"/>
  </r>
  <r>
    <x v="95"/>
    <x v="50"/>
    <x v="5"/>
    <x v="2"/>
    <x v="2"/>
    <n v="11440"/>
  </r>
  <r>
    <x v="95"/>
    <x v="50"/>
    <x v="5"/>
    <x v="3"/>
    <x v="2"/>
    <n v="5247"/>
  </r>
  <r>
    <x v="95"/>
    <x v="50"/>
    <x v="5"/>
    <x v="5"/>
    <x v="2"/>
    <n v="10601"/>
  </r>
  <r>
    <x v="95"/>
    <x v="50"/>
    <x v="5"/>
    <x v="6"/>
    <x v="2"/>
    <n v="366"/>
  </r>
  <r>
    <x v="95"/>
    <x v="50"/>
    <x v="5"/>
    <x v="7"/>
    <x v="2"/>
    <n v="37"/>
  </r>
  <r>
    <x v="95"/>
    <x v="50"/>
    <x v="5"/>
    <x v="8"/>
    <x v="2"/>
    <n v="7266"/>
  </r>
  <r>
    <x v="95"/>
    <x v="50"/>
    <x v="5"/>
    <x v="9"/>
    <x v="2"/>
    <n v="38816"/>
  </r>
  <r>
    <x v="95"/>
    <x v="0"/>
    <x v="0"/>
    <x v="0"/>
    <x v="2"/>
    <n v="87808"/>
  </r>
  <r>
    <x v="95"/>
    <x v="50"/>
    <x v="6"/>
    <x v="1"/>
    <x v="2"/>
    <n v="1920"/>
  </r>
  <r>
    <x v="95"/>
    <x v="50"/>
    <x v="6"/>
    <x v="2"/>
    <x v="2"/>
    <n v="644"/>
  </r>
  <r>
    <x v="95"/>
    <x v="50"/>
    <x v="6"/>
    <x v="6"/>
    <x v="2"/>
    <n v="1217"/>
  </r>
  <r>
    <x v="95"/>
    <x v="50"/>
    <x v="6"/>
    <x v="8"/>
    <x v="2"/>
    <n v="10287"/>
  </r>
  <r>
    <x v="95"/>
    <x v="50"/>
    <x v="6"/>
    <x v="9"/>
    <x v="2"/>
    <n v="11245"/>
  </r>
  <r>
    <x v="95"/>
    <x v="0"/>
    <x v="0"/>
    <x v="0"/>
    <x v="2"/>
    <n v="25313"/>
  </r>
  <r>
    <x v="95"/>
    <x v="50"/>
    <x v="7"/>
    <x v="1"/>
    <x v="2"/>
    <n v="16769"/>
  </r>
  <r>
    <x v="95"/>
    <x v="50"/>
    <x v="7"/>
    <x v="2"/>
    <x v="2"/>
    <n v="48374"/>
  </r>
  <r>
    <x v="95"/>
    <x v="50"/>
    <x v="7"/>
    <x v="3"/>
    <x v="2"/>
    <n v="2551"/>
  </r>
  <r>
    <x v="95"/>
    <x v="50"/>
    <x v="7"/>
    <x v="5"/>
    <x v="2"/>
    <n v="1085"/>
  </r>
  <r>
    <x v="95"/>
    <x v="50"/>
    <x v="7"/>
    <x v="6"/>
    <x v="2"/>
    <n v="10290"/>
  </r>
  <r>
    <x v="95"/>
    <x v="50"/>
    <x v="7"/>
    <x v="8"/>
    <x v="2"/>
    <n v="43073"/>
  </r>
  <r>
    <x v="95"/>
    <x v="50"/>
    <x v="7"/>
    <x v="9"/>
    <x v="2"/>
    <n v="142678"/>
  </r>
  <r>
    <x v="95"/>
    <x v="0"/>
    <x v="0"/>
    <x v="0"/>
    <x v="2"/>
    <n v="264820"/>
  </r>
  <r>
    <x v="95"/>
    <x v="50"/>
    <x v="8"/>
    <x v="1"/>
    <x v="2"/>
    <n v="123157"/>
  </r>
  <r>
    <x v="95"/>
    <x v="50"/>
    <x v="8"/>
    <x v="2"/>
    <x v="2"/>
    <n v="245056"/>
  </r>
  <r>
    <x v="95"/>
    <x v="50"/>
    <x v="8"/>
    <x v="3"/>
    <x v="2"/>
    <n v="8268"/>
  </r>
  <r>
    <x v="95"/>
    <x v="50"/>
    <x v="8"/>
    <x v="5"/>
    <x v="2"/>
    <n v="15888"/>
  </r>
  <r>
    <x v="95"/>
    <x v="50"/>
    <x v="8"/>
    <x v="6"/>
    <x v="2"/>
    <n v="5789"/>
  </r>
  <r>
    <x v="95"/>
    <x v="50"/>
    <x v="8"/>
    <x v="8"/>
    <x v="2"/>
    <n v="97583"/>
  </r>
  <r>
    <x v="95"/>
    <x v="50"/>
    <x v="8"/>
    <x v="9"/>
    <x v="2"/>
    <n v="470961"/>
  </r>
  <r>
    <x v="95"/>
    <x v="0"/>
    <x v="0"/>
    <x v="0"/>
    <x v="2"/>
    <n v="966702"/>
  </r>
  <r>
    <x v="95"/>
    <x v="50"/>
    <x v="9"/>
    <x v="1"/>
    <x v="2"/>
    <n v="1"/>
  </r>
  <r>
    <x v="95"/>
    <x v="50"/>
    <x v="9"/>
    <x v="2"/>
    <x v="2"/>
    <n v="352"/>
  </r>
  <r>
    <x v="95"/>
    <x v="50"/>
    <x v="9"/>
    <x v="5"/>
    <x v="2"/>
    <n v="232"/>
  </r>
  <r>
    <x v="95"/>
    <x v="50"/>
    <x v="9"/>
    <x v="6"/>
    <x v="2"/>
    <n v="683"/>
  </r>
  <r>
    <x v="95"/>
    <x v="50"/>
    <x v="9"/>
    <x v="7"/>
    <x v="2"/>
    <n v="5"/>
  </r>
  <r>
    <x v="95"/>
    <x v="50"/>
    <x v="9"/>
    <x v="8"/>
    <x v="2"/>
    <n v="1586"/>
  </r>
  <r>
    <x v="95"/>
    <x v="50"/>
    <x v="9"/>
    <x v="9"/>
    <x v="2"/>
    <n v="24735"/>
  </r>
  <r>
    <x v="95"/>
    <x v="0"/>
    <x v="0"/>
    <x v="0"/>
    <x v="2"/>
    <n v="27594"/>
  </r>
  <r>
    <x v="95"/>
    <x v="51"/>
    <x v="4"/>
    <x v="1"/>
    <x v="2"/>
    <n v="46155"/>
  </r>
  <r>
    <x v="95"/>
    <x v="51"/>
    <x v="4"/>
    <x v="2"/>
    <x v="2"/>
    <n v="90885"/>
  </r>
  <r>
    <x v="95"/>
    <x v="51"/>
    <x v="4"/>
    <x v="3"/>
    <x v="2"/>
    <n v="10120"/>
  </r>
  <r>
    <x v="95"/>
    <x v="51"/>
    <x v="4"/>
    <x v="5"/>
    <x v="2"/>
    <n v="458"/>
  </r>
  <r>
    <x v="95"/>
    <x v="51"/>
    <x v="4"/>
    <x v="6"/>
    <x v="2"/>
    <n v="2942"/>
  </r>
  <r>
    <x v="95"/>
    <x v="51"/>
    <x v="4"/>
    <x v="8"/>
    <x v="2"/>
    <n v="2666"/>
  </r>
  <r>
    <x v="95"/>
    <x v="51"/>
    <x v="4"/>
    <x v="9"/>
    <x v="2"/>
    <n v="15929"/>
  </r>
  <r>
    <x v="95"/>
    <x v="0"/>
    <x v="0"/>
    <x v="0"/>
    <x v="2"/>
    <n v="169156"/>
  </r>
  <r>
    <x v="95"/>
    <x v="51"/>
    <x v="5"/>
    <x v="1"/>
    <x v="2"/>
    <n v="1684"/>
  </r>
  <r>
    <x v="95"/>
    <x v="51"/>
    <x v="5"/>
    <x v="2"/>
    <x v="2"/>
    <n v="3664"/>
  </r>
  <r>
    <x v="95"/>
    <x v="51"/>
    <x v="5"/>
    <x v="6"/>
    <x v="2"/>
    <n v="542"/>
  </r>
  <r>
    <x v="95"/>
    <x v="51"/>
    <x v="5"/>
    <x v="8"/>
    <x v="2"/>
    <n v="341"/>
  </r>
  <r>
    <x v="95"/>
    <x v="51"/>
    <x v="5"/>
    <x v="9"/>
    <x v="2"/>
    <n v="305"/>
  </r>
  <r>
    <x v="95"/>
    <x v="0"/>
    <x v="0"/>
    <x v="0"/>
    <x v="2"/>
    <n v="6536"/>
  </r>
  <r>
    <x v="95"/>
    <x v="51"/>
    <x v="6"/>
    <x v="1"/>
    <x v="2"/>
    <n v="1668"/>
  </r>
  <r>
    <x v="95"/>
    <x v="51"/>
    <x v="6"/>
    <x v="2"/>
    <x v="2"/>
    <n v="455"/>
  </r>
  <r>
    <x v="95"/>
    <x v="51"/>
    <x v="6"/>
    <x v="6"/>
    <x v="2"/>
    <n v="1321"/>
  </r>
  <r>
    <x v="95"/>
    <x v="51"/>
    <x v="6"/>
    <x v="8"/>
    <x v="2"/>
    <n v="351"/>
  </r>
  <r>
    <x v="95"/>
    <x v="51"/>
    <x v="6"/>
    <x v="9"/>
    <x v="2"/>
    <n v="262"/>
  </r>
  <r>
    <x v="95"/>
    <x v="0"/>
    <x v="0"/>
    <x v="0"/>
    <x v="2"/>
    <n v="4058"/>
  </r>
  <r>
    <x v="95"/>
    <x v="51"/>
    <x v="7"/>
    <x v="1"/>
    <x v="2"/>
    <n v="2311"/>
  </r>
  <r>
    <x v="95"/>
    <x v="51"/>
    <x v="7"/>
    <x v="2"/>
    <x v="2"/>
    <n v="19867"/>
  </r>
  <r>
    <x v="95"/>
    <x v="51"/>
    <x v="7"/>
    <x v="3"/>
    <x v="2"/>
    <n v="3697"/>
  </r>
  <r>
    <x v="95"/>
    <x v="51"/>
    <x v="7"/>
    <x v="6"/>
    <x v="2"/>
    <n v="43"/>
  </r>
  <r>
    <x v="95"/>
    <x v="51"/>
    <x v="7"/>
    <x v="9"/>
    <x v="2"/>
    <n v="349"/>
  </r>
  <r>
    <x v="95"/>
    <x v="0"/>
    <x v="0"/>
    <x v="0"/>
    <x v="2"/>
    <n v="26266"/>
  </r>
  <r>
    <x v="95"/>
    <x v="51"/>
    <x v="8"/>
    <x v="1"/>
    <x v="2"/>
    <n v="40277"/>
  </r>
  <r>
    <x v="95"/>
    <x v="51"/>
    <x v="8"/>
    <x v="2"/>
    <x v="2"/>
    <n v="66879"/>
  </r>
  <r>
    <x v="95"/>
    <x v="51"/>
    <x v="8"/>
    <x v="3"/>
    <x v="2"/>
    <n v="6423"/>
  </r>
  <r>
    <x v="95"/>
    <x v="51"/>
    <x v="8"/>
    <x v="5"/>
    <x v="2"/>
    <n v="33"/>
  </r>
  <r>
    <x v="95"/>
    <x v="51"/>
    <x v="8"/>
    <x v="6"/>
    <x v="2"/>
    <n v="1036"/>
  </r>
  <r>
    <x v="95"/>
    <x v="51"/>
    <x v="8"/>
    <x v="8"/>
    <x v="2"/>
    <n v="1974"/>
  </r>
  <r>
    <x v="95"/>
    <x v="51"/>
    <x v="8"/>
    <x v="9"/>
    <x v="2"/>
    <n v="14978"/>
  </r>
  <r>
    <x v="95"/>
    <x v="0"/>
    <x v="0"/>
    <x v="0"/>
    <x v="2"/>
    <n v="131601"/>
  </r>
  <r>
    <x v="95"/>
    <x v="51"/>
    <x v="9"/>
    <x v="1"/>
    <x v="2"/>
    <n v="215"/>
  </r>
  <r>
    <x v="95"/>
    <x v="51"/>
    <x v="9"/>
    <x v="2"/>
    <x v="2"/>
    <n v="18"/>
  </r>
  <r>
    <x v="95"/>
    <x v="51"/>
    <x v="9"/>
    <x v="5"/>
    <x v="2"/>
    <n v="425"/>
  </r>
  <r>
    <x v="95"/>
    <x v="51"/>
    <x v="9"/>
    <x v="9"/>
    <x v="2"/>
    <n v="36"/>
  </r>
  <r>
    <x v="95"/>
    <x v="0"/>
    <x v="0"/>
    <x v="0"/>
    <x v="2"/>
    <n v="694"/>
  </r>
  <r>
    <x v="111"/>
    <x v="1"/>
    <x v="0"/>
    <x v="1"/>
    <x v="2"/>
    <n v="155882"/>
  </r>
  <r>
    <x v="111"/>
    <x v="1"/>
    <x v="0"/>
    <x v="2"/>
    <x v="2"/>
    <n v="305864"/>
  </r>
  <r>
    <x v="111"/>
    <x v="1"/>
    <x v="0"/>
    <x v="3"/>
    <x v="2"/>
    <n v="16066"/>
  </r>
  <r>
    <x v="111"/>
    <x v="1"/>
    <x v="0"/>
    <x v="5"/>
    <x v="2"/>
    <n v="27807"/>
  </r>
  <r>
    <x v="111"/>
    <x v="1"/>
    <x v="0"/>
    <x v="6"/>
    <x v="2"/>
    <n v="18346"/>
  </r>
  <r>
    <x v="111"/>
    <x v="1"/>
    <x v="0"/>
    <x v="7"/>
    <x v="2"/>
    <n v="42"/>
  </r>
  <r>
    <x v="111"/>
    <x v="1"/>
    <x v="0"/>
    <x v="8"/>
    <x v="2"/>
    <n v="159794"/>
  </r>
  <r>
    <x v="111"/>
    <x v="1"/>
    <x v="0"/>
    <x v="9"/>
    <x v="2"/>
    <n v="688436"/>
  </r>
  <r>
    <x v="111"/>
    <x v="0"/>
    <x v="0"/>
    <x v="0"/>
    <x v="2"/>
    <n v="1372237"/>
  </r>
  <r>
    <x v="111"/>
    <x v="42"/>
    <x v="0"/>
    <x v="1"/>
    <x v="2"/>
    <n v="14034"/>
  </r>
  <r>
    <x v="111"/>
    <x v="42"/>
    <x v="0"/>
    <x v="2"/>
    <x v="2"/>
    <n v="11440"/>
  </r>
  <r>
    <x v="111"/>
    <x v="42"/>
    <x v="0"/>
    <x v="3"/>
    <x v="2"/>
    <n v="5247"/>
  </r>
  <r>
    <x v="111"/>
    <x v="42"/>
    <x v="0"/>
    <x v="5"/>
    <x v="2"/>
    <n v="10601"/>
  </r>
  <r>
    <x v="111"/>
    <x v="42"/>
    <x v="0"/>
    <x v="6"/>
    <x v="2"/>
    <n v="366"/>
  </r>
  <r>
    <x v="111"/>
    <x v="42"/>
    <x v="0"/>
    <x v="7"/>
    <x v="2"/>
    <n v="37"/>
  </r>
  <r>
    <x v="111"/>
    <x v="42"/>
    <x v="0"/>
    <x v="8"/>
    <x v="2"/>
    <n v="7266"/>
  </r>
  <r>
    <x v="111"/>
    <x v="42"/>
    <x v="0"/>
    <x v="9"/>
    <x v="2"/>
    <n v="38816"/>
  </r>
  <r>
    <x v="111"/>
    <x v="0"/>
    <x v="0"/>
    <x v="0"/>
    <x v="2"/>
    <n v="87808"/>
  </r>
  <r>
    <x v="111"/>
    <x v="43"/>
    <x v="0"/>
    <x v="1"/>
    <x v="2"/>
    <n v="1920"/>
  </r>
  <r>
    <x v="111"/>
    <x v="43"/>
    <x v="0"/>
    <x v="2"/>
    <x v="2"/>
    <n v="644"/>
  </r>
  <r>
    <x v="111"/>
    <x v="43"/>
    <x v="0"/>
    <x v="6"/>
    <x v="2"/>
    <n v="1217"/>
  </r>
  <r>
    <x v="111"/>
    <x v="43"/>
    <x v="0"/>
    <x v="8"/>
    <x v="2"/>
    <n v="10287"/>
  </r>
  <r>
    <x v="111"/>
    <x v="43"/>
    <x v="0"/>
    <x v="9"/>
    <x v="2"/>
    <n v="11245"/>
  </r>
  <r>
    <x v="111"/>
    <x v="0"/>
    <x v="0"/>
    <x v="0"/>
    <x v="2"/>
    <n v="25313"/>
  </r>
  <r>
    <x v="111"/>
    <x v="44"/>
    <x v="0"/>
    <x v="1"/>
    <x v="2"/>
    <n v="16769"/>
  </r>
  <r>
    <x v="111"/>
    <x v="44"/>
    <x v="0"/>
    <x v="2"/>
    <x v="2"/>
    <n v="48374"/>
  </r>
  <r>
    <x v="111"/>
    <x v="44"/>
    <x v="0"/>
    <x v="3"/>
    <x v="2"/>
    <n v="2551"/>
  </r>
  <r>
    <x v="111"/>
    <x v="44"/>
    <x v="0"/>
    <x v="5"/>
    <x v="2"/>
    <n v="1085"/>
  </r>
  <r>
    <x v="111"/>
    <x v="44"/>
    <x v="0"/>
    <x v="6"/>
    <x v="2"/>
    <n v="10290"/>
  </r>
  <r>
    <x v="111"/>
    <x v="44"/>
    <x v="0"/>
    <x v="8"/>
    <x v="2"/>
    <n v="43073"/>
  </r>
  <r>
    <x v="111"/>
    <x v="44"/>
    <x v="0"/>
    <x v="9"/>
    <x v="2"/>
    <n v="142678"/>
  </r>
  <r>
    <x v="111"/>
    <x v="0"/>
    <x v="0"/>
    <x v="0"/>
    <x v="2"/>
    <n v="264820"/>
  </r>
  <r>
    <x v="111"/>
    <x v="45"/>
    <x v="0"/>
    <x v="1"/>
    <x v="2"/>
    <n v="123157"/>
  </r>
  <r>
    <x v="111"/>
    <x v="45"/>
    <x v="0"/>
    <x v="2"/>
    <x v="2"/>
    <n v="245056"/>
  </r>
  <r>
    <x v="111"/>
    <x v="45"/>
    <x v="0"/>
    <x v="3"/>
    <x v="2"/>
    <n v="8268"/>
  </r>
  <r>
    <x v="111"/>
    <x v="45"/>
    <x v="0"/>
    <x v="5"/>
    <x v="2"/>
    <n v="15888"/>
  </r>
  <r>
    <x v="111"/>
    <x v="45"/>
    <x v="0"/>
    <x v="6"/>
    <x v="2"/>
    <n v="5789"/>
  </r>
  <r>
    <x v="111"/>
    <x v="45"/>
    <x v="0"/>
    <x v="8"/>
    <x v="2"/>
    <n v="97583"/>
  </r>
  <r>
    <x v="111"/>
    <x v="45"/>
    <x v="0"/>
    <x v="9"/>
    <x v="2"/>
    <n v="470961"/>
  </r>
  <r>
    <x v="111"/>
    <x v="0"/>
    <x v="0"/>
    <x v="0"/>
    <x v="2"/>
    <n v="966702"/>
  </r>
  <r>
    <x v="111"/>
    <x v="46"/>
    <x v="0"/>
    <x v="1"/>
    <x v="2"/>
    <n v="1"/>
  </r>
  <r>
    <x v="111"/>
    <x v="46"/>
    <x v="0"/>
    <x v="2"/>
    <x v="2"/>
    <n v="352"/>
  </r>
  <r>
    <x v="111"/>
    <x v="46"/>
    <x v="0"/>
    <x v="5"/>
    <x v="2"/>
    <n v="232"/>
  </r>
  <r>
    <x v="111"/>
    <x v="46"/>
    <x v="0"/>
    <x v="6"/>
    <x v="2"/>
    <n v="683"/>
  </r>
  <r>
    <x v="111"/>
    <x v="46"/>
    <x v="0"/>
    <x v="7"/>
    <x v="2"/>
    <n v="5"/>
  </r>
  <r>
    <x v="111"/>
    <x v="46"/>
    <x v="0"/>
    <x v="8"/>
    <x v="2"/>
    <n v="1586"/>
  </r>
  <r>
    <x v="111"/>
    <x v="46"/>
    <x v="0"/>
    <x v="9"/>
    <x v="2"/>
    <n v="24735"/>
  </r>
  <r>
    <x v="111"/>
    <x v="0"/>
    <x v="0"/>
    <x v="0"/>
    <x v="2"/>
    <n v="27594"/>
  </r>
  <r>
    <x v="113"/>
    <x v="1"/>
    <x v="0"/>
    <x v="1"/>
    <x v="2"/>
    <n v="41285"/>
  </r>
  <r>
    <x v="113"/>
    <x v="1"/>
    <x v="0"/>
    <x v="2"/>
    <x v="2"/>
    <n v="139056"/>
  </r>
  <r>
    <x v="113"/>
    <x v="1"/>
    <x v="0"/>
    <x v="3"/>
    <x v="2"/>
    <n v="1725"/>
  </r>
  <r>
    <x v="113"/>
    <x v="1"/>
    <x v="0"/>
    <x v="5"/>
    <x v="2"/>
    <n v="6903"/>
  </r>
  <r>
    <x v="113"/>
    <x v="1"/>
    <x v="0"/>
    <x v="6"/>
    <x v="2"/>
    <n v="2924"/>
  </r>
  <r>
    <x v="113"/>
    <x v="1"/>
    <x v="0"/>
    <x v="8"/>
    <x v="2"/>
    <n v="34606"/>
  </r>
  <r>
    <x v="113"/>
    <x v="1"/>
    <x v="0"/>
    <x v="9"/>
    <x v="2"/>
    <n v="161505"/>
  </r>
  <r>
    <x v="113"/>
    <x v="0"/>
    <x v="0"/>
    <x v="0"/>
    <x v="2"/>
    <n v="388004"/>
  </r>
  <r>
    <x v="113"/>
    <x v="42"/>
    <x v="0"/>
    <x v="1"/>
    <x v="2"/>
    <n v="4030"/>
  </r>
  <r>
    <x v="113"/>
    <x v="42"/>
    <x v="0"/>
    <x v="2"/>
    <x v="2"/>
    <n v="6178"/>
  </r>
  <r>
    <x v="113"/>
    <x v="42"/>
    <x v="0"/>
    <x v="3"/>
    <x v="2"/>
    <n v="172"/>
  </r>
  <r>
    <x v="113"/>
    <x v="42"/>
    <x v="0"/>
    <x v="5"/>
    <x v="2"/>
    <n v="1427"/>
  </r>
  <r>
    <x v="113"/>
    <x v="42"/>
    <x v="0"/>
    <x v="6"/>
    <x v="2"/>
    <n v="310"/>
  </r>
  <r>
    <x v="113"/>
    <x v="42"/>
    <x v="0"/>
    <x v="8"/>
    <x v="2"/>
    <n v="803"/>
  </r>
  <r>
    <x v="113"/>
    <x v="42"/>
    <x v="0"/>
    <x v="9"/>
    <x v="2"/>
    <n v="9809"/>
  </r>
  <r>
    <x v="113"/>
    <x v="0"/>
    <x v="0"/>
    <x v="0"/>
    <x v="2"/>
    <n v="22729"/>
  </r>
  <r>
    <x v="113"/>
    <x v="43"/>
    <x v="0"/>
    <x v="1"/>
    <x v="2"/>
    <n v="1342"/>
  </r>
  <r>
    <x v="113"/>
    <x v="43"/>
    <x v="0"/>
    <x v="2"/>
    <x v="2"/>
    <n v="1249"/>
  </r>
  <r>
    <x v="113"/>
    <x v="43"/>
    <x v="0"/>
    <x v="3"/>
    <x v="2"/>
    <n v="172"/>
  </r>
  <r>
    <x v="113"/>
    <x v="43"/>
    <x v="0"/>
    <x v="5"/>
    <x v="2"/>
    <n v="1337"/>
  </r>
  <r>
    <x v="113"/>
    <x v="43"/>
    <x v="0"/>
    <x v="8"/>
    <x v="2"/>
    <n v="4655"/>
  </r>
  <r>
    <x v="113"/>
    <x v="43"/>
    <x v="0"/>
    <x v="9"/>
    <x v="2"/>
    <n v="6981"/>
  </r>
  <r>
    <x v="113"/>
    <x v="0"/>
    <x v="0"/>
    <x v="0"/>
    <x v="2"/>
    <n v="15736"/>
  </r>
  <r>
    <x v="113"/>
    <x v="44"/>
    <x v="0"/>
    <x v="1"/>
    <x v="2"/>
    <n v="4420"/>
  </r>
  <r>
    <x v="113"/>
    <x v="44"/>
    <x v="0"/>
    <x v="2"/>
    <x v="2"/>
    <n v="6107"/>
  </r>
  <r>
    <x v="113"/>
    <x v="44"/>
    <x v="0"/>
    <x v="3"/>
    <x v="2"/>
    <n v="345"/>
  </r>
  <r>
    <x v="113"/>
    <x v="44"/>
    <x v="0"/>
    <x v="5"/>
    <x v="2"/>
    <n v="1423"/>
  </r>
  <r>
    <x v="113"/>
    <x v="44"/>
    <x v="0"/>
    <x v="6"/>
    <x v="2"/>
    <n v="2108"/>
  </r>
  <r>
    <x v="113"/>
    <x v="44"/>
    <x v="0"/>
    <x v="8"/>
    <x v="2"/>
    <n v="5549"/>
  </r>
  <r>
    <x v="113"/>
    <x v="44"/>
    <x v="0"/>
    <x v="9"/>
    <x v="2"/>
    <n v="26523"/>
  </r>
  <r>
    <x v="113"/>
    <x v="0"/>
    <x v="0"/>
    <x v="0"/>
    <x v="2"/>
    <n v="46475"/>
  </r>
  <r>
    <x v="113"/>
    <x v="45"/>
    <x v="0"/>
    <x v="1"/>
    <x v="2"/>
    <n v="31285"/>
  </r>
  <r>
    <x v="113"/>
    <x v="45"/>
    <x v="0"/>
    <x v="2"/>
    <x v="2"/>
    <n v="124843"/>
  </r>
  <r>
    <x v="113"/>
    <x v="45"/>
    <x v="0"/>
    <x v="3"/>
    <x v="2"/>
    <n v="862"/>
  </r>
  <r>
    <x v="113"/>
    <x v="45"/>
    <x v="0"/>
    <x v="5"/>
    <x v="2"/>
    <n v="2464"/>
  </r>
  <r>
    <x v="113"/>
    <x v="45"/>
    <x v="0"/>
    <x v="6"/>
    <x v="2"/>
    <n v="505"/>
  </r>
  <r>
    <x v="113"/>
    <x v="45"/>
    <x v="0"/>
    <x v="8"/>
    <x v="2"/>
    <n v="23591"/>
  </r>
  <r>
    <x v="113"/>
    <x v="45"/>
    <x v="0"/>
    <x v="9"/>
    <x v="2"/>
    <n v="117922"/>
  </r>
  <r>
    <x v="113"/>
    <x v="0"/>
    <x v="0"/>
    <x v="0"/>
    <x v="2"/>
    <n v="301472"/>
  </r>
  <r>
    <x v="113"/>
    <x v="46"/>
    <x v="0"/>
    <x v="1"/>
    <x v="2"/>
    <n v="208"/>
  </r>
  <r>
    <x v="113"/>
    <x v="46"/>
    <x v="0"/>
    <x v="2"/>
    <x v="2"/>
    <n v="679"/>
  </r>
  <r>
    <x v="113"/>
    <x v="46"/>
    <x v="0"/>
    <x v="3"/>
    <x v="2"/>
    <n v="172"/>
  </r>
  <r>
    <x v="113"/>
    <x v="46"/>
    <x v="0"/>
    <x v="5"/>
    <x v="2"/>
    <n v="252"/>
  </r>
  <r>
    <x v="113"/>
    <x v="46"/>
    <x v="0"/>
    <x v="8"/>
    <x v="2"/>
    <n v="10"/>
  </r>
  <r>
    <x v="113"/>
    <x v="46"/>
    <x v="0"/>
    <x v="9"/>
    <x v="2"/>
    <n v="271"/>
  </r>
  <r>
    <x v="113"/>
    <x v="0"/>
    <x v="0"/>
    <x v="0"/>
    <x v="2"/>
    <n v="1593"/>
  </r>
  <r>
    <x v="132"/>
    <x v="1"/>
    <x v="0"/>
    <x v="1"/>
    <x v="2"/>
    <n v="57396"/>
  </r>
  <r>
    <x v="132"/>
    <x v="1"/>
    <x v="0"/>
    <x v="2"/>
    <x v="2"/>
    <n v="35935"/>
  </r>
  <r>
    <x v="132"/>
    <x v="1"/>
    <x v="0"/>
    <x v="3"/>
    <x v="2"/>
    <n v="2163"/>
  </r>
  <r>
    <x v="132"/>
    <x v="1"/>
    <x v="0"/>
    <x v="6"/>
    <x v="2"/>
    <n v="5420"/>
  </r>
  <r>
    <x v="132"/>
    <x v="1"/>
    <x v="0"/>
    <x v="8"/>
    <x v="2"/>
    <n v="6209"/>
  </r>
  <r>
    <x v="132"/>
    <x v="1"/>
    <x v="0"/>
    <x v="9"/>
    <x v="2"/>
    <n v="94495"/>
  </r>
  <r>
    <x v="132"/>
    <x v="0"/>
    <x v="0"/>
    <x v="0"/>
    <x v="2"/>
    <n v="201618"/>
  </r>
  <r>
    <x v="132"/>
    <x v="42"/>
    <x v="0"/>
    <x v="1"/>
    <x v="2"/>
    <n v="1771"/>
  </r>
  <r>
    <x v="132"/>
    <x v="42"/>
    <x v="0"/>
    <x v="2"/>
    <x v="2"/>
    <n v="12297"/>
  </r>
  <r>
    <x v="132"/>
    <x v="42"/>
    <x v="0"/>
    <x v="3"/>
    <x v="2"/>
    <n v="77"/>
  </r>
  <r>
    <x v="132"/>
    <x v="42"/>
    <x v="0"/>
    <x v="6"/>
    <x v="2"/>
    <n v="359"/>
  </r>
  <r>
    <x v="132"/>
    <x v="42"/>
    <x v="0"/>
    <x v="8"/>
    <x v="2"/>
    <n v="280"/>
  </r>
  <r>
    <x v="132"/>
    <x v="42"/>
    <x v="0"/>
    <x v="9"/>
    <x v="2"/>
    <n v="8691"/>
  </r>
  <r>
    <x v="132"/>
    <x v="0"/>
    <x v="0"/>
    <x v="0"/>
    <x v="2"/>
    <n v="23474"/>
  </r>
  <r>
    <x v="132"/>
    <x v="43"/>
    <x v="0"/>
    <x v="1"/>
    <x v="2"/>
    <n v="839"/>
  </r>
  <r>
    <x v="132"/>
    <x v="43"/>
    <x v="0"/>
    <x v="2"/>
    <x v="2"/>
    <n v="301"/>
  </r>
  <r>
    <x v="132"/>
    <x v="43"/>
    <x v="0"/>
    <x v="3"/>
    <x v="2"/>
    <n v="115"/>
  </r>
  <r>
    <x v="132"/>
    <x v="43"/>
    <x v="0"/>
    <x v="8"/>
    <x v="2"/>
    <n v="324"/>
  </r>
  <r>
    <x v="132"/>
    <x v="43"/>
    <x v="0"/>
    <x v="9"/>
    <x v="2"/>
    <n v="23863"/>
  </r>
  <r>
    <x v="132"/>
    <x v="0"/>
    <x v="0"/>
    <x v="0"/>
    <x v="2"/>
    <n v="25443"/>
  </r>
  <r>
    <x v="132"/>
    <x v="44"/>
    <x v="0"/>
    <x v="1"/>
    <x v="2"/>
    <n v="53"/>
  </r>
  <r>
    <x v="132"/>
    <x v="44"/>
    <x v="0"/>
    <x v="2"/>
    <x v="2"/>
    <n v="621"/>
  </r>
  <r>
    <x v="132"/>
    <x v="44"/>
    <x v="0"/>
    <x v="3"/>
    <x v="2"/>
    <n v="400"/>
  </r>
  <r>
    <x v="132"/>
    <x v="44"/>
    <x v="0"/>
    <x v="6"/>
    <x v="2"/>
    <n v="1793"/>
  </r>
  <r>
    <x v="132"/>
    <x v="44"/>
    <x v="0"/>
    <x v="8"/>
    <x v="2"/>
    <n v="237"/>
  </r>
  <r>
    <x v="132"/>
    <x v="44"/>
    <x v="0"/>
    <x v="9"/>
    <x v="2"/>
    <n v="8597"/>
  </r>
  <r>
    <x v="132"/>
    <x v="0"/>
    <x v="0"/>
    <x v="0"/>
    <x v="2"/>
    <n v="11700"/>
  </r>
  <r>
    <x v="132"/>
    <x v="45"/>
    <x v="0"/>
    <x v="1"/>
    <x v="2"/>
    <n v="54706"/>
  </r>
  <r>
    <x v="132"/>
    <x v="45"/>
    <x v="0"/>
    <x v="2"/>
    <x v="2"/>
    <n v="22717"/>
  </r>
  <r>
    <x v="132"/>
    <x v="45"/>
    <x v="0"/>
    <x v="3"/>
    <x v="2"/>
    <n v="1354"/>
  </r>
  <r>
    <x v="132"/>
    <x v="45"/>
    <x v="0"/>
    <x v="6"/>
    <x v="2"/>
    <n v="3063"/>
  </r>
  <r>
    <x v="132"/>
    <x v="45"/>
    <x v="0"/>
    <x v="8"/>
    <x v="2"/>
    <n v="5043"/>
  </r>
  <r>
    <x v="132"/>
    <x v="45"/>
    <x v="0"/>
    <x v="9"/>
    <x v="2"/>
    <n v="50247"/>
  </r>
  <r>
    <x v="132"/>
    <x v="0"/>
    <x v="0"/>
    <x v="0"/>
    <x v="2"/>
    <n v="137131"/>
  </r>
  <r>
    <x v="132"/>
    <x v="46"/>
    <x v="0"/>
    <x v="1"/>
    <x v="2"/>
    <n v="27"/>
  </r>
  <r>
    <x v="132"/>
    <x v="46"/>
    <x v="0"/>
    <x v="3"/>
    <x v="2"/>
    <n v="217"/>
  </r>
  <r>
    <x v="132"/>
    <x v="46"/>
    <x v="0"/>
    <x v="6"/>
    <x v="2"/>
    <n v="206"/>
  </r>
  <r>
    <x v="132"/>
    <x v="46"/>
    <x v="0"/>
    <x v="8"/>
    <x v="2"/>
    <n v="325"/>
  </r>
  <r>
    <x v="132"/>
    <x v="46"/>
    <x v="0"/>
    <x v="9"/>
    <x v="2"/>
    <n v="3096"/>
  </r>
  <r>
    <x v="132"/>
    <x v="0"/>
    <x v="0"/>
    <x v="0"/>
    <x v="2"/>
    <n v="3871"/>
  </r>
  <r>
    <x v="133"/>
    <x v="1"/>
    <x v="0"/>
    <x v="1"/>
    <x v="2"/>
    <n v="46154"/>
  </r>
  <r>
    <x v="133"/>
    <x v="1"/>
    <x v="0"/>
    <x v="2"/>
    <x v="2"/>
    <n v="90885"/>
  </r>
  <r>
    <x v="133"/>
    <x v="1"/>
    <x v="0"/>
    <x v="3"/>
    <x v="2"/>
    <n v="10120"/>
  </r>
  <r>
    <x v="133"/>
    <x v="1"/>
    <x v="0"/>
    <x v="5"/>
    <x v="2"/>
    <n v="458"/>
  </r>
  <r>
    <x v="133"/>
    <x v="1"/>
    <x v="0"/>
    <x v="6"/>
    <x v="2"/>
    <n v="2942"/>
  </r>
  <r>
    <x v="133"/>
    <x v="1"/>
    <x v="0"/>
    <x v="8"/>
    <x v="2"/>
    <n v="2666"/>
  </r>
  <r>
    <x v="133"/>
    <x v="1"/>
    <x v="0"/>
    <x v="9"/>
    <x v="2"/>
    <n v="15929"/>
  </r>
  <r>
    <x v="133"/>
    <x v="0"/>
    <x v="0"/>
    <x v="0"/>
    <x v="2"/>
    <n v="169154"/>
  </r>
  <r>
    <x v="133"/>
    <x v="42"/>
    <x v="0"/>
    <x v="1"/>
    <x v="2"/>
    <n v="1684"/>
  </r>
  <r>
    <x v="133"/>
    <x v="42"/>
    <x v="0"/>
    <x v="2"/>
    <x v="2"/>
    <n v="3664"/>
  </r>
  <r>
    <x v="133"/>
    <x v="42"/>
    <x v="0"/>
    <x v="6"/>
    <x v="2"/>
    <n v="542"/>
  </r>
  <r>
    <x v="133"/>
    <x v="42"/>
    <x v="0"/>
    <x v="8"/>
    <x v="2"/>
    <n v="341"/>
  </r>
  <r>
    <x v="133"/>
    <x v="42"/>
    <x v="0"/>
    <x v="9"/>
    <x v="2"/>
    <n v="305"/>
  </r>
  <r>
    <x v="133"/>
    <x v="0"/>
    <x v="0"/>
    <x v="0"/>
    <x v="2"/>
    <n v="6536"/>
  </r>
  <r>
    <x v="133"/>
    <x v="43"/>
    <x v="0"/>
    <x v="1"/>
    <x v="2"/>
    <n v="1668"/>
  </r>
  <r>
    <x v="133"/>
    <x v="43"/>
    <x v="0"/>
    <x v="2"/>
    <x v="2"/>
    <n v="455"/>
  </r>
  <r>
    <x v="133"/>
    <x v="43"/>
    <x v="0"/>
    <x v="6"/>
    <x v="2"/>
    <n v="1321"/>
  </r>
  <r>
    <x v="133"/>
    <x v="43"/>
    <x v="0"/>
    <x v="8"/>
    <x v="2"/>
    <n v="351"/>
  </r>
  <r>
    <x v="133"/>
    <x v="43"/>
    <x v="0"/>
    <x v="9"/>
    <x v="2"/>
    <n v="262"/>
  </r>
  <r>
    <x v="133"/>
    <x v="0"/>
    <x v="0"/>
    <x v="0"/>
    <x v="2"/>
    <n v="4058"/>
  </r>
  <r>
    <x v="133"/>
    <x v="44"/>
    <x v="0"/>
    <x v="1"/>
    <x v="2"/>
    <n v="2311"/>
  </r>
  <r>
    <x v="133"/>
    <x v="44"/>
    <x v="0"/>
    <x v="2"/>
    <x v="2"/>
    <n v="19867"/>
  </r>
  <r>
    <x v="133"/>
    <x v="44"/>
    <x v="0"/>
    <x v="3"/>
    <x v="2"/>
    <n v="3697"/>
  </r>
  <r>
    <x v="133"/>
    <x v="44"/>
    <x v="0"/>
    <x v="6"/>
    <x v="2"/>
    <n v="43"/>
  </r>
  <r>
    <x v="133"/>
    <x v="44"/>
    <x v="0"/>
    <x v="9"/>
    <x v="2"/>
    <n v="349"/>
  </r>
  <r>
    <x v="133"/>
    <x v="0"/>
    <x v="0"/>
    <x v="0"/>
    <x v="2"/>
    <n v="26266"/>
  </r>
  <r>
    <x v="133"/>
    <x v="45"/>
    <x v="0"/>
    <x v="1"/>
    <x v="2"/>
    <n v="40277"/>
  </r>
  <r>
    <x v="133"/>
    <x v="45"/>
    <x v="0"/>
    <x v="2"/>
    <x v="2"/>
    <n v="66879"/>
  </r>
  <r>
    <x v="133"/>
    <x v="45"/>
    <x v="0"/>
    <x v="3"/>
    <x v="2"/>
    <n v="6423"/>
  </r>
  <r>
    <x v="133"/>
    <x v="45"/>
    <x v="0"/>
    <x v="5"/>
    <x v="2"/>
    <n v="33"/>
  </r>
  <r>
    <x v="133"/>
    <x v="45"/>
    <x v="0"/>
    <x v="6"/>
    <x v="2"/>
    <n v="1036"/>
  </r>
  <r>
    <x v="133"/>
    <x v="45"/>
    <x v="0"/>
    <x v="8"/>
    <x v="2"/>
    <n v="1974"/>
  </r>
  <r>
    <x v="133"/>
    <x v="45"/>
    <x v="0"/>
    <x v="9"/>
    <x v="2"/>
    <n v="14978"/>
  </r>
  <r>
    <x v="133"/>
    <x v="0"/>
    <x v="0"/>
    <x v="0"/>
    <x v="2"/>
    <n v="131601"/>
  </r>
  <r>
    <x v="133"/>
    <x v="46"/>
    <x v="0"/>
    <x v="1"/>
    <x v="2"/>
    <n v="215"/>
  </r>
  <r>
    <x v="133"/>
    <x v="46"/>
    <x v="0"/>
    <x v="2"/>
    <x v="2"/>
    <n v="18"/>
  </r>
  <r>
    <x v="133"/>
    <x v="46"/>
    <x v="0"/>
    <x v="5"/>
    <x v="2"/>
    <n v="425"/>
  </r>
  <r>
    <x v="133"/>
    <x v="46"/>
    <x v="0"/>
    <x v="9"/>
    <x v="2"/>
    <n v="36"/>
  </r>
  <r>
    <x v="133"/>
    <x v="0"/>
    <x v="0"/>
    <x v="0"/>
    <x v="2"/>
    <n v="694"/>
  </r>
  <r>
    <x v="114"/>
    <x v="1"/>
    <x v="0"/>
    <x v="1"/>
    <x v="2"/>
    <n v="8466"/>
  </r>
  <r>
    <x v="114"/>
    <x v="1"/>
    <x v="0"/>
    <x v="2"/>
    <x v="2"/>
    <n v="4353"/>
  </r>
  <r>
    <x v="114"/>
    <x v="1"/>
    <x v="0"/>
    <x v="3"/>
    <x v="2"/>
    <n v="23278"/>
  </r>
  <r>
    <x v="114"/>
    <x v="1"/>
    <x v="0"/>
    <x v="5"/>
    <x v="2"/>
    <n v="24661"/>
  </r>
  <r>
    <x v="114"/>
    <x v="1"/>
    <x v="0"/>
    <x v="8"/>
    <x v="2"/>
    <n v="73936"/>
  </r>
  <r>
    <x v="114"/>
    <x v="1"/>
    <x v="0"/>
    <x v="9"/>
    <x v="2"/>
    <n v="347486"/>
  </r>
  <r>
    <x v="114"/>
    <x v="0"/>
    <x v="0"/>
    <x v="0"/>
    <x v="2"/>
    <n v="482181"/>
  </r>
  <r>
    <x v="114"/>
    <x v="42"/>
    <x v="0"/>
    <x v="1"/>
    <x v="2"/>
    <n v="114"/>
  </r>
  <r>
    <x v="114"/>
    <x v="42"/>
    <x v="0"/>
    <x v="2"/>
    <x v="2"/>
    <n v="585"/>
  </r>
  <r>
    <x v="114"/>
    <x v="42"/>
    <x v="0"/>
    <x v="5"/>
    <x v="2"/>
    <n v="4030"/>
  </r>
  <r>
    <x v="114"/>
    <x v="42"/>
    <x v="0"/>
    <x v="8"/>
    <x v="2"/>
    <n v="1921"/>
  </r>
  <r>
    <x v="114"/>
    <x v="42"/>
    <x v="0"/>
    <x v="9"/>
    <x v="2"/>
    <n v="8119"/>
  </r>
  <r>
    <x v="114"/>
    <x v="0"/>
    <x v="0"/>
    <x v="0"/>
    <x v="2"/>
    <n v="14768"/>
  </r>
  <r>
    <x v="114"/>
    <x v="43"/>
    <x v="0"/>
    <x v="1"/>
    <x v="2"/>
    <n v="26"/>
  </r>
  <r>
    <x v="114"/>
    <x v="43"/>
    <x v="0"/>
    <x v="2"/>
    <x v="2"/>
    <n v="509"/>
  </r>
  <r>
    <x v="114"/>
    <x v="43"/>
    <x v="0"/>
    <x v="5"/>
    <x v="2"/>
    <n v="4030"/>
  </r>
  <r>
    <x v="114"/>
    <x v="43"/>
    <x v="0"/>
    <x v="8"/>
    <x v="2"/>
    <n v="899"/>
  </r>
  <r>
    <x v="114"/>
    <x v="43"/>
    <x v="0"/>
    <x v="9"/>
    <x v="2"/>
    <n v="1563"/>
  </r>
  <r>
    <x v="114"/>
    <x v="0"/>
    <x v="0"/>
    <x v="0"/>
    <x v="2"/>
    <n v="7027"/>
  </r>
  <r>
    <x v="114"/>
    <x v="44"/>
    <x v="0"/>
    <x v="1"/>
    <x v="2"/>
    <n v="6782"/>
  </r>
  <r>
    <x v="114"/>
    <x v="44"/>
    <x v="0"/>
    <x v="2"/>
    <x v="2"/>
    <n v="350"/>
  </r>
  <r>
    <x v="114"/>
    <x v="44"/>
    <x v="0"/>
    <x v="3"/>
    <x v="2"/>
    <n v="6453"/>
  </r>
  <r>
    <x v="114"/>
    <x v="44"/>
    <x v="0"/>
    <x v="5"/>
    <x v="2"/>
    <n v="4870"/>
  </r>
  <r>
    <x v="114"/>
    <x v="44"/>
    <x v="0"/>
    <x v="8"/>
    <x v="2"/>
    <n v="26788"/>
  </r>
  <r>
    <x v="114"/>
    <x v="44"/>
    <x v="0"/>
    <x v="9"/>
    <x v="2"/>
    <n v="49515"/>
  </r>
  <r>
    <x v="114"/>
    <x v="0"/>
    <x v="0"/>
    <x v="0"/>
    <x v="2"/>
    <n v="94757"/>
  </r>
  <r>
    <x v="114"/>
    <x v="45"/>
    <x v="0"/>
    <x v="1"/>
    <x v="2"/>
    <n v="1545"/>
  </r>
  <r>
    <x v="114"/>
    <x v="45"/>
    <x v="0"/>
    <x v="2"/>
    <x v="2"/>
    <n v="2909"/>
  </r>
  <r>
    <x v="114"/>
    <x v="45"/>
    <x v="0"/>
    <x v="3"/>
    <x v="2"/>
    <n v="16825"/>
  </r>
  <r>
    <x v="114"/>
    <x v="45"/>
    <x v="0"/>
    <x v="5"/>
    <x v="2"/>
    <n v="7701"/>
  </r>
  <r>
    <x v="114"/>
    <x v="45"/>
    <x v="0"/>
    <x v="8"/>
    <x v="2"/>
    <n v="44329"/>
  </r>
  <r>
    <x v="114"/>
    <x v="45"/>
    <x v="0"/>
    <x v="9"/>
    <x v="2"/>
    <n v="283390"/>
  </r>
  <r>
    <x v="114"/>
    <x v="0"/>
    <x v="0"/>
    <x v="0"/>
    <x v="2"/>
    <n v="356699"/>
  </r>
  <r>
    <x v="114"/>
    <x v="46"/>
    <x v="0"/>
    <x v="5"/>
    <x v="2"/>
    <n v="4030"/>
  </r>
  <r>
    <x v="114"/>
    <x v="46"/>
    <x v="0"/>
    <x v="9"/>
    <x v="2"/>
    <n v="4900"/>
  </r>
  <r>
    <x v="114"/>
    <x v="0"/>
    <x v="0"/>
    <x v="0"/>
    <x v="2"/>
    <n v="8930"/>
  </r>
  <r>
    <x v="96"/>
    <x v="52"/>
    <x v="4"/>
    <x v="1"/>
    <x v="2"/>
    <n v="585"/>
  </r>
  <r>
    <x v="96"/>
    <x v="52"/>
    <x v="4"/>
    <x v="2"/>
    <x v="2"/>
    <n v="1890"/>
  </r>
  <r>
    <x v="96"/>
    <x v="52"/>
    <x v="4"/>
    <x v="5"/>
    <x v="2"/>
    <n v="13344"/>
  </r>
  <r>
    <x v="96"/>
    <x v="52"/>
    <x v="4"/>
    <x v="6"/>
    <x v="2"/>
    <n v="6"/>
  </r>
  <r>
    <x v="96"/>
    <x v="52"/>
    <x v="4"/>
    <x v="8"/>
    <x v="2"/>
    <n v="34150"/>
  </r>
  <r>
    <x v="96"/>
    <x v="52"/>
    <x v="4"/>
    <x v="9"/>
    <x v="2"/>
    <n v="82122"/>
  </r>
  <r>
    <x v="96"/>
    <x v="0"/>
    <x v="0"/>
    <x v="0"/>
    <x v="2"/>
    <n v="132098"/>
  </r>
  <r>
    <x v="96"/>
    <x v="52"/>
    <x v="5"/>
    <x v="2"/>
    <x v="2"/>
    <n v="387"/>
  </r>
  <r>
    <x v="96"/>
    <x v="52"/>
    <x v="5"/>
    <x v="5"/>
    <x v="2"/>
    <n v="3968"/>
  </r>
  <r>
    <x v="96"/>
    <x v="52"/>
    <x v="5"/>
    <x v="6"/>
    <x v="2"/>
    <n v="5"/>
  </r>
  <r>
    <x v="96"/>
    <x v="52"/>
    <x v="5"/>
    <x v="8"/>
    <x v="2"/>
    <n v="6753"/>
  </r>
  <r>
    <x v="96"/>
    <x v="52"/>
    <x v="5"/>
    <x v="9"/>
    <x v="2"/>
    <n v="32845"/>
  </r>
  <r>
    <x v="96"/>
    <x v="0"/>
    <x v="0"/>
    <x v="0"/>
    <x v="2"/>
    <n v="43958"/>
  </r>
  <r>
    <x v="96"/>
    <x v="52"/>
    <x v="6"/>
    <x v="1"/>
    <x v="2"/>
    <n v="551"/>
  </r>
  <r>
    <x v="96"/>
    <x v="52"/>
    <x v="6"/>
    <x v="2"/>
    <x v="2"/>
    <n v="1272"/>
  </r>
  <r>
    <x v="96"/>
    <x v="52"/>
    <x v="6"/>
    <x v="5"/>
    <x v="2"/>
    <n v="1078"/>
  </r>
  <r>
    <x v="96"/>
    <x v="52"/>
    <x v="6"/>
    <x v="8"/>
    <x v="2"/>
    <n v="7546"/>
  </r>
  <r>
    <x v="96"/>
    <x v="52"/>
    <x v="6"/>
    <x v="9"/>
    <x v="2"/>
    <n v="7683"/>
  </r>
  <r>
    <x v="96"/>
    <x v="0"/>
    <x v="0"/>
    <x v="0"/>
    <x v="2"/>
    <n v="18131"/>
  </r>
  <r>
    <x v="96"/>
    <x v="52"/>
    <x v="7"/>
    <x v="5"/>
    <x v="2"/>
    <n v="2107"/>
  </r>
  <r>
    <x v="96"/>
    <x v="52"/>
    <x v="7"/>
    <x v="8"/>
    <x v="2"/>
    <n v="2706"/>
  </r>
  <r>
    <x v="96"/>
    <x v="52"/>
    <x v="7"/>
    <x v="9"/>
    <x v="2"/>
    <n v="5499"/>
  </r>
  <r>
    <x v="96"/>
    <x v="0"/>
    <x v="0"/>
    <x v="0"/>
    <x v="2"/>
    <n v="10313"/>
  </r>
  <r>
    <x v="96"/>
    <x v="52"/>
    <x v="8"/>
    <x v="1"/>
    <x v="2"/>
    <n v="32"/>
  </r>
  <r>
    <x v="96"/>
    <x v="52"/>
    <x v="8"/>
    <x v="2"/>
    <x v="2"/>
    <n v="232"/>
  </r>
  <r>
    <x v="96"/>
    <x v="52"/>
    <x v="8"/>
    <x v="5"/>
    <x v="2"/>
    <n v="5842"/>
  </r>
  <r>
    <x v="96"/>
    <x v="52"/>
    <x v="8"/>
    <x v="8"/>
    <x v="2"/>
    <n v="14762"/>
  </r>
  <r>
    <x v="96"/>
    <x v="52"/>
    <x v="8"/>
    <x v="9"/>
    <x v="2"/>
    <n v="35522"/>
  </r>
  <r>
    <x v="96"/>
    <x v="0"/>
    <x v="0"/>
    <x v="0"/>
    <x v="2"/>
    <n v="56389"/>
  </r>
  <r>
    <x v="96"/>
    <x v="52"/>
    <x v="9"/>
    <x v="1"/>
    <x v="2"/>
    <n v="2"/>
  </r>
  <r>
    <x v="96"/>
    <x v="52"/>
    <x v="9"/>
    <x v="5"/>
    <x v="2"/>
    <n v="349"/>
  </r>
  <r>
    <x v="96"/>
    <x v="52"/>
    <x v="9"/>
    <x v="6"/>
    <x v="2"/>
    <n v="1"/>
  </r>
  <r>
    <x v="96"/>
    <x v="52"/>
    <x v="9"/>
    <x v="8"/>
    <x v="2"/>
    <n v="2384"/>
  </r>
  <r>
    <x v="96"/>
    <x v="52"/>
    <x v="9"/>
    <x v="9"/>
    <x v="2"/>
    <n v="573"/>
  </r>
  <r>
    <x v="96"/>
    <x v="0"/>
    <x v="0"/>
    <x v="0"/>
    <x v="2"/>
    <n v="3308"/>
  </r>
  <r>
    <x v="96"/>
    <x v="53"/>
    <x v="4"/>
    <x v="5"/>
    <x v="2"/>
    <n v="31502"/>
  </r>
  <r>
    <x v="96"/>
    <x v="53"/>
    <x v="4"/>
    <x v="8"/>
    <x v="2"/>
    <n v="147258"/>
  </r>
  <r>
    <x v="96"/>
    <x v="53"/>
    <x v="4"/>
    <x v="9"/>
    <x v="2"/>
    <n v="40813"/>
  </r>
  <r>
    <x v="96"/>
    <x v="0"/>
    <x v="0"/>
    <x v="0"/>
    <x v="2"/>
    <n v="219573"/>
  </r>
  <r>
    <x v="96"/>
    <x v="53"/>
    <x v="5"/>
    <x v="5"/>
    <x v="2"/>
    <n v="28109"/>
  </r>
  <r>
    <x v="96"/>
    <x v="53"/>
    <x v="5"/>
    <x v="8"/>
    <x v="2"/>
    <n v="116835"/>
  </r>
  <r>
    <x v="96"/>
    <x v="53"/>
    <x v="5"/>
    <x v="9"/>
    <x v="2"/>
    <n v="22919"/>
  </r>
  <r>
    <x v="96"/>
    <x v="0"/>
    <x v="0"/>
    <x v="0"/>
    <x v="2"/>
    <n v="167863"/>
  </r>
  <r>
    <x v="96"/>
    <x v="53"/>
    <x v="6"/>
    <x v="5"/>
    <x v="2"/>
    <n v="2623"/>
  </r>
  <r>
    <x v="96"/>
    <x v="53"/>
    <x v="6"/>
    <x v="8"/>
    <x v="2"/>
    <n v="26815"/>
  </r>
  <r>
    <x v="96"/>
    <x v="53"/>
    <x v="6"/>
    <x v="9"/>
    <x v="2"/>
    <n v="2640"/>
  </r>
  <r>
    <x v="96"/>
    <x v="0"/>
    <x v="0"/>
    <x v="0"/>
    <x v="2"/>
    <n v="32078"/>
  </r>
  <r>
    <x v="96"/>
    <x v="53"/>
    <x v="7"/>
    <x v="8"/>
    <x v="2"/>
    <n v="528"/>
  </r>
  <r>
    <x v="96"/>
    <x v="53"/>
    <x v="7"/>
    <x v="9"/>
    <x v="2"/>
    <n v="15"/>
  </r>
  <r>
    <x v="96"/>
    <x v="0"/>
    <x v="0"/>
    <x v="0"/>
    <x v="2"/>
    <n v="543"/>
  </r>
  <r>
    <x v="96"/>
    <x v="53"/>
    <x v="8"/>
    <x v="9"/>
    <x v="2"/>
    <n v="854"/>
  </r>
  <r>
    <x v="96"/>
    <x v="0"/>
    <x v="0"/>
    <x v="0"/>
    <x v="2"/>
    <n v="854"/>
  </r>
  <r>
    <x v="96"/>
    <x v="53"/>
    <x v="9"/>
    <x v="5"/>
    <x v="2"/>
    <n v="770"/>
  </r>
  <r>
    <x v="96"/>
    <x v="53"/>
    <x v="9"/>
    <x v="8"/>
    <x v="2"/>
    <n v="3080"/>
  </r>
  <r>
    <x v="96"/>
    <x v="53"/>
    <x v="9"/>
    <x v="9"/>
    <x v="2"/>
    <n v="14385"/>
  </r>
  <r>
    <x v="96"/>
    <x v="0"/>
    <x v="0"/>
    <x v="0"/>
    <x v="2"/>
    <n v="18236"/>
  </r>
  <r>
    <x v="96"/>
    <x v="54"/>
    <x v="4"/>
    <x v="1"/>
    <x v="2"/>
    <n v="10624"/>
  </r>
  <r>
    <x v="96"/>
    <x v="54"/>
    <x v="4"/>
    <x v="2"/>
    <x v="2"/>
    <n v="269"/>
  </r>
  <r>
    <x v="96"/>
    <x v="54"/>
    <x v="4"/>
    <x v="5"/>
    <x v="2"/>
    <n v="2961"/>
  </r>
  <r>
    <x v="96"/>
    <x v="54"/>
    <x v="4"/>
    <x v="6"/>
    <x v="2"/>
    <n v="1719"/>
  </r>
  <r>
    <x v="96"/>
    <x v="54"/>
    <x v="4"/>
    <x v="7"/>
    <x v="2"/>
    <n v="1560"/>
  </r>
  <r>
    <x v="96"/>
    <x v="54"/>
    <x v="4"/>
    <x v="8"/>
    <x v="2"/>
    <n v="22"/>
  </r>
  <r>
    <x v="96"/>
    <x v="54"/>
    <x v="4"/>
    <x v="9"/>
    <x v="2"/>
    <n v="3242"/>
  </r>
  <r>
    <x v="96"/>
    <x v="0"/>
    <x v="0"/>
    <x v="0"/>
    <x v="2"/>
    <n v="20399"/>
  </r>
  <r>
    <x v="96"/>
    <x v="54"/>
    <x v="5"/>
    <x v="1"/>
    <x v="2"/>
    <n v="2896"/>
  </r>
  <r>
    <x v="96"/>
    <x v="54"/>
    <x v="5"/>
    <x v="2"/>
    <x v="2"/>
    <n v="250"/>
  </r>
  <r>
    <x v="96"/>
    <x v="54"/>
    <x v="5"/>
    <x v="5"/>
    <x v="2"/>
    <n v="435"/>
  </r>
  <r>
    <x v="96"/>
    <x v="54"/>
    <x v="5"/>
    <x v="6"/>
    <x v="2"/>
    <n v="6"/>
  </r>
  <r>
    <x v="96"/>
    <x v="54"/>
    <x v="5"/>
    <x v="7"/>
    <x v="2"/>
    <n v="1280"/>
  </r>
  <r>
    <x v="96"/>
    <x v="54"/>
    <x v="5"/>
    <x v="9"/>
    <x v="2"/>
    <n v="275"/>
  </r>
  <r>
    <x v="96"/>
    <x v="0"/>
    <x v="0"/>
    <x v="0"/>
    <x v="2"/>
    <n v="5143"/>
  </r>
  <r>
    <x v="96"/>
    <x v="54"/>
    <x v="6"/>
    <x v="1"/>
    <x v="2"/>
    <n v="2670"/>
  </r>
  <r>
    <x v="96"/>
    <x v="54"/>
    <x v="6"/>
    <x v="5"/>
    <x v="2"/>
    <n v="1501"/>
  </r>
  <r>
    <x v="96"/>
    <x v="54"/>
    <x v="6"/>
    <x v="6"/>
    <x v="2"/>
    <n v="330"/>
  </r>
  <r>
    <x v="96"/>
    <x v="54"/>
    <x v="6"/>
    <x v="7"/>
    <x v="2"/>
    <n v="261"/>
  </r>
  <r>
    <x v="96"/>
    <x v="54"/>
    <x v="6"/>
    <x v="8"/>
    <x v="2"/>
    <n v="22"/>
  </r>
  <r>
    <x v="96"/>
    <x v="54"/>
    <x v="6"/>
    <x v="9"/>
    <x v="2"/>
    <n v="962"/>
  </r>
  <r>
    <x v="96"/>
    <x v="0"/>
    <x v="0"/>
    <x v="0"/>
    <x v="2"/>
    <n v="5746"/>
  </r>
  <r>
    <x v="96"/>
    <x v="54"/>
    <x v="7"/>
    <x v="1"/>
    <x v="2"/>
    <n v="2153"/>
  </r>
  <r>
    <x v="96"/>
    <x v="54"/>
    <x v="7"/>
    <x v="5"/>
    <x v="2"/>
    <n v="396"/>
  </r>
  <r>
    <x v="96"/>
    <x v="54"/>
    <x v="7"/>
    <x v="7"/>
    <x v="2"/>
    <n v="19"/>
  </r>
  <r>
    <x v="96"/>
    <x v="54"/>
    <x v="7"/>
    <x v="9"/>
    <x v="2"/>
    <n v="28"/>
  </r>
  <r>
    <x v="96"/>
    <x v="0"/>
    <x v="0"/>
    <x v="0"/>
    <x v="2"/>
    <n v="2595"/>
  </r>
  <r>
    <x v="96"/>
    <x v="54"/>
    <x v="8"/>
    <x v="1"/>
    <x v="2"/>
    <n v="1610"/>
  </r>
  <r>
    <x v="96"/>
    <x v="54"/>
    <x v="8"/>
    <x v="2"/>
    <x v="2"/>
    <n v="19"/>
  </r>
  <r>
    <x v="96"/>
    <x v="54"/>
    <x v="8"/>
    <x v="5"/>
    <x v="2"/>
    <n v="482"/>
  </r>
  <r>
    <x v="96"/>
    <x v="54"/>
    <x v="8"/>
    <x v="6"/>
    <x v="2"/>
    <n v="1383"/>
  </r>
  <r>
    <x v="96"/>
    <x v="54"/>
    <x v="8"/>
    <x v="9"/>
    <x v="2"/>
    <n v="1973"/>
  </r>
  <r>
    <x v="96"/>
    <x v="0"/>
    <x v="0"/>
    <x v="0"/>
    <x v="2"/>
    <n v="5468"/>
  </r>
  <r>
    <x v="96"/>
    <x v="54"/>
    <x v="9"/>
    <x v="1"/>
    <x v="2"/>
    <n v="1296"/>
  </r>
  <r>
    <x v="96"/>
    <x v="54"/>
    <x v="9"/>
    <x v="5"/>
    <x v="2"/>
    <n v="147"/>
  </r>
  <r>
    <x v="96"/>
    <x v="54"/>
    <x v="9"/>
    <x v="9"/>
    <x v="2"/>
    <n v="4"/>
  </r>
  <r>
    <x v="96"/>
    <x v="0"/>
    <x v="0"/>
    <x v="0"/>
    <x v="2"/>
    <n v="1447"/>
  </r>
  <r>
    <x v="96"/>
    <x v="55"/>
    <x v="4"/>
    <x v="5"/>
    <x v="2"/>
    <n v="734"/>
  </r>
  <r>
    <x v="96"/>
    <x v="55"/>
    <x v="4"/>
    <x v="8"/>
    <x v="2"/>
    <n v="15569"/>
  </r>
  <r>
    <x v="96"/>
    <x v="55"/>
    <x v="4"/>
    <x v="9"/>
    <x v="2"/>
    <n v="32268"/>
  </r>
  <r>
    <x v="96"/>
    <x v="0"/>
    <x v="0"/>
    <x v="0"/>
    <x v="2"/>
    <n v="48570"/>
  </r>
  <r>
    <x v="96"/>
    <x v="55"/>
    <x v="5"/>
    <x v="5"/>
    <x v="2"/>
    <n v="110"/>
  </r>
  <r>
    <x v="96"/>
    <x v="55"/>
    <x v="5"/>
    <x v="8"/>
    <x v="2"/>
    <n v="5707"/>
  </r>
  <r>
    <x v="96"/>
    <x v="55"/>
    <x v="5"/>
    <x v="9"/>
    <x v="2"/>
    <n v="7756"/>
  </r>
  <r>
    <x v="96"/>
    <x v="0"/>
    <x v="0"/>
    <x v="0"/>
    <x v="2"/>
    <n v="13574"/>
  </r>
  <r>
    <x v="96"/>
    <x v="55"/>
    <x v="6"/>
    <x v="5"/>
    <x v="2"/>
    <n v="624"/>
  </r>
  <r>
    <x v="96"/>
    <x v="55"/>
    <x v="6"/>
    <x v="8"/>
    <x v="2"/>
    <n v="851"/>
  </r>
  <r>
    <x v="96"/>
    <x v="55"/>
    <x v="6"/>
    <x v="9"/>
    <x v="2"/>
    <n v="2974"/>
  </r>
  <r>
    <x v="96"/>
    <x v="0"/>
    <x v="0"/>
    <x v="0"/>
    <x v="2"/>
    <n v="4449"/>
  </r>
  <r>
    <x v="96"/>
    <x v="55"/>
    <x v="7"/>
    <x v="8"/>
    <x v="2"/>
    <n v="6815"/>
  </r>
  <r>
    <x v="96"/>
    <x v="55"/>
    <x v="7"/>
    <x v="9"/>
    <x v="2"/>
    <n v="16411"/>
  </r>
  <r>
    <x v="96"/>
    <x v="0"/>
    <x v="0"/>
    <x v="0"/>
    <x v="2"/>
    <n v="23226"/>
  </r>
  <r>
    <x v="96"/>
    <x v="55"/>
    <x v="8"/>
    <x v="8"/>
    <x v="2"/>
    <n v="1427"/>
  </r>
  <r>
    <x v="96"/>
    <x v="55"/>
    <x v="8"/>
    <x v="9"/>
    <x v="2"/>
    <n v="3688"/>
  </r>
  <r>
    <x v="96"/>
    <x v="0"/>
    <x v="0"/>
    <x v="0"/>
    <x v="2"/>
    <n v="5115"/>
  </r>
  <r>
    <x v="96"/>
    <x v="55"/>
    <x v="9"/>
    <x v="8"/>
    <x v="2"/>
    <n v="768"/>
  </r>
  <r>
    <x v="96"/>
    <x v="55"/>
    <x v="9"/>
    <x v="9"/>
    <x v="2"/>
    <n v="1439"/>
  </r>
  <r>
    <x v="96"/>
    <x v="0"/>
    <x v="0"/>
    <x v="0"/>
    <x v="2"/>
    <n v="2207"/>
  </r>
  <r>
    <x v="96"/>
    <x v="56"/>
    <x v="4"/>
    <x v="1"/>
    <x v="2"/>
    <n v="3697"/>
  </r>
  <r>
    <x v="96"/>
    <x v="56"/>
    <x v="4"/>
    <x v="3"/>
    <x v="2"/>
    <n v="403"/>
  </r>
  <r>
    <x v="96"/>
    <x v="56"/>
    <x v="4"/>
    <x v="4"/>
    <x v="2"/>
    <n v="200"/>
  </r>
  <r>
    <x v="96"/>
    <x v="56"/>
    <x v="4"/>
    <x v="5"/>
    <x v="2"/>
    <n v="387"/>
  </r>
  <r>
    <x v="96"/>
    <x v="56"/>
    <x v="4"/>
    <x v="6"/>
    <x v="2"/>
    <n v="306"/>
  </r>
  <r>
    <x v="96"/>
    <x v="56"/>
    <x v="4"/>
    <x v="9"/>
    <x v="2"/>
    <n v="21462"/>
  </r>
  <r>
    <x v="96"/>
    <x v="0"/>
    <x v="0"/>
    <x v="0"/>
    <x v="2"/>
    <n v="26455"/>
  </r>
  <r>
    <x v="96"/>
    <x v="56"/>
    <x v="5"/>
    <x v="1"/>
    <x v="2"/>
    <n v="1891"/>
  </r>
  <r>
    <x v="96"/>
    <x v="56"/>
    <x v="5"/>
    <x v="3"/>
    <x v="2"/>
    <n v="219"/>
  </r>
  <r>
    <x v="96"/>
    <x v="56"/>
    <x v="5"/>
    <x v="4"/>
    <x v="2"/>
    <n v="200"/>
  </r>
  <r>
    <x v="96"/>
    <x v="56"/>
    <x v="5"/>
    <x v="5"/>
    <x v="2"/>
    <n v="66"/>
  </r>
  <r>
    <x v="96"/>
    <x v="56"/>
    <x v="5"/>
    <x v="6"/>
    <x v="2"/>
    <n v="306"/>
  </r>
  <r>
    <x v="96"/>
    <x v="56"/>
    <x v="5"/>
    <x v="9"/>
    <x v="2"/>
    <n v="20373"/>
  </r>
  <r>
    <x v="96"/>
    <x v="0"/>
    <x v="0"/>
    <x v="0"/>
    <x v="2"/>
    <n v="23055"/>
  </r>
  <r>
    <x v="96"/>
    <x v="56"/>
    <x v="6"/>
    <x v="1"/>
    <x v="2"/>
    <n v="1060"/>
  </r>
  <r>
    <x v="96"/>
    <x v="56"/>
    <x v="6"/>
    <x v="3"/>
    <x v="2"/>
    <n v="184"/>
  </r>
  <r>
    <x v="96"/>
    <x v="56"/>
    <x v="6"/>
    <x v="5"/>
    <x v="2"/>
    <n v="320"/>
  </r>
  <r>
    <x v="96"/>
    <x v="56"/>
    <x v="6"/>
    <x v="9"/>
    <x v="2"/>
    <n v="1085"/>
  </r>
  <r>
    <x v="96"/>
    <x v="0"/>
    <x v="0"/>
    <x v="0"/>
    <x v="2"/>
    <n v="2649"/>
  </r>
  <r>
    <x v="96"/>
    <x v="56"/>
    <x v="7"/>
    <x v="1"/>
    <x v="2"/>
    <n v="8"/>
  </r>
  <r>
    <x v="96"/>
    <x v="0"/>
    <x v="0"/>
    <x v="0"/>
    <x v="2"/>
    <n v="8"/>
  </r>
  <r>
    <x v="96"/>
    <x v="56"/>
    <x v="9"/>
    <x v="1"/>
    <x v="2"/>
    <n v="739"/>
  </r>
  <r>
    <x v="96"/>
    <x v="56"/>
    <x v="9"/>
    <x v="9"/>
    <x v="2"/>
    <n v="4"/>
  </r>
  <r>
    <x v="96"/>
    <x v="0"/>
    <x v="0"/>
    <x v="0"/>
    <x v="2"/>
    <n v="743"/>
  </r>
  <r>
    <x v="96"/>
    <x v="57"/>
    <x v="4"/>
    <x v="5"/>
    <x v="2"/>
    <n v="5026"/>
  </r>
  <r>
    <x v="96"/>
    <x v="57"/>
    <x v="4"/>
    <x v="8"/>
    <x v="2"/>
    <n v="17362"/>
  </r>
  <r>
    <x v="96"/>
    <x v="57"/>
    <x v="4"/>
    <x v="9"/>
    <x v="2"/>
    <n v="4908"/>
  </r>
  <r>
    <x v="96"/>
    <x v="0"/>
    <x v="0"/>
    <x v="0"/>
    <x v="2"/>
    <n v="27296"/>
  </r>
  <r>
    <x v="96"/>
    <x v="57"/>
    <x v="5"/>
    <x v="5"/>
    <x v="2"/>
    <n v="4621"/>
  </r>
  <r>
    <x v="96"/>
    <x v="57"/>
    <x v="5"/>
    <x v="8"/>
    <x v="2"/>
    <n v="5326"/>
  </r>
  <r>
    <x v="96"/>
    <x v="57"/>
    <x v="5"/>
    <x v="9"/>
    <x v="2"/>
    <n v="3704"/>
  </r>
  <r>
    <x v="96"/>
    <x v="0"/>
    <x v="0"/>
    <x v="0"/>
    <x v="2"/>
    <n v="13652"/>
  </r>
  <r>
    <x v="96"/>
    <x v="57"/>
    <x v="6"/>
    <x v="8"/>
    <x v="2"/>
    <n v="10834"/>
  </r>
  <r>
    <x v="96"/>
    <x v="57"/>
    <x v="6"/>
    <x v="9"/>
    <x v="2"/>
    <n v="573"/>
  </r>
  <r>
    <x v="96"/>
    <x v="0"/>
    <x v="0"/>
    <x v="0"/>
    <x v="2"/>
    <n v="11407"/>
  </r>
  <r>
    <x v="96"/>
    <x v="57"/>
    <x v="7"/>
    <x v="8"/>
    <x v="2"/>
    <n v="1131"/>
  </r>
  <r>
    <x v="96"/>
    <x v="57"/>
    <x v="7"/>
    <x v="9"/>
    <x v="2"/>
    <n v="335"/>
  </r>
  <r>
    <x v="96"/>
    <x v="0"/>
    <x v="0"/>
    <x v="0"/>
    <x v="2"/>
    <n v="1466"/>
  </r>
  <r>
    <x v="96"/>
    <x v="57"/>
    <x v="8"/>
    <x v="5"/>
    <x v="2"/>
    <n v="405"/>
  </r>
  <r>
    <x v="96"/>
    <x v="0"/>
    <x v="0"/>
    <x v="0"/>
    <x v="2"/>
    <n v="405"/>
  </r>
  <r>
    <x v="96"/>
    <x v="57"/>
    <x v="9"/>
    <x v="8"/>
    <x v="2"/>
    <n v="70"/>
  </r>
  <r>
    <x v="96"/>
    <x v="57"/>
    <x v="9"/>
    <x v="9"/>
    <x v="2"/>
    <n v="296"/>
  </r>
  <r>
    <x v="96"/>
    <x v="0"/>
    <x v="0"/>
    <x v="0"/>
    <x v="2"/>
    <n v="366"/>
  </r>
  <r>
    <x v="96"/>
    <x v="58"/>
    <x v="4"/>
    <x v="2"/>
    <x v="2"/>
    <n v="188300"/>
  </r>
  <r>
    <x v="96"/>
    <x v="58"/>
    <x v="4"/>
    <x v="5"/>
    <x v="2"/>
    <n v="39257"/>
  </r>
  <r>
    <x v="96"/>
    <x v="58"/>
    <x v="4"/>
    <x v="9"/>
    <x v="2"/>
    <n v="110"/>
  </r>
  <r>
    <x v="96"/>
    <x v="0"/>
    <x v="0"/>
    <x v="0"/>
    <x v="2"/>
    <n v="227667"/>
  </r>
  <r>
    <x v="96"/>
    <x v="58"/>
    <x v="5"/>
    <x v="2"/>
    <x v="2"/>
    <n v="1000"/>
  </r>
  <r>
    <x v="96"/>
    <x v="58"/>
    <x v="5"/>
    <x v="5"/>
    <x v="2"/>
    <n v="22209"/>
  </r>
  <r>
    <x v="96"/>
    <x v="0"/>
    <x v="0"/>
    <x v="0"/>
    <x v="2"/>
    <n v="23209"/>
  </r>
  <r>
    <x v="96"/>
    <x v="58"/>
    <x v="6"/>
    <x v="2"/>
    <x v="2"/>
    <n v="26424"/>
  </r>
  <r>
    <x v="96"/>
    <x v="58"/>
    <x v="6"/>
    <x v="5"/>
    <x v="2"/>
    <n v="16719"/>
  </r>
  <r>
    <x v="96"/>
    <x v="0"/>
    <x v="0"/>
    <x v="0"/>
    <x v="2"/>
    <n v="43144"/>
  </r>
  <r>
    <x v="96"/>
    <x v="58"/>
    <x v="7"/>
    <x v="2"/>
    <x v="2"/>
    <n v="120555"/>
  </r>
  <r>
    <x v="96"/>
    <x v="58"/>
    <x v="7"/>
    <x v="5"/>
    <x v="2"/>
    <n v="118"/>
  </r>
  <r>
    <x v="96"/>
    <x v="58"/>
    <x v="7"/>
    <x v="9"/>
    <x v="2"/>
    <n v="110"/>
  </r>
  <r>
    <x v="96"/>
    <x v="0"/>
    <x v="0"/>
    <x v="0"/>
    <x v="2"/>
    <n v="120782"/>
  </r>
  <r>
    <x v="96"/>
    <x v="58"/>
    <x v="8"/>
    <x v="2"/>
    <x v="2"/>
    <n v="39155"/>
  </r>
  <r>
    <x v="96"/>
    <x v="58"/>
    <x v="8"/>
    <x v="5"/>
    <x v="2"/>
    <n v="211"/>
  </r>
  <r>
    <x v="96"/>
    <x v="0"/>
    <x v="0"/>
    <x v="0"/>
    <x v="2"/>
    <n v="39366"/>
  </r>
  <r>
    <x v="96"/>
    <x v="58"/>
    <x v="9"/>
    <x v="2"/>
    <x v="2"/>
    <n v="1166"/>
  </r>
  <r>
    <x v="96"/>
    <x v="0"/>
    <x v="0"/>
    <x v="0"/>
    <x v="2"/>
    <n v="1166"/>
  </r>
  <r>
    <x v="119"/>
    <x v="1"/>
    <x v="0"/>
    <x v="1"/>
    <x v="2"/>
    <n v="585"/>
  </r>
  <r>
    <x v="119"/>
    <x v="1"/>
    <x v="0"/>
    <x v="2"/>
    <x v="2"/>
    <n v="1890"/>
  </r>
  <r>
    <x v="119"/>
    <x v="1"/>
    <x v="0"/>
    <x v="5"/>
    <x v="2"/>
    <n v="13344"/>
  </r>
  <r>
    <x v="119"/>
    <x v="1"/>
    <x v="0"/>
    <x v="6"/>
    <x v="2"/>
    <n v="6"/>
  </r>
  <r>
    <x v="119"/>
    <x v="1"/>
    <x v="0"/>
    <x v="8"/>
    <x v="2"/>
    <n v="34151"/>
  </r>
  <r>
    <x v="119"/>
    <x v="1"/>
    <x v="0"/>
    <x v="9"/>
    <x v="2"/>
    <n v="82122"/>
  </r>
  <r>
    <x v="119"/>
    <x v="0"/>
    <x v="0"/>
    <x v="0"/>
    <x v="2"/>
    <n v="132098"/>
  </r>
  <r>
    <x v="119"/>
    <x v="42"/>
    <x v="0"/>
    <x v="2"/>
    <x v="2"/>
    <n v="387"/>
  </r>
  <r>
    <x v="119"/>
    <x v="42"/>
    <x v="0"/>
    <x v="5"/>
    <x v="2"/>
    <n v="3968"/>
  </r>
  <r>
    <x v="119"/>
    <x v="42"/>
    <x v="0"/>
    <x v="6"/>
    <x v="2"/>
    <n v="5"/>
  </r>
  <r>
    <x v="119"/>
    <x v="42"/>
    <x v="0"/>
    <x v="8"/>
    <x v="2"/>
    <n v="6753"/>
  </r>
  <r>
    <x v="119"/>
    <x v="42"/>
    <x v="0"/>
    <x v="9"/>
    <x v="2"/>
    <n v="32845"/>
  </r>
  <r>
    <x v="119"/>
    <x v="0"/>
    <x v="0"/>
    <x v="0"/>
    <x v="2"/>
    <n v="43958"/>
  </r>
  <r>
    <x v="119"/>
    <x v="43"/>
    <x v="0"/>
    <x v="1"/>
    <x v="2"/>
    <n v="551"/>
  </r>
  <r>
    <x v="119"/>
    <x v="43"/>
    <x v="0"/>
    <x v="2"/>
    <x v="2"/>
    <n v="1272"/>
  </r>
  <r>
    <x v="119"/>
    <x v="43"/>
    <x v="0"/>
    <x v="5"/>
    <x v="2"/>
    <n v="1078"/>
  </r>
  <r>
    <x v="119"/>
    <x v="43"/>
    <x v="0"/>
    <x v="8"/>
    <x v="2"/>
    <n v="7546"/>
  </r>
  <r>
    <x v="119"/>
    <x v="43"/>
    <x v="0"/>
    <x v="9"/>
    <x v="2"/>
    <n v="7683"/>
  </r>
  <r>
    <x v="119"/>
    <x v="0"/>
    <x v="0"/>
    <x v="0"/>
    <x v="2"/>
    <n v="18131"/>
  </r>
  <r>
    <x v="119"/>
    <x v="44"/>
    <x v="0"/>
    <x v="5"/>
    <x v="2"/>
    <n v="2107"/>
  </r>
  <r>
    <x v="119"/>
    <x v="44"/>
    <x v="0"/>
    <x v="8"/>
    <x v="2"/>
    <n v="2706"/>
  </r>
  <r>
    <x v="119"/>
    <x v="44"/>
    <x v="0"/>
    <x v="9"/>
    <x v="2"/>
    <n v="5499"/>
  </r>
  <r>
    <x v="119"/>
    <x v="0"/>
    <x v="0"/>
    <x v="0"/>
    <x v="2"/>
    <n v="10313"/>
  </r>
  <r>
    <x v="119"/>
    <x v="45"/>
    <x v="0"/>
    <x v="1"/>
    <x v="2"/>
    <n v="32"/>
  </r>
  <r>
    <x v="119"/>
    <x v="45"/>
    <x v="0"/>
    <x v="2"/>
    <x v="2"/>
    <n v="232"/>
  </r>
  <r>
    <x v="119"/>
    <x v="45"/>
    <x v="0"/>
    <x v="5"/>
    <x v="2"/>
    <n v="5842"/>
  </r>
  <r>
    <x v="119"/>
    <x v="45"/>
    <x v="0"/>
    <x v="8"/>
    <x v="2"/>
    <n v="14762"/>
  </r>
  <r>
    <x v="119"/>
    <x v="45"/>
    <x v="0"/>
    <x v="9"/>
    <x v="2"/>
    <n v="35522"/>
  </r>
  <r>
    <x v="119"/>
    <x v="0"/>
    <x v="0"/>
    <x v="0"/>
    <x v="2"/>
    <n v="56389"/>
  </r>
  <r>
    <x v="119"/>
    <x v="46"/>
    <x v="0"/>
    <x v="1"/>
    <x v="2"/>
    <n v="2"/>
  </r>
  <r>
    <x v="119"/>
    <x v="46"/>
    <x v="0"/>
    <x v="5"/>
    <x v="2"/>
    <n v="349"/>
  </r>
  <r>
    <x v="119"/>
    <x v="46"/>
    <x v="0"/>
    <x v="6"/>
    <x v="2"/>
    <n v="1"/>
  </r>
  <r>
    <x v="119"/>
    <x v="46"/>
    <x v="0"/>
    <x v="8"/>
    <x v="2"/>
    <n v="2384"/>
  </r>
  <r>
    <x v="119"/>
    <x v="46"/>
    <x v="0"/>
    <x v="9"/>
    <x v="2"/>
    <n v="573"/>
  </r>
  <r>
    <x v="119"/>
    <x v="0"/>
    <x v="0"/>
    <x v="0"/>
    <x v="2"/>
    <n v="3308"/>
  </r>
  <r>
    <x v="134"/>
    <x v="1"/>
    <x v="0"/>
    <x v="5"/>
    <x v="2"/>
    <n v="31502"/>
  </r>
  <r>
    <x v="134"/>
    <x v="1"/>
    <x v="0"/>
    <x v="8"/>
    <x v="2"/>
    <n v="147258"/>
  </r>
  <r>
    <x v="134"/>
    <x v="1"/>
    <x v="0"/>
    <x v="9"/>
    <x v="2"/>
    <n v="40813"/>
  </r>
  <r>
    <x v="134"/>
    <x v="0"/>
    <x v="0"/>
    <x v="0"/>
    <x v="2"/>
    <n v="219573"/>
  </r>
  <r>
    <x v="134"/>
    <x v="42"/>
    <x v="0"/>
    <x v="5"/>
    <x v="2"/>
    <n v="28109"/>
  </r>
  <r>
    <x v="134"/>
    <x v="42"/>
    <x v="0"/>
    <x v="8"/>
    <x v="2"/>
    <n v="116835"/>
  </r>
  <r>
    <x v="134"/>
    <x v="42"/>
    <x v="0"/>
    <x v="9"/>
    <x v="2"/>
    <n v="22919"/>
  </r>
  <r>
    <x v="134"/>
    <x v="0"/>
    <x v="0"/>
    <x v="0"/>
    <x v="2"/>
    <n v="167863"/>
  </r>
  <r>
    <x v="134"/>
    <x v="43"/>
    <x v="0"/>
    <x v="5"/>
    <x v="2"/>
    <n v="2623"/>
  </r>
  <r>
    <x v="134"/>
    <x v="43"/>
    <x v="0"/>
    <x v="8"/>
    <x v="2"/>
    <n v="26815"/>
  </r>
  <r>
    <x v="134"/>
    <x v="43"/>
    <x v="0"/>
    <x v="9"/>
    <x v="2"/>
    <n v="2640"/>
  </r>
  <r>
    <x v="134"/>
    <x v="0"/>
    <x v="0"/>
    <x v="0"/>
    <x v="2"/>
    <n v="32078"/>
  </r>
  <r>
    <x v="134"/>
    <x v="44"/>
    <x v="0"/>
    <x v="8"/>
    <x v="2"/>
    <n v="528"/>
  </r>
  <r>
    <x v="134"/>
    <x v="44"/>
    <x v="0"/>
    <x v="9"/>
    <x v="2"/>
    <n v="15"/>
  </r>
  <r>
    <x v="134"/>
    <x v="0"/>
    <x v="0"/>
    <x v="0"/>
    <x v="2"/>
    <n v="543"/>
  </r>
  <r>
    <x v="134"/>
    <x v="45"/>
    <x v="0"/>
    <x v="9"/>
    <x v="2"/>
    <n v="854"/>
  </r>
  <r>
    <x v="134"/>
    <x v="0"/>
    <x v="0"/>
    <x v="0"/>
    <x v="2"/>
    <n v="854"/>
  </r>
  <r>
    <x v="134"/>
    <x v="46"/>
    <x v="0"/>
    <x v="5"/>
    <x v="2"/>
    <n v="770"/>
  </r>
  <r>
    <x v="134"/>
    <x v="46"/>
    <x v="0"/>
    <x v="8"/>
    <x v="2"/>
    <n v="3080"/>
  </r>
  <r>
    <x v="134"/>
    <x v="46"/>
    <x v="0"/>
    <x v="9"/>
    <x v="2"/>
    <n v="14385"/>
  </r>
  <r>
    <x v="134"/>
    <x v="0"/>
    <x v="0"/>
    <x v="0"/>
    <x v="2"/>
    <n v="18236"/>
  </r>
  <r>
    <x v="135"/>
    <x v="1"/>
    <x v="0"/>
    <x v="1"/>
    <x v="2"/>
    <n v="10624"/>
  </r>
  <r>
    <x v="135"/>
    <x v="1"/>
    <x v="0"/>
    <x v="2"/>
    <x v="2"/>
    <n v="269"/>
  </r>
  <r>
    <x v="135"/>
    <x v="1"/>
    <x v="0"/>
    <x v="5"/>
    <x v="2"/>
    <n v="2961"/>
  </r>
  <r>
    <x v="135"/>
    <x v="1"/>
    <x v="0"/>
    <x v="6"/>
    <x v="2"/>
    <n v="1719"/>
  </r>
  <r>
    <x v="135"/>
    <x v="1"/>
    <x v="0"/>
    <x v="7"/>
    <x v="2"/>
    <n v="1560"/>
  </r>
  <r>
    <x v="135"/>
    <x v="1"/>
    <x v="0"/>
    <x v="8"/>
    <x v="2"/>
    <n v="22"/>
  </r>
  <r>
    <x v="135"/>
    <x v="1"/>
    <x v="0"/>
    <x v="9"/>
    <x v="2"/>
    <n v="3242"/>
  </r>
  <r>
    <x v="135"/>
    <x v="0"/>
    <x v="0"/>
    <x v="0"/>
    <x v="2"/>
    <n v="20398"/>
  </r>
  <r>
    <x v="135"/>
    <x v="42"/>
    <x v="0"/>
    <x v="1"/>
    <x v="2"/>
    <n v="2896"/>
  </r>
  <r>
    <x v="135"/>
    <x v="42"/>
    <x v="0"/>
    <x v="2"/>
    <x v="2"/>
    <n v="250"/>
  </r>
  <r>
    <x v="135"/>
    <x v="42"/>
    <x v="0"/>
    <x v="5"/>
    <x v="2"/>
    <n v="435"/>
  </r>
  <r>
    <x v="135"/>
    <x v="42"/>
    <x v="0"/>
    <x v="6"/>
    <x v="2"/>
    <n v="6"/>
  </r>
  <r>
    <x v="135"/>
    <x v="42"/>
    <x v="0"/>
    <x v="7"/>
    <x v="2"/>
    <n v="1280"/>
  </r>
  <r>
    <x v="135"/>
    <x v="42"/>
    <x v="0"/>
    <x v="9"/>
    <x v="2"/>
    <n v="275"/>
  </r>
  <r>
    <x v="135"/>
    <x v="0"/>
    <x v="0"/>
    <x v="0"/>
    <x v="2"/>
    <n v="5143"/>
  </r>
  <r>
    <x v="135"/>
    <x v="43"/>
    <x v="0"/>
    <x v="1"/>
    <x v="2"/>
    <n v="2670"/>
  </r>
  <r>
    <x v="135"/>
    <x v="43"/>
    <x v="0"/>
    <x v="5"/>
    <x v="2"/>
    <n v="1501"/>
  </r>
  <r>
    <x v="135"/>
    <x v="43"/>
    <x v="0"/>
    <x v="6"/>
    <x v="2"/>
    <n v="330"/>
  </r>
  <r>
    <x v="135"/>
    <x v="43"/>
    <x v="0"/>
    <x v="7"/>
    <x v="2"/>
    <n v="261"/>
  </r>
  <r>
    <x v="135"/>
    <x v="43"/>
    <x v="0"/>
    <x v="8"/>
    <x v="2"/>
    <n v="22"/>
  </r>
  <r>
    <x v="135"/>
    <x v="43"/>
    <x v="0"/>
    <x v="9"/>
    <x v="2"/>
    <n v="962"/>
  </r>
  <r>
    <x v="135"/>
    <x v="0"/>
    <x v="0"/>
    <x v="0"/>
    <x v="2"/>
    <n v="5746"/>
  </r>
  <r>
    <x v="135"/>
    <x v="44"/>
    <x v="0"/>
    <x v="1"/>
    <x v="2"/>
    <n v="2153"/>
  </r>
  <r>
    <x v="135"/>
    <x v="44"/>
    <x v="0"/>
    <x v="5"/>
    <x v="2"/>
    <n v="396"/>
  </r>
  <r>
    <x v="135"/>
    <x v="44"/>
    <x v="0"/>
    <x v="7"/>
    <x v="2"/>
    <n v="19"/>
  </r>
  <r>
    <x v="135"/>
    <x v="44"/>
    <x v="0"/>
    <x v="9"/>
    <x v="2"/>
    <n v="28"/>
  </r>
  <r>
    <x v="135"/>
    <x v="0"/>
    <x v="0"/>
    <x v="0"/>
    <x v="2"/>
    <n v="2595"/>
  </r>
  <r>
    <x v="135"/>
    <x v="45"/>
    <x v="0"/>
    <x v="1"/>
    <x v="2"/>
    <n v="1610"/>
  </r>
  <r>
    <x v="135"/>
    <x v="45"/>
    <x v="0"/>
    <x v="2"/>
    <x v="2"/>
    <n v="19"/>
  </r>
  <r>
    <x v="135"/>
    <x v="45"/>
    <x v="0"/>
    <x v="5"/>
    <x v="2"/>
    <n v="482"/>
  </r>
  <r>
    <x v="135"/>
    <x v="45"/>
    <x v="0"/>
    <x v="6"/>
    <x v="2"/>
    <n v="1383"/>
  </r>
  <r>
    <x v="135"/>
    <x v="45"/>
    <x v="0"/>
    <x v="9"/>
    <x v="2"/>
    <n v="1973"/>
  </r>
  <r>
    <x v="135"/>
    <x v="0"/>
    <x v="0"/>
    <x v="0"/>
    <x v="2"/>
    <n v="5468"/>
  </r>
  <r>
    <x v="135"/>
    <x v="46"/>
    <x v="0"/>
    <x v="1"/>
    <x v="2"/>
    <n v="1296"/>
  </r>
  <r>
    <x v="135"/>
    <x v="46"/>
    <x v="0"/>
    <x v="5"/>
    <x v="2"/>
    <n v="147"/>
  </r>
  <r>
    <x v="135"/>
    <x v="46"/>
    <x v="0"/>
    <x v="9"/>
    <x v="2"/>
    <n v="4"/>
  </r>
  <r>
    <x v="135"/>
    <x v="0"/>
    <x v="0"/>
    <x v="0"/>
    <x v="2"/>
    <n v="1447"/>
  </r>
  <r>
    <x v="123"/>
    <x v="1"/>
    <x v="0"/>
    <x v="5"/>
    <x v="2"/>
    <n v="734"/>
  </r>
  <r>
    <x v="123"/>
    <x v="1"/>
    <x v="0"/>
    <x v="8"/>
    <x v="2"/>
    <n v="15568"/>
  </r>
  <r>
    <x v="123"/>
    <x v="1"/>
    <x v="0"/>
    <x v="9"/>
    <x v="2"/>
    <n v="32268"/>
  </r>
  <r>
    <x v="123"/>
    <x v="0"/>
    <x v="0"/>
    <x v="0"/>
    <x v="2"/>
    <n v="48570"/>
  </r>
  <r>
    <x v="123"/>
    <x v="42"/>
    <x v="0"/>
    <x v="5"/>
    <x v="2"/>
    <n v="110"/>
  </r>
  <r>
    <x v="123"/>
    <x v="42"/>
    <x v="0"/>
    <x v="8"/>
    <x v="2"/>
    <n v="5707"/>
  </r>
  <r>
    <x v="123"/>
    <x v="42"/>
    <x v="0"/>
    <x v="9"/>
    <x v="2"/>
    <n v="7756"/>
  </r>
  <r>
    <x v="123"/>
    <x v="0"/>
    <x v="0"/>
    <x v="0"/>
    <x v="2"/>
    <n v="13574"/>
  </r>
  <r>
    <x v="123"/>
    <x v="43"/>
    <x v="0"/>
    <x v="5"/>
    <x v="2"/>
    <n v="624"/>
  </r>
  <r>
    <x v="123"/>
    <x v="43"/>
    <x v="0"/>
    <x v="8"/>
    <x v="2"/>
    <n v="851"/>
  </r>
  <r>
    <x v="123"/>
    <x v="43"/>
    <x v="0"/>
    <x v="9"/>
    <x v="2"/>
    <n v="2974"/>
  </r>
  <r>
    <x v="123"/>
    <x v="0"/>
    <x v="0"/>
    <x v="0"/>
    <x v="2"/>
    <n v="4449"/>
  </r>
  <r>
    <x v="123"/>
    <x v="44"/>
    <x v="0"/>
    <x v="8"/>
    <x v="2"/>
    <n v="6815"/>
  </r>
  <r>
    <x v="123"/>
    <x v="44"/>
    <x v="0"/>
    <x v="9"/>
    <x v="2"/>
    <n v="16411"/>
  </r>
  <r>
    <x v="123"/>
    <x v="0"/>
    <x v="0"/>
    <x v="0"/>
    <x v="2"/>
    <n v="23226"/>
  </r>
  <r>
    <x v="123"/>
    <x v="45"/>
    <x v="0"/>
    <x v="8"/>
    <x v="2"/>
    <n v="1427"/>
  </r>
  <r>
    <x v="123"/>
    <x v="45"/>
    <x v="0"/>
    <x v="9"/>
    <x v="2"/>
    <n v="3688"/>
  </r>
  <r>
    <x v="123"/>
    <x v="0"/>
    <x v="0"/>
    <x v="0"/>
    <x v="2"/>
    <n v="5115"/>
  </r>
  <r>
    <x v="123"/>
    <x v="46"/>
    <x v="0"/>
    <x v="8"/>
    <x v="2"/>
    <n v="768"/>
  </r>
  <r>
    <x v="123"/>
    <x v="46"/>
    <x v="0"/>
    <x v="9"/>
    <x v="2"/>
    <n v="1439"/>
  </r>
  <r>
    <x v="123"/>
    <x v="0"/>
    <x v="0"/>
    <x v="0"/>
    <x v="2"/>
    <n v="2207"/>
  </r>
  <r>
    <x v="136"/>
    <x v="1"/>
    <x v="0"/>
    <x v="5"/>
    <x v="2"/>
    <n v="5026"/>
  </r>
  <r>
    <x v="136"/>
    <x v="1"/>
    <x v="0"/>
    <x v="8"/>
    <x v="2"/>
    <n v="17362"/>
  </r>
  <r>
    <x v="136"/>
    <x v="1"/>
    <x v="0"/>
    <x v="9"/>
    <x v="2"/>
    <n v="4908"/>
  </r>
  <r>
    <x v="136"/>
    <x v="0"/>
    <x v="0"/>
    <x v="0"/>
    <x v="2"/>
    <n v="27296"/>
  </r>
  <r>
    <x v="136"/>
    <x v="42"/>
    <x v="0"/>
    <x v="5"/>
    <x v="2"/>
    <n v="4621"/>
  </r>
  <r>
    <x v="136"/>
    <x v="42"/>
    <x v="0"/>
    <x v="8"/>
    <x v="2"/>
    <n v="5326"/>
  </r>
  <r>
    <x v="136"/>
    <x v="42"/>
    <x v="0"/>
    <x v="9"/>
    <x v="2"/>
    <n v="3704"/>
  </r>
  <r>
    <x v="136"/>
    <x v="0"/>
    <x v="0"/>
    <x v="0"/>
    <x v="2"/>
    <n v="13652"/>
  </r>
  <r>
    <x v="136"/>
    <x v="43"/>
    <x v="0"/>
    <x v="8"/>
    <x v="2"/>
    <n v="10834"/>
  </r>
  <r>
    <x v="136"/>
    <x v="43"/>
    <x v="0"/>
    <x v="9"/>
    <x v="2"/>
    <n v="573"/>
  </r>
  <r>
    <x v="136"/>
    <x v="0"/>
    <x v="0"/>
    <x v="0"/>
    <x v="2"/>
    <n v="11407"/>
  </r>
  <r>
    <x v="136"/>
    <x v="44"/>
    <x v="0"/>
    <x v="8"/>
    <x v="2"/>
    <n v="1131"/>
  </r>
  <r>
    <x v="136"/>
    <x v="44"/>
    <x v="0"/>
    <x v="9"/>
    <x v="2"/>
    <n v="335"/>
  </r>
  <r>
    <x v="136"/>
    <x v="0"/>
    <x v="0"/>
    <x v="0"/>
    <x v="2"/>
    <n v="1466"/>
  </r>
  <r>
    <x v="136"/>
    <x v="45"/>
    <x v="0"/>
    <x v="5"/>
    <x v="2"/>
    <n v="405"/>
  </r>
  <r>
    <x v="136"/>
    <x v="0"/>
    <x v="0"/>
    <x v="0"/>
    <x v="2"/>
    <n v="405"/>
  </r>
  <r>
    <x v="136"/>
    <x v="46"/>
    <x v="0"/>
    <x v="8"/>
    <x v="2"/>
    <n v="70"/>
  </r>
  <r>
    <x v="136"/>
    <x v="46"/>
    <x v="0"/>
    <x v="9"/>
    <x v="2"/>
    <n v="296"/>
  </r>
  <r>
    <x v="136"/>
    <x v="0"/>
    <x v="0"/>
    <x v="0"/>
    <x v="2"/>
    <n v="366"/>
  </r>
  <r>
    <x v="117"/>
    <x v="1"/>
    <x v="0"/>
    <x v="2"/>
    <x v="2"/>
    <n v="188300"/>
  </r>
  <r>
    <x v="117"/>
    <x v="1"/>
    <x v="0"/>
    <x v="5"/>
    <x v="2"/>
    <n v="39257"/>
  </r>
  <r>
    <x v="117"/>
    <x v="1"/>
    <x v="0"/>
    <x v="9"/>
    <x v="2"/>
    <n v="110"/>
  </r>
  <r>
    <x v="117"/>
    <x v="0"/>
    <x v="0"/>
    <x v="0"/>
    <x v="2"/>
    <n v="227667"/>
  </r>
  <r>
    <x v="117"/>
    <x v="42"/>
    <x v="0"/>
    <x v="2"/>
    <x v="2"/>
    <n v="1000"/>
  </r>
  <r>
    <x v="117"/>
    <x v="42"/>
    <x v="0"/>
    <x v="5"/>
    <x v="2"/>
    <n v="22209"/>
  </r>
  <r>
    <x v="117"/>
    <x v="0"/>
    <x v="0"/>
    <x v="0"/>
    <x v="2"/>
    <n v="23209"/>
  </r>
  <r>
    <x v="117"/>
    <x v="43"/>
    <x v="0"/>
    <x v="2"/>
    <x v="2"/>
    <n v="26424"/>
  </r>
  <r>
    <x v="117"/>
    <x v="43"/>
    <x v="0"/>
    <x v="5"/>
    <x v="2"/>
    <n v="16719"/>
  </r>
  <r>
    <x v="117"/>
    <x v="0"/>
    <x v="0"/>
    <x v="0"/>
    <x v="2"/>
    <n v="43144"/>
  </r>
  <r>
    <x v="117"/>
    <x v="44"/>
    <x v="0"/>
    <x v="2"/>
    <x v="2"/>
    <n v="120555"/>
  </r>
  <r>
    <x v="117"/>
    <x v="44"/>
    <x v="0"/>
    <x v="5"/>
    <x v="2"/>
    <n v="118"/>
  </r>
  <r>
    <x v="117"/>
    <x v="44"/>
    <x v="0"/>
    <x v="9"/>
    <x v="2"/>
    <n v="110"/>
  </r>
  <r>
    <x v="117"/>
    <x v="0"/>
    <x v="0"/>
    <x v="0"/>
    <x v="2"/>
    <n v="120782"/>
  </r>
  <r>
    <x v="117"/>
    <x v="45"/>
    <x v="0"/>
    <x v="2"/>
    <x v="2"/>
    <n v="39155"/>
  </r>
  <r>
    <x v="117"/>
    <x v="45"/>
    <x v="0"/>
    <x v="5"/>
    <x v="2"/>
    <n v="211"/>
  </r>
  <r>
    <x v="117"/>
    <x v="0"/>
    <x v="0"/>
    <x v="0"/>
    <x v="2"/>
    <n v="39366"/>
  </r>
  <r>
    <x v="117"/>
    <x v="46"/>
    <x v="0"/>
    <x v="2"/>
    <x v="2"/>
    <n v="1166"/>
  </r>
  <r>
    <x v="117"/>
    <x v="0"/>
    <x v="0"/>
    <x v="0"/>
    <x v="2"/>
    <n v="1166"/>
  </r>
  <r>
    <x v="122"/>
    <x v="1"/>
    <x v="0"/>
    <x v="1"/>
    <x v="2"/>
    <n v="3697"/>
  </r>
  <r>
    <x v="122"/>
    <x v="1"/>
    <x v="0"/>
    <x v="3"/>
    <x v="2"/>
    <n v="403"/>
  </r>
  <r>
    <x v="122"/>
    <x v="1"/>
    <x v="0"/>
    <x v="4"/>
    <x v="2"/>
    <n v="200"/>
  </r>
  <r>
    <x v="122"/>
    <x v="1"/>
    <x v="0"/>
    <x v="5"/>
    <x v="2"/>
    <n v="387"/>
  </r>
  <r>
    <x v="122"/>
    <x v="1"/>
    <x v="0"/>
    <x v="6"/>
    <x v="2"/>
    <n v="306"/>
  </r>
  <r>
    <x v="122"/>
    <x v="1"/>
    <x v="0"/>
    <x v="9"/>
    <x v="2"/>
    <n v="21462"/>
  </r>
  <r>
    <x v="122"/>
    <x v="0"/>
    <x v="0"/>
    <x v="0"/>
    <x v="2"/>
    <n v="26455"/>
  </r>
  <r>
    <x v="122"/>
    <x v="42"/>
    <x v="0"/>
    <x v="1"/>
    <x v="2"/>
    <n v="1891"/>
  </r>
  <r>
    <x v="122"/>
    <x v="42"/>
    <x v="0"/>
    <x v="3"/>
    <x v="2"/>
    <n v="219"/>
  </r>
  <r>
    <x v="122"/>
    <x v="42"/>
    <x v="0"/>
    <x v="4"/>
    <x v="2"/>
    <n v="200"/>
  </r>
  <r>
    <x v="122"/>
    <x v="42"/>
    <x v="0"/>
    <x v="5"/>
    <x v="2"/>
    <n v="66"/>
  </r>
  <r>
    <x v="122"/>
    <x v="42"/>
    <x v="0"/>
    <x v="6"/>
    <x v="2"/>
    <n v="306"/>
  </r>
  <r>
    <x v="122"/>
    <x v="42"/>
    <x v="0"/>
    <x v="9"/>
    <x v="2"/>
    <n v="20373"/>
  </r>
  <r>
    <x v="122"/>
    <x v="0"/>
    <x v="0"/>
    <x v="0"/>
    <x v="2"/>
    <n v="23055"/>
  </r>
  <r>
    <x v="122"/>
    <x v="43"/>
    <x v="0"/>
    <x v="1"/>
    <x v="2"/>
    <n v="1060"/>
  </r>
  <r>
    <x v="122"/>
    <x v="43"/>
    <x v="0"/>
    <x v="3"/>
    <x v="2"/>
    <n v="184"/>
  </r>
  <r>
    <x v="122"/>
    <x v="43"/>
    <x v="0"/>
    <x v="5"/>
    <x v="2"/>
    <n v="320"/>
  </r>
  <r>
    <x v="122"/>
    <x v="43"/>
    <x v="0"/>
    <x v="9"/>
    <x v="2"/>
    <n v="1085"/>
  </r>
  <r>
    <x v="122"/>
    <x v="0"/>
    <x v="0"/>
    <x v="0"/>
    <x v="2"/>
    <n v="2649"/>
  </r>
  <r>
    <x v="122"/>
    <x v="44"/>
    <x v="0"/>
    <x v="1"/>
    <x v="2"/>
    <n v="8"/>
  </r>
  <r>
    <x v="122"/>
    <x v="0"/>
    <x v="0"/>
    <x v="0"/>
    <x v="2"/>
    <n v="8"/>
  </r>
  <r>
    <x v="122"/>
    <x v="46"/>
    <x v="0"/>
    <x v="1"/>
    <x v="2"/>
    <n v="739"/>
  </r>
  <r>
    <x v="122"/>
    <x v="46"/>
    <x v="0"/>
    <x v="9"/>
    <x v="2"/>
    <n v="4"/>
  </r>
  <r>
    <x v="122"/>
    <x v="0"/>
    <x v="0"/>
    <x v="0"/>
    <x v="2"/>
    <n v="743"/>
  </r>
  <r>
    <x v="97"/>
    <x v="59"/>
    <x v="4"/>
    <x v="1"/>
    <x v="2"/>
    <n v="781073"/>
  </r>
  <r>
    <x v="97"/>
    <x v="59"/>
    <x v="4"/>
    <x v="2"/>
    <x v="2"/>
    <n v="96498"/>
  </r>
  <r>
    <x v="97"/>
    <x v="59"/>
    <x v="4"/>
    <x v="4"/>
    <x v="2"/>
    <n v="21405"/>
  </r>
  <r>
    <x v="97"/>
    <x v="59"/>
    <x v="4"/>
    <x v="5"/>
    <x v="2"/>
    <n v="1"/>
  </r>
  <r>
    <x v="97"/>
    <x v="59"/>
    <x v="4"/>
    <x v="8"/>
    <x v="2"/>
    <n v="7224"/>
  </r>
  <r>
    <x v="97"/>
    <x v="59"/>
    <x v="4"/>
    <x v="9"/>
    <x v="2"/>
    <n v="931"/>
  </r>
  <r>
    <x v="97"/>
    <x v="0"/>
    <x v="0"/>
    <x v="0"/>
    <x v="2"/>
    <n v="907133"/>
  </r>
  <r>
    <x v="97"/>
    <x v="59"/>
    <x v="5"/>
    <x v="1"/>
    <x v="2"/>
    <n v="78169"/>
  </r>
  <r>
    <x v="97"/>
    <x v="59"/>
    <x v="5"/>
    <x v="2"/>
    <x v="2"/>
    <n v="20452"/>
  </r>
  <r>
    <x v="97"/>
    <x v="59"/>
    <x v="5"/>
    <x v="4"/>
    <x v="2"/>
    <n v="4492"/>
  </r>
  <r>
    <x v="97"/>
    <x v="59"/>
    <x v="5"/>
    <x v="8"/>
    <x v="2"/>
    <n v="1774"/>
  </r>
  <r>
    <x v="97"/>
    <x v="59"/>
    <x v="5"/>
    <x v="9"/>
    <x v="2"/>
    <n v="502"/>
  </r>
  <r>
    <x v="97"/>
    <x v="0"/>
    <x v="0"/>
    <x v="0"/>
    <x v="2"/>
    <n v="105389"/>
  </r>
  <r>
    <x v="97"/>
    <x v="59"/>
    <x v="6"/>
    <x v="1"/>
    <x v="2"/>
    <n v="145712"/>
  </r>
  <r>
    <x v="97"/>
    <x v="59"/>
    <x v="6"/>
    <x v="2"/>
    <x v="2"/>
    <n v="14966"/>
  </r>
  <r>
    <x v="97"/>
    <x v="59"/>
    <x v="6"/>
    <x v="4"/>
    <x v="2"/>
    <n v="5085"/>
  </r>
  <r>
    <x v="97"/>
    <x v="59"/>
    <x v="6"/>
    <x v="5"/>
    <x v="2"/>
    <n v="1"/>
  </r>
  <r>
    <x v="97"/>
    <x v="59"/>
    <x v="6"/>
    <x v="8"/>
    <x v="2"/>
    <n v="2550"/>
  </r>
  <r>
    <x v="97"/>
    <x v="59"/>
    <x v="6"/>
    <x v="9"/>
    <x v="2"/>
    <n v="429"/>
  </r>
  <r>
    <x v="97"/>
    <x v="0"/>
    <x v="0"/>
    <x v="0"/>
    <x v="2"/>
    <n v="168742"/>
  </r>
  <r>
    <x v="97"/>
    <x v="59"/>
    <x v="7"/>
    <x v="1"/>
    <x v="2"/>
    <n v="193430"/>
  </r>
  <r>
    <x v="97"/>
    <x v="59"/>
    <x v="7"/>
    <x v="2"/>
    <x v="2"/>
    <n v="25205"/>
  </r>
  <r>
    <x v="97"/>
    <x v="59"/>
    <x v="7"/>
    <x v="4"/>
    <x v="2"/>
    <n v="51"/>
  </r>
  <r>
    <x v="97"/>
    <x v="0"/>
    <x v="0"/>
    <x v="0"/>
    <x v="2"/>
    <n v="218687"/>
  </r>
  <r>
    <x v="97"/>
    <x v="59"/>
    <x v="8"/>
    <x v="1"/>
    <x v="2"/>
    <n v="356906"/>
  </r>
  <r>
    <x v="97"/>
    <x v="59"/>
    <x v="8"/>
    <x v="2"/>
    <x v="2"/>
    <n v="34158"/>
  </r>
  <r>
    <x v="97"/>
    <x v="59"/>
    <x v="8"/>
    <x v="4"/>
    <x v="2"/>
    <n v="11359"/>
  </r>
  <r>
    <x v="97"/>
    <x v="59"/>
    <x v="8"/>
    <x v="8"/>
    <x v="2"/>
    <n v="206"/>
  </r>
  <r>
    <x v="97"/>
    <x v="0"/>
    <x v="0"/>
    <x v="0"/>
    <x v="2"/>
    <n v="402629"/>
  </r>
  <r>
    <x v="97"/>
    <x v="59"/>
    <x v="9"/>
    <x v="1"/>
    <x v="2"/>
    <n v="6857"/>
  </r>
  <r>
    <x v="97"/>
    <x v="59"/>
    <x v="9"/>
    <x v="2"/>
    <x v="2"/>
    <n v="1717"/>
  </r>
  <r>
    <x v="97"/>
    <x v="59"/>
    <x v="9"/>
    <x v="4"/>
    <x v="2"/>
    <n v="418"/>
  </r>
  <r>
    <x v="97"/>
    <x v="59"/>
    <x v="9"/>
    <x v="8"/>
    <x v="2"/>
    <n v="2695"/>
  </r>
  <r>
    <x v="97"/>
    <x v="0"/>
    <x v="0"/>
    <x v="0"/>
    <x v="2"/>
    <n v="11687"/>
  </r>
  <r>
    <x v="97"/>
    <x v="60"/>
    <x v="4"/>
    <x v="1"/>
    <x v="2"/>
    <n v="131482"/>
  </r>
  <r>
    <x v="97"/>
    <x v="60"/>
    <x v="4"/>
    <x v="2"/>
    <x v="2"/>
    <n v="3848"/>
  </r>
  <r>
    <x v="97"/>
    <x v="60"/>
    <x v="4"/>
    <x v="4"/>
    <x v="2"/>
    <n v="1669"/>
  </r>
  <r>
    <x v="97"/>
    <x v="60"/>
    <x v="4"/>
    <x v="6"/>
    <x v="2"/>
    <n v="50"/>
  </r>
  <r>
    <x v="97"/>
    <x v="60"/>
    <x v="4"/>
    <x v="8"/>
    <x v="2"/>
    <n v="200"/>
  </r>
  <r>
    <x v="97"/>
    <x v="60"/>
    <x v="4"/>
    <x v="9"/>
    <x v="2"/>
    <n v="6724"/>
  </r>
  <r>
    <x v="97"/>
    <x v="0"/>
    <x v="0"/>
    <x v="0"/>
    <x v="2"/>
    <n v="143973"/>
  </r>
  <r>
    <x v="97"/>
    <x v="60"/>
    <x v="5"/>
    <x v="1"/>
    <x v="2"/>
    <n v="20255"/>
  </r>
  <r>
    <x v="97"/>
    <x v="60"/>
    <x v="5"/>
    <x v="2"/>
    <x v="2"/>
    <n v="933"/>
  </r>
  <r>
    <x v="97"/>
    <x v="60"/>
    <x v="5"/>
    <x v="4"/>
    <x v="2"/>
    <n v="300"/>
  </r>
  <r>
    <x v="97"/>
    <x v="60"/>
    <x v="5"/>
    <x v="6"/>
    <x v="2"/>
    <n v="50"/>
  </r>
  <r>
    <x v="97"/>
    <x v="60"/>
    <x v="5"/>
    <x v="9"/>
    <x v="2"/>
    <n v="4001"/>
  </r>
  <r>
    <x v="97"/>
    <x v="0"/>
    <x v="0"/>
    <x v="0"/>
    <x v="2"/>
    <n v="25538"/>
  </r>
  <r>
    <x v="97"/>
    <x v="60"/>
    <x v="6"/>
    <x v="1"/>
    <x v="2"/>
    <n v="9417"/>
  </r>
  <r>
    <x v="97"/>
    <x v="60"/>
    <x v="6"/>
    <x v="2"/>
    <x v="2"/>
    <n v="195"/>
  </r>
  <r>
    <x v="97"/>
    <x v="60"/>
    <x v="6"/>
    <x v="4"/>
    <x v="2"/>
    <n v="1309"/>
  </r>
  <r>
    <x v="97"/>
    <x v="60"/>
    <x v="6"/>
    <x v="8"/>
    <x v="2"/>
    <n v="200"/>
  </r>
  <r>
    <x v="97"/>
    <x v="60"/>
    <x v="6"/>
    <x v="9"/>
    <x v="2"/>
    <n v="1232"/>
  </r>
  <r>
    <x v="97"/>
    <x v="0"/>
    <x v="0"/>
    <x v="0"/>
    <x v="2"/>
    <n v="12353"/>
  </r>
  <r>
    <x v="97"/>
    <x v="60"/>
    <x v="7"/>
    <x v="1"/>
    <x v="2"/>
    <n v="83129"/>
  </r>
  <r>
    <x v="97"/>
    <x v="60"/>
    <x v="7"/>
    <x v="4"/>
    <x v="2"/>
    <n v="50"/>
  </r>
  <r>
    <x v="97"/>
    <x v="0"/>
    <x v="0"/>
    <x v="0"/>
    <x v="2"/>
    <n v="83179"/>
  </r>
  <r>
    <x v="97"/>
    <x v="60"/>
    <x v="8"/>
    <x v="1"/>
    <x v="2"/>
    <n v="15601"/>
  </r>
  <r>
    <x v="97"/>
    <x v="60"/>
    <x v="8"/>
    <x v="9"/>
    <x v="2"/>
    <n v="1309"/>
  </r>
  <r>
    <x v="97"/>
    <x v="0"/>
    <x v="0"/>
    <x v="0"/>
    <x v="2"/>
    <n v="16910"/>
  </r>
  <r>
    <x v="97"/>
    <x v="60"/>
    <x v="9"/>
    <x v="1"/>
    <x v="2"/>
    <n v="3079"/>
  </r>
  <r>
    <x v="97"/>
    <x v="60"/>
    <x v="9"/>
    <x v="2"/>
    <x v="2"/>
    <n v="2721"/>
  </r>
  <r>
    <x v="97"/>
    <x v="60"/>
    <x v="9"/>
    <x v="4"/>
    <x v="2"/>
    <n v="10"/>
  </r>
  <r>
    <x v="97"/>
    <x v="60"/>
    <x v="9"/>
    <x v="9"/>
    <x v="2"/>
    <n v="182"/>
  </r>
  <r>
    <x v="97"/>
    <x v="0"/>
    <x v="0"/>
    <x v="0"/>
    <x v="2"/>
    <n v="5992"/>
  </r>
  <r>
    <x v="97"/>
    <x v="61"/>
    <x v="4"/>
    <x v="1"/>
    <x v="2"/>
    <n v="315735"/>
  </r>
  <r>
    <x v="97"/>
    <x v="61"/>
    <x v="4"/>
    <x v="2"/>
    <x v="2"/>
    <n v="40147"/>
  </r>
  <r>
    <x v="97"/>
    <x v="0"/>
    <x v="0"/>
    <x v="0"/>
    <x v="2"/>
    <n v="355882"/>
  </r>
  <r>
    <x v="97"/>
    <x v="61"/>
    <x v="5"/>
    <x v="1"/>
    <x v="2"/>
    <n v="43943"/>
  </r>
  <r>
    <x v="97"/>
    <x v="61"/>
    <x v="5"/>
    <x v="2"/>
    <x v="2"/>
    <n v="9765"/>
  </r>
  <r>
    <x v="97"/>
    <x v="0"/>
    <x v="0"/>
    <x v="0"/>
    <x v="2"/>
    <n v="53708"/>
  </r>
  <r>
    <x v="97"/>
    <x v="61"/>
    <x v="6"/>
    <x v="1"/>
    <x v="2"/>
    <n v="12899"/>
  </r>
  <r>
    <x v="97"/>
    <x v="61"/>
    <x v="6"/>
    <x v="2"/>
    <x v="2"/>
    <n v="3193"/>
  </r>
  <r>
    <x v="97"/>
    <x v="0"/>
    <x v="0"/>
    <x v="0"/>
    <x v="2"/>
    <n v="16092"/>
  </r>
  <r>
    <x v="97"/>
    <x v="61"/>
    <x v="7"/>
    <x v="1"/>
    <x v="2"/>
    <n v="81340"/>
  </r>
  <r>
    <x v="97"/>
    <x v="61"/>
    <x v="7"/>
    <x v="2"/>
    <x v="2"/>
    <n v="9417"/>
  </r>
  <r>
    <x v="97"/>
    <x v="0"/>
    <x v="0"/>
    <x v="0"/>
    <x v="2"/>
    <n v="90758"/>
  </r>
  <r>
    <x v="97"/>
    <x v="61"/>
    <x v="8"/>
    <x v="1"/>
    <x v="2"/>
    <n v="173616"/>
  </r>
  <r>
    <x v="97"/>
    <x v="61"/>
    <x v="8"/>
    <x v="2"/>
    <x v="2"/>
    <n v="17527"/>
  </r>
  <r>
    <x v="97"/>
    <x v="0"/>
    <x v="0"/>
    <x v="0"/>
    <x v="2"/>
    <n v="191143"/>
  </r>
  <r>
    <x v="97"/>
    <x v="61"/>
    <x v="9"/>
    <x v="1"/>
    <x v="2"/>
    <n v="3936"/>
  </r>
  <r>
    <x v="97"/>
    <x v="61"/>
    <x v="9"/>
    <x v="2"/>
    <x v="2"/>
    <n v="246"/>
  </r>
  <r>
    <x v="97"/>
    <x v="0"/>
    <x v="0"/>
    <x v="0"/>
    <x v="2"/>
    <n v="4182"/>
  </r>
  <r>
    <x v="97"/>
    <x v="62"/>
    <x v="4"/>
    <x v="1"/>
    <x v="2"/>
    <n v="70371"/>
  </r>
  <r>
    <x v="97"/>
    <x v="62"/>
    <x v="4"/>
    <x v="2"/>
    <x v="2"/>
    <n v="6137"/>
  </r>
  <r>
    <x v="97"/>
    <x v="62"/>
    <x v="4"/>
    <x v="3"/>
    <x v="2"/>
    <n v="189"/>
  </r>
  <r>
    <x v="97"/>
    <x v="62"/>
    <x v="4"/>
    <x v="4"/>
    <x v="2"/>
    <n v="53"/>
  </r>
  <r>
    <x v="97"/>
    <x v="62"/>
    <x v="4"/>
    <x v="5"/>
    <x v="2"/>
    <n v="7"/>
  </r>
  <r>
    <x v="97"/>
    <x v="62"/>
    <x v="4"/>
    <x v="6"/>
    <x v="2"/>
    <n v="4"/>
  </r>
  <r>
    <x v="97"/>
    <x v="0"/>
    <x v="0"/>
    <x v="0"/>
    <x v="2"/>
    <n v="76761"/>
  </r>
  <r>
    <x v="97"/>
    <x v="62"/>
    <x v="5"/>
    <x v="1"/>
    <x v="2"/>
    <n v="16190"/>
  </r>
  <r>
    <x v="97"/>
    <x v="62"/>
    <x v="5"/>
    <x v="2"/>
    <x v="2"/>
    <n v="1538"/>
  </r>
  <r>
    <x v="97"/>
    <x v="62"/>
    <x v="5"/>
    <x v="3"/>
    <x v="2"/>
    <n v="189"/>
  </r>
  <r>
    <x v="97"/>
    <x v="62"/>
    <x v="5"/>
    <x v="4"/>
    <x v="2"/>
    <n v="18"/>
  </r>
  <r>
    <x v="97"/>
    <x v="62"/>
    <x v="5"/>
    <x v="6"/>
    <x v="2"/>
    <n v="3"/>
  </r>
  <r>
    <x v="97"/>
    <x v="0"/>
    <x v="0"/>
    <x v="0"/>
    <x v="2"/>
    <n v="17937"/>
  </r>
  <r>
    <x v="97"/>
    <x v="62"/>
    <x v="6"/>
    <x v="1"/>
    <x v="2"/>
    <n v="6145"/>
  </r>
  <r>
    <x v="97"/>
    <x v="62"/>
    <x v="6"/>
    <x v="2"/>
    <x v="2"/>
    <n v="1993"/>
  </r>
  <r>
    <x v="97"/>
    <x v="62"/>
    <x v="6"/>
    <x v="4"/>
    <x v="2"/>
    <n v="18"/>
  </r>
  <r>
    <x v="97"/>
    <x v="62"/>
    <x v="6"/>
    <x v="6"/>
    <x v="2"/>
    <n v="1"/>
  </r>
  <r>
    <x v="97"/>
    <x v="0"/>
    <x v="0"/>
    <x v="0"/>
    <x v="2"/>
    <n v="8157"/>
  </r>
  <r>
    <x v="97"/>
    <x v="62"/>
    <x v="7"/>
    <x v="1"/>
    <x v="2"/>
    <n v="3703"/>
  </r>
  <r>
    <x v="97"/>
    <x v="62"/>
    <x v="7"/>
    <x v="2"/>
    <x v="2"/>
    <n v="9"/>
  </r>
  <r>
    <x v="97"/>
    <x v="62"/>
    <x v="7"/>
    <x v="4"/>
    <x v="2"/>
    <n v="17"/>
  </r>
  <r>
    <x v="97"/>
    <x v="62"/>
    <x v="7"/>
    <x v="5"/>
    <x v="2"/>
    <n v="7"/>
  </r>
  <r>
    <x v="97"/>
    <x v="0"/>
    <x v="0"/>
    <x v="0"/>
    <x v="2"/>
    <n v="3736"/>
  </r>
  <r>
    <x v="97"/>
    <x v="62"/>
    <x v="8"/>
    <x v="1"/>
    <x v="2"/>
    <n v="43850"/>
  </r>
  <r>
    <x v="97"/>
    <x v="62"/>
    <x v="8"/>
    <x v="2"/>
    <x v="2"/>
    <n v="2598"/>
  </r>
  <r>
    <x v="97"/>
    <x v="0"/>
    <x v="0"/>
    <x v="0"/>
    <x v="2"/>
    <n v="46447"/>
  </r>
  <r>
    <x v="97"/>
    <x v="62"/>
    <x v="9"/>
    <x v="1"/>
    <x v="2"/>
    <n v="484"/>
  </r>
  <r>
    <x v="97"/>
    <x v="0"/>
    <x v="0"/>
    <x v="0"/>
    <x v="2"/>
    <n v="484"/>
  </r>
  <r>
    <x v="97"/>
    <x v="63"/>
    <x v="4"/>
    <x v="1"/>
    <x v="2"/>
    <n v="193885"/>
  </r>
  <r>
    <x v="97"/>
    <x v="63"/>
    <x v="4"/>
    <x v="2"/>
    <x v="2"/>
    <n v="152"/>
  </r>
  <r>
    <x v="97"/>
    <x v="63"/>
    <x v="4"/>
    <x v="3"/>
    <x v="2"/>
    <n v="93710"/>
  </r>
  <r>
    <x v="97"/>
    <x v="63"/>
    <x v="4"/>
    <x v="9"/>
    <x v="2"/>
    <n v="40430"/>
  </r>
  <r>
    <x v="97"/>
    <x v="0"/>
    <x v="0"/>
    <x v="0"/>
    <x v="2"/>
    <n v="328177"/>
  </r>
  <r>
    <x v="97"/>
    <x v="63"/>
    <x v="5"/>
    <x v="1"/>
    <x v="2"/>
    <n v="6971"/>
  </r>
  <r>
    <x v="97"/>
    <x v="63"/>
    <x v="5"/>
    <x v="3"/>
    <x v="2"/>
    <n v="22620"/>
  </r>
  <r>
    <x v="97"/>
    <x v="63"/>
    <x v="5"/>
    <x v="9"/>
    <x v="2"/>
    <n v="3717"/>
  </r>
  <r>
    <x v="97"/>
    <x v="0"/>
    <x v="0"/>
    <x v="0"/>
    <x v="2"/>
    <n v="33308"/>
  </r>
  <r>
    <x v="97"/>
    <x v="63"/>
    <x v="6"/>
    <x v="1"/>
    <x v="2"/>
    <n v="18012"/>
  </r>
  <r>
    <x v="97"/>
    <x v="63"/>
    <x v="6"/>
    <x v="2"/>
    <x v="2"/>
    <n v="84"/>
  </r>
  <r>
    <x v="97"/>
    <x v="63"/>
    <x v="6"/>
    <x v="3"/>
    <x v="2"/>
    <n v="4355"/>
  </r>
  <r>
    <x v="97"/>
    <x v="63"/>
    <x v="6"/>
    <x v="9"/>
    <x v="2"/>
    <n v="2307"/>
  </r>
  <r>
    <x v="97"/>
    <x v="0"/>
    <x v="0"/>
    <x v="0"/>
    <x v="2"/>
    <n v="24757"/>
  </r>
  <r>
    <x v="97"/>
    <x v="63"/>
    <x v="7"/>
    <x v="1"/>
    <x v="2"/>
    <n v="29172"/>
  </r>
  <r>
    <x v="97"/>
    <x v="63"/>
    <x v="7"/>
    <x v="3"/>
    <x v="2"/>
    <n v="6506"/>
  </r>
  <r>
    <x v="97"/>
    <x v="63"/>
    <x v="7"/>
    <x v="9"/>
    <x v="2"/>
    <n v="2748"/>
  </r>
  <r>
    <x v="97"/>
    <x v="0"/>
    <x v="0"/>
    <x v="0"/>
    <x v="2"/>
    <n v="38426"/>
  </r>
  <r>
    <x v="97"/>
    <x v="63"/>
    <x v="8"/>
    <x v="1"/>
    <x v="2"/>
    <n v="137362"/>
  </r>
  <r>
    <x v="97"/>
    <x v="63"/>
    <x v="8"/>
    <x v="2"/>
    <x v="2"/>
    <n v="68"/>
  </r>
  <r>
    <x v="97"/>
    <x v="63"/>
    <x v="8"/>
    <x v="3"/>
    <x v="2"/>
    <n v="60230"/>
  </r>
  <r>
    <x v="97"/>
    <x v="63"/>
    <x v="8"/>
    <x v="9"/>
    <x v="2"/>
    <n v="31409"/>
  </r>
  <r>
    <x v="97"/>
    <x v="0"/>
    <x v="0"/>
    <x v="0"/>
    <x v="2"/>
    <n v="229069"/>
  </r>
  <r>
    <x v="97"/>
    <x v="63"/>
    <x v="9"/>
    <x v="1"/>
    <x v="2"/>
    <n v="2368"/>
  </r>
  <r>
    <x v="97"/>
    <x v="63"/>
    <x v="9"/>
    <x v="9"/>
    <x v="2"/>
    <n v="248"/>
  </r>
  <r>
    <x v="97"/>
    <x v="0"/>
    <x v="0"/>
    <x v="0"/>
    <x v="2"/>
    <n v="2617"/>
  </r>
  <r>
    <x v="97"/>
    <x v="64"/>
    <x v="4"/>
    <x v="1"/>
    <x v="2"/>
    <n v="675949"/>
  </r>
  <r>
    <x v="97"/>
    <x v="64"/>
    <x v="4"/>
    <x v="2"/>
    <x v="2"/>
    <n v="4943"/>
  </r>
  <r>
    <x v="97"/>
    <x v="64"/>
    <x v="4"/>
    <x v="3"/>
    <x v="2"/>
    <n v="102406"/>
  </r>
  <r>
    <x v="97"/>
    <x v="0"/>
    <x v="0"/>
    <x v="0"/>
    <x v="2"/>
    <n v="783298"/>
  </r>
  <r>
    <x v="97"/>
    <x v="64"/>
    <x v="6"/>
    <x v="1"/>
    <x v="2"/>
    <n v="32970"/>
  </r>
  <r>
    <x v="97"/>
    <x v="64"/>
    <x v="6"/>
    <x v="3"/>
    <x v="2"/>
    <n v="866"/>
  </r>
  <r>
    <x v="97"/>
    <x v="0"/>
    <x v="0"/>
    <x v="0"/>
    <x v="2"/>
    <n v="33836"/>
  </r>
  <r>
    <x v="97"/>
    <x v="64"/>
    <x v="7"/>
    <x v="1"/>
    <x v="2"/>
    <n v="605557"/>
  </r>
  <r>
    <x v="97"/>
    <x v="64"/>
    <x v="7"/>
    <x v="2"/>
    <x v="2"/>
    <n v="4943"/>
  </r>
  <r>
    <x v="97"/>
    <x v="64"/>
    <x v="7"/>
    <x v="3"/>
    <x v="2"/>
    <n v="100576"/>
  </r>
  <r>
    <x v="97"/>
    <x v="0"/>
    <x v="0"/>
    <x v="0"/>
    <x v="2"/>
    <n v="711076"/>
  </r>
  <r>
    <x v="97"/>
    <x v="64"/>
    <x v="8"/>
    <x v="1"/>
    <x v="2"/>
    <n v="19020"/>
  </r>
  <r>
    <x v="97"/>
    <x v="64"/>
    <x v="8"/>
    <x v="3"/>
    <x v="2"/>
    <n v="523"/>
  </r>
  <r>
    <x v="97"/>
    <x v="0"/>
    <x v="0"/>
    <x v="0"/>
    <x v="2"/>
    <n v="19543"/>
  </r>
  <r>
    <x v="97"/>
    <x v="64"/>
    <x v="9"/>
    <x v="1"/>
    <x v="2"/>
    <n v="18401"/>
  </r>
  <r>
    <x v="97"/>
    <x v="64"/>
    <x v="9"/>
    <x v="3"/>
    <x v="2"/>
    <n v="441"/>
  </r>
  <r>
    <x v="97"/>
    <x v="0"/>
    <x v="0"/>
    <x v="0"/>
    <x v="2"/>
    <n v="18842"/>
  </r>
  <r>
    <x v="137"/>
    <x v="1"/>
    <x v="0"/>
    <x v="1"/>
    <x v="2"/>
    <n v="781074"/>
  </r>
  <r>
    <x v="137"/>
    <x v="1"/>
    <x v="0"/>
    <x v="2"/>
    <x v="2"/>
    <n v="96498"/>
  </r>
  <r>
    <x v="137"/>
    <x v="1"/>
    <x v="0"/>
    <x v="4"/>
    <x v="2"/>
    <n v="21405"/>
  </r>
  <r>
    <x v="137"/>
    <x v="1"/>
    <x v="0"/>
    <x v="5"/>
    <x v="2"/>
    <n v="1"/>
  </r>
  <r>
    <x v="137"/>
    <x v="1"/>
    <x v="0"/>
    <x v="8"/>
    <x v="2"/>
    <n v="7224"/>
  </r>
  <r>
    <x v="137"/>
    <x v="1"/>
    <x v="0"/>
    <x v="9"/>
    <x v="2"/>
    <n v="931"/>
  </r>
  <r>
    <x v="137"/>
    <x v="0"/>
    <x v="0"/>
    <x v="0"/>
    <x v="2"/>
    <n v="907134"/>
  </r>
  <r>
    <x v="137"/>
    <x v="42"/>
    <x v="0"/>
    <x v="1"/>
    <x v="2"/>
    <n v="78169"/>
  </r>
  <r>
    <x v="137"/>
    <x v="42"/>
    <x v="0"/>
    <x v="2"/>
    <x v="2"/>
    <n v="20452"/>
  </r>
  <r>
    <x v="137"/>
    <x v="42"/>
    <x v="0"/>
    <x v="4"/>
    <x v="2"/>
    <n v="4492"/>
  </r>
  <r>
    <x v="137"/>
    <x v="42"/>
    <x v="0"/>
    <x v="8"/>
    <x v="2"/>
    <n v="1774"/>
  </r>
  <r>
    <x v="137"/>
    <x v="42"/>
    <x v="0"/>
    <x v="9"/>
    <x v="2"/>
    <n v="502"/>
  </r>
  <r>
    <x v="137"/>
    <x v="0"/>
    <x v="0"/>
    <x v="0"/>
    <x v="2"/>
    <n v="105389"/>
  </r>
  <r>
    <x v="137"/>
    <x v="43"/>
    <x v="0"/>
    <x v="1"/>
    <x v="2"/>
    <n v="145712"/>
  </r>
  <r>
    <x v="137"/>
    <x v="43"/>
    <x v="0"/>
    <x v="2"/>
    <x v="2"/>
    <n v="14966"/>
  </r>
  <r>
    <x v="137"/>
    <x v="43"/>
    <x v="0"/>
    <x v="4"/>
    <x v="2"/>
    <n v="5085"/>
  </r>
  <r>
    <x v="137"/>
    <x v="43"/>
    <x v="0"/>
    <x v="5"/>
    <x v="2"/>
    <n v="1"/>
  </r>
  <r>
    <x v="137"/>
    <x v="43"/>
    <x v="0"/>
    <x v="8"/>
    <x v="2"/>
    <n v="2550"/>
  </r>
  <r>
    <x v="137"/>
    <x v="43"/>
    <x v="0"/>
    <x v="9"/>
    <x v="2"/>
    <n v="429"/>
  </r>
  <r>
    <x v="137"/>
    <x v="0"/>
    <x v="0"/>
    <x v="0"/>
    <x v="2"/>
    <n v="168742"/>
  </r>
  <r>
    <x v="137"/>
    <x v="44"/>
    <x v="0"/>
    <x v="1"/>
    <x v="2"/>
    <n v="193430"/>
  </r>
  <r>
    <x v="137"/>
    <x v="44"/>
    <x v="0"/>
    <x v="2"/>
    <x v="2"/>
    <n v="25205"/>
  </r>
  <r>
    <x v="137"/>
    <x v="44"/>
    <x v="0"/>
    <x v="4"/>
    <x v="2"/>
    <n v="51"/>
  </r>
  <r>
    <x v="137"/>
    <x v="0"/>
    <x v="0"/>
    <x v="0"/>
    <x v="2"/>
    <n v="218687"/>
  </r>
  <r>
    <x v="137"/>
    <x v="45"/>
    <x v="0"/>
    <x v="1"/>
    <x v="2"/>
    <n v="356906"/>
  </r>
  <r>
    <x v="137"/>
    <x v="45"/>
    <x v="0"/>
    <x v="2"/>
    <x v="2"/>
    <n v="34158"/>
  </r>
  <r>
    <x v="137"/>
    <x v="45"/>
    <x v="0"/>
    <x v="4"/>
    <x v="2"/>
    <n v="11359"/>
  </r>
  <r>
    <x v="137"/>
    <x v="45"/>
    <x v="0"/>
    <x v="8"/>
    <x v="2"/>
    <n v="206"/>
  </r>
  <r>
    <x v="137"/>
    <x v="0"/>
    <x v="0"/>
    <x v="0"/>
    <x v="2"/>
    <n v="402629"/>
  </r>
  <r>
    <x v="137"/>
    <x v="46"/>
    <x v="0"/>
    <x v="1"/>
    <x v="2"/>
    <n v="6857"/>
  </r>
  <r>
    <x v="137"/>
    <x v="46"/>
    <x v="0"/>
    <x v="2"/>
    <x v="2"/>
    <n v="1717"/>
  </r>
  <r>
    <x v="137"/>
    <x v="46"/>
    <x v="0"/>
    <x v="4"/>
    <x v="2"/>
    <n v="418"/>
  </r>
  <r>
    <x v="137"/>
    <x v="46"/>
    <x v="0"/>
    <x v="8"/>
    <x v="2"/>
    <n v="2695"/>
  </r>
  <r>
    <x v="137"/>
    <x v="0"/>
    <x v="0"/>
    <x v="0"/>
    <x v="2"/>
    <n v="11687"/>
  </r>
  <r>
    <x v="125"/>
    <x v="1"/>
    <x v="0"/>
    <x v="1"/>
    <x v="2"/>
    <n v="315735"/>
  </r>
  <r>
    <x v="125"/>
    <x v="1"/>
    <x v="0"/>
    <x v="2"/>
    <x v="2"/>
    <n v="40147"/>
  </r>
  <r>
    <x v="125"/>
    <x v="0"/>
    <x v="0"/>
    <x v="0"/>
    <x v="2"/>
    <n v="355882"/>
  </r>
  <r>
    <x v="125"/>
    <x v="42"/>
    <x v="0"/>
    <x v="1"/>
    <x v="2"/>
    <n v="43943"/>
  </r>
  <r>
    <x v="125"/>
    <x v="42"/>
    <x v="0"/>
    <x v="2"/>
    <x v="2"/>
    <n v="9765"/>
  </r>
  <r>
    <x v="125"/>
    <x v="0"/>
    <x v="0"/>
    <x v="0"/>
    <x v="2"/>
    <n v="53708"/>
  </r>
  <r>
    <x v="125"/>
    <x v="43"/>
    <x v="0"/>
    <x v="1"/>
    <x v="2"/>
    <n v="12899"/>
  </r>
  <r>
    <x v="125"/>
    <x v="43"/>
    <x v="0"/>
    <x v="2"/>
    <x v="2"/>
    <n v="3193"/>
  </r>
  <r>
    <x v="125"/>
    <x v="0"/>
    <x v="0"/>
    <x v="0"/>
    <x v="2"/>
    <n v="16092"/>
  </r>
  <r>
    <x v="125"/>
    <x v="44"/>
    <x v="0"/>
    <x v="1"/>
    <x v="2"/>
    <n v="81340"/>
  </r>
  <r>
    <x v="125"/>
    <x v="44"/>
    <x v="0"/>
    <x v="2"/>
    <x v="2"/>
    <n v="9417"/>
  </r>
  <r>
    <x v="125"/>
    <x v="0"/>
    <x v="0"/>
    <x v="0"/>
    <x v="2"/>
    <n v="90758"/>
  </r>
  <r>
    <x v="125"/>
    <x v="45"/>
    <x v="0"/>
    <x v="1"/>
    <x v="2"/>
    <n v="173616"/>
  </r>
  <r>
    <x v="125"/>
    <x v="45"/>
    <x v="0"/>
    <x v="2"/>
    <x v="2"/>
    <n v="17527"/>
  </r>
  <r>
    <x v="125"/>
    <x v="0"/>
    <x v="0"/>
    <x v="0"/>
    <x v="2"/>
    <n v="191143"/>
  </r>
  <r>
    <x v="125"/>
    <x v="46"/>
    <x v="0"/>
    <x v="1"/>
    <x v="2"/>
    <n v="3936"/>
  </r>
  <r>
    <x v="125"/>
    <x v="46"/>
    <x v="0"/>
    <x v="2"/>
    <x v="2"/>
    <n v="246"/>
  </r>
  <r>
    <x v="125"/>
    <x v="0"/>
    <x v="0"/>
    <x v="0"/>
    <x v="2"/>
    <n v="4182"/>
  </r>
  <r>
    <x v="126"/>
    <x v="1"/>
    <x v="0"/>
    <x v="1"/>
    <x v="2"/>
    <n v="131481"/>
  </r>
  <r>
    <x v="126"/>
    <x v="1"/>
    <x v="0"/>
    <x v="2"/>
    <x v="2"/>
    <n v="3848"/>
  </r>
  <r>
    <x v="126"/>
    <x v="1"/>
    <x v="0"/>
    <x v="4"/>
    <x v="2"/>
    <n v="1669"/>
  </r>
  <r>
    <x v="126"/>
    <x v="1"/>
    <x v="0"/>
    <x v="6"/>
    <x v="2"/>
    <n v="50"/>
  </r>
  <r>
    <x v="126"/>
    <x v="1"/>
    <x v="0"/>
    <x v="8"/>
    <x v="2"/>
    <n v="200"/>
  </r>
  <r>
    <x v="126"/>
    <x v="1"/>
    <x v="0"/>
    <x v="9"/>
    <x v="2"/>
    <n v="6724"/>
  </r>
  <r>
    <x v="126"/>
    <x v="0"/>
    <x v="0"/>
    <x v="0"/>
    <x v="2"/>
    <n v="143972"/>
  </r>
  <r>
    <x v="126"/>
    <x v="42"/>
    <x v="0"/>
    <x v="1"/>
    <x v="2"/>
    <n v="20255"/>
  </r>
  <r>
    <x v="126"/>
    <x v="42"/>
    <x v="0"/>
    <x v="2"/>
    <x v="2"/>
    <n v="933"/>
  </r>
  <r>
    <x v="126"/>
    <x v="42"/>
    <x v="0"/>
    <x v="4"/>
    <x v="2"/>
    <n v="300"/>
  </r>
  <r>
    <x v="126"/>
    <x v="42"/>
    <x v="0"/>
    <x v="6"/>
    <x v="2"/>
    <n v="50"/>
  </r>
  <r>
    <x v="126"/>
    <x v="42"/>
    <x v="0"/>
    <x v="9"/>
    <x v="2"/>
    <n v="4001"/>
  </r>
  <r>
    <x v="126"/>
    <x v="0"/>
    <x v="0"/>
    <x v="0"/>
    <x v="2"/>
    <n v="25538"/>
  </r>
  <r>
    <x v="126"/>
    <x v="43"/>
    <x v="0"/>
    <x v="1"/>
    <x v="2"/>
    <n v="9417"/>
  </r>
  <r>
    <x v="126"/>
    <x v="43"/>
    <x v="0"/>
    <x v="2"/>
    <x v="2"/>
    <n v="195"/>
  </r>
  <r>
    <x v="126"/>
    <x v="43"/>
    <x v="0"/>
    <x v="4"/>
    <x v="2"/>
    <n v="1309"/>
  </r>
  <r>
    <x v="126"/>
    <x v="43"/>
    <x v="0"/>
    <x v="8"/>
    <x v="2"/>
    <n v="200"/>
  </r>
  <r>
    <x v="126"/>
    <x v="43"/>
    <x v="0"/>
    <x v="9"/>
    <x v="2"/>
    <n v="1232"/>
  </r>
  <r>
    <x v="126"/>
    <x v="0"/>
    <x v="0"/>
    <x v="0"/>
    <x v="2"/>
    <n v="12353"/>
  </r>
  <r>
    <x v="126"/>
    <x v="44"/>
    <x v="0"/>
    <x v="1"/>
    <x v="2"/>
    <n v="83129"/>
  </r>
  <r>
    <x v="126"/>
    <x v="44"/>
    <x v="0"/>
    <x v="4"/>
    <x v="2"/>
    <n v="50"/>
  </r>
  <r>
    <x v="126"/>
    <x v="0"/>
    <x v="0"/>
    <x v="0"/>
    <x v="2"/>
    <n v="83179"/>
  </r>
  <r>
    <x v="126"/>
    <x v="45"/>
    <x v="0"/>
    <x v="1"/>
    <x v="2"/>
    <n v="15601"/>
  </r>
  <r>
    <x v="126"/>
    <x v="45"/>
    <x v="0"/>
    <x v="9"/>
    <x v="2"/>
    <n v="1309"/>
  </r>
  <r>
    <x v="126"/>
    <x v="0"/>
    <x v="0"/>
    <x v="0"/>
    <x v="2"/>
    <n v="16910"/>
  </r>
  <r>
    <x v="126"/>
    <x v="46"/>
    <x v="0"/>
    <x v="1"/>
    <x v="2"/>
    <n v="3079"/>
  </r>
  <r>
    <x v="126"/>
    <x v="46"/>
    <x v="0"/>
    <x v="2"/>
    <x v="2"/>
    <n v="2721"/>
  </r>
  <r>
    <x v="126"/>
    <x v="46"/>
    <x v="0"/>
    <x v="4"/>
    <x v="2"/>
    <n v="10"/>
  </r>
  <r>
    <x v="126"/>
    <x v="46"/>
    <x v="0"/>
    <x v="9"/>
    <x v="2"/>
    <n v="182"/>
  </r>
  <r>
    <x v="126"/>
    <x v="0"/>
    <x v="0"/>
    <x v="0"/>
    <x v="2"/>
    <n v="5992"/>
  </r>
  <r>
    <x v="129"/>
    <x v="1"/>
    <x v="0"/>
    <x v="1"/>
    <x v="2"/>
    <n v="70371"/>
  </r>
  <r>
    <x v="129"/>
    <x v="1"/>
    <x v="0"/>
    <x v="2"/>
    <x v="2"/>
    <n v="6137"/>
  </r>
  <r>
    <x v="129"/>
    <x v="1"/>
    <x v="0"/>
    <x v="3"/>
    <x v="2"/>
    <n v="189"/>
  </r>
  <r>
    <x v="129"/>
    <x v="1"/>
    <x v="0"/>
    <x v="4"/>
    <x v="2"/>
    <n v="53"/>
  </r>
  <r>
    <x v="129"/>
    <x v="1"/>
    <x v="0"/>
    <x v="5"/>
    <x v="2"/>
    <n v="7"/>
  </r>
  <r>
    <x v="129"/>
    <x v="1"/>
    <x v="0"/>
    <x v="6"/>
    <x v="2"/>
    <n v="3"/>
  </r>
  <r>
    <x v="129"/>
    <x v="0"/>
    <x v="0"/>
    <x v="0"/>
    <x v="2"/>
    <n v="76760"/>
  </r>
  <r>
    <x v="129"/>
    <x v="42"/>
    <x v="0"/>
    <x v="1"/>
    <x v="2"/>
    <n v="16190"/>
  </r>
  <r>
    <x v="129"/>
    <x v="42"/>
    <x v="0"/>
    <x v="2"/>
    <x v="2"/>
    <n v="1538"/>
  </r>
  <r>
    <x v="129"/>
    <x v="42"/>
    <x v="0"/>
    <x v="3"/>
    <x v="2"/>
    <n v="189"/>
  </r>
  <r>
    <x v="129"/>
    <x v="42"/>
    <x v="0"/>
    <x v="4"/>
    <x v="2"/>
    <n v="18"/>
  </r>
  <r>
    <x v="129"/>
    <x v="42"/>
    <x v="0"/>
    <x v="6"/>
    <x v="2"/>
    <n v="3"/>
  </r>
  <r>
    <x v="129"/>
    <x v="0"/>
    <x v="0"/>
    <x v="0"/>
    <x v="2"/>
    <n v="17937"/>
  </r>
  <r>
    <x v="129"/>
    <x v="43"/>
    <x v="0"/>
    <x v="1"/>
    <x v="2"/>
    <n v="6145"/>
  </r>
  <r>
    <x v="129"/>
    <x v="43"/>
    <x v="0"/>
    <x v="2"/>
    <x v="2"/>
    <n v="1993"/>
  </r>
  <r>
    <x v="129"/>
    <x v="43"/>
    <x v="0"/>
    <x v="4"/>
    <x v="2"/>
    <n v="18"/>
  </r>
  <r>
    <x v="129"/>
    <x v="43"/>
    <x v="0"/>
    <x v="6"/>
    <x v="2"/>
    <n v="1"/>
  </r>
  <r>
    <x v="129"/>
    <x v="0"/>
    <x v="0"/>
    <x v="0"/>
    <x v="2"/>
    <n v="8157"/>
  </r>
  <r>
    <x v="129"/>
    <x v="44"/>
    <x v="0"/>
    <x v="1"/>
    <x v="2"/>
    <n v="3703"/>
  </r>
  <r>
    <x v="129"/>
    <x v="44"/>
    <x v="0"/>
    <x v="2"/>
    <x v="2"/>
    <n v="9"/>
  </r>
  <r>
    <x v="129"/>
    <x v="44"/>
    <x v="0"/>
    <x v="4"/>
    <x v="2"/>
    <n v="17"/>
  </r>
  <r>
    <x v="129"/>
    <x v="44"/>
    <x v="0"/>
    <x v="5"/>
    <x v="2"/>
    <n v="7"/>
  </r>
  <r>
    <x v="129"/>
    <x v="0"/>
    <x v="0"/>
    <x v="0"/>
    <x v="2"/>
    <n v="3736"/>
  </r>
  <r>
    <x v="129"/>
    <x v="45"/>
    <x v="0"/>
    <x v="1"/>
    <x v="2"/>
    <n v="43850"/>
  </r>
  <r>
    <x v="129"/>
    <x v="45"/>
    <x v="0"/>
    <x v="2"/>
    <x v="2"/>
    <n v="2598"/>
  </r>
  <r>
    <x v="129"/>
    <x v="0"/>
    <x v="0"/>
    <x v="0"/>
    <x v="2"/>
    <n v="46447"/>
  </r>
  <r>
    <x v="129"/>
    <x v="46"/>
    <x v="0"/>
    <x v="1"/>
    <x v="2"/>
    <n v="484"/>
  </r>
  <r>
    <x v="129"/>
    <x v="0"/>
    <x v="0"/>
    <x v="0"/>
    <x v="2"/>
    <n v="484"/>
  </r>
  <r>
    <x v="127"/>
    <x v="1"/>
    <x v="0"/>
    <x v="1"/>
    <x v="2"/>
    <n v="193885"/>
  </r>
  <r>
    <x v="127"/>
    <x v="1"/>
    <x v="0"/>
    <x v="2"/>
    <x v="2"/>
    <n v="152"/>
  </r>
  <r>
    <x v="127"/>
    <x v="1"/>
    <x v="0"/>
    <x v="3"/>
    <x v="2"/>
    <n v="93710"/>
  </r>
  <r>
    <x v="127"/>
    <x v="1"/>
    <x v="0"/>
    <x v="9"/>
    <x v="2"/>
    <n v="40430"/>
  </r>
  <r>
    <x v="127"/>
    <x v="0"/>
    <x v="0"/>
    <x v="0"/>
    <x v="2"/>
    <n v="328177"/>
  </r>
  <r>
    <x v="127"/>
    <x v="42"/>
    <x v="0"/>
    <x v="1"/>
    <x v="2"/>
    <n v="6971"/>
  </r>
  <r>
    <x v="127"/>
    <x v="42"/>
    <x v="0"/>
    <x v="3"/>
    <x v="2"/>
    <n v="22620"/>
  </r>
  <r>
    <x v="127"/>
    <x v="42"/>
    <x v="0"/>
    <x v="9"/>
    <x v="2"/>
    <n v="3717"/>
  </r>
  <r>
    <x v="127"/>
    <x v="0"/>
    <x v="0"/>
    <x v="0"/>
    <x v="2"/>
    <n v="33308"/>
  </r>
  <r>
    <x v="127"/>
    <x v="43"/>
    <x v="0"/>
    <x v="1"/>
    <x v="2"/>
    <n v="18012"/>
  </r>
  <r>
    <x v="127"/>
    <x v="43"/>
    <x v="0"/>
    <x v="2"/>
    <x v="2"/>
    <n v="84"/>
  </r>
  <r>
    <x v="127"/>
    <x v="43"/>
    <x v="0"/>
    <x v="3"/>
    <x v="2"/>
    <n v="4355"/>
  </r>
  <r>
    <x v="127"/>
    <x v="43"/>
    <x v="0"/>
    <x v="9"/>
    <x v="2"/>
    <n v="2307"/>
  </r>
  <r>
    <x v="127"/>
    <x v="0"/>
    <x v="0"/>
    <x v="0"/>
    <x v="2"/>
    <n v="24757"/>
  </r>
  <r>
    <x v="127"/>
    <x v="44"/>
    <x v="0"/>
    <x v="1"/>
    <x v="2"/>
    <n v="29172"/>
  </r>
  <r>
    <x v="127"/>
    <x v="44"/>
    <x v="0"/>
    <x v="3"/>
    <x v="2"/>
    <n v="6506"/>
  </r>
  <r>
    <x v="127"/>
    <x v="44"/>
    <x v="0"/>
    <x v="9"/>
    <x v="2"/>
    <n v="2748"/>
  </r>
  <r>
    <x v="127"/>
    <x v="0"/>
    <x v="0"/>
    <x v="0"/>
    <x v="2"/>
    <n v="38426"/>
  </r>
  <r>
    <x v="127"/>
    <x v="45"/>
    <x v="0"/>
    <x v="1"/>
    <x v="2"/>
    <n v="137362"/>
  </r>
  <r>
    <x v="127"/>
    <x v="45"/>
    <x v="0"/>
    <x v="2"/>
    <x v="2"/>
    <n v="68"/>
  </r>
  <r>
    <x v="127"/>
    <x v="45"/>
    <x v="0"/>
    <x v="3"/>
    <x v="2"/>
    <n v="60230"/>
  </r>
  <r>
    <x v="127"/>
    <x v="45"/>
    <x v="0"/>
    <x v="9"/>
    <x v="2"/>
    <n v="31409"/>
  </r>
  <r>
    <x v="127"/>
    <x v="0"/>
    <x v="0"/>
    <x v="0"/>
    <x v="2"/>
    <n v="229069"/>
  </r>
  <r>
    <x v="127"/>
    <x v="46"/>
    <x v="0"/>
    <x v="1"/>
    <x v="2"/>
    <n v="2368"/>
  </r>
  <r>
    <x v="127"/>
    <x v="46"/>
    <x v="0"/>
    <x v="9"/>
    <x v="2"/>
    <n v="248"/>
  </r>
  <r>
    <x v="127"/>
    <x v="0"/>
    <x v="0"/>
    <x v="0"/>
    <x v="2"/>
    <n v="2617"/>
  </r>
  <r>
    <x v="143"/>
    <x v="1"/>
    <x v="0"/>
    <x v="1"/>
    <x v="2"/>
    <n v="675948"/>
  </r>
  <r>
    <x v="143"/>
    <x v="1"/>
    <x v="0"/>
    <x v="2"/>
    <x v="2"/>
    <n v="4943"/>
  </r>
  <r>
    <x v="143"/>
    <x v="1"/>
    <x v="0"/>
    <x v="3"/>
    <x v="2"/>
    <n v="102406"/>
  </r>
  <r>
    <x v="143"/>
    <x v="0"/>
    <x v="0"/>
    <x v="0"/>
    <x v="2"/>
    <n v="783298"/>
  </r>
  <r>
    <x v="143"/>
    <x v="43"/>
    <x v="0"/>
    <x v="1"/>
    <x v="2"/>
    <n v="32970"/>
  </r>
  <r>
    <x v="143"/>
    <x v="43"/>
    <x v="0"/>
    <x v="3"/>
    <x v="2"/>
    <n v="866"/>
  </r>
  <r>
    <x v="143"/>
    <x v="0"/>
    <x v="0"/>
    <x v="0"/>
    <x v="2"/>
    <n v="33836"/>
  </r>
  <r>
    <x v="143"/>
    <x v="44"/>
    <x v="0"/>
    <x v="1"/>
    <x v="2"/>
    <n v="605557"/>
  </r>
  <r>
    <x v="143"/>
    <x v="44"/>
    <x v="0"/>
    <x v="2"/>
    <x v="2"/>
    <n v="4943"/>
  </r>
  <r>
    <x v="143"/>
    <x v="44"/>
    <x v="0"/>
    <x v="3"/>
    <x v="2"/>
    <n v="100576"/>
  </r>
  <r>
    <x v="143"/>
    <x v="0"/>
    <x v="0"/>
    <x v="0"/>
    <x v="2"/>
    <n v="711076"/>
  </r>
  <r>
    <x v="143"/>
    <x v="45"/>
    <x v="0"/>
    <x v="1"/>
    <x v="2"/>
    <n v="19020"/>
  </r>
  <r>
    <x v="143"/>
    <x v="45"/>
    <x v="0"/>
    <x v="3"/>
    <x v="2"/>
    <n v="523"/>
  </r>
  <r>
    <x v="143"/>
    <x v="0"/>
    <x v="0"/>
    <x v="0"/>
    <x v="2"/>
    <n v="19543"/>
  </r>
  <r>
    <x v="143"/>
    <x v="46"/>
    <x v="0"/>
    <x v="1"/>
    <x v="2"/>
    <n v="18401"/>
  </r>
  <r>
    <x v="143"/>
    <x v="46"/>
    <x v="0"/>
    <x v="3"/>
    <x v="2"/>
    <n v="441"/>
  </r>
  <r>
    <x v="143"/>
    <x v="0"/>
    <x v="0"/>
    <x v="0"/>
    <x v="2"/>
    <n v="18842"/>
  </r>
  <r>
    <x v="98"/>
    <x v="65"/>
    <x v="4"/>
    <x v="1"/>
    <x v="2"/>
    <n v="294"/>
  </r>
  <r>
    <x v="98"/>
    <x v="65"/>
    <x v="4"/>
    <x v="4"/>
    <x v="2"/>
    <n v="20"/>
  </r>
  <r>
    <x v="98"/>
    <x v="65"/>
    <x v="4"/>
    <x v="5"/>
    <x v="2"/>
    <n v="8779"/>
  </r>
  <r>
    <x v="98"/>
    <x v="65"/>
    <x v="4"/>
    <x v="6"/>
    <x v="2"/>
    <n v="67"/>
  </r>
  <r>
    <x v="98"/>
    <x v="65"/>
    <x v="4"/>
    <x v="8"/>
    <x v="2"/>
    <n v="28121"/>
  </r>
  <r>
    <x v="98"/>
    <x v="65"/>
    <x v="4"/>
    <x v="9"/>
    <x v="2"/>
    <n v="11888"/>
  </r>
  <r>
    <x v="98"/>
    <x v="0"/>
    <x v="0"/>
    <x v="0"/>
    <x v="2"/>
    <n v="49170"/>
  </r>
  <r>
    <x v="98"/>
    <x v="65"/>
    <x v="5"/>
    <x v="5"/>
    <x v="2"/>
    <n v="35"/>
  </r>
  <r>
    <x v="98"/>
    <x v="65"/>
    <x v="5"/>
    <x v="8"/>
    <x v="2"/>
    <n v="2076"/>
  </r>
  <r>
    <x v="98"/>
    <x v="65"/>
    <x v="5"/>
    <x v="9"/>
    <x v="2"/>
    <n v="660"/>
  </r>
  <r>
    <x v="98"/>
    <x v="0"/>
    <x v="0"/>
    <x v="0"/>
    <x v="2"/>
    <n v="2770"/>
  </r>
  <r>
    <x v="98"/>
    <x v="65"/>
    <x v="6"/>
    <x v="5"/>
    <x v="2"/>
    <n v="413"/>
  </r>
  <r>
    <x v="98"/>
    <x v="65"/>
    <x v="6"/>
    <x v="9"/>
    <x v="2"/>
    <n v="344"/>
  </r>
  <r>
    <x v="98"/>
    <x v="0"/>
    <x v="0"/>
    <x v="0"/>
    <x v="2"/>
    <n v="757"/>
  </r>
  <r>
    <x v="98"/>
    <x v="65"/>
    <x v="7"/>
    <x v="1"/>
    <x v="2"/>
    <n v="294"/>
  </r>
  <r>
    <x v="98"/>
    <x v="65"/>
    <x v="7"/>
    <x v="5"/>
    <x v="2"/>
    <n v="7062"/>
  </r>
  <r>
    <x v="98"/>
    <x v="65"/>
    <x v="7"/>
    <x v="6"/>
    <x v="2"/>
    <n v="67"/>
  </r>
  <r>
    <x v="98"/>
    <x v="65"/>
    <x v="7"/>
    <x v="8"/>
    <x v="2"/>
    <n v="10946"/>
  </r>
  <r>
    <x v="98"/>
    <x v="65"/>
    <x v="7"/>
    <x v="9"/>
    <x v="2"/>
    <n v="3382"/>
  </r>
  <r>
    <x v="98"/>
    <x v="0"/>
    <x v="0"/>
    <x v="0"/>
    <x v="2"/>
    <n v="21751"/>
  </r>
  <r>
    <x v="98"/>
    <x v="65"/>
    <x v="8"/>
    <x v="4"/>
    <x v="2"/>
    <n v="20"/>
  </r>
  <r>
    <x v="98"/>
    <x v="65"/>
    <x v="8"/>
    <x v="5"/>
    <x v="2"/>
    <n v="1162"/>
  </r>
  <r>
    <x v="98"/>
    <x v="65"/>
    <x v="8"/>
    <x v="8"/>
    <x v="2"/>
    <n v="15100"/>
  </r>
  <r>
    <x v="98"/>
    <x v="65"/>
    <x v="8"/>
    <x v="9"/>
    <x v="2"/>
    <n v="7478"/>
  </r>
  <r>
    <x v="98"/>
    <x v="0"/>
    <x v="0"/>
    <x v="0"/>
    <x v="2"/>
    <n v="23760"/>
  </r>
  <r>
    <x v="98"/>
    <x v="65"/>
    <x v="9"/>
    <x v="1"/>
    <x v="2"/>
    <n v="0"/>
  </r>
  <r>
    <x v="98"/>
    <x v="65"/>
    <x v="9"/>
    <x v="5"/>
    <x v="2"/>
    <n v="108"/>
  </r>
  <r>
    <x v="98"/>
    <x v="65"/>
    <x v="9"/>
    <x v="9"/>
    <x v="2"/>
    <n v="24"/>
  </r>
  <r>
    <x v="98"/>
    <x v="0"/>
    <x v="0"/>
    <x v="0"/>
    <x v="2"/>
    <n v="131"/>
  </r>
  <r>
    <x v="98"/>
    <x v="66"/>
    <x v="4"/>
    <x v="1"/>
    <x v="2"/>
    <n v="18"/>
  </r>
  <r>
    <x v="98"/>
    <x v="66"/>
    <x v="4"/>
    <x v="2"/>
    <x v="2"/>
    <n v="119"/>
  </r>
  <r>
    <x v="98"/>
    <x v="66"/>
    <x v="4"/>
    <x v="3"/>
    <x v="2"/>
    <n v="11912"/>
  </r>
  <r>
    <x v="98"/>
    <x v="66"/>
    <x v="4"/>
    <x v="4"/>
    <x v="2"/>
    <n v="7309"/>
  </r>
  <r>
    <x v="98"/>
    <x v="66"/>
    <x v="4"/>
    <x v="5"/>
    <x v="2"/>
    <n v="1902"/>
  </r>
  <r>
    <x v="98"/>
    <x v="66"/>
    <x v="4"/>
    <x v="6"/>
    <x v="2"/>
    <n v="2192"/>
  </r>
  <r>
    <x v="98"/>
    <x v="66"/>
    <x v="4"/>
    <x v="7"/>
    <x v="2"/>
    <n v="189"/>
  </r>
  <r>
    <x v="98"/>
    <x v="66"/>
    <x v="4"/>
    <x v="8"/>
    <x v="2"/>
    <n v="873"/>
  </r>
  <r>
    <x v="98"/>
    <x v="66"/>
    <x v="4"/>
    <x v="9"/>
    <x v="2"/>
    <n v="836"/>
  </r>
  <r>
    <x v="98"/>
    <x v="0"/>
    <x v="0"/>
    <x v="0"/>
    <x v="2"/>
    <n v="25349"/>
  </r>
  <r>
    <x v="98"/>
    <x v="66"/>
    <x v="5"/>
    <x v="1"/>
    <x v="2"/>
    <n v="14"/>
  </r>
  <r>
    <x v="98"/>
    <x v="66"/>
    <x v="5"/>
    <x v="3"/>
    <x v="2"/>
    <n v="416"/>
  </r>
  <r>
    <x v="98"/>
    <x v="66"/>
    <x v="5"/>
    <x v="4"/>
    <x v="2"/>
    <n v="246"/>
  </r>
  <r>
    <x v="98"/>
    <x v="66"/>
    <x v="5"/>
    <x v="5"/>
    <x v="2"/>
    <n v="36"/>
  </r>
  <r>
    <x v="98"/>
    <x v="66"/>
    <x v="5"/>
    <x v="6"/>
    <x v="2"/>
    <n v="341"/>
  </r>
  <r>
    <x v="98"/>
    <x v="66"/>
    <x v="5"/>
    <x v="7"/>
    <x v="2"/>
    <n v="1"/>
  </r>
  <r>
    <x v="98"/>
    <x v="66"/>
    <x v="5"/>
    <x v="9"/>
    <x v="2"/>
    <n v="91"/>
  </r>
  <r>
    <x v="98"/>
    <x v="0"/>
    <x v="0"/>
    <x v="0"/>
    <x v="2"/>
    <n v="1145"/>
  </r>
  <r>
    <x v="98"/>
    <x v="66"/>
    <x v="6"/>
    <x v="3"/>
    <x v="2"/>
    <n v="52"/>
  </r>
  <r>
    <x v="98"/>
    <x v="66"/>
    <x v="6"/>
    <x v="4"/>
    <x v="2"/>
    <n v="16"/>
  </r>
  <r>
    <x v="98"/>
    <x v="66"/>
    <x v="6"/>
    <x v="5"/>
    <x v="2"/>
    <n v="327"/>
  </r>
  <r>
    <x v="98"/>
    <x v="66"/>
    <x v="6"/>
    <x v="6"/>
    <x v="2"/>
    <n v="113"/>
  </r>
  <r>
    <x v="98"/>
    <x v="66"/>
    <x v="6"/>
    <x v="7"/>
    <x v="2"/>
    <n v="101"/>
  </r>
  <r>
    <x v="98"/>
    <x v="66"/>
    <x v="6"/>
    <x v="8"/>
    <x v="2"/>
    <n v="27"/>
  </r>
  <r>
    <x v="98"/>
    <x v="66"/>
    <x v="6"/>
    <x v="9"/>
    <x v="2"/>
    <n v="6"/>
  </r>
  <r>
    <x v="98"/>
    <x v="0"/>
    <x v="0"/>
    <x v="0"/>
    <x v="2"/>
    <n v="642"/>
  </r>
  <r>
    <x v="98"/>
    <x v="66"/>
    <x v="7"/>
    <x v="1"/>
    <x v="2"/>
    <n v="4"/>
  </r>
  <r>
    <x v="98"/>
    <x v="66"/>
    <x v="7"/>
    <x v="2"/>
    <x v="2"/>
    <n v="119"/>
  </r>
  <r>
    <x v="98"/>
    <x v="66"/>
    <x v="7"/>
    <x v="3"/>
    <x v="2"/>
    <n v="10177"/>
  </r>
  <r>
    <x v="98"/>
    <x v="66"/>
    <x v="7"/>
    <x v="4"/>
    <x v="2"/>
    <n v="4518"/>
  </r>
  <r>
    <x v="98"/>
    <x v="66"/>
    <x v="7"/>
    <x v="5"/>
    <x v="2"/>
    <n v="1156"/>
  </r>
  <r>
    <x v="98"/>
    <x v="66"/>
    <x v="7"/>
    <x v="6"/>
    <x v="2"/>
    <n v="1666"/>
  </r>
  <r>
    <x v="98"/>
    <x v="66"/>
    <x v="7"/>
    <x v="7"/>
    <x v="2"/>
    <n v="78"/>
  </r>
  <r>
    <x v="98"/>
    <x v="66"/>
    <x v="7"/>
    <x v="8"/>
    <x v="2"/>
    <n v="153"/>
  </r>
  <r>
    <x v="98"/>
    <x v="66"/>
    <x v="7"/>
    <x v="9"/>
    <x v="2"/>
    <n v="432"/>
  </r>
  <r>
    <x v="98"/>
    <x v="0"/>
    <x v="0"/>
    <x v="0"/>
    <x v="2"/>
    <n v="18302"/>
  </r>
  <r>
    <x v="98"/>
    <x v="66"/>
    <x v="8"/>
    <x v="3"/>
    <x v="2"/>
    <n v="1233"/>
  </r>
  <r>
    <x v="98"/>
    <x v="66"/>
    <x v="8"/>
    <x v="4"/>
    <x v="2"/>
    <n v="2529"/>
  </r>
  <r>
    <x v="98"/>
    <x v="66"/>
    <x v="8"/>
    <x v="5"/>
    <x v="2"/>
    <n v="354"/>
  </r>
  <r>
    <x v="98"/>
    <x v="66"/>
    <x v="8"/>
    <x v="8"/>
    <x v="2"/>
    <n v="693"/>
  </r>
  <r>
    <x v="98"/>
    <x v="66"/>
    <x v="8"/>
    <x v="9"/>
    <x v="2"/>
    <n v="268"/>
  </r>
  <r>
    <x v="98"/>
    <x v="0"/>
    <x v="0"/>
    <x v="0"/>
    <x v="2"/>
    <n v="5077"/>
  </r>
  <r>
    <x v="98"/>
    <x v="66"/>
    <x v="9"/>
    <x v="1"/>
    <x v="2"/>
    <n v="0"/>
  </r>
  <r>
    <x v="98"/>
    <x v="66"/>
    <x v="9"/>
    <x v="3"/>
    <x v="2"/>
    <n v="33"/>
  </r>
  <r>
    <x v="98"/>
    <x v="66"/>
    <x v="9"/>
    <x v="5"/>
    <x v="2"/>
    <n v="30"/>
  </r>
  <r>
    <x v="98"/>
    <x v="66"/>
    <x v="9"/>
    <x v="6"/>
    <x v="2"/>
    <n v="71"/>
  </r>
  <r>
    <x v="98"/>
    <x v="66"/>
    <x v="9"/>
    <x v="7"/>
    <x v="2"/>
    <n v="9"/>
  </r>
  <r>
    <x v="98"/>
    <x v="66"/>
    <x v="9"/>
    <x v="9"/>
    <x v="2"/>
    <n v="39"/>
  </r>
  <r>
    <x v="98"/>
    <x v="0"/>
    <x v="0"/>
    <x v="0"/>
    <x v="2"/>
    <n v="183"/>
  </r>
  <r>
    <x v="138"/>
    <x v="1"/>
    <x v="0"/>
    <x v="1"/>
    <x v="2"/>
    <n v="294"/>
  </r>
  <r>
    <x v="138"/>
    <x v="1"/>
    <x v="0"/>
    <x v="4"/>
    <x v="2"/>
    <n v="20"/>
  </r>
  <r>
    <x v="138"/>
    <x v="1"/>
    <x v="0"/>
    <x v="5"/>
    <x v="2"/>
    <n v="8779"/>
  </r>
  <r>
    <x v="138"/>
    <x v="1"/>
    <x v="0"/>
    <x v="6"/>
    <x v="2"/>
    <n v="67"/>
  </r>
  <r>
    <x v="138"/>
    <x v="1"/>
    <x v="0"/>
    <x v="8"/>
    <x v="2"/>
    <n v="28121"/>
  </r>
  <r>
    <x v="138"/>
    <x v="1"/>
    <x v="0"/>
    <x v="9"/>
    <x v="2"/>
    <n v="11888"/>
  </r>
  <r>
    <x v="138"/>
    <x v="0"/>
    <x v="0"/>
    <x v="0"/>
    <x v="2"/>
    <n v="49170"/>
  </r>
  <r>
    <x v="138"/>
    <x v="42"/>
    <x v="0"/>
    <x v="5"/>
    <x v="2"/>
    <n v="35"/>
  </r>
  <r>
    <x v="138"/>
    <x v="42"/>
    <x v="0"/>
    <x v="8"/>
    <x v="2"/>
    <n v="2076"/>
  </r>
  <r>
    <x v="138"/>
    <x v="42"/>
    <x v="0"/>
    <x v="9"/>
    <x v="2"/>
    <n v="660"/>
  </r>
  <r>
    <x v="138"/>
    <x v="0"/>
    <x v="0"/>
    <x v="0"/>
    <x v="2"/>
    <n v="2770"/>
  </r>
  <r>
    <x v="138"/>
    <x v="43"/>
    <x v="0"/>
    <x v="5"/>
    <x v="2"/>
    <n v="413"/>
  </r>
  <r>
    <x v="138"/>
    <x v="43"/>
    <x v="0"/>
    <x v="9"/>
    <x v="2"/>
    <n v="344"/>
  </r>
  <r>
    <x v="138"/>
    <x v="0"/>
    <x v="0"/>
    <x v="0"/>
    <x v="2"/>
    <n v="757"/>
  </r>
  <r>
    <x v="138"/>
    <x v="44"/>
    <x v="0"/>
    <x v="1"/>
    <x v="2"/>
    <n v="294"/>
  </r>
  <r>
    <x v="138"/>
    <x v="44"/>
    <x v="0"/>
    <x v="5"/>
    <x v="2"/>
    <n v="7062"/>
  </r>
  <r>
    <x v="138"/>
    <x v="44"/>
    <x v="0"/>
    <x v="6"/>
    <x v="2"/>
    <n v="67"/>
  </r>
  <r>
    <x v="138"/>
    <x v="44"/>
    <x v="0"/>
    <x v="8"/>
    <x v="2"/>
    <n v="10946"/>
  </r>
  <r>
    <x v="138"/>
    <x v="44"/>
    <x v="0"/>
    <x v="9"/>
    <x v="2"/>
    <n v="3382"/>
  </r>
  <r>
    <x v="138"/>
    <x v="0"/>
    <x v="0"/>
    <x v="0"/>
    <x v="2"/>
    <n v="21751"/>
  </r>
  <r>
    <x v="138"/>
    <x v="45"/>
    <x v="0"/>
    <x v="4"/>
    <x v="2"/>
    <n v="20"/>
  </r>
  <r>
    <x v="138"/>
    <x v="45"/>
    <x v="0"/>
    <x v="5"/>
    <x v="2"/>
    <n v="1162"/>
  </r>
  <r>
    <x v="138"/>
    <x v="45"/>
    <x v="0"/>
    <x v="8"/>
    <x v="2"/>
    <n v="15100"/>
  </r>
  <r>
    <x v="138"/>
    <x v="45"/>
    <x v="0"/>
    <x v="9"/>
    <x v="2"/>
    <n v="7478"/>
  </r>
  <r>
    <x v="138"/>
    <x v="0"/>
    <x v="0"/>
    <x v="0"/>
    <x v="2"/>
    <n v="23760"/>
  </r>
  <r>
    <x v="138"/>
    <x v="46"/>
    <x v="0"/>
    <x v="1"/>
    <x v="2"/>
    <n v="0"/>
  </r>
  <r>
    <x v="138"/>
    <x v="46"/>
    <x v="0"/>
    <x v="5"/>
    <x v="2"/>
    <n v="108"/>
  </r>
  <r>
    <x v="138"/>
    <x v="46"/>
    <x v="0"/>
    <x v="9"/>
    <x v="2"/>
    <n v="24"/>
  </r>
  <r>
    <x v="138"/>
    <x v="0"/>
    <x v="0"/>
    <x v="0"/>
    <x v="2"/>
    <n v="131"/>
  </r>
  <r>
    <x v="139"/>
    <x v="1"/>
    <x v="0"/>
    <x v="1"/>
    <x v="2"/>
    <n v="18"/>
  </r>
  <r>
    <x v="139"/>
    <x v="1"/>
    <x v="0"/>
    <x v="2"/>
    <x v="2"/>
    <n v="119"/>
  </r>
  <r>
    <x v="139"/>
    <x v="1"/>
    <x v="0"/>
    <x v="3"/>
    <x v="2"/>
    <n v="11911"/>
  </r>
  <r>
    <x v="139"/>
    <x v="1"/>
    <x v="0"/>
    <x v="4"/>
    <x v="2"/>
    <n v="7309"/>
  </r>
  <r>
    <x v="139"/>
    <x v="1"/>
    <x v="0"/>
    <x v="5"/>
    <x v="2"/>
    <n v="1902"/>
  </r>
  <r>
    <x v="139"/>
    <x v="1"/>
    <x v="0"/>
    <x v="6"/>
    <x v="2"/>
    <n v="2192"/>
  </r>
  <r>
    <x v="139"/>
    <x v="1"/>
    <x v="0"/>
    <x v="7"/>
    <x v="2"/>
    <n v="189"/>
  </r>
  <r>
    <x v="139"/>
    <x v="1"/>
    <x v="0"/>
    <x v="8"/>
    <x v="2"/>
    <n v="873"/>
  </r>
  <r>
    <x v="139"/>
    <x v="1"/>
    <x v="0"/>
    <x v="9"/>
    <x v="2"/>
    <n v="836"/>
  </r>
  <r>
    <x v="139"/>
    <x v="0"/>
    <x v="0"/>
    <x v="0"/>
    <x v="2"/>
    <n v="25349"/>
  </r>
  <r>
    <x v="139"/>
    <x v="42"/>
    <x v="0"/>
    <x v="1"/>
    <x v="2"/>
    <n v="14"/>
  </r>
  <r>
    <x v="139"/>
    <x v="42"/>
    <x v="0"/>
    <x v="3"/>
    <x v="2"/>
    <n v="416"/>
  </r>
  <r>
    <x v="139"/>
    <x v="42"/>
    <x v="0"/>
    <x v="4"/>
    <x v="2"/>
    <n v="246"/>
  </r>
  <r>
    <x v="139"/>
    <x v="42"/>
    <x v="0"/>
    <x v="5"/>
    <x v="2"/>
    <n v="36"/>
  </r>
  <r>
    <x v="139"/>
    <x v="42"/>
    <x v="0"/>
    <x v="6"/>
    <x v="2"/>
    <n v="341"/>
  </r>
  <r>
    <x v="139"/>
    <x v="42"/>
    <x v="0"/>
    <x v="7"/>
    <x v="2"/>
    <n v="1"/>
  </r>
  <r>
    <x v="139"/>
    <x v="42"/>
    <x v="0"/>
    <x v="9"/>
    <x v="2"/>
    <n v="91"/>
  </r>
  <r>
    <x v="139"/>
    <x v="0"/>
    <x v="0"/>
    <x v="0"/>
    <x v="2"/>
    <n v="1145"/>
  </r>
  <r>
    <x v="139"/>
    <x v="43"/>
    <x v="0"/>
    <x v="3"/>
    <x v="2"/>
    <n v="52"/>
  </r>
  <r>
    <x v="139"/>
    <x v="43"/>
    <x v="0"/>
    <x v="4"/>
    <x v="2"/>
    <n v="16"/>
  </r>
  <r>
    <x v="139"/>
    <x v="43"/>
    <x v="0"/>
    <x v="5"/>
    <x v="2"/>
    <n v="327"/>
  </r>
  <r>
    <x v="139"/>
    <x v="43"/>
    <x v="0"/>
    <x v="6"/>
    <x v="2"/>
    <n v="113"/>
  </r>
  <r>
    <x v="139"/>
    <x v="43"/>
    <x v="0"/>
    <x v="7"/>
    <x v="2"/>
    <n v="101"/>
  </r>
  <r>
    <x v="139"/>
    <x v="43"/>
    <x v="0"/>
    <x v="8"/>
    <x v="2"/>
    <n v="27"/>
  </r>
  <r>
    <x v="139"/>
    <x v="43"/>
    <x v="0"/>
    <x v="9"/>
    <x v="2"/>
    <n v="6"/>
  </r>
  <r>
    <x v="139"/>
    <x v="0"/>
    <x v="0"/>
    <x v="0"/>
    <x v="2"/>
    <n v="642"/>
  </r>
  <r>
    <x v="139"/>
    <x v="44"/>
    <x v="0"/>
    <x v="1"/>
    <x v="2"/>
    <n v="4"/>
  </r>
  <r>
    <x v="139"/>
    <x v="44"/>
    <x v="0"/>
    <x v="2"/>
    <x v="2"/>
    <n v="119"/>
  </r>
  <r>
    <x v="139"/>
    <x v="44"/>
    <x v="0"/>
    <x v="3"/>
    <x v="2"/>
    <n v="10177"/>
  </r>
  <r>
    <x v="139"/>
    <x v="44"/>
    <x v="0"/>
    <x v="4"/>
    <x v="2"/>
    <n v="4518"/>
  </r>
  <r>
    <x v="139"/>
    <x v="44"/>
    <x v="0"/>
    <x v="5"/>
    <x v="2"/>
    <n v="1156"/>
  </r>
  <r>
    <x v="139"/>
    <x v="44"/>
    <x v="0"/>
    <x v="6"/>
    <x v="2"/>
    <n v="1666"/>
  </r>
  <r>
    <x v="139"/>
    <x v="44"/>
    <x v="0"/>
    <x v="7"/>
    <x v="2"/>
    <n v="78"/>
  </r>
  <r>
    <x v="139"/>
    <x v="44"/>
    <x v="0"/>
    <x v="8"/>
    <x v="2"/>
    <n v="153"/>
  </r>
  <r>
    <x v="139"/>
    <x v="44"/>
    <x v="0"/>
    <x v="9"/>
    <x v="2"/>
    <n v="432"/>
  </r>
  <r>
    <x v="139"/>
    <x v="0"/>
    <x v="0"/>
    <x v="0"/>
    <x v="2"/>
    <n v="18302"/>
  </r>
  <r>
    <x v="139"/>
    <x v="45"/>
    <x v="0"/>
    <x v="3"/>
    <x v="2"/>
    <n v="1233"/>
  </r>
  <r>
    <x v="139"/>
    <x v="45"/>
    <x v="0"/>
    <x v="4"/>
    <x v="2"/>
    <n v="2529"/>
  </r>
  <r>
    <x v="139"/>
    <x v="45"/>
    <x v="0"/>
    <x v="5"/>
    <x v="2"/>
    <n v="354"/>
  </r>
  <r>
    <x v="139"/>
    <x v="45"/>
    <x v="0"/>
    <x v="8"/>
    <x v="2"/>
    <n v="693"/>
  </r>
  <r>
    <x v="139"/>
    <x v="45"/>
    <x v="0"/>
    <x v="9"/>
    <x v="2"/>
    <n v="268"/>
  </r>
  <r>
    <x v="139"/>
    <x v="0"/>
    <x v="0"/>
    <x v="0"/>
    <x v="2"/>
    <n v="5077"/>
  </r>
  <r>
    <x v="139"/>
    <x v="46"/>
    <x v="0"/>
    <x v="1"/>
    <x v="2"/>
    <n v="0"/>
  </r>
  <r>
    <x v="139"/>
    <x v="46"/>
    <x v="0"/>
    <x v="3"/>
    <x v="2"/>
    <n v="33"/>
  </r>
  <r>
    <x v="139"/>
    <x v="46"/>
    <x v="0"/>
    <x v="5"/>
    <x v="2"/>
    <n v="30"/>
  </r>
  <r>
    <x v="139"/>
    <x v="46"/>
    <x v="0"/>
    <x v="6"/>
    <x v="2"/>
    <n v="71"/>
  </r>
  <r>
    <x v="139"/>
    <x v="46"/>
    <x v="0"/>
    <x v="7"/>
    <x v="2"/>
    <n v="9"/>
  </r>
  <r>
    <x v="139"/>
    <x v="46"/>
    <x v="0"/>
    <x v="9"/>
    <x v="2"/>
    <n v="39"/>
  </r>
  <r>
    <x v="139"/>
    <x v="0"/>
    <x v="0"/>
    <x v="0"/>
    <x v="2"/>
    <n v="183"/>
  </r>
  <r>
    <x v="144"/>
    <x v="67"/>
    <x v="0"/>
    <x v="1"/>
    <x v="0"/>
    <n v="30442"/>
  </r>
  <r>
    <x v="144"/>
    <x v="67"/>
    <x v="0"/>
    <x v="2"/>
    <x v="0"/>
    <n v="29038"/>
  </r>
  <r>
    <x v="144"/>
    <x v="67"/>
    <x v="0"/>
    <x v="3"/>
    <x v="0"/>
    <n v="137"/>
  </r>
  <r>
    <x v="144"/>
    <x v="67"/>
    <x v="0"/>
    <x v="4"/>
    <x v="0"/>
    <n v="6648"/>
  </r>
  <r>
    <x v="144"/>
    <x v="67"/>
    <x v="0"/>
    <x v="5"/>
    <x v="0"/>
    <n v="28119"/>
  </r>
  <r>
    <x v="144"/>
    <x v="67"/>
    <x v="0"/>
    <x v="6"/>
    <x v="0"/>
    <n v="704"/>
  </r>
  <r>
    <x v="144"/>
    <x v="67"/>
    <x v="0"/>
    <x v="7"/>
    <x v="0"/>
    <n v="3998"/>
  </r>
  <r>
    <x v="144"/>
    <x v="67"/>
    <x v="0"/>
    <x v="8"/>
    <x v="0"/>
    <n v="1543"/>
  </r>
  <r>
    <x v="144"/>
    <x v="67"/>
    <x v="0"/>
    <x v="9"/>
    <x v="0"/>
    <n v="1123"/>
  </r>
  <r>
    <x v="144"/>
    <x v="0"/>
    <x v="0"/>
    <x v="0"/>
    <x v="0"/>
    <n v="101752"/>
  </r>
  <r>
    <x v="145"/>
    <x v="67"/>
    <x v="0"/>
    <x v="1"/>
    <x v="0"/>
    <n v="337393"/>
  </r>
  <r>
    <x v="145"/>
    <x v="67"/>
    <x v="0"/>
    <x v="2"/>
    <x v="0"/>
    <n v="264332"/>
  </r>
  <r>
    <x v="145"/>
    <x v="67"/>
    <x v="0"/>
    <x v="3"/>
    <x v="0"/>
    <n v="165344"/>
  </r>
  <r>
    <x v="145"/>
    <x v="67"/>
    <x v="0"/>
    <x v="4"/>
    <x v="0"/>
    <n v="936125"/>
  </r>
  <r>
    <x v="145"/>
    <x v="67"/>
    <x v="0"/>
    <x v="5"/>
    <x v="0"/>
    <n v="191194"/>
  </r>
  <r>
    <x v="145"/>
    <x v="67"/>
    <x v="0"/>
    <x v="6"/>
    <x v="0"/>
    <n v="447773"/>
  </r>
  <r>
    <x v="145"/>
    <x v="67"/>
    <x v="0"/>
    <x v="7"/>
    <x v="0"/>
    <n v="673771"/>
  </r>
  <r>
    <x v="145"/>
    <x v="67"/>
    <x v="0"/>
    <x v="8"/>
    <x v="0"/>
    <n v="376625"/>
  </r>
  <r>
    <x v="145"/>
    <x v="67"/>
    <x v="0"/>
    <x v="9"/>
    <x v="0"/>
    <n v="118708"/>
  </r>
  <r>
    <x v="145"/>
    <x v="0"/>
    <x v="0"/>
    <x v="0"/>
    <x v="0"/>
    <n v="3511264"/>
  </r>
  <r>
    <x v="146"/>
    <x v="67"/>
    <x v="0"/>
    <x v="1"/>
    <x v="0"/>
    <n v="392433"/>
  </r>
  <r>
    <x v="146"/>
    <x v="67"/>
    <x v="0"/>
    <x v="2"/>
    <x v="0"/>
    <n v="516968"/>
  </r>
  <r>
    <x v="146"/>
    <x v="67"/>
    <x v="0"/>
    <x v="3"/>
    <x v="0"/>
    <n v="403784"/>
  </r>
  <r>
    <x v="146"/>
    <x v="67"/>
    <x v="0"/>
    <x v="4"/>
    <x v="0"/>
    <n v="562317"/>
  </r>
  <r>
    <x v="146"/>
    <x v="67"/>
    <x v="0"/>
    <x v="5"/>
    <x v="0"/>
    <n v="12709"/>
  </r>
  <r>
    <x v="146"/>
    <x v="67"/>
    <x v="0"/>
    <x v="6"/>
    <x v="0"/>
    <n v="22016"/>
  </r>
  <r>
    <x v="146"/>
    <x v="67"/>
    <x v="0"/>
    <x v="7"/>
    <x v="0"/>
    <n v="8858"/>
  </r>
  <r>
    <x v="146"/>
    <x v="67"/>
    <x v="0"/>
    <x v="8"/>
    <x v="0"/>
    <n v="58993"/>
  </r>
  <r>
    <x v="146"/>
    <x v="67"/>
    <x v="0"/>
    <x v="9"/>
    <x v="0"/>
    <n v="672"/>
  </r>
  <r>
    <x v="146"/>
    <x v="0"/>
    <x v="0"/>
    <x v="0"/>
    <x v="0"/>
    <n v="1978750"/>
  </r>
  <r>
    <x v="147"/>
    <x v="67"/>
    <x v="0"/>
    <x v="1"/>
    <x v="0"/>
    <n v="109862"/>
  </r>
  <r>
    <x v="147"/>
    <x v="67"/>
    <x v="0"/>
    <x v="2"/>
    <x v="0"/>
    <n v="79729"/>
  </r>
  <r>
    <x v="147"/>
    <x v="67"/>
    <x v="0"/>
    <x v="3"/>
    <x v="0"/>
    <n v="682482"/>
  </r>
  <r>
    <x v="147"/>
    <x v="67"/>
    <x v="0"/>
    <x v="4"/>
    <x v="0"/>
    <n v="131463"/>
  </r>
  <r>
    <x v="147"/>
    <x v="67"/>
    <x v="0"/>
    <x v="5"/>
    <x v="0"/>
    <n v="7003"/>
  </r>
  <r>
    <x v="147"/>
    <x v="67"/>
    <x v="0"/>
    <x v="6"/>
    <x v="0"/>
    <n v="19970"/>
  </r>
  <r>
    <x v="147"/>
    <x v="67"/>
    <x v="0"/>
    <x v="7"/>
    <x v="0"/>
    <n v="83729"/>
  </r>
  <r>
    <x v="147"/>
    <x v="67"/>
    <x v="0"/>
    <x v="8"/>
    <x v="0"/>
    <n v="10571"/>
  </r>
  <r>
    <x v="147"/>
    <x v="67"/>
    <x v="0"/>
    <x v="9"/>
    <x v="0"/>
    <n v="2938"/>
  </r>
  <r>
    <x v="147"/>
    <x v="0"/>
    <x v="0"/>
    <x v="0"/>
    <x v="0"/>
    <n v="1127748"/>
  </r>
  <r>
    <x v="50"/>
    <x v="67"/>
    <x v="0"/>
    <x v="1"/>
    <x v="0"/>
    <n v="31358"/>
  </r>
  <r>
    <x v="50"/>
    <x v="67"/>
    <x v="0"/>
    <x v="2"/>
    <x v="0"/>
    <n v="50285"/>
  </r>
  <r>
    <x v="50"/>
    <x v="67"/>
    <x v="0"/>
    <x v="3"/>
    <x v="0"/>
    <n v="13044"/>
  </r>
  <r>
    <x v="50"/>
    <x v="67"/>
    <x v="0"/>
    <x v="4"/>
    <x v="0"/>
    <n v="4015"/>
  </r>
  <r>
    <x v="50"/>
    <x v="67"/>
    <x v="0"/>
    <x v="5"/>
    <x v="0"/>
    <n v="602"/>
  </r>
  <r>
    <x v="50"/>
    <x v="67"/>
    <x v="0"/>
    <x v="6"/>
    <x v="0"/>
    <n v="8280"/>
  </r>
  <r>
    <x v="50"/>
    <x v="67"/>
    <x v="0"/>
    <x v="7"/>
    <x v="0"/>
    <n v="328"/>
  </r>
  <r>
    <x v="50"/>
    <x v="67"/>
    <x v="0"/>
    <x v="8"/>
    <x v="0"/>
    <n v="396"/>
  </r>
  <r>
    <x v="50"/>
    <x v="67"/>
    <x v="0"/>
    <x v="9"/>
    <x v="0"/>
    <n v="980"/>
  </r>
  <r>
    <x v="50"/>
    <x v="0"/>
    <x v="0"/>
    <x v="0"/>
    <x v="0"/>
    <n v="109288"/>
  </r>
  <r>
    <x v="148"/>
    <x v="67"/>
    <x v="0"/>
    <x v="1"/>
    <x v="0"/>
    <n v="213134"/>
  </r>
  <r>
    <x v="148"/>
    <x v="67"/>
    <x v="0"/>
    <x v="2"/>
    <x v="0"/>
    <n v="323096"/>
  </r>
  <r>
    <x v="148"/>
    <x v="67"/>
    <x v="0"/>
    <x v="3"/>
    <x v="0"/>
    <n v="547"/>
  </r>
  <r>
    <x v="148"/>
    <x v="67"/>
    <x v="0"/>
    <x v="4"/>
    <x v="0"/>
    <n v="149111"/>
  </r>
  <r>
    <x v="148"/>
    <x v="67"/>
    <x v="0"/>
    <x v="5"/>
    <x v="0"/>
    <n v="345647"/>
  </r>
  <r>
    <x v="148"/>
    <x v="67"/>
    <x v="0"/>
    <x v="6"/>
    <x v="0"/>
    <n v="231466"/>
  </r>
  <r>
    <x v="148"/>
    <x v="67"/>
    <x v="0"/>
    <x v="7"/>
    <x v="0"/>
    <n v="511688"/>
  </r>
  <r>
    <x v="148"/>
    <x v="67"/>
    <x v="0"/>
    <x v="8"/>
    <x v="0"/>
    <n v="152949"/>
  </r>
  <r>
    <x v="148"/>
    <x v="67"/>
    <x v="0"/>
    <x v="9"/>
    <x v="0"/>
    <n v="271666"/>
  </r>
  <r>
    <x v="148"/>
    <x v="0"/>
    <x v="0"/>
    <x v="0"/>
    <x v="0"/>
    <n v="2199304"/>
  </r>
  <r>
    <x v="149"/>
    <x v="67"/>
    <x v="0"/>
    <x v="1"/>
    <x v="0"/>
    <n v="749"/>
  </r>
  <r>
    <x v="149"/>
    <x v="67"/>
    <x v="0"/>
    <x v="2"/>
    <x v="0"/>
    <n v="137"/>
  </r>
  <r>
    <x v="149"/>
    <x v="67"/>
    <x v="0"/>
    <x v="3"/>
    <x v="0"/>
    <n v="183"/>
  </r>
  <r>
    <x v="149"/>
    <x v="67"/>
    <x v="0"/>
    <x v="4"/>
    <x v="0"/>
    <n v="620"/>
  </r>
  <r>
    <x v="149"/>
    <x v="67"/>
    <x v="0"/>
    <x v="5"/>
    <x v="0"/>
    <n v="392"/>
  </r>
  <r>
    <x v="149"/>
    <x v="67"/>
    <x v="0"/>
    <x v="6"/>
    <x v="0"/>
    <n v="613"/>
  </r>
  <r>
    <x v="149"/>
    <x v="67"/>
    <x v="0"/>
    <x v="7"/>
    <x v="0"/>
    <n v="10"/>
  </r>
  <r>
    <x v="149"/>
    <x v="67"/>
    <x v="0"/>
    <x v="8"/>
    <x v="0"/>
    <n v="89"/>
  </r>
  <r>
    <x v="149"/>
    <x v="67"/>
    <x v="0"/>
    <x v="9"/>
    <x v="0"/>
    <n v="23"/>
  </r>
  <r>
    <x v="149"/>
    <x v="0"/>
    <x v="0"/>
    <x v="0"/>
    <x v="0"/>
    <n v="2818"/>
  </r>
  <r>
    <x v="150"/>
    <x v="67"/>
    <x v="0"/>
    <x v="2"/>
    <x v="0"/>
    <n v="35"/>
  </r>
  <r>
    <x v="150"/>
    <x v="67"/>
    <x v="0"/>
    <x v="3"/>
    <x v="0"/>
    <n v="10"/>
  </r>
  <r>
    <x v="150"/>
    <x v="67"/>
    <x v="0"/>
    <x v="4"/>
    <x v="0"/>
    <n v="156"/>
  </r>
  <r>
    <x v="150"/>
    <x v="67"/>
    <x v="0"/>
    <x v="5"/>
    <x v="0"/>
    <m/>
  </r>
  <r>
    <x v="150"/>
    <x v="67"/>
    <x v="0"/>
    <x v="6"/>
    <x v="0"/>
    <m/>
  </r>
  <r>
    <x v="150"/>
    <x v="67"/>
    <x v="0"/>
    <x v="7"/>
    <x v="0"/>
    <n v="6"/>
  </r>
  <r>
    <x v="150"/>
    <x v="67"/>
    <x v="0"/>
    <x v="8"/>
    <x v="0"/>
    <n v="54"/>
  </r>
  <r>
    <x v="150"/>
    <x v="0"/>
    <x v="0"/>
    <x v="0"/>
    <x v="0"/>
    <n v="261"/>
  </r>
  <r>
    <x v="151"/>
    <x v="67"/>
    <x v="0"/>
    <x v="1"/>
    <x v="0"/>
    <n v="53364464"/>
  </r>
  <r>
    <x v="151"/>
    <x v="67"/>
    <x v="0"/>
    <x v="2"/>
    <x v="0"/>
    <n v="76551983"/>
  </r>
  <r>
    <x v="151"/>
    <x v="67"/>
    <x v="0"/>
    <x v="3"/>
    <x v="0"/>
    <n v="6490318"/>
  </r>
  <r>
    <x v="151"/>
    <x v="67"/>
    <x v="0"/>
    <x v="4"/>
    <x v="0"/>
    <n v="67981965"/>
  </r>
  <r>
    <x v="151"/>
    <x v="67"/>
    <x v="0"/>
    <x v="5"/>
    <x v="0"/>
    <n v="111600358"/>
  </r>
  <r>
    <x v="151"/>
    <x v="67"/>
    <x v="0"/>
    <x v="6"/>
    <x v="0"/>
    <n v="235319605"/>
  </r>
  <r>
    <x v="151"/>
    <x v="67"/>
    <x v="0"/>
    <x v="7"/>
    <x v="0"/>
    <n v="311156930"/>
  </r>
  <r>
    <x v="151"/>
    <x v="67"/>
    <x v="0"/>
    <x v="8"/>
    <x v="0"/>
    <n v="154721019"/>
  </r>
  <r>
    <x v="151"/>
    <x v="67"/>
    <x v="0"/>
    <x v="9"/>
    <x v="0"/>
    <n v="22920439"/>
  </r>
  <r>
    <x v="151"/>
    <x v="0"/>
    <x v="0"/>
    <x v="0"/>
    <x v="0"/>
    <n v="1040107080"/>
  </r>
  <r>
    <x v="152"/>
    <x v="67"/>
    <x v="0"/>
    <x v="1"/>
    <x v="0"/>
    <n v="10561700"/>
  </r>
  <r>
    <x v="152"/>
    <x v="67"/>
    <x v="0"/>
    <x v="2"/>
    <x v="0"/>
    <n v="733038"/>
  </r>
  <r>
    <x v="152"/>
    <x v="67"/>
    <x v="0"/>
    <x v="3"/>
    <x v="0"/>
    <n v="12"/>
  </r>
  <r>
    <x v="152"/>
    <x v="67"/>
    <x v="0"/>
    <x v="4"/>
    <x v="0"/>
    <n v="2130114"/>
  </r>
  <r>
    <x v="152"/>
    <x v="67"/>
    <x v="0"/>
    <x v="5"/>
    <x v="0"/>
    <n v="4189465"/>
  </r>
  <r>
    <x v="152"/>
    <x v="67"/>
    <x v="0"/>
    <x v="6"/>
    <x v="0"/>
    <n v="8720994"/>
  </r>
  <r>
    <x v="152"/>
    <x v="67"/>
    <x v="0"/>
    <x v="7"/>
    <x v="0"/>
    <n v="7917530"/>
  </r>
  <r>
    <x v="152"/>
    <x v="67"/>
    <x v="0"/>
    <x v="8"/>
    <x v="0"/>
    <n v="26248144"/>
  </r>
  <r>
    <x v="152"/>
    <x v="67"/>
    <x v="0"/>
    <x v="9"/>
    <x v="0"/>
    <n v="1660727"/>
  </r>
  <r>
    <x v="152"/>
    <x v="0"/>
    <x v="0"/>
    <x v="0"/>
    <x v="0"/>
    <n v="62161724"/>
  </r>
  <r>
    <x v="153"/>
    <x v="67"/>
    <x v="0"/>
    <x v="1"/>
    <x v="0"/>
    <n v="57173"/>
  </r>
  <r>
    <x v="153"/>
    <x v="67"/>
    <x v="0"/>
    <x v="2"/>
    <x v="0"/>
    <n v="12637"/>
  </r>
  <r>
    <x v="153"/>
    <x v="67"/>
    <x v="0"/>
    <x v="3"/>
    <x v="0"/>
    <n v="1026"/>
  </r>
  <r>
    <x v="153"/>
    <x v="67"/>
    <x v="0"/>
    <x v="4"/>
    <x v="0"/>
    <n v="8031"/>
  </r>
  <r>
    <x v="153"/>
    <x v="67"/>
    <x v="0"/>
    <x v="5"/>
    <x v="0"/>
    <n v="22"/>
  </r>
  <r>
    <x v="153"/>
    <x v="67"/>
    <x v="0"/>
    <x v="6"/>
    <x v="0"/>
    <n v="15"/>
  </r>
  <r>
    <x v="153"/>
    <x v="67"/>
    <x v="0"/>
    <x v="7"/>
    <x v="0"/>
    <m/>
  </r>
  <r>
    <x v="153"/>
    <x v="67"/>
    <x v="0"/>
    <x v="8"/>
    <x v="0"/>
    <n v="1"/>
  </r>
  <r>
    <x v="153"/>
    <x v="67"/>
    <x v="0"/>
    <x v="9"/>
    <x v="0"/>
    <n v="16383"/>
  </r>
  <r>
    <x v="153"/>
    <x v="0"/>
    <x v="0"/>
    <x v="0"/>
    <x v="0"/>
    <n v="95289"/>
  </r>
  <r>
    <x v="145"/>
    <x v="1"/>
    <x v="0"/>
    <x v="1"/>
    <x v="0"/>
    <n v="337393"/>
  </r>
  <r>
    <x v="145"/>
    <x v="1"/>
    <x v="0"/>
    <x v="2"/>
    <x v="0"/>
    <n v="264332"/>
  </r>
  <r>
    <x v="145"/>
    <x v="1"/>
    <x v="0"/>
    <x v="3"/>
    <x v="0"/>
    <n v="165344"/>
  </r>
  <r>
    <x v="145"/>
    <x v="1"/>
    <x v="0"/>
    <x v="4"/>
    <x v="0"/>
    <n v="936125"/>
  </r>
  <r>
    <x v="145"/>
    <x v="1"/>
    <x v="0"/>
    <x v="5"/>
    <x v="0"/>
    <n v="191194"/>
  </r>
  <r>
    <x v="145"/>
    <x v="1"/>
    <x v="0"/>
    <x v="6"/>
    <x v="0"/>
    <n v="447773"/>
  </r>
  <r>
    <x v="145"/>
    <x v="1"/>
    <x v="0"/>
    <x v="7"/>
    <x v="0"/>
    <n v="673771"/>
  </r>
  <r>
    <x v="145"/>
    <x v="1"/>
    <x v="0"/>
    <x v="8"/>
    <x v="0"/>
    <n v="376625"/>
  </r>
  <r>
    <x v="145"/>
    <x v="1"/>
    <x v="0"/>
    <x v="9"/>
    <x v="0"/>
    <n v="118708"/>
  </r>
  <r>
    <x v="145"/>
    <x v="0"/>
    <x v="0"/>
    <x v="0"/>
    <x v="0"/>
    <n v="3511264"/>
  </r>
  <r>
    <x v="145"/>
    <x v="68"/>
    <x v="0"/>
    <x v="1"/>
    <x v="0"/>
    <n v="17662"/>
  </r>
  <r>
    <x v="145"/>
    <x v="68"/>
    <x v="0"/>
    <x v="2"/>
    <x v="0"/>
    <n v="102281"/>
  </r>
  <r>
    <x v="145"/>
    <x v="68"/>
    <x v="0"/>
    <x v="3"/>
    <x v="0"/>
    <n v="125451"/>
  </r>
  <r>
    <x v="145"/>
    <x v="68"/>
    <x v="0"/>
    <x v="4"/>
    <x v="0"/>
    <n v="675328"/>
  </r>
  <r>
    <x v="145"/>
    <x v="68"/>
    <x v="0"/>
    <x v="5"/>
    <x v="0"/>
    <n v="78279"/>
  </r>
  <r>
    <x v="145"/>
    <x v="68"/>
    <x v="0"/>
    <x v="6"/>
    <x v="0"/>
    <n v="120589"/>
  </r>
  <r>
    <x v="145"/>
    <x v="68"/>
    <x v="0"/>
    <x v="7"/>
    <x v="0"/>
    <n v="201632"/>
  </r>
  <r>
    <x v="145"/>
    <x v="68"/>
    <x v="0"/>
    <x v="8"/>
    <x v="0"/>
    <n v="301430"/>
  </r>
  <r>
    <x v="145"/>
    <x v="68"/>
    <x v="0"/>
    <x v="9"/>
    <x v="0"/>
    <n v="71942"/>
  </r>
  <r>
    <x v="145"/>
    <x v="0"/>
    <x v="0"/>
    <x v="0"/>
    <x v="0"/>
    <n v="1694593"/>
  </r>
  <r>
    <x v="145"/>
    <x v="69"/>
    <x v="0"/>
    <x v="1"/>
    <x v="0"/>
    <n v="3945"/>
  </r>
  <r>
    <x v="145"/>
    <x v="69"/>
    <x v="0"/>
    <x v="2"/>
    <x v="0"/>
    <n v="18218"/>
  </r>
  <r>
    <x v="145"/>
    <x v="69"/>
    <x v="0"/>
    <x v="3"/>
    <x v="0"/>
    <n v="2618"/>
  </r>
  <r>
    <x v="145"/>
    <x v="69"/>
    <x v="0"/>
    <x v="4"/>
    <x v="0"/>
    <n v="39940"/>
  </r>
  <r>
    <x v="145"/>
    <x v="69"/>
    <x v="0"/>
    <x v="5"/>
    <x v="0"/>
    <n v="25344"/>
  </r>
  <r>
    <x v="145"/>
    <x v="69"/>
    <x v="0"/>
    <x v="6"/>
    <x v="0"/>
    <n v="178821"/>
  </r>
  <r>
    <x v="145"/>
    <x v="69"/>
    <x v="0"/>
    <x v="7"/>
    <x v="0"/>
    <n v="21459"/>
  </r>
  <r>
    <x v="145"/>
    <x v="69"/>
    <x v="0"/>
    <x v="8"/>
    <x v="0"/>
    <n v="18845"/>
  </r>
  <r>
    <x v="145"/>
    <x v="69"/>
    <x v="0"/>
    <x v="9"/>
    <x v="0"/>
    <n v="20759"/>
  </r>
  <r>
    <x v="145"/>
    <x v="0"/>
    <x v="0"/>
    <x v="0"/>
    <x v="0"/>
    <n v="329949"/>
  </r>
  <r>
    <x v="145"/>
    <x v="70"/>
    <x v="0"/>
    <x v="1"/>
    <x v="0"/>
    <n v="275000"/>
  </r>
  <r>
    <x v="145"/>
    <x v="70"/>
    <x v="0"/>
    <x v="2"/>
    <x v="0"/>
    <n v="43435"/>
  </r>
  <r>
    <x v="145"/>
    <x v="70"/>
    <x v="0"/>
    <x v="3"/>
    <x v="0"/>
    <n v="1916"/>
  </r>
  <r>
    <x v="145"/>
    <x v="70"/>
    <x v="0"/>
    <x v="4"/>
    <x v="0"/>
    <n v="24538"/>
  </r>
  <r>
    <x v="145"/>
    <x v="70"/>
    <x v="0"/>
    <x v="5"/>
    <x v="0"/>
    <n v="5116"/>
  </r>
  <r>
    <x v="145"/>
    <x v="70"/>
    <x v="0"/>
    <x v="6"/>
    <x v="0"/>
    <n v="14758"/>
  </r>
  <r>
    <x v="145"/>
    <x v="70"/>
    <x v="0"/>
    <x v="7"/>
    <x v="0"/>
    <n v="356"/>
  </r>
  <r>
    <x v="145"/>
    <x v="70"/>
    <x v="0"/>
    <x v="8"/>
    <x v="0"/>
    <n v="6499"/>
  </r>
  <r>
    <x v="145"/>
    <x v="70"/>
    <x v="0"/>
    <x v="9"/>
    <x v="0"/>
    <n v="3482"/>
  </r>
  <r>
    <x v="145"/>
    <x v="0"/>
    <x v="0"/>
    <x v="0"/>
    <x v="0"/>
    <n v="375101"/>
  </r>
  <r>
    <x v="145"/>
    <x v="71"/>
    <x v="0"/>
    <x v="1"/>
    <x v="0"/>
    <n v="28294"/>
  </r>
  <r>
    <x v="145"/>
    <x v="71"/>
    <x v="0"/>
    <x v="2"/>
    <x v="0"/>
    <n v="6480"/>
  </r>
  <r>
    <x v="145"/>
    <x v="71"/>
    <x v="0"/>
    <x v="3"/>
    <x v="0"/>
    <n v="2691"/>
  </r>
  <r>
    <x v="145"/>
    <x v="71"/>
    <x v="0"/>
    <x v="4"/>
    <x v="0"/>
    <n v="24014"/>
  </r>
  <r>
    <x v="145"/>
    <x v="71"/>
    <x v="0"/>
    <x v="5"/>
    <x v="0"/>
    <n v="41020"/>
  </r>
  <r>
    <x v="145"/>
    <x v="71"/>
    <x v="0"/>
    <x v="6"/>
    <x v="0"/>
    <n v="73020"/>
  </r>
  <r>
    <x v="145"/>
    <x v="71"/>
    <x v="0"/>
    <x v="7"/>
    <x v="0"/>
    <n v="229067"/>
  </r>
  <r>
    <x v="145"/>
    <x v="71"/>
    <x v="0"/>
    <x v="8"/>
    <x v="0"/>
    <n v="7243"/>
  </r>
  <r>
    <x v="145"/>
    <x v="71"/>
    <x v="0"/>
    <x v="9"/>
    <x v="0"/>
    <n v="13291"/>
  </r>
  <r>
    <x v="145"/>
    <x v="0"/>
    <x v="0"/>
    <x v="0"/>
    <x v="0"/>
    <n v="425118"/>
  </r>
  <r>
    <x v="145"/>
    <x v="72"/>
    <x v="0"/>
    <x v="1"/>
    <x v="0"/>
    <n v="2252"/>
  </r>
  <r>
    <x v="145"/>
    <x v="72"/>
    <x v="0"/>
    <x v="2"/>
    <x v="0"/>
    <n v="32302"/>
  </r>
  <r>
    <x v="145"/>
    <x v="72"/>
    <x v="0"/>
    <x v="3"/>
    <x v="0"/>
    <n v="20533"/>
  </r>
  <r>
    <x v="145"/>
    <x v="72"/>
    <x v="0"/>
    <x v="4"/>
    <x v="0"/>
    <n v="51428"/>
  </r>
  <r>
    <x v="145"/>
    <x v="72"/>
    <x v="0"/>
    <x v="5"/>
    <x v="0"/>
    <n v="17012"/>
  </r>
  <r>
    <x v="145"/>
    <x v="72"/>
    <x v="0"/>
    <x v="6"/>
    <x v="0"/>
    <n v="29347"/>
  </r>
  <r>
    <x v="145"/>
    <x v="72"/>
    <x v="0"/>
    <x v="7"/>
    <x v="0"/>
    <n v="13955"/>
  </r>
  <r>
    <x v="145"/>
    <x v="72"/>
    <x v="0"/>
    <x v="8"/>
    <x v="0"/>
    <n v="24299"/>
  </r>
  <r>
    <x v="145"/>
    <x v="72"/>
    <x v="0"/>
    <x v="9"/>
    <x v="0"/>
    <n v="4265"/>
  </r>
  <r>
    <x v="145"/>
    <x v="0"/>
    <x v="0"/>
    <x v="0"/>
    <x v="0"/>
    <n v="195393"/>
  </r>
  <r>
    <x v="145"/>
    <x v="73"/>
    <x v="0"/>
    <x v="1"/>
    <x v="0"/>
    <n v="9745"/>
  </r>
  <r>
    <x v="145"/>
    <x v="73"/>
    <x v="0"/>
    <x v="2"/>
    <x v="0"/>
    <n v="57439"/>
  </r>
  <r>
    <x v="145"/>
    <x v="73"/>
    <x v="0"/>
    <x v="3"/>
    <x v="0"/>
    <n v="10713"/>
  </r>
  <r>
    <x v="145"/>
    <x v="73"/>
    <x v="0"/>
    <x v="4"/>
    <x v="0"/>
    <n v="114429"/>
  </r>
  <r>
    <x v="145"/>
    <x v="73"/>
    <x v="0"/>
    <x v="5"/>
    <x v="0"/>
    <n v="16420"/>
  </r>
  <r>
    <x v="145"/>
    <x v="73"/>
    <x v="0"/>
    <x v="6"/>
    <x v="0"/>
    <n v="27716"/>
  </r>
  <r>
    <x v="145"/>
    <x v="73"/>
    <x v="0"/>
    <x v="7"/>
    <x v="0"/>
    <n v="206798"/>
  </r>
  <r>
    <x v="145"/>
    <x v="73"/>
    <x v="0"/>
    <x v="8"/>
    <x v="0"/>
    <n v="16581"/>
  </r>
  <r>
    <x v="145"/>
    <x v="73"/>
    <x v="0"/>
    <x v="9"/>
    <x v="0"/>
    <n v="4085"/>
  </r>
  <r>
    <x v="145"/>
    <x v="0"/>
    <x v="0"/>
    <x v="0"/>
    <x v="0"/>
    <n v="463928"/>
  </r>
  <r>
    <x v="145"/>
    <x v="74"/>
    <x v="0"/>
    <x v="1"/>
    <x v="0"/>
    <n v="496"/>
  </r>
  <r>
    <x v="145"/>
    <x v="74"/>
    <x v="0"/>
    <x v="2"/>
    <x v="0"/>
    <n v="4176"/>
  </r>
  <r>
    <x v="145"/>
    <x v="74"/>
    <x v="0"/>
    <x v="3"/>
    <x v="0"/>
    <n v="1421"/>
  </r>
  <r>
    <x v="145"/>
    <x v="74"/>
    <x v="0"/>
    <x v="4"/>
    <x v="0"/>
    <n v="6448"/>
  </r>
  <r>
    <x v="145"/>
    <x v="74"/>
    <x v="0"/>
    <x v="5"/>
    <x v="0"/>
    <n v="8003"/>
  </r>
  <r>
    <x v="145"/>
    <x v="74"/>
    <x v="0"/>
    <x v="6"/>
    <x v="0"/>
    <n v="3521"/>
  </r>
  <r>
    <x v="145"/>
    <x v="74"/>
    <x v="0"/>
    <x v="7"/>
    <x v="0"/>
    <n v="504"/>
  </r>
  <r>
    <x v="145"/>
    <x v="74"/>
    <x v="0"/>
    <x v="8"/>
    <x v="0"/>
    <n v="1728"/>
  </r>
  <r>
    <x v="145"/>
    <x v="74"/>
    <x v="0"/>
    <x v="9"/>
    <x v="0"/>
    <n v="884"/>
  </r>
  <r>
    <x v="145"/>
    <x v="0"/>
    <x v="0"/>
    <x v="0"/>
    <x v="0"/>
    <n v="27182"/>
  </r>
  <r>
    <x v="144"/>
    <x v="1"/>
    <x v="0"/>
    <x v="1"/>
    <x v="0"/>
    <n v="30442"/>
  </r>
  <r>
    <x v="144"/>
    <x v="1"/>
    <x v="0"/>
    <x v="2"/>
    <x v="0"/>
    <n v="29038"/>
  </r>
  <r>
    <x v="144"/>
    <x v="1"/>
    <x v="0"/>
    <x v="3"/>
    <x v="0"/>
    <n v="137"/>
  </r>
  <r>
    <x v="144"/>
    <x v="1"/>
    <x v="0"/>
    <x v="4"/>
    <x v="0"/>
    <n v="6648"/>
  </r>
  <r>
    <x v="144"/>
    <x v="1"/>
    <x v="0"/>
    <x v="5"/>
    <x v="0"/>
    <n v="28119"/>
  </r>
  <r>
    <x v="144"/>
    <x v="1"/>
    <x v="0"/>
    <x v="6"/>
    <x v="0"/>
    <n v="704"/>
  </r>
  <r>
    <x v="144"/>
    <x v="1"/>
    <x v="0"/>
    <x v="7"/>
    <x v="0"/>
    <n v="3998"/>
  </r>
  <r>
    <x v="144"/>
    <x v="1"/>
    <x v="0"/>
    <x v="8"/>
    <x v="0"/>
    <n v="1543"/>
  </r>
  <r>
    <x v="144"/>
    <x v="1"/>
    <x v="0"/>
    <x v="9"/>
    <x v="0"/>
    <n v="1123"/>
  </r>
  <r>
    <x v="144"/>
    <x v="0"/>
    <x v="0"/>
    <x v="0"/>
    <x v="0"/>
    <n v="101752"/>
  </r>
  <r>
    <x v="144"/>
    <x v="68"/>
    <x v="0"/>
    <x v="1"/>
    <x v="0"/>
    <n v="10327"/>
  </r>
  <r>
    <x v="144"/>
    <x v="68"/>
    <x v="0"/>
    <x v="2"/>
    <x v="0"/>
    <n v="7584"/>
  </r>
  <r>
    <x v="144"/>
    <x v="68"/>
    <x v="0"/>
    <x v="4"/>
    <x v="0"/>
    <n v="2100"/>
  </r>
  <r>
    <x v="144"/>
    <x v="68"/>
    <x v="0"/>
    <x v="5"/>
    <x v="0"/>
    <n v="7668"/>
  </r>
  <r>
    <x v="144"/>
    <x v="68"/>
    <x v="0"/>
    <x v="6"/>
    <x v="0"/>
    <n v="181"/>
  </r>
  <r>
    <x v="144"/>
    <x v="68"/>
    <x v="0"/>
    <x v="7"/>
    <x v="0"/>
    <n v="2662"/>
  </r>
  <r>
    <x v="144"/>
    <x v="68"/>
    <x v="0"/>
    <x v="8"/>
    <x v="0"/>
    <n v="785"/>
  </r>
  <r>
    <x v="144"/>
    <x v="68"/>
    <x v="0"/>
    <x v="9"/>
    <x v="0"/>
    <n v="50"/>
  </r>
  <r>
    <x v="144"/>
    <x v="0"/>
    <x v="0"/>
    <x v="0"/>
    <x v="0"/>
    <n v="31358"/>
  </r>
  <r>
    <x v="144"/>
    <x v="70"/>
    <x v="0"/>
    <x v="1"/>
    <x v="0"/>
    <n v="1739"/>
  </r>
  <r>
    <x v="144"/>
    <x v="70"/>
    <x v="0"/>
    <x v="2"/>
    <x v="0"/>
    <n v="2331"/>
  </r>
  <r>
    <x v="144"/>
    <x v="70"/>
    <x v="0"/>
    <x v="3"/>
    <x v="0"/>
    <n v="133"/>
  </r>
  <r>
    <x v="144"/>
    <x v="70"/>
    <x v="0"/>
    <x v="4"/>
    <x v="0"/>
    <n v="759"/>
  </r>
  <r>
    <x v="144"/>
    <x v="70"/>
    <x v="0"/>
    <x v="5"/>
    <x v="0"/>
    <n v="933"/>
  </r>
  <r>
    <x v="144"/>
    <x v="70"/>
    <x v="0"/>
    <x v="7"/>
    <x v="0"/>
    <n v="11"/>
  </r>
  <r>
    <x v="144"/>
    <x v="70"/>
    <x v="0"/>
    <x v="8"/>
    <x v="0"/>
    <n v="26"/>
  </r>
  <r>
    <x v="144"/>
    <x v="70"/>
    <x v="0"/>
    <x v="9"/>
    <x v="0"/>
    <n v="20"/>
  </r>
  <r>
    <x v="144"/>
    <x v="0"/>
    <x v="0"/>
    <x v="0"/>
    <x v="0"/>
    <n v="5952"/>
  </r>
  <r>
    <x v="144"/>
    <x v="71"/>
    <x v="0"/>
    <x v="1"/>
    <x v="0"/>
    <n v="2258"/>
  </r>
  <r>
    <x v="144"/>
    <x v="71"/>
    <x v="0"/>
    <x v="2"/>
    <x v="0"/>
    <n v="2622"/>
  </r>
  <r>
    <x v="144"/>
    <x v="71"/>
    <x v="0"/>
    <x v="4"/>
    <x v="0"/>
    <n v="851"/>
  </r>
  <r>
    <x v="144"/>
    <x v="71"/>
    <x v="0"/>
    <x v="5"/>
    <x v="0"/>
    <n v="867"/>
  </r>
  <r>
    <x v="144"/>
    <x v="71"/>
    <x v="0"/>
    <x v="7"/>
    <x v="0"/>
    <n v="258"/>
  </r>
  <r>
    <x v="144"/>
    <x v="71"/>
    <x v="0"/>
    <x v="8"/>
    <x v="0"/>
    <n v="64"/>
  </r>
  <r>
    <x v="144"/>
    <x v="0"/>
    <x v="0"/>
    <x v="0"/>
    <x v="0"/>
    <n v="6920"/>
  </r>
  <r>
    <x v="144"/>
    <x v="72"/>
    <x v="0"/>
    <x v="1"/>
    <x v="0"/>
    <n v="3035"/>
  </r>
  <r>
    <x v="144"/>
    <x v="72"/>
    <x v="0"/>
    <x v="2"/>
    <x v="0"/>
    <n v="4235"/>
  </r>
  <r>
    <x v="144"/>
    <x v="72"/>
    <x v="0"/>
    <x v="4"/>
    <x v="0"/>
    <n v="756"/>
  </r>
  <r>
    <x v="144"/>
    <x v="72"/>
    <x v="0"/>
    <x v="5"/>
    <x v="0"/>
    <n v="3732"/>
  </r>
  <r>
    <x v="144"/>
    <x v="72"/>
    <x v="0"/>
    <x v="6"/>
    <x v="0"/>
    <n v="39"/>
  </r>
  <r>
    <x v="144"/>
    <x v="72"/>
    <x v="0"/>
    <x v="7"/>
    <x v="0"/>
    <n v="289"/>
  </r>
  <r>
    <x v="144"/>
    <x v="72"/>
    <x v="0"/>
    <x v="8"/>
    <x v="0"/>
    <n v="237"/>
  </r>
  <r>
    <x v="144"/>
    <x v="72"/>
    <x v="0"/>
    <x v="9"/>
    <x v="0"/>
    <n v="117"/>
  </r>
  <r>
    <x v="144"/>
    <x v="0"/>
    <x v="0"/>
    <x v="0"/>
    <x v="0"/>
    <n v="12441"/>
  </r>
  <r>
    <x v="144"/>
    <x v="73"/>
    <x v="0"/>
    <x v="1"/>
    <x v="0"/>
    <n v="12746"/>
  </r>
  <r>
    <x v="144"/>
    <x v="73"/>
    <x v="0"/>
    <x v="2"/>
    <x v="0"/>
    <n v="11979"/>
  </r>
  <r>
    <x v="144"/>
    <x v="73"/>
    <x v="0"/>
    <x v="3"/>
    <x v="0"/>
    <n v="4"/>
  </r>
  <r>
    <x v="144"/>
    <x v="73"/>
    <x v="0"/>
    <x v="4"/>
    <x v="0"/>
    <n v="2049"/>
  </r>
  <r>
    <x v="144"/>
    <x v="73"/>
    <x v="0"/>
    <x v="5"/>
    <x v="0"/>
    <n v="14353"/>
  </r>
  <r>
    <x v="144"/>
    <x v="73"/>
    <x v="0"/>
    <x v="6"/>
    <x v="0"/>
    <n v="470"/>
  </r>
  <r>
    <x v="144"/>
    <x v="73"/>
    <x v="0"/>
    <x v="7"/>
    <x v="0"/>
    <n v="626"/>
  </r>
  <r>
    <x v="144"/>
    <x v="73"/>
    <x v="0"/>
    <x v="8"/>
    <x v="0"/>
    <n v="423"/>
  </r>
  <r>
    <x v="144"/>
    <x v="73"/>
    <x v="0"/>
    <x v="9"/>
    <x v="0"/>
    <n v="929"/>
  </r>
  <r>
    <x v="144"/>
    <x v="0"/>
    <x v="0"/>
    <x v="0"/>
    <x v="0"/>
    <n v="43579"/>
  </r>
  <r>
    <x v="144"/>
    <x v="74"/>
    <x v="0"/>
    <x v="1"/>
    <x v="0"/>
    <n v="337"/>
  </r>
  <r>
    <x v="144"/>
    <x v="74"/>
    <x v="0"/>
    <x v="2"/>
    <x v="0"/>
    <n v="287"/>
  </r>
  <r>
    <x v="144"/>
    <x v="74"/>
    <x v="0"/>
    <x v="4"/>
    <x v="0"/>
    <n v="134"/>
  </r>
  <r>
    <x v="144"/>
    <x v="74"/>
    <x v="0"/>
    <x v="5"/>
    <x v="0"/>
    <n v="565"/>
  </r>
  <r>
    <x v="144"/>
    <x v="74"/>
    <x v="0"/>
    <x v="6"/>
    <x v="0"/>
    <n v="14"/>
  </r>
  <r>
    <x v="144"/>
    <x v="74"/>
    <x v="0"/>
    <x v="7"/>
    <x v="0"/>
    <n v="153"/>
  </r>
  <r>
    <x v="144"/>
    <x v="74"/>
    <x v="0"/>
    <x v="8"/>
    <x v="0"/>
    <n v="7"/>
  </r>
  <r>
    <x v="144"/>
    <x v="74"/>
    <x v="0"/>
    <x v="9"/>
    <x v="0"/>
    <n v="7"/>
  </r>
  <r>
    <x v="144"/>
    <x v="0"/>
    <x v="0"/>
    <x v="0"/>
    <x v="0"/>
    <n v="1503"/>
  </r>
  <r>
    <x v="50"/>
    <x v="1"/>
    <x v="0"/>
    <x v="1"/>
    <x v="0"/>
    <n v="31358"/>
  </r>
  <r>
    <x v="50"/>
    <x v="1"/>
    <x v="0"/>
    <x v="2"/>
    <x v="0"/>
    <n v="50285"/>
  </r>
  <r>
    <x v="50"/>
    <x v="1"/>
    <x v="0"/>
    <x v="3"/>
    <x v="0"/>
    <n v="13044"/>
  </r>
  <r>
    <x v="50"/>
    <x v="1"/>
    <x v="0"/>
    <x v="4"/>
    <x v="0"/>
    <n v="4015"/>
  </r>
  <r>
    <x v="50"/>
    <x v="1"/>
    <x v="0"/>
    <x v="5"/>
    <x v="0"/>
    <n v="602"/>
  </r>
  <r>
    <x v="50"/>
    <x v="1"/>
    <x v="0"/>
    <x v="6"/>
    <x v="0"/>
    <n v="8280"/>
  </r>
  <r>
    <x v="50"/>
    <x v="1"/>
    <x v="0"/>
    <x v="7"/>
    <x v="0"/>
    <n v="328"/>
  </r>
  <r>
    <x v="50"/>
    <x v="1"/>
    <x v="0"/>
    <x v="8"/>
    <x v="0"/>
    <n v="396"/>
  </r>
  <r>
    <x v="50"/>
    <x v="1"/>
    <x v="0"/>
    <x v="9"/>
    <x v="0"/>
    <n v="980"/>
  </r>
  <r>
    <x v="50"/>
    <x v="0"/>
    <x v="0"/>
    <x v="0"/>
    <x v="0"/>
    <n v="109288"/>
  </r>
  <r>
    <x v="50"/>
    <x v="75"/>
    <x v="0"/>
    <x v="1"/>
    <x v="0"/>
    <n v="3845"/>
  </r>
  <r>
    <x v="50"/>
    <x v="75"/>
    <x v="0"/>
    <x v="2"/>
    <x v="0"/>
    <n v="17161"/>
  </r>
  <r>
    <x v="50"/>
    <x v="75"/>
    <x v="0"/>
    <x v="4"/>
    <x v="0"/>
    <n v="832"/>
  </r>
  <r>
    <x v="50"/>
    <x v="0"/>
    <x v="0"/>
    <x v="0"/>
    <x v="0"/>
    <n v="21838"/>
  </r>
  <r>
    <x v="50"/>
    <x v="76"/>
    <x v="0"/>
    <x v="1"/>
    <x v="0"/>
    <n v="4057"/>
  </r>
  <r>
    <x v="50"/>
    <x v="76"/>
    <x v="0"/>
    <x v="2"/>
    <x v="0"/>
    <n v="23503"/>
  </r>
  <r>
    <x v="50"/>
    <x v="76"/>
    <x v="0"/>
    <x v="3"/>
    <x v="0"/>
    <n v="79"/>
  </r>
  <r>
    <x v="50"/>
    <x v="76"/>
    <x v="0"/>
    <x v="7"/>
    <x v="0"/>
    <n v="11"/>
  </r>
  <r>
    <x v="50"/>
    <x v="76"/>
    <x v="0"/>
    <x v="8"/>
    <x v="0"/>
    <n v="87"/>
  </r>
  <r>
    <x v="50"/>
    <x v="0"/>
    <x v="0"/>
    <x v="0"/>
    <x v="0"/>
    <n v="27737"/>
  </r>
  <r>
    <x v="50"/>
    <x v="77"/>
    <x v="0"/>
    <x v="1"/>
    <x v="0"/>
    <n v="251"/>
  </r>
  <r>
    <x v="50"/>
    <x v="77"/>
    <x v="0"/>
    <x v="2"/>
    <x v="0"/>
    <n v="4920"/>
  </r>
  <r>
    <x v="50"/>
    <x v="77"/>
    <x v="0"/>
    <x v="3"/>
    <x v="0"/>
    <n v="1454"/>
  </r>
  <r>
    <x v="50"/>
    <x v="77"/>
    <x v="0"/>
    <x v="4"/>
    <x v="0"/>
    <n v="2155"/>
  </r>
  <r>
    <x v="50"/>
    <x v="77"/>
    <x v="0"/>
    <x v="5"/>
    <x v="0"/>
    <n v="546"/>
  </r>
  <r>
    <x v="50"/>
    <x v="77"/>
    <x v="0"/>
    <x v="6"/>
    <x v="0"/>
    <n v="1196"/>
  </r>
  <r>
    <x v="50"/>
    <x v="77"/>
    <x v="0"/>
    <x v="7"/>
    <x v="0"/>
    <n v="147"/>
  </r>
  <r>
    <x v="50"/>
    <x v="77"/>
    <x v="0"/>
    <x v="8"/>
    <x v="0"/>
    <n v="149"/>
  </r>
  <r>
    <x v="50"/>
    <x v="77"/>
    <x v="0"/>
    <x v="9"/>
    <x v="0"/>
    <n v="313"/>
  </r>
  <r>
    <x v="50"/>
    <x v="0"/>
    <x v="0"/>
    <x v="0"/>
    <x v="0"/>
    <n v="11129"/>
  </r>
  <r>
    <x v="50"/>
    <x v="78"/>
    <x v="0"/>
    <x v="1"/>
    <x v="0"/>
    <n v="23206"/>
  </r>
  <r>
    <x v="50"/>
    <x v="78"/>
    <x v="0"/>
    <x v="2"/>
    <x v="0"/>
    <n v="4669"/>
  </r>
  <r>
    <x v="50"/>
    <x v="78"/>
    <x v="0"/>
    <x v="3"/>
    <x v="0"/>
    <n v="11474"/>
  </r>
  <r>
    <x v="50"/>
    <x v="78"/>
    <x v="0"/>
    <x v="4"/>
    <x v="0"/>
    <n v="922"/>
  </r>
  <r>
    <x v="50"/>
    <x v="78"/>
    <x v="0"/>
    <x v="5"/>
    <x v="0"/>
    <n v="57"/>
  </r>
  <r>
    <x v="50"/>
    <x v="78"/>
    <x v="0"/>
    <x v="6"/>
    <x v="0"/>
    <n v="7074"/>
  </r>
  <r>
    <x v="50"/>
    <x v="78"/>
    <x v="0"/>
    <x v="7"/>
    <x v="0"/>
    <n v="164"/>
  </r>
  <r>
    <x v="50"/>
    <x v="78"/>
    <x v="0"/>
    <x v="8"/>
    <x v="0"/>
    <n v="161"/>
  </r>
  <r>
    <x v="50"/>
    <x v="78"/>
    <x v="0"/>
    <x v="9"/>
    <x v="0"/>
    <n v="89"/>
  </r>
  <r>
    <x v="50"/>
    <x v="0"/>
    <x v="0"/>
    <x v="0"/>
    <x v="0"/>
    <n v="47815"/>
  </r>
  <r>
    <x v="50"/>
    <x v="79"/>
    <x v="0"/>
    <x v="2"/>
    <x v="0"/>
    <n v="32"/>
  </r>
  <r>
    <x v="50"/>
    <x v="79"/>
    <x v="0"/>
    <x v="3"/>
    <x v="0"/>
    <n v="29"/>
  </r>
  <r>
    <x v="50"/>
    <x v="79"/>
    <x v="0"/>
    <x v="4"/>
    <x v="0"/>
    <n v="105"/>
  </r>
  <r>
    <x v="50"/>
    <x v="79"/>
    <x v="0"/>
    <x v="7"/>
    <x v="0"/>
    <n v="6"/>
  </r>
  <r>
    <x v="50"/>
    <x v="79"/>
    <x v="0"/>
    <x v="9"/>
    <x v="0"/>
    <n v="60"/>
  </r>
  <r>
    <x v="50"/>
    <x v="0"/>
    <x v="0"/>
    <x v="0"/>
    <x v="0"/>
    <n v="232"/>
  </r>
  <r>
    <x v="50"/>
    <x v="80"/>
    <x v="0"/>
    <x v="3"/>
    <x v="0"/>
    <n v="8"/>
  </r>
  <r>
    <x v="50"/>
    <x v="80"/>
    <x v="0"/>
    <x v="6"/>
    <x v="0"/>
    <n v="10"/>
  </r>
  <r>
    <x v="50"/>
    <x v="80"/>
    <x v="0"/>
    <x v="9"/>
    <x v="0"/>
    <n v="518"/>
  </r>
  <r>
    <x v="50"/>
    <x v="0"/>
    <x v="0"/>
    <x v="0"/>
    <x v="0"/>
    <n v="536"/>
  </r>
  <r>
    <x v="148"/>
    <x v="1"/>
    <x v="0"/>
    <x v="1"/>
    <x v="0"/>
    <n v="213134"/>
  </r>
  <r>
    <x v="148"/>
    <x v="1"/>
    <x v="0"/>
    <x v="2"/>
    <x v="0"/>
    <n v="323096"/>
  </r>
  <r>
    <x v="148"/>
    <x v="1"/>
    <x v="0"/>
    <x v="3"/>
    <x v="0"/>
    <n v="547"/>
  </r>
  <r>
    <x v="148"/>
    <x v="1"/>
    <x v="0"/>
    <x v="4"/>
    <x v="0"/>
    <n v="149111"/>
  </r>
  <r>
    <x v="148"/>
    <x v="1"/>
    <x v="0"/>
    <x v="5"/>
    <x v="0"/>
    <n v="345647"/>
  </r>
  <r>
    <x v="148"/>
    <x v="1"/>
    <x v="0"/>
    <x v="6"/>
    <x v="0"/>
    <n v="231466"/>
  </r>
  <r>
    <x v="148"/>
    <x v="1"/>
    <x v="0"/>
    <x v="7"/>
    <x v="0"/>
    <n v="511688"/>
  </r>
  <r>
    <x v="148"/>
    <x v="1"/>
    <x v="0"/>
    <x v="8"/>
    <x v="0"/>
    <n v="152949"/>
  </r>
  <r>
    <x v="148"/>
    <x v="1"/>
    <x v="0"/>
    <x v="9"/>
    <x v="0"/>
    <n v="271666"/>
  </r>
  <r>
    <x v="148"/>
    <x v="0"/>
    <x v="0"/>
    <x v="0"/>
    <x v="0"/>
    <n v="2199304"/>
  </r>
  <r>
    <x v="148"/>
    <x v="81"/>
    <x v="0"/>
    <x v="1"/>
    <x v="0"/>
    <n v="98"/>
  </r>
  <r>
    <x v="148"/>
    <x v="81"/>
    <x v="0"/>
    <x v="2"/>
    <x v="0"/>
    <n v="11"/>
  </r>
  <r>
    <x v="148"/>
    <x v="81"/>
    <x v="0"/>
    <x v="3"/>
    <x v="0"/>
    <n v="28"/>
  </r>
  <r>
    <x v="148"/>
    <x v="81"/>
    <x v="0"/>
    <x v="4"/>
    <x v="0"/>
    <n v="238"/>
  </r>
  <r>
    <x v="148"/>
    <x v="81"/>
    <x v="0"/>
    <x v="5"/>
    <x v="0"/>
    <n v="27"/>
  </r>
  <r>
    <x v="148"/>
    <x v="81"/>
    <x v="0"/>
    <x v="7"/>
    <x v="0"/>
    <n v="399"/>
  </r>
  <r>
    <x v="148"/>
    <x v="81"/>
    <x v="0"/>
    <x v="8"/>
    <x v="0"/>
    <n v="215"/>
  </r>
  <r>
    <x v="148"/>
    <x v="81"/>
    <x v="0"/>
    <x v="9"/>
    <x v="0"/>
    <n v="150"/>
  </r>
  <r>
    <x v="148"/>
    <x v="0"/>
    <x v="0"/>
    <x v="0"/>
    <x v="0"/>
    <n v="1165"/>
  </r>
  <r>
    <x v="148"/>
    <x v="82"/>
    <x v="0"/>
    <x v="1"/>
    <x v="0"/>
    <n v="2487"/>
  </r>
  <r>
    <x v="148"/>
    <x v="82"/>
    <x v="0"/>
    <x v="2"/>
    <x v="0"/>
    <n v="4"/>
  </r>
  <r>
    <x v="148"/>
    <x v="82"/>
    <x v="0"/>
    <x v="3"/>
    <x v="0"/>
    <n v="3"/>
  </r>
  <r>
    <x v="148"/>
    <x v="82"/>
    <x v="0"/>
    <x v="4"/>
    <x v="0"/>
    <n v="309"/>
  </r>
  <r>
    <x v="148"/>
    <x v="82"/>
    <x v="0"/>
    <x v="5"/>
    <x v="0"/>
    <n v="4"/>
  </r>
  <r>
    <x v="148"/>
    <x v="82"/>
    <x v="0"/>
    <x v="6"/>
    <x v="0"/>
    <n v="115"/>
  </r>
  <r>
    <x v="148"/>
    <x v="82"/>
    <x v="0"/>
    <x v="7"/>
    <x v="0"/>
    <n v="7790"/>
  </r>
  <r>
    <x v="148"/>
    <x v="82"/>
    <x v="0"/>
    <x v="8"/>
    <x v="0"/>
    <n v="46"/>
  </r>
  <r>
    <x v="148"/>
    <x v="0"/>
    <x v="0"/>
    <x v="0"/>
    <x v="0"/>
    <n v="10757"/>
  </r>
  <r>
    <x v="148"/>
    <x v="83"/>
    <x v="0"/>
    <x v="1"/>
    <x v="0"/>
    <n v="5651"/>
  </r>
  <r>
    <x v="148"/>
    <x v="83"/>
    <x v="0"/>
    <x v="2"/>
    <x v="0"/>
    <n v="815"/>
  </r>
  <r>
    <x v="148"/>
    <x v="83"/>
    <x v="0"/>
    <x v="3"/>
    <x v="0"/>
    <n v="60"/>
  </r>
  <r>
    <x v="148"/>
    <x v="83"/>
    <x v="0"/>
    <x v="4"/>
    <x v="0"/>
    <n v="18261"/>
  </r>
  <r>
    <x v="148"/>
    <x v="83"/>
    <x v="0"/>
    <x v="5"/>
    <x v="0"/>
    <n v="4935"/>
  </r>
  <r>
    <x v="148"/>
    <x v="83"/>
    <x v="0"/>
    <x v="6"/>
    <x v="0"/>
    <n v="4968"/>
  </r>
  <r>
    <x v="148"/>
    <x v="83"/>
    <x v="0"/>
    <x v="7"/>
    <x v="0"/>
    <n v="4655"/>
  </r>
  <r>
    <x v="148"/>
    <x v="83"/>
    <x v="0"/>
    <x v="8"/>
    <x v="0"/>
    <n v="3388"/>
  </r>
  <r>
    <x v="148"/>
    <x v="83"/>
    <x v="0"/>
    <x v="9"/>
    <x v="0"/>
    <n v="6353"/>
  </r>
  <r>
    <x v="148"/>
    <x v="0"/>
    <x v="0"/>
    <x v="0"/>
    <x v="0"/>
    <n v="49086"/>
  </r>
  <r>
    <x v="148"/>
    <x v="84"/>
    <x v="0"/>
    <x v="1"/>
    <x v="0"/>
    <n v="238"/>
  </r>
  <r>
    <x v="148"/>
    <x v="84"/>
    <x v="0"/>
    <x v="4"/>
    <x v="0"/>
    <n v="697"/>
  </r>
  <r>
    <x v="148"/>
    <x v="84"/>
    <x v="0"/>
    <x v="5"/>
    <x v="0"/>
    <n v="90"/>
  </r>
  <r>
    <x v="148"/>
    <x v="84"/>
    <x v="0"/>
    <x v="6"/>
    <x v="0"/>
    <n v="407"/>
  </r>
  <r>
    <x v="148"/>
    <x v="84"/>
    <x v="0"/>
    <x v="7"/>
    <x v="0"/>
    <n v="291"/>
  </r>
  <r>
    <x v="148"/>
    <x v="84"/>
    <x v="0"/>
    <x v="8"/>
    <x v="0"/>
    <n v="11"/>
  </r>
  <r>
    <x v="148"/>
    <x v="0"/>
    <x v="0"/>
    <x v="0"/>
    <x v="0"/>
    <n v="1734"/>
  </r>
  <r>
    <x v="148"/>
    <x v="85"/>
    <x v="0"/>
    <x v="1"/>
    <x v="0"/>
    <n v="18901"/>
  </r>
  <r>
    <x v="148"/>
    <x v="85"/>
    <x v="0"/>
    <x v="2"/>
    <x v="0"/>
    <n v="2653"/>
  </r>
  <r>
    <x v="148"/>
    <x v="85"/>
    <x v="0"/>
    <x v="3"/>
    <x v="0"/>
    <n v="457"/>
  </r>
  <r>
    <x v="148"/>
    <x v="85"/>
    <x v="0"/>
    <x v="4"/>
    <x v="0"/>
    <n v="19256"/>
  </r>
  <r>
    <x v="148"/>
    <x v="85"/>
    <x v="0"/>
    <x v="5"/>
    <x v="0"/>
    <n v="34315"/>
  </r>
  <r>
    <x v="148"/>
    <x v="85"/>
    <x v="0"/>
    <x v="6"/>
    <x v="0"/>
    <n v="25040"/>
  </r>
  <r>
    <x v="148"/>
    <x v="85"/>
    <x v="0"/>
    <x v="7"/>
    <x v="0"/>
    <n v="28728"/>
  </r>
  <r>
    <x v="148"/>
    <x v="85"/>
    <x v="0"/>
    <x v="8"/>
    <x v="0"/>
    <n v="133228"/>
  </r>
  <r>
    <x v="148"/>
    <x v="0"/>
    <x v="0"/>
    <x v="0"/>
    <x v="0"/>
    <n v="262577"/>
  </r>
  <r>
    <x v="148"/>
    <x v="86"/>
    <x v="0"/>
    <x v="1"/>
    <x v="0"/>
    <n v="185760"/>
  </r>
  <r>
    <x v="148"/>
    <x v="86"/>
    <x v="0"/>
    <x v="2"/>
    <x v="0"/>
    <n v="319612"/>
  </r>
  <r>
    <x v="148"/>
    <x v="86"/>
    <x v="0"/>
    <x v="4"/>
    <x v="0"/>
    <n v="110350"/>
  </r>
  <r>
    <x v="148"/>
    <x v="86"/>
    <x v="0"/>
    <x v="5"/>
    <x v="0"/>
    <n v="306276"/>
  </r>
  <r>
    <x v="148"/>
    <x v="86"/>
    <x v="0"/>
    <x v="6"/>
    <x v="0"/>
    <n v="200937"/>
  </r>
  <r>
    <x v="148"/>
    <x v="86"/>
    <x v="0"/>
    <x v="7"/>
    <x v="0"/>
    <n v="469825"/>
  </r>
  <r>
    <x v="148"/>
    <x v="86"/>
    <x v="0"/>
    <x v="8"/>
    <x v="0"/>
    <n v="16061"/>
  </r>
  <r>
    <x v="148"/>
    <x v="86"/>
    <x v="0"/>
    <x v="9"/>
    <x v="0"/>
    <n v="265163"/>
  </r>
  <r>
    <x v="148"/>
    <x v="0"/>
    <x v="0"/>
    <x v="0"/>
    <x v="0"/>
    <n v="1873985"/>
  </r>
  <r>
    <x v="154"/>
    <x v="1"/>
    <x v="0"/>
    <x v="1"/>
    <x v="0"/>
    <n v="1372"/>
  </r>
  <r>
    <x v="154"/>
    <x v="1"/>
    <x v="0"/>
    <x v="2"/>
    <x v="0"/>
    <n v="8039"/>
  </r>
  <r>
    <x v="154"/>
    <x v="1"/>
    <x v="0"/>
    <x v="3"/>
    <x v="0"/>
    <n v="13283"/>
  </r>
  <r>
    <x v="154"/>
    <x v="1"/>
    <x v="0"/>
    <x v="4"/>
    <x v="0"/>
    <n v="12775"/>
  </r>
  <r>
    <x v="154"/>
    <x v="1"/>
    <x v="0"/>
    <x v="5"/>
    <x v="0"/>
    <n v="1396"/>
  </r>
  <r>
    <x v="154"/>
    <x v="1"/>
    <x v="0"/>
    <x v="6"/>
    <x v="0"/>
    <n v="3514"/>
  </r>
  <r>
    <x v="154"/>
    <x v="1"/>
    <x v="0"/>
    <x v="7"/>
    <x v="0"/>
    <n v="1046"/>
  </r>
  <r>
    <x v="154"/>
    <x v="1"/>
    <x v="0"/>
    <x v="8"/>
    <x v="0"/>
    <n v="1072"/>
  </r>
  <r>
    <x v="154"/>
    <x v="1"/>
    <x v="0"/>
    <x v="9"/>
    <x v="0"/>
    <n v="25411"/>
  </r>
  <r>
    <x v="154"/>
    <x v="0"/>
    <x v="0"/>
    <x v="0"/>
    <x v="0"/>
    <n v="67908"/>
  </r>
  <r>
    <x v="154"/>
    <x v="87"/>
    <x v="0"/>
    <x v="1"/>
    <x v="0"/>
    <n v="899"/>
  </r>
  <r>
    <x v="154"/>
    <x v="87"/>
    <x v="0"/>
    <x v="2"/>
    <x v="0"/>
    <n v="4894"/>
  </r>
  <r>
    <x v="154"/>
    <x v="87"/>
    <x v="0"/>
    <x v="3"/>
    <x v="0"/>
    <n v="5425"/>
  </r>
  <r>
    <x v="154"/>
    <x v="87"/>
    <x v="0"/>
    <x v="4"/>
    <x v="0"/>
    <n v="5063"/>
  </r>
  <r>
    <x v="154"/>
    <x v="87"/>
    <x v="0"/>
    <x v="5"/>
    <x v="0"/>
    <n v="37"/>
  </r>
  <r>
    <x v="154"/>
    <x v="87"/>
    <x v="0"/>
    <x v="6"/>
    <x v="0"/>
    <n v="194"/>
  </r>
  <r>
    <x v="154"/>
    <x v="87"/>
    <x v="0"/>
    <x v="7"/>
    <x v="0"/>
    <n v="450"/>
  </r>
  <r>
    <x v="154"/>
    <x v="87"/>
    <x v="0"/>
    <x v="8"/>
    <x v="0"/>
    <n v="72"/>
  </r>
  <r>
    <x v="154"/>
    <x v="87"/>
    <x v="0"/>
    <x v="9"/>
    <x v="0"/>
    <n v="703"/>
  </r>
  <r>
    <x v="154"/>
    <x v="0"/>
    <x v="0"/>
    <x v="0"/>
    <x v="0"/>
    <n v="17736"/>
  </r>
  <r>
    <x v="154"/>
    <x v="88"/>
    <x v="0"/>
    <x v="1"/>
    <x v="0"/>
    <n v="32"/>
  </r>
  <r>
    <x v="154"/>
    <x v="88"/>
    <x v="0"/>
    <x v="2"/>
    <x v="0"/>
    <n v="859"/>
  </r>
  <r>
    <x v="154"/>
    <x v="88"/>
    <x v="0"/>
    <x v="3"/>
    <x v="0"/>
    <n v="921"/>
  </r>
  <r>
    <x v="154"/>
    <x v="88"/>
    <x v="0"/>
    <x v="4"/>
    <x v="0"/>
    <n v="1515"/>
  </r>
  <r>
    <x v="154"/>
    <x v="88"/>
    <x v="0"/>
    <x v="5"/>
    <x v="0"/>
    <n v="427"/>
  </r>
  <r>
    <x v="154"/>
    <x v="88"/>
    <x v="0"/>
    <x v="6"/>
    <x v="0"/>
    <n v="652"/>
  </r>
  <r>
    <x v="154"/>
    <x v="88"/>
    <x v="0"/>
    <x v="7"/>
    <x v="0"/>
    <n v="11"/>
  </r>
  <r>
    <x v="154"/>
    <x v="88"/>
    <x v="0"/>
    <x v="8"/>
    <x v="0"/>
    <n v="197"/>
  </r>
  <r>
    <x v="154"/>
    <x v="88"/>
    <x v="0"/>
    <x v="9"/>
    <x v="0"/>
    <n v="14135"/>
  </r>
  <r>
    <x v="154"/>
    <x v="0"/>
    <x v="0"/>
    <x v="0"/>
    <x v="0"/>
    <n v="18748"/>
  </r>
  <r>
    <x v="154"/>
    <x v="89"/>
    <x v="0"/>
    <x v="2"/>
    <x v="0"/>
    <n v="220"/>
  </r>
  <r>
    <x v="154"/>
    <x v="89"/>
    <x v="0"/>
    <x v="3"/>
    <x v="0"/>
    <n v="559"/>
  </r>
  <r>
    <x v="154"/>
    <x v="89"/>
    <x v="0"/>
    <x v="4"/>
    <x v="0"/>
    <n v="1323"/>
  </r>
  <r>
    <x v="154"/>
    <x v="89"/>
    <x v="0"/>
    <x v="5"/>
    <x v="0"/>
    <n v="148"/>
  </r>
  <r>
    <x v="154"/>
    <x v="89"/>
    <x v="0"/>
    <x v="6"/>
    <x v="0"/>
    <n v="201"/>
  </r>
  <r>
    <x v="154"/>
    <x v="89"/>
    <x v="0"/>
    <x v="7"/>
    <x v="0"/>
    <n v="107"/>
  </r>
  <r>
    <x v="154"/>
    <x v="89"/>
    <x v="0"/>
    <x v="8"/>
    <x v="0"/>
    <n v="155"/>
  </r>
  <r>
    <x v="154"/>
    <x v="89"/>
    <x v="0"/>
    <x v="9"/>
    <x v="0"/>
    <n v="2616"/>
  </r>
  <r>
    <x v="154"/>
    <x v="0"/>
    <x v="0"/>
    <x v="0"/>
    <x v="0"/>
    <n v="5329"/>
  </r>
  <r>
    <x v="154"/>
    <x v="90"/>
    <x v="0"/>
    <x v="1"/>
    <x v="0"/>
    <n v="116"/>
  </r>
  <r>
    <x v="154"/>
    <x v="90"/>
    <x v="0"/>
    <x v="2"/>
    <x v="0"/>
    <n v="503"/>
  </r>
  <r>
    <x v="154"/>
    <x v="90"/>
    <x v="0"/>
    <x v="3"/>
    <x v="0"/>
    <n v="438"/>
  </r>
  <r>
    <x v="154"/>
    <x v="90"/>
    <x v="0"/>
    <x v="4"/>
    <x v="0"/>
    <n v="389"/>
  </r>
  <r>
    <x v="154"/>
    <x v="90"/>
    <x v="0"/>
    <x v="5"/>
    <x v="0"/>
    <n v="183"/>
  </r>
  <r>
    <x v="154"/>
    <x v="90"/>
    <x v="0"/>
    <x v="6"/>
    <x v="0"/>
    <n v="179"/>
  </r>
  <r>
    <x v="154"/>
    <x v="90"/>
    <x v="0"/>
    <x v="7"/>
    <x v="0"/>
    <n v="15"/>
  </r>
  <r>
    <x v="154"/>
    <x v="90"/>
    <x v="0"/>
    <x v="8"/>
    <x v="0"/>
    <n v="38"/>
  </r>
  <r>
    <x v="154"/>
    <x v="90"/>
    <x v="0"/>
    <x v="9"/>
    <x v="0"/>
    <n v="1665"/>
  </r>
  <r>
    <x v="154"/>
    <x v="0"/>
    <x v="0"/>
    <x v="0"/>
    <x v="0"/>
    <n v="3526"/>
  </r>
  <r>
    <x v="154"/>
    <x v="91"/>
    <x v="0"/>
    <x v="1"/>
    <x v="0"/>
    <n v="63"/>
  </r>
  <r>
    <x v="154"/>
    <x v="91"/>
    <x v="0"/>
    <x v="2"/>
    <x v="0"/>
    <n v="140"/>
  </r>
  <r>
    <x v="154"/>
    <x v="91"/>
    <x v="0"/>
    <x v="3"/>
    <x v="0"/>
    <n v="171"/>
  </r>
  <r>
    <x v="154"/>
    <x v="91"/>
    <x v="0"/>
    <x v="4"/>
    <x v="0"/>
    <n v="105"/>
  </r>
  <r>
    <x v="154"/>
    <x v="91"/>
    <x v="0"/>
    <x v="5"/>
    <x v="0"/>
    <n v="233"/>
  </r>
  <r>
    <x v="154"/>
    <x v="91"/>
    <x v="0"/>
    <x v="6"/>
    <x v="0"/>
    <n v="135"/>
  </r>
  <r>
    <x v="154"/>
    <x v="91"/>
    <x v="0"/>
    <x v="7"/>
    <x v="0"/>
    <n v="13"/>
  </r>
  <r>
    <x v="154"/>
    <x v="91"/>
    <x v="0"/>
    <x v="8"/>
    <x v="0"/>
    <n v="129"/>
  </r>
  <r>
    <x v="154"/>
    <x v="91"/>
    <x v="0"/>
    <x v="9"/>
    <x v="0"/>
    <n v="790"/>
  </r>
  <r>
    <x v="154"/>
    <x v="0"/>
    <x v="0"/>
    <x v="0"/>
    <x v="0"/>
    <n v="1780"/>
  </r>
  <r>
    <x v="154"/>
    <x v="92"/>
    <x v="0"/>
    <x v="1"/>
    <x v="0"/>
    <n v="263"/>
  </r>
  <r>
    <x v="154"/>
    <x v="92"/>
    <x v="0"/>
    <x v="2"/>
    <x v="0"/>
    <n v="1423"/>
  </r>
  <r>
    <x v="154"/>
    <x v="92"/>
    <x v="0"/>
    <x v="3"/>
    <x v="0"/>
    <n v="5771"/>
  </r>
  <r>
    <x v="154"/>
    <x v="92"/>
    <x v="0"/>
    <x v="4"/>
    <x v="0"/>
    <n v="4380"/>
  </r>
  <r>
    <x v="154"/>
    <x v="92"/>
    <x v="0"/>
    <x v="5"/>
    <x v="0"/>
    <n v="367"/>
  </r>
  <r>
    <x v="154"/>
    <x v="92"/>
    <x v="0"/>
    <x v="6"/>
    <x v="0"/>
    <n v="2153"/>
  </r>
  <r>
    <x v="154"/>
    <x v="92"/>
    <x v="0"/>
    <x v="7"/>
    <x v="0"/>
    <n v="450"/>
  </r>
  <r>
    <x v="154"/>
    <x v="92"/>
    <x v="0"/>
    <x v="8"/>
    <x v="0"/>
    <n v="481"/>
  </r>
  <r>
    <x v="154"/>
    <x v="92"/>
    <x v="0"/>
    <x v="9"/>
    <x v="0"/>
    <n v="5501"/>
  </r>
  <r>
    <x v="154"/>
    <x v="0"/>
    <x v="0"/>
    <x v="0"/>
    <x v="0"/>
    <n v="20788"/>
  </r>
  <r>
    <x v="151"/>
    <x v="1"/>
    <x v="0"/>
    <x v="1"/>
    <x v="0"/>
    <n v="53364464"/>
  </r>
  <r>
    <x v="151"/>
    <x v="1"/>
    <x v="0"/>
    <x v="2"/>
    <x v="0"/>
    <n v="76551983"/>
  </r>
  <r>
    <x v="151"/>
    <x v="1"/>
    <x v="0"/>
    <x v="3"/>
    <x v="0"/>
    <n v="6490318"/>
  </r>
  <r>
    <x v="151"/>
    <x v="1"/>
    <x v="0"/>
    <x v="4"/>
    <x v="0"/>
    <n v="67981965"/>
  </r>
  <r>
    <x v="151"/>
    <x v="1"/>
    <x v="0"/>
    <x v="5"/>
    <x v="0"/>
    <n v="111600358"/>
  </r>
  <r>
    <x v="151"/>
    <x v="1"/>
    <x v="0"/>
    <x v="6"/>
    <x v="0"/>
    <n v="235319605"/>
  </r>
  <r>
    <x v="151"/>
    <x v="1"/>
    <x v="0"/>
    <x v="7"/>
    <x v="0"/>
    <n v="311156930"/>
  </r>
  <r>
    <x v="151"/>
    <x v="1"/>
    <x v="0"/>
    <x v="8"/>
    <x v="0"/>
    <n v="154721019"/>
  </r>
  <r>
    <x v="151"/>
    <x v="1"/>
    <x v="0"/>
    <x v="9"/>
    <x v="0"/>
    <n v="22920439"/>
  </r>
  <r>
    <x v="151"/>
    <x v="0"/>
    <x v="0"/>
    <x v="0"/>
    <x v="0"/>
    <n v="1040107080"/>
  </r>
  <r>
    <x v="151"/>
    <x v="93"/>
    <x v="0"/>
    <x v="1"/>
    <x v="0"/>
    <n v="312817"/>
  </r>
  <r>
    <x v="151"/>
    <x v="93"/>
    <x v="0"/>
    <x v="4"/>
    <x v="0"/>
    <n v="676114"/>
  </r>
  <r>
    <x v="151"/>
    <x v="93"/>
    <x v="0"/>
    <x v="5"/>
    <x v="0"/>
    <n v="222221"/>
  </r>
  <r>
    <x v="151"/>
    <x v="93"/>
    <x v="0"/>
    <x v="6"/>
    <x v="0"/>
    <n v="470909"/>
  </r>
  <r>
    <x v="151"/>
    <x v="93"/>
    <x v="0"/>
    <x v="7"/>
    <x v="0"/>
    <n v="372711"/>
  </r>
  <r>
    <x v="151"/>
    <x v="93"/>
    <x v="0"/>
    <x v="8"/>
    <x v="0"/>
    <n v="317781"/>
  </r>
  <r>
    <x v="151"/>
    <x v="0"/>
    <x v="0"/>
    <x v="0"/>
    <x v="0"/>
    <n v="2372553"/>
  </r>
  <r>
    <x v="151"/>
    <x v="94"/>
    <x v="0"/>
    <x v="1"/>
    <x v="0"/>
    <n v="16987903"/>
  </r>
  <r>
    <x v="151"/>
    <x v="94"/>
    <x v="0"/>
    <x v="2"/>
    <x v="0"/>
    <n v="57774355"/>
  </r>
  <r>
    <x v="151"/>
    <x v="94"/>
    <x v="0"/>
    <x v="3"/>
    <x v="0"/>
    <n v="334"/>
  </r>
  <r>
    <x v="151"/>
    <x v="94"/>
    <x v="0"/>
    <x v="4"/>
    <x v="0"/>
    <n v="5389666"/>
  </r>
  <r>
    <x v="151"/>
    <x v="94"/>
    <x v="0"/>
    <x v="5"/>
    <x v="0"/>
    <n v="108322484"/>
  </r>
  <r>
    <x v="151"/>
    <x v="94"/>
    <x v="0"/>
    <x v="6"/>
    <x v="0"/>
    <n v="158965981"/>
  </r>
  <r>
    <x v="151"/>
    <x v="94"/>
    <x v="0"/>
    <x v="7"/>
    <x v="0"/>
    <n v="251934409"/>
  </r>
  <r>
    <x v="151"/>
    <x v="94"/>
    <x v="0"/>
    <x v="8"/>
    <x v="0"/>
    <n v="102272682"/>
  </r>
  <r>
    <x v="151"/>
    <x v="94"/>
    <x v="0"/>
    <x v="9"/>
    <x v="0"/>
    <n v="19766226"/>
  </r>
  <r>
    <x v="151"/>
    <x v="0"/>
    <x v="0"/>
    <x v="0"/>
    <x v="0"/>
    <n v="721414041"/>
  </r>
  <r>
    <x v="151"/>
    <x v="95"/>
    <x v="0"/>
    <x v="1"/>
    <x v="0"/>
    <n v="36063744"/>
  </r>
  <r>
    <x v="151"/>
    <x v="95"/>
    <x v="0"/>
    <x v="2"/>
    <x v="0"/>
    <n v="18777627"/>
  </r>
  <r>
    <x v="151"/>
    <x v="95"/>
    <x v="0"/>
    <x v="3"/>
    <x v="0"/>
    <n v="6489984"/>
  </r>
  <r>
    <x v="151"/>
    <x v="95"/>
    <x v="0"/>
    <x v="4"/>
    <x v="0"/>
    <n v="61916185"/>
  </r>
  <r>
    <x v="151"/>
    <x v="95"/>
    <x v="0"/>
    <x v="5"/>
    <x v="0"/>
    <n v="3055653"/>
  </r>
  <r>
    <x v="151"/>
    <x v="95"/>
    <x v="0"/>
    <x v="6"/>
    <x v="0"/>
    <n v="75882715"/>
  </r>
  <r>
    <x v="151"/>
    <x v="95"/>
    <x v="0"/>
    <x v="7"/>
    <x v="0"/>
    <n v="58849810"/>
  </r>
  <r>
    <x v="151"/>
    <x v="95"/>
    <x v="0"/>
    <x v="8"/>
    <x v="0"/>
    <n v="52130556"/>
  </r>
  <r>
    <x v="151"/>
    <x v="95"/>
    <x v="0"/>
    <x v="9"/>
    <x v="0"/>
    <n v="3154213"/>
  </r>
  <r>
    <x v="151"/>
    <x v="0"/>
    <x v="0"/>
    <x v="0"/>
    <x v="0"/>
    <n v="316320486"/>
  </r>
  <r>
    <x v="152"/>
    <x v="1"/>
    <x v="0"/>
    <x v="1"/>
    <x v="0"/>
    <n v="10561700"/>
  </r>
  <r>
    <x v="152"/>
    <x v="1"/>
    <x v="0"/>
    <x v="2"/>
    <x v="0"/>
    <n v="733038"/>
  </r>
  <r>
    <x v="152"/>
    <x v="1"/>
    <x v="0"/>
    <x v="3"/>
    <x v="0"/>
    <n v="12"/>
  </r>
  <r>
    <x v="152"/>
    <x v="1"/>
    <x v="0"/>
    <x v="4"/>
    <x v="0"/>
    <n v="2130114"/>
  </r>
  <r>
    <x v="152"/>
    <x v="1"/>
    <x v="0"/>
    <x v="5"/>
    <x v="0"/>
    <n v="4189465"/>
  </r>
  <r>
    <x v="152"/>
    <x v="1"/>
    <x v="0"/>
    <x v="6"/>
    <x v="0"/>
    <n v="8720994"/>
  </r>
  <r>
    <x v="152"/>
    <x v="1"/>
    <x v="0"/>
    <x v="7"/>
    <x v="0"/>
    <n v="7917530"/>
  </r>
  <r>
    <x v="152"/>
    <x v="1"/>
    <x v="0"/>
    <x v="8"/>
    <x v="0"/>
    <n v="26248144"/>
  </r>
  <r>
    <x v="152"/>
    <x v="1"/>
    <x v="0"/>
    <x v="9"/>
    <x v="0"/>
    <n v="1660727"/>
  </r>
  <r>
    <x v="152"/>
    <x v="0"/>
    <x v="0"/>
    <x v="0"/>
    <x v="0"/>
    <n v="62161724"/>
  </r>
  <r>
    <x v="152"/>
    <x v="93"/>
    <x v="0"/>
    <x v="1"/>
    <x v="0"/>
    <n v="122218"/>
  </r>
  <r>
    <x v="152"/>
    <x v="93"/>
    <x v="0"/>
    <x v="2"/>
    <x v="0"/>
    <n v="18900"/>
  </r>
  <r>
    <x v="152"/>
    <x v="93"/>
    <x v="0"/>
    <x v="3"/>
    <x v="0"/>
    <n v="12"/>
  </r>
  <r>
    <x v="152"/>
    <x v="93"/>
    <x v="0"/>
    <x v="4"/>
    <x v="0"/>
    <n v="12142"/>
  </r>
  <r>
    <x v="152"/>
    <x v="93"/>
    <x v="0"/>
    <x v="5"/>
    <x v="0"/>
    <n v="1215731"/>
  </r>
  <r>
    <x v="152"/>
    <x v="93"/>
    <x v="0"/>
    <x v="6"/>
    <x v="0"/>
    <n v="1196579"/>
  </r>
  <r>
    <x v="152"/>
    <x v="93"/>
    <x v="0"/>
    <x v="7"/>
    <x v="0"/>
    <n v="5893"/>
  </r>
  <r>
    <x v="152"/>
    <x v="93"/>
    <x v="0"/>
    <x v="8"/>
    <x v="0"/>
    <n v="31228"/>
  </r>
  <r>
    <x v="152"/>
    <x v="93"/>
    <x v="0"/>
    <x v="9"/>
    <x v="0"/>
    <n v="11025"/>
  </r>
  <r>
    <x v="152"/>
    <x v="0"/>
    <x v="0"/>
    <x v="0"/>
    <x v="0"/>
    <n v="2613728"/>
  </r>
  <r>
    <x v="152"/>
    <x v="94"/>
    <x v="0"/>
    <x v="1"/>
    <x v="0"/>
    <n v="7712351"/>
  </r>
  <r>
    <x v="152"/>
    <x v="94"/>
    <x v="0"/>
    <x v="2"/>
    <x v="0"/>
    <n v="488070"/>
  </r>
  <r>
    <x v="152"/>
    <x v="94"/>
    <x v="0"/>
    <x v="4"/>
    <x v="0"/>
    <n v="792099"/>
  </r>
  <r>
    <x v="152"/>
    <x v="94"/>
    <x v="0"/>
    <x v="6"/>
    <x v="0"/>
    <n v="432515"/>
  </r>
  <r>
    <x v="152"/>
    <x v="94"/>
    <x v="0"/>
    <x v="8"/>
    <x v="0"/>
    <n v="25472006"/>
  </r>
  <r>
    <x v="152"/>
    <x v="94"/>
    <x v="0"/>
    <x v="9"/>
    <x v="0"/>
    <n v="1123134"/>
  </r>
  <r>
    <x v="152"/>
    <x v="0"/>
    <x v="0"/>
    <x v="0"/>
    <x v="0"/>
    <n v="36020175"/>
  </r>
  <r>
    <x v="152"/>
    <x v="96"/>
    <x v="0"/>
    <x v="1"/>
    <x v="0"/>
    <n v="2727132"/>
  </r>
  <r>
    <x v="152"/>
    <x v="96"/>
    <x v="0"/>
    <x v="2"/>
    <x v="0"/>
    <n v="226068"/>
  </r>
  <r>
    <x v="152"/>
    <x v="96"/>
    <x v="0"/>
    <x v="4"/>
    <x v="0"/>
    <n v="1325873"/>
  </r>
  <r>
    <x v="152"/>
    <x v="96"/>
    <x v="0"/>
    <x v="5"/>
    <x v="0"/>
    <n v="2973734"/>
  </r>
  <r>
    <x v="152"/>
    <x v="96"/>
    <x v="0"/>
    <x v="6"/>
    <x v="0"/>
    <n v="7091900"/>
  </r>
  <r>
    <x v="152"/>
    <x v="96"/>
    <x v="0"/>
    <x v="7"/>
    <x v="0"/>
    <n v="7911637"/>
  </r>
  <r>
    <x v="152"/>
    <x v="96"/>
    <x v="0"/>
    <x v="8"/>
    <x v="0"/>
    <n v="744910"/>
  </r>
  <r>
    <x v="152"/>
    <x v="96"/>
    <x v="0"/>
    <x v="9"/>
    <x v="0"/>
    <n v="526568"/>
  </r>
  <r>
    <x v="152"/>
    <x v="0"/>
    <x v="0"/>
    <x v="0"/>
    <x v="0"/>
    <n v="23527821"/>
  </r>
  <r>
    <x v="153"/>
    <x v="1"/>
    <x v="0"/>
    <x v="1"/>
    <x v="0"/>
    <n v="57173"/>
  </r>
  <r>
    <x v="153"/>
    <x v="1"/>
    <x v="0"/>
    <x v="2"/>
    <x v="0"/>
    <n v="12637"/>
  </r>
  <r>
    <x v="153"/>
    <x v="1"/>
    <x v="0"/>
    <x v="3"/>
    <x v="0"/>
    <n v="1026"/>
  </r>
  <r>
    <x v="153"/>
    <x v="1"/>
    <x v="0"/>
    <x v="4"/>
    <x v="0"/>
    <n v="8031"/>
  </r>
  <r>
    <x v="153"/>
    <x v="1"/>
    <x v="0"/>
    <x v="5"/>
    <x v="0"/>
    <n v="22"/>
  </r>
  <r>
    <x v="153"/>
    <x v="1"/>
    <x v="0"/>
    <x v="6"/>
    <x v="0"/>
    <n v="15"/>
  </r>
  <r>
    <x v="153"/>
    <x v="1"/>
    <x v="0"/>
    <x v="8"/>
    <x v="0"/>
    <n v="1"/>
  </r>
  <r>
    <x v="153"/>
    <x v="1"/>
    <x v="0"/>
    <x v="9"/>
    <x v="0"/>
    <n v="16383"/>
  </r>
  <r>
    <x v="153"/>
    <x v="0"/>
    <x v="0"/>
    <x v="0"/>
    <x v="0"/>
    <n v="95289"/>
  </r>
  <r>
    <x v="153"/>
    <x v="93"/>
    <x v="0"/>
    <x v="1"/>
    <x v="0"/>
    <n v="9493"/>
  </r>
  <r>
    <x v="153"/>
    <x v="93"/>
    <x v="0"/>
    <x v="2"/>
    <x v="0"/>
    <n v="135"/>
  </r>
  <r>
    <x v="153"/>
    <x v="93"/>
    <x v="0"/>
    <x v="4"/>
    <x v="0"/>
    <n v="77"/>
  </r>
  <r>
    <x v="153"/>
    <x v="93"/>
    <x v="0"/>
    <x v="5"/>
    <x v="0"/>
    <n v="22"/>
  </r>
  <r>
    <x v="153"/>
    <x v="93"/>
    <x v="0"/>
    <x v="6"/>
    <x v="0"/>
    <n v="15"/>
  </r>
  <r>
    <x v="153"/>
    <x v="93"/>
    <x v="0"/>
    <x v="9"/>
    <x v="0"/>
    <n v="2"/>
  </r>
  <r>
    <x v="153"/>
    <x v="0"/>
    <x v="0"/>
    <x v="0"/>
    <x v="0"/>
    <n v="9745"/>
  </r>
  <r>
    <x v="153"/>
    <x v="94"/>
    <x v="0"/>
    <x v="1"/>
    <x v="0"/>
    <n v="5240"/>
  </r>
  <r>
    <x v="153"/>
    <x v="94"/>
    <x v="0"/>
    <x v="2"/>
    <x v="0"/>
    <n v="2938"/>
  </r>
  <r>
    <x v="153"/>
    <x v="0"/>
    <x v="0"/>
    <x v="0"/>
    <x v="0"/>
    <n v="8178"/>
  </r>
  <r>
    <x v="153"/>
    <x v="95"/>
    <x v="0"/>
    <x v="1"/>
    <x v="0"/>
    <n v="42439"/>
  </r>
  <r>
    <x v="153"/>
    <x v="95"/>
    <x v="0"/>
    <x v="2"/>
    <x v="0"/>
    <n v="9564"/>
  </r>
  <r>
    <x v="153"/>
    <x v="95"/>
    <x v="0"/>
    <x v="3"/>
    <x v="0"/>
    <n v="1026"/>
  </r>
  <r>
    <x v="153"/>
    <x v="95"/>
    <x v="0"/>
    <x v="4"/>
    <x v="0"/>
    <n v="7954"/>
  </r>
  <r>
    <x v="153"/>
    <x v="95"/>
    <x v="0"/>
    <x v="8"/>
    <x v="0"/>
    <n v="1"/>
  </r>
  <r>
    <x v="153"/>
    <x v="95"/>
    <x v="0"/>
    <x v="9"/>
    <x v="0"/>
    <n v="16381"/>
  </r>
  <r>
    <x v="153"/>
    <x v="0"/>
    <x v="0"/>
    <x v="0"/>
    <x v="0"/>
    <n v="77365"/>
  </r>
  <r>
    <x v="48"/>
    <x v="1"/>
    <x v="0"/>
    <x v="1"/>
    <x v="0"/>
    <n v="291142"/>
  </r>
  <r>
    <x v="48"/>
    <x v="1"/>
    <x v="0"/>
    <x v="2"/>
    <x v="0"/>
    <n v="1013298"/>
  </r>
  <r>
    <x v="48"/>
    <x v="1"/>
    <x v="0"/>
    <x v="3"/>
    <x v="0"/>
    <n v="406944"/>
  </r>
  <r>
    <x v="48"/>
    <x v="1"/>
    <x v="0"/>
    <x v="4"/>
    <x v="0"/>
    <n v="1516897"/>
  </r>
  <r>
    <x v="48"/>
    <x v="1"/>
    <x v="0"/>
    <x v="5"/>
    <x v="0"/>
    <n v="698525"/>
  </r>
  <r>
    <x v="48"/>
    <x v="1"/>
    <x v="0"/>
    <x v="6"/>
    <x v="0"/>
    <n v="755696"/>
  </r>
  <r>
    <x v="48"/>
    <x v="1"/>
    <x v="0"/>
    <x v="7"/>
    <x v="0"/>
    <n v="437478"/>
  </r>
  <r>
    <x v="48"/>
    <x v="1"/>
    <x v="0"/>
    <x v="8"/>
    <x v="0"/>
    <n v="637459"/>
  </r>
  <r>
    <x v="48"/>
    <x v="1"/>
    <x v="0"/>
    <x v="9"/>
    <x v="0"/>
    <n v="170360"/>
  </r>
  <r>
    <x v="48"/>
    <x v="0"/>
    <x v="0"/>
    <x v="0"/>
    <x v="0"/>
    <n v="5927799"/>
  </r>
  <r>
    <x v="48"/>
    <x v="97"/>
    <x v="0"/>
    <x v="1"/>
    <x v="0"/>
    <n v="189301"/>
  </r>
  <r>
    <x v="48"/>
    <x v="97"/>
    <x v="0"/>
    <x v="2"/>
    <x v="0"/>
    <n v="290579"/>
  </r>
  <r>
    <x v="48"/>
    <x v="97"/>
    <x v="0"/>
    <x v="3"/>
    <x v="0"/>
    <n v="887"/>
  </r>
  <r>
    <x v="48"/>
    <x v="97"/>
    <x v="0"/>
    <x v="4"/>
    <x v="0"/>
    <n v="59755"/>
  </r>
  <r>
    <x v="48"/>
    <x v="97"/>
    <x v="0"/>
    <x v="5"/>
    <x v="0"/>
    <n v="257173"/>
  </r>
  <r>
    <x v="48"/>
    <x v="97"/>
    <x v="0"/>
    <x v="6"/>
    <x v="0"/>
    <n v="13981"/>
  </r>
  <r>
    <x v="48"/>
    <x v="97"/>
    <x v="0"/>
    <x v="7"/>
    <x v="0"/>
    <n v="30561"/>
  </r>
  <r>
    <x v="48"/>
    <x v="97"/>
    <x v="0"/>
    <x v="8"/>
    <x v="0"/>
    <n v="13829"/>
  </r>
  <r>
    <x v="48"/>
    <x v="97"/>
    <x v="0"/>
    <x v="9"/>
    <x v="0"/>
    <n v="5696"/>
  </r>
  <r>
    <x v="48"/>
    <x v="0"/>
    <x v="0"/>
    <x v="0"/>
    <x v="0"/>
    <n v="861761"/>
  </r>
  <r>
    <x v="48"/>
    <x v="98"/>
    <x v="0"/>
    <x v="1"/>
    <x v="0"/>
    <n v="101841"/>
  </r>
  <r>
    <x v="48"/>
    <x v="98"/>
    <x v="0"/>
    <x v="2"/>
    <x v="0"/>
    <n v="722720"/>
  </r>
  <r>
    <x v="48"/>
    <x v="98"/>
    <x v="0"/>
    <x v="3"/>
    <x v="0"/>
    <n v="406056"/>
  </r>
  <r>
    <x v="48"/>
    <x v="98"/>
    <x v="0"/>
    <x v="4"/>
    <x v="0"/>
    <n v="1457142"/>
  </r>
  <r>
    <x v="48"/>
    <x v="98"/>
    <x v="0"/>
    <x v="5"/>
    <x v="0"/>
    <n v="441352"/>
  </r>
  <r>
    <x v="48"/>
    <x v="98"/>
    <x v="0"/>
    <x v="6"/>
    <x v="0"/>
    <n v="741716"/>
  </r>
  <r>
    <x v="48"/>
    <x v="98"/>
    <x v="0"/>
    <x v="7"/>
    <x v="0"/>
    <n v="406917"/>
  </r>
  <r>
    <x v="48"/>
    <x v="98"/>
    <x v="0"/>
    <x v="8"/>
    <x v="0"/>
    <n v="623631"/>
  </r>
  <r>
    <x v="48"/>
    <x v="98"/>
    <x v="0"/>
    <x v="9"/>
    <x v="0"/>
    <n v="164664"/>
  </r>
  <r>
    <x v="48"/>
    <x v="0"/>
    <x v="0"/>
    <x v="0"/>
    <x v="0"/>
    <n v="5066038"/>
  </r>
  <r>
    <x v="49"/>
    <x v="1"/>
    <x v="0"/>
    <x v="1"/>
    <x v="0"/>
    <n v="1124841"/>
  </r>
  <r>
    <x v="49"/>
    <x v="1"/>
    <x v="0"/>
    <x v="2"/>
    <x v="0"/>
    <n v="2096390"/>
  </r>
  <r>
    <x v="49"/>
    <x v="1"/>
    <x v="0"/>
    <x v="3"/>
    <x v="0"/>
    <n v="2361262"/>
  </r>
  <r>
    <x v="49"/>
    <x v="1"/>
    <x v="0"/>
    <x v="4"/>
    <x v="0"/>
    <n v="1827273"/>
  </r>
  <r>
    <x v="49"/>
    <x v="1"/>
    <x v="0"/>
    <x v="5"/>
    <x v="0"/>
    <n v="77859"/>
  </r>
  <r>
    <x v="49"/>
    <x v="1"/>
    <x v="0"/>
    <x v="6"/>
    <x v="0"/>
    <n v="112619"/>
  </r>
  <r>
    <x v="49"/>
    <x v="1"/>
    <x v="0"/>
    <x v="7"/>
    <x v="0"/>
    <n v="49317"/>
  </r>
  <r>
    <x v="49"/>
    <x v="1"/>
    <x v="0"/>
    <x v="8"/>
    <x v="0"/>
    <n v="378571"/>
  </r>
  <r>
    <x v="49"/>
    <x v="1"/>
    <x v="0"/>
    <x v="9"/>
    <x v="0"/>
    <n v="13446"/>
  </r>
  <r>
    <x v="49"/>
    <x v="0"/>
    <x v="0"/>
    <x v="0"/>
    <x v="0"/>
    <n v="8041577"/>
  </r>
  <r>
    <x v="49"/>
    <x v="99"/>
    <x v="0"/>
    <x v="1"/>
    <x v="0"/>
    <n v="874528"/>
  </r>
  <r>
    <x v="49"/>
    <x v="99"/>
    <x v="0"/>
    <x v="2"/>
    <x v="0"/>
    <n v="1898797"/>
  </r>
  <r>
    <x v="49"/>
    <x v="99"/>
    <x v="0"/>
    <x v="3"/>
    <x v="0"/>
    <n v="1014250"/>
  </r>
  <r>
    <x v="49"/>
    <x v="99"/>
    <x v="0"/>
    <x v="4"/>
    <x v="0"/>
    <n v="1446757"/>
  </r>
  <r>
    <x v="49"/>
    <x v="99"/>
    <x v="0"/>
    <x v="5"/>
    <x v="0"/>
    <n v="62018"/>
  </r>
  <r>
    <x v="49"/>
    <x v="99"/>
    <x v="0"/>
    <x v="6"/>
    <x v="0"/>
    <n v="54562"/>
  </r>
  <r>
    <x v="49"/>
    <x v="99"/>
    <x v="0"/>
    <x v="7"/>
    <x v="0"/>
    <n v="10461"/>
  </r>
  <r>
    <x v="49"/>
    <x v="99"/>
    <x v="0"/>
    <x v="8"/>
    <x v="0"/>
    <n v="343875"/>
  </r>
  <r>
    <x v="49"/>
    <x v="99"/>
    <x v="0"/>
    <x v="9"/>
    <x v="0"/>
    <n v="766"/>
  </r>
  <r>
    <x v="49"/>
    <x v="0"/>
    <x v="0"/>
    <x v="0"/>
    <x v="0"/>
    <n v="5706013"/>
  </r>
  <r>
    <x v="49"/>
    <x v="100"/>
    <x v="0"/>
    <x v="1"/>
    <x v="0"/>
    <n v="250314"/>
  </r>
  <r>
    <x v="49"/>
    <x v="100"/>
    <x v="0"/>
    <x v="2"/>
    <x v="0"/>
    <n v="197594"/>
  </r>
  <r>
    <x v="49"/>
    <x v="100"/>
    <x v="0"/>
    <x v="3"/>
    <x v="0"/>
    <n v="1347012"/>
  </r>
  <r>
    <x v="49"/>
    <x v="100"/>
    <x v="0"/>
    <x v="4"/>
    <x v="0"/>
    <n v="380516"/>
  </r>
  <r>
    <x v="49"/>
    <x v="100"/>
    <x v="0"/>
    <x v="5"/>
    <x v="0"/>
    <n v="15840"/>
  </r>
  <r>
    <x v="49"/>
    <x v="100"/>
    <x v="0"/>
    <x v="6"/>
    <x v="0"/>
    <n v="58057"/>
  </r>
  <r>
    <x v="49"/>
    <x v="100"/>
    <x v="0"/>
    <x v="7"/>
    <x v="0"/>
    <n v="38856"/>
  </r>
  <r>
    <x v="49"/>
    <x v="100"/>
    <x v="0"/>
    <x v="8"/>
    <x v="0"/>
    <n v="34696"/>
  </r>
  <r>
    <x v="49"/>
    <x v="100"/>
    <x v="0"/>
    <x v="9"/>
    <x v="0"/>
    <n v="12680"/>
  </r>
  <r>
    <x v="49"/>
    <x v="0"/>
    <x v="0"/>
    <x v="0"/>
    <x v="0"/>
    <n v="2335565"/>
  </r>
  <r>
    <x v="50"/>
    <x v="0"/>
    <x v="0"/>
    <x v="1"/>
    <x v="0"/>
    <n v="87651"/>
  </r>
  <r>
    <x v="50"/>
    <x v="0"/>
    <x v="0"/>
    <x v="2"/>
    <x v="0"/>
    <n v="417297"/>
  </r>
  <r>
    <x v="50"/>
    <x v="0"/>
    <x v="0"/>
    <x v="3"/>
    <x v="0"/>
    <n v="46334"/>
  </r>
  <r>
    <x v="50"/>
    <x v="0"/>
    <x v="0"/>
    <x v="4"/>
    <x v="0"/>
    <n v="12970"/>
  </r>
  <r>
    <x v="50"/>
    <x v="0"/>
    <x v="0"/>
    <x v="5"/>
    <x v="0"/>
    <n v="1940"/>
  </r>
  <r>
    <x v="50"/>
    <x v="0"/>
    <x v="0"/>
    <x v="6"/>
    <x v="0"/>
    <n v="25748"/>
  </r>
  <r>
    <x v="50"/>
    <x v="0"/>
    <x v="0"/>
    <x v="7"/>
    <x v="0"/>
    <n v="1440"/>
  </r>
  <r>
    <x v="50"/>
    <x v="0"/>
    <x v="0"/>
    <x v="8"/>
    <x v="0"/>
    <n v="28768"/>
  </r>
  <r>
    <x v="50"/>
    <x v="0"/>
    <x v="0"/>
    <x v="9"/>
    <x v="0"/>
    <n v="5455"/>
  </r>
  <r>
    <x v="50"/>
    <x v="0"/>
    <x v="0"/>
    <x v="0"/>
    <x v="0"/>
    <n v="627604"/>
  </r>
  <r>
    <x v="148"/>
    <x v="0"/>
    <x v="0"/>
    <x v="1"/>
    <x v="0"/>
    <n v="164316"/>
  </r>
  <r>
    <x v="148"/>
    <x v="0"/>
    <x v="0"/>
    <x v="2"/>
    <x v="0"/>
    <n v="162885"/>
  </r>
  <r>
    <x v="148"/>
    <x v="0"/>
    <x v="0"/>
    <x v="3"/>
    <x v="0"/>
    <n v="389"/>
  </r>
  <r>
    <x v="148"/>
    <x v="0"/>
    <x v="0"/>
    <x v="4"/>
    <x v="0"/>
    <n v="172955"/>
  </r>
  <r>
    <x v="148"/>
    <x v="0"/>
    <x v="0"/>
    <x v="5"/>
    <x v="0"/>
    <n v="243836"/>
  </r>
  <r>
    <x v="148"/>
    <x v="0"/>
    <x v="0"/>
    <x v="6"/>
    <x v="0"/>
    <n v="182448"/>
  </r>
  <r>
    <x v="148"/>
    <x v="0"/>
    <x v="0"/>
    <x v="7"/>
    <x v="0"/>
    <n v="259566"/>
  </r>
  <r>
    <x v="148"/>
    <x v="0"/>
    <x v="0"/>
    <x v="8"/>
    <x v="0"/>
    <n v="81383"/>
  </r>
  <r>
    <x v="148"/>
    <x v="0"/>
    <x v="0"/>
    <x v="9"/>
    <x v="0"/>
    <n v="197997"/>
  </r>
  <r>
    <x v="148"/>
    <x v="0"/>
    <x v="0"/>
    <x v="0"/>
    <x v="0"/>
    <n v="1465775"/>
  </r>
  <r>
    <x v="155"/>
    <x v="0"/>
    <x v="0"/>
    <x v="1"/>
    <x v="0"/>
    <n v="2531"/>
  </r>
  <r>
    <x v="155"/>
    <x v="0"/>
    <x v="0"/>
    <x v="2"/>
    <x v="0"/>
    <n v="1933"/>
  </r>
  <r>
    <x v="155"/>
    <x v="0"/>
    <x v="0"/>
    <x v="3"/>
    <x v="0"/>
    <n v="1931"/>
  </r>
  <r>
    <x v="155"/>
    <x v="0"/>
    <x v="0"/>
    <x v="4"/>
    <x v="0"/>
    <n v="6377"/>
  </r>
  <r>
    <x v="155"/>
    <x v="0"/>
    <x v="0"/>
    <x v="5"/>
    <x v="0"/>
    <n v="1716"/>
  </r>
  <r>
    <x v="155"/>
    <x v="0"/>
    <x v="0"/>
    <x v="6"/>
    <x v="0"/>
    <n v="1691"/>
  </r>
  <r>
    <x v="155"/>
    <x v="0"/>
    <x v="0"/>
    <x v="7"/>
    <x v="0"/>
    <n v="183"/>
  </r>
  <r>
    <x v="155"/>
    <x v="0"/>
    <x v="0"/>
    <x v="8"/>
    <x v="0"/>
    <n v="1602"/>
  </r>
  <r>
    <x v="155"/>
    <x v="0"/>
    <x v="0"/>
    <x v="9"/>
    <x v="0"/>
    <n v="228"/>
  </r>
  <r>
    <x v="155"/>
    <x v="0"/>
    <x v="0"/>
    <x v="0"/>
    <x v="0"/>
    <n v="18191"/>
  </r>
  <r>
    <x v="150"/>
    <x v="0"/>
    <x v="0"/>
    <x v="1"/>
    <x v="0"/>
    <n v="117"/>
  </r>
  <r>
    <x v="150"/>
    <x v="0"/>
    <x v="0"/>
    <x v="2"/>
    <x v="0"/>
    <n v="1706"/>
  </r>
  <r>
    <x v="150"/>
    <x v="0"/>
    <x v="0"/>
    <x v="3"/>
    <x v="0"/>
    <n v="96"/>
  </r>
  <r>
    <x v="150"/>
    <x v="0"/>
    <x v="0"/>
    <x v="4"/>
    <x v="0"/>
    <n v="837"/>
  </r>
  <r>
    <x v="150"/>
    <x v="0"/>
    <x v="0"/>
    <x v="5"/>
    <x v="0"/>
    <n v="218"/>
  </r>
  <r>
    <x v="150"/>
    <x v="0"/>
    <x v="0"/>
    <x v="6"/>
    <x v="0"/>
    <n v="104"/>
  </r>
  <r>
    <x v="150"/>
    <x v="0"/>
    <x v="0"/>
    <x v="7"/>
    <x v="0"/>
    <n v="68"/>
  </r>
  <r>
    <x v="150"/>
    <x v="0"/>
    <x v="0"/>
    <x v="8"/>
    <x v="0"/>
    <n v="441"/>
  </r>
  <r>
    <x v="150"/>
    <x v="0"/>
    <x v="0"/>
    <x v="9"/>
    <x v="0"/>
    <n v="27"/>
  </r>
  <r>
    <x v="150"/>
    <x v="0"/>
    <x v="0"/>
    <x v="0"/>
    <x v="0"/>
    <n v="3616"/>
  </r>
  <r>
    <x v="151"/>
    <x v="0"/>
    <x v="0"/>
    <x v="1"/>
    <x v="0"/>
    <n v="28398741"/>
  </r>
  <r>
    <x v="151"/>
    <x v="0"/>
    <x v="0"/>
    <x v="2"/>
    <x v="0"/>
    <n v="7570522"/>
  </r>
  <r>
    <x v="151"/>
    <x v="0"/>
    <x v="0"/>
    <x v="3"/>
    <x v="0"/>
    <n v="802008"/>
  </r>
  <r>
    <x v="151"/>
    <x v="0"/>
    <x v="0"/>
    <x v="4"/>
    <x v="0"/>
    <n v="25987217"/>
  </r>
  <r>
    <x v="151"/>
    <x v="0"/>
    <x v="0"/>
    <x v="5"/>
    <x v="0"/>
    <n v="3599693"/>
  </r>
  <r>
    <x v="151"/>
    <x v="0"/>
    <x v="0"/>
    <x v="6"/>
    <x v="0"/>
    <n v="32496051"/>
  </r>
  <r>
    <x v="151"/>
    <x v="0"/>
    <x v="0"/>
    <x v="7"/>
    <x v="0"/>
    <n v="14770311"/>
  </r>
  <r>
    <x v="151"/>
    <x v="0"/>
    <x v="0"/>
    <x v="8"/>
    <x v="0"/>
    <n v="19400037"/>
  </r>
  <r>
    <x v="151"/>
    <x v="0"/>
    <x v="0"/>
    <x v="9"/>
    <x v="0"/>
    <n v="1520443"/>
  </r>
  <r>
    <x v="151"/>
    <x v="0"/>
    <x v="0"/>
    <x v="0"/>
    <x v="0"/>
    <n v="134545022"/>
  </r>
  <r>
    <x v="152"/>
    <x v="0"/>
    <x v="0"/>
    <x v="1"/>
    <x v="0"/>
    <n v="4282005"/>
  </r>
  <r>
    <x v="152"/>
    <x v="0"/>
    <x v="0"/>
    <x v="2"/>
    <x v="0"/>
    <n v="1285703"/>
  </r>
  <r>
    <x v="152"/>
    <x v="0"/>
    <x v="0"/>
    <x v="3"/>
    <x v="0"/>
    <n v="206"/>
  </r>
  <r>
    <x v="152"/>
    <x v="0"/>
    <x v="0"/>
    <x v="4"/>
    <x v="0"/>
    <n v="2993469"/>
  </r>
  <r>
    <x v="152"/>
    <x v="0"/>
    <x v="0"/>
    <x v="5"/>
    <x v="0"/>
    <n v="2670341"/>
  </r>
  <r>
    <x v="152"/>
    <x v="0"/>
    <x v="0"/>
    <x v="6"/>
    <x v="0"/>
    <n v="2968761"/>
  </r>
  <r>
    <x v="152"/>
    <x v="0"/>
    <x v="0"/>
    <x v="7"/>
    <x v="0"/>
    <n v="5481692"/>
  </r>
  <r>
    <x v="152"/>
    <x v="0"/>
    <x v="0"/>
    <x v="8"/>
    <x v="0"/>
    <n v="2572249"/>
  </r>
  <r>
    <x v="152"/>
    <x v="0"/>
    <x v="0"/>
    <x v="9"/>
    <x v="0"/>
    <n v="725276"/>
  </r>
  <r>
    <x v="152"/>
    <x v="0"/>
    <x v="0"/>
    <x v="0"/>
    <x v="0"/>
    <n v="22979702"/>
  </r>
  <r>
    <x v="153"/>
    <x v="0"/>
    <x v="0"/>
    <x v="1"/>
    <x v="0"/>
    <n v="120636"/>
  </r>
  <r>
    <x v="153"/>
    <x v="0"/>
    <x v="0"/>
    <x v="2"/>
    <x v="0"/>
    <n v="9589"/>
  </r>
  <r>
    <x v="153"/>
    <x v="0"/>
    <x v="0"/>
    <x v="3"/>
    <x v="0"/>
    <n v="1135"/>
  </r>
  <r>
    <x v="153"/>
    <x v="0"/>
    <x v="0"/>
    <x v="4"/>
    <x v="0"/>
    <n v="13303"/>
  </r>
  <r>
    <x v="153"/>
    <x v="0"/>
    <x v="0"/>
    <x v="5"/>
    <x v="0"/>
    <n v="307"/>
  </r>
  <r>
    <x v="153"/>
    <x v="0"/>
    <x v="0"/>
    <x v="6"/>
    <x v="0"/>
    <n v="638"/>
  </r>
  <r>
    <x v="153"/>
    <x v="0"/>
    <x v="0"/>
    <x v="7"/>
    <x v="0"/>
    <n v="6"/>
  </r>
  <r>
    <x v="153"/>
    <x v="0"/>
    <x v="0"/>
    <x v="8"/>
    <x v="0"/>
    <n v="170"/>
  </r>
  <r>
    <x v="153"/>
    <x v="0"/>
    <x v="0"/>
    <x v="9"/>
    <x v="0"/>
    <n v="18702"/>
  </r>
  <r>
    <x v="153"/>
    <x v="0"/>
    <x v="0"/>
    <x v="0"/>
    <x v="0"/>
    <n v="164485"/>
  </r>
  <r>
    <x v="145"/>
    <x v="1"/>
    <x v="0"/>
    <x v="1"/>
    <x v="0"/>
    <n v="101841"/>
  </r>
  <r>
    <x v="145"/>
    <x v="1"/>
    <x v="0"/>
    <x v="2"/>
    <x v="0"/>
    <n v="722720"/>
  </r>
  <r>
    <x v="145"/>
    <x v="1"/>
    <x v="0"/>
    <x v="3"/>
    <x v="0"/>
    <n v="406056"/>
  </r>
  <r>
    <x v="145"/>
    <x v="1"/>
    <x v="0"/>
    <x v="4"/>
    <x v="0"/>
    <n v="1457142"/>
  </r>
  <r>
    <x v="145"/>
    <x v="1"/>
    <x v="0"/>
    <x v="5"/>
    <x v="0"/>
    <n v="441352"/>
  </r>
  <r>
    <x v="145"/>
    <x v="1"/>
    <x v="0"/>
    <x v="6"/>
    <x v="0"/>
    <n v="741716"/>
  </r>
  <r>
    <x v="145"/>
    <x v="1"/>
    <x v="0"/>
    <x v="7"/>
    <x v="0"/>
    <n v="406917"/>
  </r>
  <r>
    <x v="145"/>
    <x v="1"/>
    <x v="0"/>
    <x v="8"/>
    <x v="0"/>
    <n v="623631"/>
  </r>
  <r>
    <x v="145"/>
    <x v="1"/>
    <x v="0"/>
    <x v="9"/>
    <x v="0"/>
    <n v="164664"/>
  </r>
  <r>
    <x v="145"/>
    <x v="0"/>
    <x v="0"/>
    <x v="0"/>
    <x v="0"/>
    <n v="5066038"/>
  </r>
  <r>
    <x v="145"/>
    <x v="68"/>
    <x v="0"/>
    <x v="1"/>
    <x v="0"/>
    <n v="28680"/>
  </r>
  <r>
    <x v="145"/>
    <x v="68"/>
    <x v="0"/>
    <x v="2"/>
    <x v="0"/>
    <n v="197553"/>
  </r>
  <r>
    <x v="145"/>
    <x v="68"/>
    <x v="0"/>
    <x v="3"/>
    <x v="0"/>
    <n v="149040"/>
  </r>
  <r>
    <x v="145"/>
    <x v="68"/>
    <x v="0"/>
    <x v="4"/>
    <x v="0"/>
    <n v="523668"/>
  </r>
  <r>
    <x v="145"/>
    <x v="68"/>
    <x v="0"/>
    <x v="5"/>
    <x v="0"/>
    <n v="146410"/>
  </r>
  <r>
    <x v="145"/>
    <x v="68"/>
    <x v="0"/>
    <x v="6"/>
    <x v="0"/>
    <n v="201123"/>
  </r>
  <r>
    <x v="145"/>
    <x v="68"/>
    <x v="0"/>
    <x v="7"/>
    <x v="0"/>
    <n v="303730"/>
  </r>
  <r>
    <x v="145"/>
    <x v="68"/>
    <x v="0"/>
    <x v="8"/>
    <x v="0"/>
    <n v="230783"/>
  </r>
  <r>
    <x v="145"/>
    <x v="68"/>
    <x v="0"/>
    <x v="9"/>
    <x v="0"/>
    <n v="53278"/>
  </r>
  <r>
    <x v="145"/>
    <x v="0"/>
    <x v="0"/>
    <x v="0"/>
    <x v="0"/>
    <n v="1834264"/>
  </r>
  <r>
    <x v="145"/>
    <x v="69"/>
    <x v="0"/>
    <x v="1"/>
    <x v="0"/>
    <n v="4536"/>
  </r>
  <r>
    <x v="145"/>
    <x v="69"/>
    <x v="0"/>
    <x v="2"/>
    <x v="0"/>
    <n v="35024"/>
  </r>
  <r>
    <x v="145"/>
    <x v="69"/>
    <x v="0"/>
    <x v="3"/>
    <x v="0"/>
    <n v="7949"/>
  </r>
  <r>
    <x v="145"/>
    <x v="69"/>
    <x v="0"/>
    <x v="4"/>
    <x v="0"/>
    <n v="60295"/>
  </r>
  <r>
    <x v="145"/>
    <x v="69"/>
    <x v="0"/>
    <x v="5"/>
    <x v="0"/>
    <n v="31528"/>
  </r>
  <r>
    <x v="145"/>
    <x v="69"/>
    <x v="0"/>
    <x v="6"/>
    <x v="0"/>
    <n v="69980"/>
  </r>
  <r>
    <x v="145"/>
    <x v="69"/>
    <x v="0"/>
    <x v="7"/>
    <x v="0"/>
    <n v="57877"/>
  </r>
  <r>
    <x v="145"/>
    <x v="69"/>
    <x v="0"/>
    <x v="8"/>
    <x v="0"/>
    <n v="41275"/>
  </r>
  <r>
    <x v="145"/>
    <x v="69"/>
    <x v="0"/>
    <x v="9"/>
    <x v="0"/>
    <n v="16724"/>
  </r>
  <r>
    <x v="145"/>
    <x v="0"/>
    <x v="0"/>
    <x v="0"/>
    <x v="0"/>
    <n v="325186"/>
  </r>
  <r>
    <x v="145"/>
    <x v="70"/>
    <x v="0"/>
    <x v="1"/>
    <x v="0"/>
    <n v="5164"/>
  </r>
  <r>
    <x v="145"/>
    <x v="70"/>
    <x v="0"/>
    <x v="2"/>
    <x v="0"/>
    <n v="98785"/>
  </r>
  <r>
    <x v="145"/>
    <x v="70"/>
    <x v="0"/>
    <x v="3"/>
    <x v="0"/>
    <n v="21518"/>
  </r>
  <r>
    <x v="145"/>
    <x v="70"/>
    <x v="0"/>
    <x v="4"/>
    <x v="0"/>
    <n v="115136"/>
  </r>
  <r>
    <x v="145"/>
    <x v="70"/>
    <x v="0"/>
    <x v="5"/>
    <x v="0"/>
    <n v="40803"/>
  </r>
  <r>
    <x v="145"/>
    <x v="70"/>
    <x v="0"/>
    <x v="6"/>
    <x v="0"/>
    <n v="87230"/>
  </r>
  <r>
    <x v="145"/>
    <x v="70"/>
    <x v="0"/>
    <x v="7"/>
    <x v="0"/>
    <n v="3626"/>
  </r>
  <r>
    <x v="145"/>
    <x v="70"/>
    <x v="0"/>
    <x v="8"/>
    <x v="0"/>
    <n v="45706"/>
  </r>
  <r>
    <x v="145"/>
    <x v="70"/>
    <x v="0"/>
    <x v="9"/>
    <x v="0"/>
    <n v="14921"/>
  </r>
  <r>
    <x v="145"/>
    <x v="0"/>
    <x v="0"/>
    <x v="0"/>
    <x v="0"/>
    <n v="432889"/>
  </r>
  <r>
    <x v="145"/>
    <x v="71"/>
    <x v="0"/>
    <x v="1"/>
    <x v="0"/>
    <n v="18807"/>
  </r>
  <r>
    <x v="145"/>
    <x v="71"/>
    <x v="0"/>
    <x v="2"/>
    <x v="0"/>
    <n v="29938"/>
  </r>
  <r>
    <x v="145"/>
    <x v="71"/>
    <x v="0"/>
    <x v="3"/>
    <x v="0"/>
    <n v="31591"/>
  </r>
  <r>
    <x v="145"/>
    <x v="71"/>
    <x v="0"/>
    <x v="4"/>
    <x v="0"/>
    <n v="85915"/>
  </r>
  <r>
    <x v="145"/>
    <x v="71"/>
    <x v="0"/>
    <x v="5"/>
    <x v="0"/>
    <n v="22804"/>
  </r>
  <r>
    <x v="145"/>
    <x v="71"/>
    <x v="0"/>
    <x v="6"/>
    <x v="0"/>
    <n v="45596"/>
  </r>
  <r>
    <x v="145"/>
    <x v="71"/>
    <x v="0"/>
    <x v="7"/>
    <x v="0"/>
    <n v="13000"/>
  </r>
  <r>
    <x v="145"/>
    <x v="71"/>
    <x v="0"/>
    <x v="8"/>
    <x v="0"/>
    <n v="26094"/>
  </r>
  <r>
    <x v="145"/>
    <x v="71"/>
    <x v="0"/>
    <x v="9"/>
    <x v="0"/>
    <n v="12669"/>
  </r>
  <r>
    <x v="145"/>
    <x v="0"/>
    <x v="0"/>
    <x v="0"/>
    <x v="0"/>
    <n v="286414"/>
  </r>
  <r>
    <x v="145"/>
    <x v="72"/>
    <x v="0"/>
    <x v="1"/>
    <x v="0"/>
    <n v="14643"/>
  </r>
  <r>
    <x v="145"/>
    <x v="72"/>
    <x v="0"/>
    <x v="2"/>
    <x v="0"/>
    <n v="253201"/>
  </r>
  <r>
    <x v="145"/>
    <x v="72"/>
    <x v="0"/>
    <x v="3"/>
    <x v="0"/>
    <n v="91775"/>
  </r>
  <r>
    <x v="145"/>
    <x v="72"/>
    <x v="0"/>
    <x v="4"/>
    <x v="0"/>
    <n v="344569"/>
  </r>
  <r>
    <x v="145"/>
    <x v="72"/>
    <x v="0"/>
    <x v="5"/>
    <x v="0"/>
    <n v="121967"/>
  </r>
  <r>
    <x v="145"/>
    <x v="72"/>
    <x v="0"/>
    <x v="6"/>
    <x v="0"/>
    <n v="208596"/>
  </r>
  <r>
    <x v="145"/>
    <x v="72"/>
    <x v="0"/>
    <x v="7"/>
    <x v="0"/>
    <n v="13414"/>
  </r>
  <r>
    <x v="145"/>
    <x v="72"/>
    <x v="0"/>
    <x v="8"/>
    <x v="0"/>
    <n v="165149"/>
  </r>
  <r>
    <x v="145"/>
    <x v="72"/>
    <x v="0"/>
    <x v="9"/>
    <x v="0"/>
    <n v="41821"/>
  </r>
  <r>
    <x v="145"/>
    <x v="0"/>
    <x v="0"/>
    <x v="0"/>
    <x v="0"/>
    <n v="1255135"/>
  </r>
  <r>
    <x v="145"/>
    <x v="73"/>
    <x v="0"/>
    <x v="1"/>
    <x v="0"/>
    <n v="27851"/>
  </r>
  <r>
    <x v="145"/>
    <x v="73"/>
    <x v="0"/>
    <x v="2"/>
    <x v="0"/>
    <n v="89451"/>
  </r>
  <r>
    <x v="145"/>
    <x v="73"/>
    <x v="0"/>
    <x v="3"/>
    <x v="0"/>
    <n v="91783"/>
  </r>
  <r>
    <x v="145"/>
    <x v="73"/>
    <x v="0"/>
    <x v="4"/>
    <x v="0"/>
    <n v="294137"/>
  </r>
  <r>
    <x v="145"/>
    <x v="73"/>
    <x v="0"/>
    <x v="5"/>
    <x v="0"/>
    <n v="67001"/>
  </r>
  <r>
    <x v="145"/>
    <x v="73"/>
    <x v="0"/>
    <x v="6"/>
    <x v="0"/>
    <n v="111624"/>
  </r>
  <r>
    <x v="145"/>
    <x v="73"/>
    <x v="0"/>
    <x v="7"/>
    <x v="0"/>
    <n v="13389"/>
  </r>
  <r>
    <x v="145"/>
    <x v="73"/>
    <x v="0"/>
    <x v="8"/>
    <x v="0"/>
    <n v="99758"/>
  </r>
  <r>
    <x v="145"/>
    <x v="73"/>
    <x v="0"/>
    <x v="9"/>
    <x v="0"/>
    <n v="21037"/>
  </r>
  <r>
    <x v="145"/>
    <x v="0"/>
    <x v="0"/>
    <x v="0"/>
    <x v="0"/>
    <n v="816029"/>
  </r>
  <r>
    <x v="145"/>
    <x v="74"/>
    <x v="0"/>
    <x v="1"/>
    <x v="0"/>
    <n v="2160"/>
  </r>
  <r>
    <x v="145"/>
    <x v="74"/>
    <x v="0"/>
    <x v="2"/>
    <x v="0"/>
    <n v="18768"/>
  </r>
  <r>
    <x v="145"/>
    <x v="74"/>
    <x v="0"/>
    <x v="3"/>
    <x v="0"/>
    <n v="12400"/>
  </r>
  <r>
    <x v="145"/>
    <x v="74"/>
    <x v="0"/>
    <x v="4"/>
    <x v="0"/>
    <n v="33423"/>
  </r>
  <r>
    <x v="145"/>
    <x v="74"/>
    <x v="0"/>
    <x v="5"/>
    <x v="0"/>
    <n v="10840"/>
  </r>
  <r>
    <x v="145"/>
    <x v="74"/>
    <x v="0"/>
    <x v="6"/>
    <x v="0"/>
    <n v="17567"/>
  </r>
  <r>
    <x v="145"/>
    <x v="74"/>
    <x v="0"/>
    <x v="7"/>
    <x v="0"/>
    <n v="1881"/>
  </r>
  <r>
    <x v="145"/>
    <x v="74"/>
    <x v="0"/>
    <x v="8"/>
    <x v="0"/>
    <n v="14868"/>
  </r>
  <r>
    <x v="145"/>
    <x v="74"/>
    <x v="0"/>
    <x v="9"/>
    <x v="0"/>
    <n v="4213"/>
  </r>
  <r>
    <x v="145"/>
    <x v="0"/>
    <x v="0"/>
    <x v="0"/>
    <x v="0"/>
    <n v="116120"/>
  </r>
  <r>
    <x v="144"/>
    <x v="1"/>
    <x v="0"/>
    <x v="1"/>
    <x v="0"/>
    <n v="189301"/>
  </r>
  <r>
    <x v="144"/>
    <x v="1"/>
    <x v="0"/>
    <x v="2"/>
    <x v="0"/>
    <n v="290579"/>
  </r>
  <r>
    <x v="144"/>
    <x v="1"/>
    <x v="0"/>
    <x v="3"/>
    <x v="0"/>
    <n v="887"/>
  </r>
  <r>
    <x v="144"/>
    <x v="1"/>
    <x v="0"/>
    <x v="4"/>
    <x v="0"/>
    <n v="59755"/>
  </r>
  <r>
    <x v="144"/>
    <x v="1"/>
    <x v="0"/>
    <x v="5"/>
    <x v="0"/>
    <n v="257173"/>
  </r>
  <r>
    <x v="144"/>
    <x v="1"/>
    <x v="0"/>
    <x v="6"/>
    <x v="0"/>
    <n v="13981"/>
  </r>
  <r>
    <x v="144"/>
    <x v="1"/>
    <x v="0"/>
    <x v="7"/>
    <x v="0"/>
    <n v="30561"/>
  </r>
  <r>
    <x v="144"/>
    <x v="1"/>
    <x v="0"/>
    <x v="8"/>
    <x v="0"/>
    <n v="13829"/>
  </r>
  <r>
    <x v="144"/>
    <x v="1"/>
    <x v="0"/>
    <x v="9"/>
    <x v="0"/>
    <n v="5696"/>
  </r>
  <r>
    <x v="144"/>
    <x v="0"/>
    <x v="0"/>
    <x v="0"/>
    <x v="0"/>
    <n v="861761"/>
  </r>
  <r>
    <x v="144"/>
    <x v="68"/>
    <x v="0"/>
    <x v="1"/>
    <x v="0"/>
    <n v="34629"/>
  </r>
  <r>
    <x v="144"/>
    <x v="68"/>
    <x v="0"/>
    <x v="2"/>
    <x v="0"/>
    <n v="54326"/>
  </r>
  <r>
    <x v="144"/>
    <x v="68"/>
    <x v="0"/>
    <x v="3"/>
    <x v="0"/>
    <n v="149"/>
  </r>
  <r>
    <x v="144"/>
    <x v="68"/>
    <x v="0"/>
    <x v="4"/>
    <x v="0"/>
    <n v="14619"/>
  </r>
  <r>
    <x v="144"/>
    <x v="68"/>
    <x v="0"/>
    <x v="5"/>
    <x v="0"/>
    <n v="35045"/>
  </r>
  <r>
    <x v="144"/>
    <x v="68"/>
    <x v="0"/>
    <x v="6"/>
    <x v="0"/>
    <n v="2920"/>
  </r>
  <r>
    <x v="144"/>
    <x v="68"/>
    <x v="0"/>
    <x v="7"/>
    <x v="0"/>
    <n v="6537"/>
  </r>
  <r>
    <x v="144"/>
    <x v="68"/>
    <x v="0"/>
    <x v="8"/>
    <x v="0"/>
    <n v="3077"/>
  </r>
  <r>
    <x v="144"/>
    <x v="68"/>
    <x v="0"/>
    <x v="9"/>
    <x v="0"/>
    <n v="707"/>
  </r>
  <r>
    <x v="144"/>
    <x v="0"/>
    <x v="0"/>
    <x v="0"/>
    <x v="0"/>
    <n v="152010"/>
  </r>
  <r>
    <x v="144"/>
    <x v="70"/>
    <x v="0"/>
    <x v="1"/>
    <x v="0"/>
    <n v="21256"/>
  </r>
  <r>
    <x v="144"/>
    <x v="70"/>
    <x v="0"/>
    <x v="2"/>
    <x v="0"/>
    <n v="28287"/>
  </r>
  <r>
    <x v="144"/>
    <x v="70"/>
    <x v="0"/>
    <x v="3"/>
    <x v="0"/>
    <n v="353"/>
  </r>
  <r>
    <x v="144"/>
    <x v="70"/>
    <x v="0"/>
    <x v="4"/>
    <x v="0"/>
    <n v="4683"/>
  </r>
  <r>
    <x v="144"/>
    <x v="70"/>
    <x v="0"/>
    <x v="5"/>
    <x v="0"/>
    <n v="32285"/>
  </r>
  <r>
    <x v="144"/>
    <x v="70"/>
    <x v="0"/>
    <x v="6"/>
    <x v="0"/>
    <n v="361"/>
  </r>
  <r>
    <x v="144"/>
    <x v="70"/>
    <x v="0"/>
    <x v="7"/>
    <x v="0"/>
    <n v="1995"/>
  </r>
  <r>
    <x v="144"/>
    <x v="70"/>
    <x v="0"/>
    <x v="8"/>
    <x v="0"/>
    <n v="1776"/>
  </r>
  <r>
    <x v="144"/>
    <x v="70"/>
    <x v="0"/>
    <x v="9"/>
    <x v="0"/>
    <n v="328"/>
  </r>
  <r>
    <x v="144"/>
    <x v="0"/>
    <x v="0"/>
    <x v="0"/>
    <x v="0"/>
    <n v="91323"/>
  </r>
  <r>
    <x v="144"/>
    <x v="71"/>
    <x v="0"/>
    <x v="1"/>
    <x v="0"/>
    <n v="23540"/>
  </r>
  <r>
    <x v="144"/>
    <x v="71"/>
    <x v="0"/>
    <x v="2"/>
    <x v="0"/>
    <n v="36484"/>
  </r>
  <r>
    <x v="144"/>
    <x v="71"/>
    <x v="0"/>
    <x v="3"/>
    <x v="0"/>
    <n v="13"/>
  </r>
  <r>
    <x v="144"/>
    <x v="71"/>
    <x v="0"/>
    <x v="4"/>
    <x v="0"/>
    <n v="10458"/>
  </r>
  <r>
    <x v="144"/>
    <x v="71"/>
    <x v="0"/>
    <x v="5"/>
    <x v="0"/>
    <n v="29720"/>
  </r>
  <r>
    <x v="144"/>
    <x v="71"/>
    <x v="0"/>
    <x v="6"/>
    <x v="0"/>
    <n v="959"/>
  </r>
  <r>
    <x v="144"/>
    <x v="71"/>
    <x v="0"/>
    <x v="7"/>
    <x v="0"/>
    <n v="3748"/>
  </r>
  <r>
    <x v="144"/>
    <x v="71"/>
    <x v="0"/>
    <x v="8"/>
    <x v="0"/>
    <n v="1693"/>
  </r>
  <r>
    <x v="144"/>
    <x v="71"/>
    <x v="0"/>
    <x v="9"/>
    <x v="0"/>
    <n v="673"/>
  </r>
  <r>
    <x v="144"/>
    <x v="0"/>
    <x v="0"/>
    <x v="0"/>
    <x v="0"/>
    <n v="107287"/>
  </r>
  <r>
    <x v="144"/>
    <x v="72"/>
    <x v="0"/>
    <x v="1"/>
    <x v="0"/>
    <n v="26670"/>
  </r>
  <r>
    <x v="144"/>
    <x v="72"/>
    <x v="0"/>
    <x v="2"/>
    <x v="0"/>
    <n v="49130"/>
  </r>
  <r>
    <x v="144"/>
    <x v="72"/>
    <x v="0"/>
    <x v="3"/>
    <x v="0"/>
    <n v="73"/>
  </r>
  <r>
    <x v="144"/>
    <x v="72"/>
    <x v="0"/>
    <x v="4"/>
    <x v="0"/>
    <n v="7127"/>
  </r>
  <r>
    <x v="144"/>
    <x v="72"/>
    <x v="0"/>
    <x v="5"/>
    <x v="0"/>
    <n v="42332"/>
  </r>
  <r>
    <x v="144"/>
    <x v="72"/>
    <x v="0"/>
    <x v="6"/>
    <x v="0"/>
    <n v="2066"/>
  </r>
  <r>
    <x v="144"/>
    <x v="72"/>
    <x v="0"/>
    <x v="7"/>
    <x v="0"/>
    <n v="2924"/>
  </r>
  <r>
    <x v="144"/>
    <x v="72"/>
    <x v="0"/>
    <x v="8"/>
    <x v="0"/>
    <n v="2717"/>
  </r>
  <r>
    <x v="144"/>
    <x v="72"/>
    <x v="0"/>
    <x v="9"/>
    <x v="0"/>
    <n v="217"/>
  </r>
  <r>
    <x v="144"/>
    <x v="0"/>
    <x v="0"/>
    <x v="0"/>
    <x v="0"/>
    <n v="133256"/>
  </r>
  <r>
    <x v="144"/>
    <x v="73"/>
    <x v="0"/>
    <x v="1"/>
    <x v="0"/>
    <n v="81406"/>
  </r>
  <r>
    <x v="144"/>
    <x v="73"/>
    <x v="0"/>
    <x v="2"/>
    <x v="0"/>
    <n v="120128"/>
  </r>
  <r>
    <x v="144"/>
    <x v="73"/>
    <x v="0"/>
    <x v="3"/>
    <x v="0"/>
    <n v="277"/>
  </r>
  <r>
    <x v="144"/>
    <x v="73"/>
    <x v="0"/>
    <x v="4"/>
    <x v="0"/>
    <n v="21952"/>
  </r>
  <r>
    <x v="144"/>
    <x v="73"/>
    <x v="0"/>
    <x v="5"/>
    <x v="0"/>
    <n v="115941"/>
  </r>
  <r>
    <x v="144"/>
    <x v="73"/>
    <x v="0"/>
    <x v="6"/>
    <x v="0"/>
    <n v="7449"/>
  </r>
  <r>
    <x v="144"/>
    <x v="73"/>
    <x v="0"/>
    <x v="7"/>
    <x v="0"/>
    <n v="15077"/>
  </r>
  <r>
    <x v="144"/>
    <x v="73"/>
    <x v="0"/>
    <x v="8"/>
    <x v="0"/>
    <n v="4490"/>
  </r>
  <r>
    <x v="144"/>
    <x v="73"/>
    <x v="0"/>
    <x v="9"/>
    <x v="0"/>
    <n v="3760"/>
  </r>
  <r>
    <x v="144"/>
    <x v="0"/>
    <x v="0"/>
    <x v="0"/>
    <x v="0"/>
    <n v="370480"/>
  </r>
  <r>
    <x v="144"/>
    <x v="74"/>
    <x v="0"/>
    <x v="1"/>
    <x v="0"/>
    <n v="1800"/>
  </r>
  <r>
    <x v="144"/>
    <x v="74"/>
    <x v="0"/>
    <x v="2"/>
    <x v="0"/>
    <n v="2224"/>
  </r>
  <r>
    <x v="144"/>
    <x v="74"/>
    <x v="0"/>
    <x v="3"/>
    <x v="0"/>
    <n v="22"/>
  </r>
  <r>
    <x v="144"/>
    <x v="74"/>
    <x v="0"/>
    <x v="4"/>
    <x v="0"/>
    <n v="916"/>
  </r>
  <r>
    <x v="144"/>
    <x v="74"/>
    <x v="0"/>
    <x v="5"/>
    <x v="0"/>
    <n v="1851"/>
  </r>
  <r>
    <x v="144"/>
    <x v="74"/>
    <x v="0"/>
    <x v="6"/>
    <x v="0"/>
    <n v="226"/>
  </r>
  <r>
    <x v="144"/>
    <x v="74"/>
    <x v="0"/>
    <x v="7"/>
    <x v="0"/>
    <n v="280"/>
  </r>
  <r>
    <x v="144"/>
    <x v="74"/>
    <x v="0"/>
    <x v="8"/>
    <x v="0"/>
    <n v="74"/>
  </r>
  <r>
    <x v="144"/>
    <x v="74"/>
    <x v="0"/>
    <x v="9"/>
    <x v="0"/>
    <n v="11"/>
  </r>
  <r>
    <x v="144"/>
    <x v="0"/>
    <x v="0"/>
    <x v="0"/>
    <x v="0"/>
    <n v="7404"/>
  </r>
  <r>
    <x v="50"/>
    <x v="1"/>
    <x v="0"/>
    <x v="1"/>
    <x v="0"/>
    <n v="87651"/>
  </r>
  <r>
    <x v="50"/>
    <x v="1"/>
    <x v="0"/>
    <x v="2"/>
    <x v="0"/>
    <n v="417297"/>
  </r>
  <r>
    <x v="50"/>
    <x v="1"/>
    <x v="0"/>
    <x v="3"/>
    <x v="0"/>
    <n v="46334"/>
  </r>
  <r>
    <x v="50"/>
    <x v="1"/>
    <x v="0"/>
    <x v="4"/>
    <x v="0"/>
    <n v="12970"/>
  </r>
  <r>
    <x v="50"/>
    <x v="1"/>
    <x v="0"/>
    <x v="5"/>
    <x v="0"/>
    <n v="1940"/>
  </r>
  <r>
    <x v="50"/>
    <x v="1"/>
    <x v="0"/>
    <x v="6"/>
    <x v="0"/>
    <n v="25748"/>
  </r>
  <r>
    <x v="50"/>
    <x v="1"/>
    <x v="0"/>
    <x v="7"/>
    <x v="0"/>
    <n v="1440"/>
  </r>
  <r>
    <x v="50"/>
    <x v="1"/>
    <x v="0"/>
    <x v="8"/>
    <x v="0"/>
    <n v="28768"/>
  </r>
  <r>
    <x v="50"/>
    <x v="1"/>
    <x v="0"/>
    <x v="9"/>
    <x v="0"/>
    <n v="5455"/>
  </r>
  <r>
    <x v="50"/>
    <x v="0"/>
    <x v="0"/>
    <x v="0"/>
    <x v="0"/>
    <n v="627604"/>
  </r>
  <r>
    <x v="50"/>
    <x v="75"/>
    <x v="0"/>
    <x v="1"/>
    <x v="0"/>
    <n v="25520"/>
  </r>
  <r>
    <x v="50"/>
    <x v="75"/>
    <x v="0"/>
    <x v="2"/>
    <x v="0"/>
    <n v="145072"/>
  </r>
  <r>
    <x v="50"/>
    <x v="75"/>
    <x v="0"/>
    <x v="3"/>
    <x v="0"/>
    <n v="2989"/>
  </r>
  <r>
    <x v="50"/>
    <x v="75"/>
    <x v="0"/>
    <x v="4"/>
    <x v="0"/>
    <n v="3272"/>
  </r>
  <r>
    <x v="50"/>
    <x v="0"/>
    <x v="0"/>
    <x v="0"/>
    <x v="0"/>
    <n v="176854"/>
  </r>
  <r>
    <x v="50"/>
    <x v="76"/>
    <x v="0"/>
    <x v="1"/>
    <x v="0"/>
    <n v="55338"/>
  </r>
  <r>
    <x v="50"/>
    <x v="76"/>
    <x v="0"/>
    <x v="2"/>
    <x v="0"/>
    <n v="233127"/>
  </r>
  <r>
    <x v="50"/>
    <x v="76"/>
    <x v="0"/>
    <x v="3"/>
    <x v="0"/>
    <n v="7909"/>
  </r>
  <r>
    <x v="50"/>
    <x v="76"/>
    <x v="0"/>
    <x v="4"/>
    <x v="0"/>
    <n v="2598"/>
  </r>
  <r>
    <x v="50"/>
    <x v="76"/>
    <x v="0"/>
    <x v="5"/>
    <x v="0"/>
    <n v="23"/>
  </r>
  <r>
    <x v="50"/>
    <x v="76"/>
    <x v="0"/>
    <x v="6"/>
    <x v="0"/>
    <n v="259"/>
  </r>
  <r>
    <x v="50"/>
    <x v="76"/>
    <x v="0"/>
    <x v="7"/>
    <x v="0"/>
    <n v="37"/>
  </r>
  <r>
    <x v="50"/>
    <x v="76"/>
    <x v="0"/>
    <x v="8"/>
    <x v="0"/>
    <n v="27205"/>
  </r>
  <r>
    <x v="50"/>
    <x v="76"/>
    <x v="0"/>
    <x v="9"/>
    <x v="0"/>
    <n v="120"/>
  </r>
  <r>
    <x v="50"/>
    <x v="0"/>
    <x v="0"/>
    <x v="0"/>
    <x v="0"/>
    <n v="326616"/>
  </r>
  <r>
    <x v="50"/>
    <x v="77"/>
    <x v="0"/>
    <x v="1"/>
    <x v="0"/>
    <n v="1117"/>
  </r>
  <r>
    <x v="50"/>
    <x v="77"/>
    <x v="0"/>
    <x v="2"/>
    <x v="0"/>
    <n v="19466"/>
  </r>
  <r>
    <x v="50"/>
    <x v="77"/>
    <x v="0"/>
    <x v="3"/>
    <x v="0"/>
    <n v="9651"/>
  </r>
  <r>
    <x v="50"/>
    <x v="77"/>
    <x v="0"/>
    <x v="4"/>
    <x v="0"/>
    <n v="2845"/>
  </r>
  <r>
    <x v="50"/>
    <x v="77"/>
    <x v="0"/>
    <x v="5"/>
    <x v="0"/>
    <n v="1698"/>
  </r>
  <r>
    <x v="50"/>
    <x v="77"/>
    <x v="0"/>
    <x v="6"/>
    <x v="0"/>
    <n v="4342"/>
  </r>
  <r>
    <x v="50"/>
    <x v="77"/>
    <x v="0"/>
    <x v="7"/>
    <x v="0"/>
    <n v="172"/>
  </r>
  <r>
    <x v="50"/>
    <x v="77"/>
    <x v="0"/>
    <x v="8"/>
    <x v="0"/>
    <n v="557"/>
  </r>
  <r>
    <x v="50"/>
    <x v="77"/>
    <x v="0"/>
    <x v="9"/>
    <x v="0"/>
    <n v="1333"/>
  </r>
  <r>
    <x v="50"/>
    <x v="0"/>
    <x v="0"/>
    <x v="0"/>
    <x v="0"/>
    <n v="41180"/>
  </r>
  <r>
    <x v="50"/>
    <x v="78"/>
    <x v="0"/>
    <x v="1"/>
    <x v="0"/>
    <n v="5084"/>
  </r>
  <r>
    <x v="50"/>
    <x v="78"/>
    <x v="0"/>
    <x v="2"/>
    <x v="0"/>
    <n v="18287"/>
  </r>
  <r>
    <x v="50"/>
    <x v="78"/>
    <x v="0"/>
    <x v="3"/>
    <x v="0"/>
    <n v="21276"/>
  </r>
  <r>
    <x v="50"/>
    <x v="78"/>
    <x v="0"/>
    <x v="4"/>
    <x v="0"/>
    <n v="3480"/>
  </r>
  <r>
    <x v="50"/>
    <x v="78"/>
    <x v="0"/>
    <x v="5"/>
    <x v="0"/>
    <n v="219"/>
  </r>
  <r>
    <x v="50"/>
    <x v="78"/>
    <x v="0"/>
    <x v="6"/>
    <x v="0"/>
    <n v="21065"/>
  </r>
  <r>
    <x v="50"/>
    <x v="78"/>
    <x v="0"/>
    <x v="7"/>
    <x v="0"/>
    <n v="383"/>
  </r>
  <r>
    <x v="50"/>
    <x v="78"/>
    <x v="0"/>
    <x v="8"/>
    <x v="0"/>
    <n v="1006"/>
  </r>
  <r>
    <x v="50"/>
    <x v="78"/>
    <x v="0"/>
    <x v="9"/>
    <x v="0"/>
    <n v="1107"/>
  </r>
  <r>
    <x v="50"/>
    <x v="0"/>
    <x v="0"/>
    <x v="0"/>
    <x v="0"/>
    <n v="71905"/>
  </r>
  <r>
    <x v="50"/>
    <x v="79"/>
    <x v="0"/>
    <x v="1"/>
    <x v="0"/>
    <n v="71"/>
  </r>
  <r>
    <x v="50"/>
    <x v="79"/>
    <x v="0"/>
    <x v="2"/>
    <x v="0"/>
    <n v="1290"/>
  </r>
  <r>
    <x v="50"/>
    <x v="79"/>
    <x v="0"/>
    <x v="3"/>
    <x v="0"/>
    <n v="4340"/>
  </r>
  <r>
    <x v="50"/>
    <x v="79"/>
    <x v="0"/>
    <x v="4"/>
    <x v="0"/>
    <n v="425"/>
  </r>
  <r>
    <x v="50"/>
    <x v="79"/>
    <x v="0"/>
    <x v="6"/>
    <x v="0"/>
    <n v="43"/>
  </r>
  <r>
    <x v="50"/>
    <x v="79"/>
    <x v="0"/>
    <x v="7"/>
    <x v="0"/>
    <n v="553"/>
  </r>
  <r>
    <x v="50"/>
    <x v="79"/>
    <x v="0"/>
    <x v="9"/>
    <x v="0"/>
    <n v="541"/>
  </r>
  <r>
    <x v="50"/>
    <x v="0"/>
    <x v="0"/>
    <x v="0"/>
    <x v="0"/>
    <n v="7264"/>
  </r>
  <r>
    <x v="50"/>
    <x v="80"/>
    <x v="0"/>
    <x v="1"/>
    <x v="0"/>
    <n v="521"/>
  </r>
  <r>
    <x v="50"/>
    <x v="80"/>
    <x v="0"/>
    <x v="2"/>
    <x v="0"/>
    <n v="55"/>
  </r>
  <r>
    <x v="50"/>
    <x v="80"/>
    <x v="0"/>
    <x v="3"/>
    <x v="0"/>
    <n v="169"/>
  </r>
  <r>
    <x v="50"/>
    <x v="80"/>
    <x v="0"/>
    <x v="4"/>
    <x v="0"/>
    <n v="350"/>
  </r>
  <r>
    <x v="50"/>
    <x v="80"/>
    <x v="0"/>
    <x v="6"/>
    <x v="0"/>
    <n v="40"/>
  </r>
  <r>
    <x v="50"/>
    <x v="80"/>
    <x v="0"/>
    <x v="7"/>
    <x v="0"/>
    <n v="295"/>
  </r>
  <r>
    <x v="50"/>
    <x v="80"/>
    <x v="0"/>
    <x v="9"/>
    <x v="0"/>
    <n v="2355"/>
  </r>
  <r>
    <x v="50"/>
    <x v="0"/>
    <x v="0"/>
    <x v="0"/>
    <x v="0"/>
    <n v="3785"/>
  </r>
  <r>
    <x v="148"/>
    <x v="1"/>
    <x v="0"/>
    <x v="1"/>
    <x v="0"/>
    <n v="164316"/>
  </r>
  <r>
    <x v="148"/>
    <x v="1"/>
    <x v="0"/>
    <x v="2"/>
    <x v="0"/>
    <n v="162885"/>
  </r>
  <r>
    <x v="148"/>
    <x v="1"/>
    <x v="0"/>
    <x v="3"/>
    <x v="0"/>
    <n v="389"/>
  </r>
  <r>
    <x v="148"/>
    <x v="1"/>
    <x v="0"/>
    <x v="4"/>
    <x v="0"/>
    <n v="172955"/>
  </r>
  <r>
    <x v="148"/>
    <x v="1"/>
    <x v="0"/>
    <x v="5"/>
    <x v="0"/>
    <n v="243836"/>
  </r>
  <r>
    <x v="148"/>
    <x v="1"/>
    <x v="0"/>
    <x v="6"/>
    <x v="0"/>
    <n v="182448"/>
  </r>
  <r>
    <x v="148"/>
    <x v="1"/>
    <x v="0"/>
    <x v="7"/>
    <x v="0"/>
    <n v="259566"/>
  </r>
  <r>
    <x v="148"/>
    <x v="1"/>
    <x v="0"/>
    <x v="8"/>
    <x v="0"/>
    <n v="81383"/>
  </r>
  <r>
    <x v="148"/>
    <x v="1"/>
    <x v="0"/>
    <x v="9"/>
    <x v="0"/>
    <n v="197997"/>
  </r>
  <r>
    <x v="148"/>
    <x v="0"/>
    <x v="0"/>
    <x v="0"/>
    <x v="0"/>
    <n v="1465775"/>
  </r>
  <r>
    <x v="148"/>
    <x v="81"/>
    <x v="0"/>
    <x v="1"/>
    <x v="0"/>
    <n v="806"/>
  </r>
  <r>
    <x v="148"/>
    <x v="81"/>
    <x v="0"/>
    <x v="2"/>
    <x v="0"/>
    <n v="233"/>
  </r>
  <r>
    <x v="148"/>
    <x v="81"/>
    <x v="0"/>
    <x v="3"/>
    <x v="0"/>
    <n v="123"/>
  </r>
  <r>
    <x v="148"/>
    <x v="81"/>
    <x v="0"/>
    <x v="4"/>
    <x v="0"/>
    <n v="303"/>
  </r>
  <r>
    <x v="148"/>
    <x v="81"/>
    <x v="0"/>
    <x v="5"/>
    <x v="0"/>
    <n v="434"/>
  </r>
  <r>
    <x v="148"/>
    <x v="81"/>
    <x v="0"/>
    <x v="6"/>
    <x v="0"/>
    <n v="226"/>
  </r>
  <r>
    <x v="148"/>
    <x v="81"/>
    <x v="0"/>
    <x v="7"/>
    <x v="0"/>
    <n v="564"/>
  </r>
  <r>
    <x v="148"/>
    <x v="81"/>
    <x v="0"/>
    <x v="8"/>
    <x v="0"/>
    <n v="154"/>
  </r>
  <r>
    <x v="148"/>
    <x v="81"/>
    <x v="0"/>
    <x v="9"/>
    <x v="0"/>
    <n v="558"/>
  </r>
  <r>
    <x v="148"/>
    <x v="0"/>
    <x v="0"/>
    <x v="0"/>
    <x v="0"/>
    <n v="3401"/>
  </r>
  <r>
    <x v="148"/>
    <x v="82"/>
    <x v="0"/>
    <x v="1"/>
    <x v="0"/>
    <n v="473"/>
  </r>
  <r>
    <x v="148"/>
    <x v="82"/>
    <x v="0"/>
    <x v="2"/>
    <x v="0"/>
    <n v="21"/>
  </r>
  <r>
    <x v="148"/>
    <x v="82"/>
    <x v="0"/>
    <x v="3"/>
    <x v="0"/>
    <n v="24"/>
  </r>
  <r>
    <x v="148"/>
    <x v="82"/>
    <x v="0"/>
    <x v="4"/>
    <x v="0"/>
    <n v="1196"/>
  </r>
  <r>
    <x v="148"/>
    <x v="82"/>
    <x v="0"/>
    <x v="5"/>
    <x v="0"/>
    <n v="34"/>
  </r>
  <r>
    <x v="148"/>
    <x v="82"/>
    <x v="0"/>
    <x v="6"/>
    <x v="0"/>
    <n v="1268"/>
  </r>
  <r>
    <x v="148"/>
    <x v="82"/>
    <x v="0"/>
    <x v="7"/>
    <x v="0"/>
    <n v="6638"/>
  </r>
  <r>
    <x v="148"/>
    <x v="82"/>
    <x v="0"/>
    <x v="8"/>
    <x v="0"/>
    <n v="611"/>
  </r>
  <r>
    <x v="148"/>
    <x v="82"/>
    <x v="0"/>
    <x v="9"/>
    <x v="0"/>
    <n v="19"/>
  </r>
  <r>
    <x v="148"/>
    <x v="0"/>
    <x v="0"/>
    <x v="0"/>
    <x v="0"/>
    <n v="10284"/>
  </r>
  <r>
    <x v="148"/>
    <x v="83"/>
    <x v="0"/>
    <x v="1"/>
    <x v="0"/>
    <n v="17754"/>
  </r>
  <r>
    <x v="148"/>
    <x v="83"/>
    <x v="0"/>
    <x v="2"/>
    <x v="0"/>
    <n v="15752"/>
  </r>
  <r>
    <x v="148"/>
    <x v="83"/>
    <x v="0"/>
    <x v="3"/>
    <x v="0"/>
    <n v="129"/>
  </r>
  <r>
    <x v="148"/>
    <x v="83"/>
    <x v="0"/>
    <x v="4"/>
    <x v="0"/>
    <n v="13687"/>
  </r>
  <r>
    <x v="148"/>
    <x v="83"/>
    <x v="0"/>
    <x v="5"/>
    <x v="0"/>
    <n v="20393"/>
  </r>
  <r>
    <x v="148"/>
    <x v="83"/>
    <x v="0"/>
    <x v="6"/>
    <x v="0"/>
    <n v="16317"/>
  </r>
  <r>
    <x v="148"/>
    <x v="83"/>
    <x v="0"/>
    <x v="7"/>
    <x v="0"/>
    <n v="21136"/>
  </r>
  <r>
    <x v="148"/>
    <x v="83"/>
    <x v="0"/>
    <x v="8"/>
    <x v="0"/>
    <n v="8585"/>
  </r>
  <r>
    <x v="148"/>
    <x v="83"/>
    <x v="0"/>
    <x v="9"/>
    <x v="0"/>
    <n v="18564"/>
  </r>
  <r>
    <x v="148"/>
    <x v="0"/>
    <x v="0"/>
    <x v="0"/>
    <x v="0"/>
    <n v="132317"/>
  </r>
  <r>
    <x v="148"/>
    <x v="84"/>
    <x v="0"/>
    <x v="1"/>
    <x v="0"/>
    <n v="25566"/>
  </r>
  <r>
    <x v="148"/>
    <x v="84"/>
    <x v="0"/>
    <x v="2"/>
    <x v="0"/>
    <n v="28134"/>
  </r>
  <r>
    <x v="148"/>
    <x v="84"/>
    <x v="0"/>
    <x v="3"/>
    <x v="0"/>
    <n v="33"/>
  </r>
  <r>
    <x v="148"/>
    <x v="84"/>
    <x v="0"/>
    <x v="4"/>
    <x v="0"/>
    <n v="37747"/>
  </r>
  <r>
    <x v="148"/>
    <x v="84"/>
    <x v="0"/>
    <x v="5"/>
    <x v="0"/>
    <n v="27653"/>
  </r>
  <r>
    <x v="148"/>
    <x v="84"/>
    <x v="0"/>
    <x v="6"/>
    <x v="0"/>
    <n v="46210"/>
  </r>
  <r>
    <x v="148"/>
    <x v="84"/>
    <x v="0"/>
    <x v="7"/>
    <x v="0"/>
    <n v="39834"/>
  </r>
  <r>
    <x v="148"/>
    <x v="84"/>
    <x v="0"/>
    <x v="8"/>
    <x v="0"/>
    <n v="26194"/>
  </r>
  <r>
    <x v="148"/>
    <x v="84"/>
    <x v="0"/>
    <x v="9"/>
    <x v="0"/>
    <n v="41513"/>
  </r>
  <r>
    <x v="148"/>
    <x v="0"/>
    <x v="0"/>
    <x v="0"/>
    <x v="0"/>
    <n v="272886"/>
  </r>
  <r>
    <x v="148"/>
    <x v="85"/>
    <x v="0"/>
    <x v="1"/>
    <x v="0"/>
    <n v="38785"/>
  </r>
  <r>
    <x v="148"/>
    <x v="85"/>
    <x v="0"/>
    <x v="2"/>
    <x v="0"/>
    <n v="42332"/>
  </r>
  <r>
    <x v="148"/>
    <x v="85"/>
    <x v="0"/>
    <x v="3"/>
    <x v="0"/>
    <n v="78"/>
  </r>
  <r>
    <x v="148"/>
    <x v="85"/>
    <x v="0"/>
    <x v="4"/>
    <x v="0"/>
    <n v="38068"/>
  </r>
  <r>
    <x v="148"/>
    <x v="85"/>
    <x v="0"/>
    <x v="5"/>
    <x v="0"/>
    <n v="68016"/>
  </r>
  <r>
    <x v="148"/>
    <x v="85"/>
    <x v="0"/>
    <x v="6"/>
    <x v="0"/>
    <n v="72113"/>
  </r>
  <r>
    <x v="148"/>
    <x v="85"/>
    <x v="0"/>
    <x v="7"/>
    <x v="0"/>
    <n v="92508"/>
  </r>
  <r>
    <x v="148"/>
    <x v="85"/>
    <x v="0"/>
    <x v="8"/>
    <x v="0"/>
    <n v="32532"/>
  </r>
  <r>
    <x v="148"/>
    <x v="85"/>
    <x v="0"/>
    <x v="9"/>
    <x v="0"/>
    <n v="61448"/>
  </r>
  <r>
    <x v="148"/>
    <x v="0"/>
    <x v="0"/>
    <x v="0"/>
    <x v="0"/>
    <n v="445880"/>
  </r>
  <r>
    <x v="148"/>
    <x v="86"/>
    <x v="0"/>
    <x v="1"/>
    <x v="0"/>
    <n v="80932"/>
  </r>
  <r>
    <x v="148"/>
    <x v="86"/>
    <x v="0"/>
    <x v="2"/>
    <x v="0"/>
    <n v="76412"/>
  </r>
  <r>
    <x v="148"/>
    <x v="86"/>
    <x v="0"/>
    <x v="3"/>
    <x v="0"/>
    <n v="2"/>
  </r>
  <r>
    <x v="148"/>
    <x v="86"/>
    <x v="0"/>
    <x v="4"/>
    <x v="0"/>
    <n v="81954"/>
  </r>
  <r>
    <x v="148"/>
    <x v="86"/>
    <x v="0"/>
    <x v="5"/>
    <x v="0"/>
    <n v="127306"/>
  </r>
  <r>
    <x v="148"/>
    <x v="86"/>
    <x v="0"/>
    <x v="6"/>
    <x v="0"/>
    <n v="46313"/>
  </r>
  <r>
    <x v="148"/>
    <x v="86"/>
    <x v="0"/>
    <x v="7"/>
    <x v="0"/>
    <n v="98885"/>
  </r>
  <r>
    <x v="148"/>
    <x v="86"/>
    <x v="0"/>
    <x v="8"/>
    <x v="0"/>
    <n v="13307"/>
  </r>
  <r>
    <x v="148"/>
    <x v="86"/>
    <x v="0"/>
    <x v="9"/>
    <x v="0"/>
    <n v="75895"/>
  </r>
  <r>
    <x v="148"/>
    <x v="0"/>
    <x v="0"/>
    <x v="0"/>
    <x v="0"/>
    <n v="601007"/>
  </r>
  <r>
    <x v="154"/>
    <x v="1"/>
    <x v="0"/>
    <x v="1"/>
    <x v="0"/>
    <n v="17519"/>
  </r>
  <r>
    <x v="154"/>
    <x v="1"/>
    <x v="0"/>
    <x v="2"/>
    <x v="0"/>
    <n v="83743"/>
  </r>
  <r>
    <x v="154"/>
    <x v="1"/>
    <x v="0"/>
    <x v="3"/>
    <x v="0"/>
    <n v="59496"/>
  </r>
  <r>
    <x v="154"/>
    <x v="1"/>
    <x v="0"/>
    <x v="4"/>
    <x v="0"/>
    <n v="69333"/>
  </r>
  <r>
    <x v="154"/>
    <x v="1"/>
    <x v="0"/>
    <x v="5"/>
    <x v="0"/>
    <n v="13139"/>
  </r>
  <r>
    <x v="154"/>
    <x v="1"/>
    <x v="0"/>
    <x v="6"/>
    <x v="0"/>
    <n v="38664"/>
  </r>
  <r>
    <x v="154"/>
    <x v="1"/>
    <x v="0"/>
    <x v="7"/>
    <x v="0"/>
    <n v="3371"/>
  </r>
  <r>
    <x v="154"/>
    <x v="1"/>
    <x v="0"/>
    <x v="8"/>
    <x v="0"/>
    <n v="11371"/>
  </r>
  <r>
    <x v="154"/>
    <x v="1"/>
    <x v="0"/>
    <x v="9"/>
    <x v="0"/>
    <n v="136722"/>
  </r>
  <r>
    <x v="154"/>
    <x v="0"/>
    <x v="0"/>
    <x v="0"/>
    <x v="0"/>
    <n v="433357"/>
  </r>
  <r>
    <x v="154"/>
    <x v="87"/>
    <x v="0"/>
    <x v="1"/>
    <x v="0"/>
    <n v="11392"/>
  </r>
  <r>
    <x v="154"/>
    <x v="87"/>
    <x v="0"/>
    <x v="2"/>
    <x v="0"/>
    <n v="25618"/>
  </r>
  <r>
    <x v="154"/>
    <x v="87"/>
    <x v="0"/>
    <x v="3"/>
    <x v="0"/>
    <n v="31876"/>
  </r>
  <r>
    <x v="154"/>
    <x v="87"/>
    <x v="0"/>
    <x v="4"/>
    <x v="0"/>
    <n v="24414"/>
  </r>
  <r>
    <x v="154"/>
    <x v="87"/>
    <x v="0"/>
    <x v="5"/>
    <x v="0"/>
    <n v="403"/>
  </r>
  <r>
    <x v="154"/>
    <x v="87"/>
    <x v="0"/>
    <x v="6"/>
    <x v="0"/>
    <n v="3681"/>
  </r>
  <r>
    <x v="154"/>
    <x v="87"/>
    <x v="0"/>
    <x v="7"/>
    <x v="0"/>
    <n v="443"/>
  </r>
  <r>
    <x v="154"/>
    <x v="87"/>
    <x v="0"/>
    <x v="8"/>
    <x v="0"/>
    <n v="1418"/>
  </r>
  <r>
    <x v="154"/>
    <x v="87"/>
    <x v="0"/>
    <x v="9"/>
    <x v="0"/>
    <n v="3389"/>
  </r>
  <r>
    <x v="154"/>
    <x v="0"/>
    <x v="0"/>
    <x v="0"/>
    <x v="0"/>
    <n v="102634"/>
  </r>
  <r>
    <x v="154"/>
    <x v="88"/>
    <x v="0"/>
    <x v="1"/>
    <x v="0"/>
    <n v="1118"/>
  </r>
  <r>
    <x v="154"/>
    <x v="88"/>
    <x v="0"/>
    <x v="2"/>
    <x v="0"/>
    <n v="15419"/>
  </r>
  <r>
    <x v="154"/>
    <x v="88"/>
    <x v="0"/>
    <x v="3"/>
    <x v="0"/>
    <n v="7567"/>
  </r>
  <r>
    <x v="154"/>
    <x v="88"/>
    <x v="0"/>
    <x v="4"/>
    <x v="0"/>
    <n v="6062"/>
  </r>
  <r>
    <x v="154"/>
    <x v="88"/>
    <x v="0"/>
    <x v="5"/>
    <x v="0"/>
    <n v="4082"/>
  </r>
  <r>
    <x v="154"/>
    <x v="88"/>
    <x v="0"/>
    <x v="6"/>
    <x v="0"/>
    <n v="8066"/>
  </r>
  <r>
    <x v="154"/>
    <x v="88"/>
    <x v="0"/>
    <x v="7"/>
    <x v="0"/>
    <n v="722"/>
  </r>
  <r>
    <x v="154"/>
    <x v="88"/>
    <x v="0"/>
    <x v="8"/>
    <x v="0"/>
    <n v="2310"/>
  </r>
  <r>
    <x v="154"/>
    <x v="88"/>
    <x v="0"/>
    <x v="9"/>
    <x v="0"/>
    <n v="65813"/>
  </r>
  <r>
    <x v="154"/>
    <x v="0"/>
    <x v="0"/>
    <x v="0"/>
    <x v="0"/>
    <n v="111160"/>
  </r>
  <r>
    <x v="154"/>
    <x v="89"/>
    <x v="0"/>
    <x v="1"/>
    <x v="0"/>
    <n v="172"/>
  </r>
  <r>
    <x v="154"/>
    <x v="89"/>
    <x v="0"/>
    <x v="2"/>
    <x v="0"/>
    <n v="7470"/>
  </r>
  <r>
    <x v="154"/>
    <x v="89"/>
    <x v="0"/>
    <x v="3"/>
    <x v="0"/>
    <n v="3085"/>
  </r>
  <r>
    <x v="154"/>
    <x v="89"/>
    <x v="0"/>
    <x v="4"/>
    <x v="0"/>
    <n v="7519"/>
  </r>
  <r>
    <x v="154"/>
    <x v="89"/>
    <x v="0"/>
    <x v="5"/>
    <x v="0"/>
    <n v="1244"/>
  </r>
  <r>
    <x v="154"/>
    <x v="89"/>
    <x v="0"/>
    <x v="6"/>
    <x v="0"/>
    <n v="2361"/>
  </r>
  <r>
    <x v="154"/>
    <x v="89"/>
    <x v="0"/>
    <x v="7"/>
    <x v="0"/>
    <n v="765"/>
  </r>
  <r>
    <x v="154"/>
    <x v="89"/>
    <x v="0"/>
    <x v="8"/>
    <x v="0"/>
    <n v="940"/>
  </r>
  <r>
    <x v="154"/>
    <x v="89"/>
    <x v="0"/>
    <x v="9"/>
    <x v="0"/>
    <n v="13214"/>
  </r>
  <r>
    <x v="154"/>
    <x v="0"/>
    <x v="0"/>
    <x v="0"/>
    <x v="0"/>
    <n v="36769"/>
  </r>
  <r>
    <x v="154"/>
    <x v="90"/>
    <x v="0"/>
    <x v="1"/>
    <x v="0"/>
    <n v="1864"/>
  </r>
  <r>
    <x v="154"/>
    <x v="90"/>
    <x v="0"/>
    <x v="2"/>
    <x v="0"/>
    <n v="9261"/>
  </r>
  <r>
    <x v="154"/>
    <x v="90"/>
    <x v="0"/>
    <x v="3"/>
    <x v="0"/>
    <n v="3049"/>
  </r>
  <r>
    <x v="154"/>
    <x v="90"/>
    <x v="0"/>
    <x v="4"/>
    <x v="0"/>
    <n v="1897"/>
  </r>
  <r>
    <x v="154"/>
    <x v="90"/>
    <x v="0"/>
    <x v="5"/>
    <x v="0"/>
    <n v="1325"/>
  </r>
  <r>
    <x v="154"/>
    <x v="90"/>
    <x v="0"/>
    <x v="6"/>
    <x v="0"/>
    <n v="3609"/>
  </r>
  <r>
    <x v="154"/>
    <x v="90"/>
    <x v="0"/>
    <x v="7"/>
    <x v="0"/>
    <n v="323"/>
  </r>
  <r>
    <x v="154"/>
    <x v="90"/>
    <x v="0"/>
    <x v="8"/>
    <x v="0"/>
    <n v="714"/>
  </r>
  <r>
    <x v="154"/>
    <x v="90"/>
    <x v="0"/>
    <x v="9"/>
    <x v="0"/>
    <n v="17779"/>
  </r>
  <r>
    <x v="154"/>
    <x v="0"/>
    <x v="0"/>
    <x v="0"/>
    <x v="0"/>
    <n v="39821"/>
  </r>
  <r>
    <x v="154"/>
    <x v="91"/>
    <x v="0"/>
    <x v="1"/>
    <x v="0"/>
    <n v="302"/>
  </r>
  <r>
    <x v="154"/>
    <x v="91"/>
    <x v="0"/>
    <x v="2"/>
    <x v="0"/>
    <n v="4315"/>
  </r>
  <r>
    <x v="154"/>
    <x v="91"/>
    <x v="0"/>
    <x v="3"/>
    <x v="0"/>
    <n v="1010"/>
  </r>
  <r>
    <x v="154"/>
    <x v="91"/>
    <x v="0"/>
    <x v="4"/>
    <x v="0"/>
    <n v="3720"/>
  </r>
  <r>
    <x v="154"/>
    <x v="91"/>
    <x v="0"/>
    <x v="5"/>
    <x v="0"/>
    <n v="1798"/>
  </r>
  <r>
    <x v="154"/>
    <x v="91"/>
    <x v="0"/>
    <x v="6"/>
    <x v="0"/>
    <n v="1713"/>
  </r>
  <r>
    <x v="154"/>
    <x v="91"/>
    <x v="0"/>
    <x v="7"/>
    <x v="0"/>
    <n v="92"/>
  </r>
  <r>
    <x v="154"/>
    <x v="91"/>
    <x v="0"/>
    <x v="8"/>
    <x v="0"/>
    <n v="985"/>
  </r>
  <r>
    <x v="154"/>
    <x v="91"/>
    <x v="0"/>
    <x v="9"/>
    <x v="0"/>
    <n v="5276"/>
  </r>
  <r>
    <x v="154"/>
    <x v="0"/>
    <x v="0"/>
    <x v="0"/>
    <x v="0"/>
    <n v="19212"/>
  </r>
  <r>
    <x v="154"/>
    <x v="92"/>
    <x v="0"/>
    <x v="1"/>
    <x v="0"/>
    <n v="2670"/>
  </r>
  <r>
    <x v="154"/>
    <x v="92"/>
    <x v="0"/>
    <x v="2"/>
    <x v="0"/>
    <n v="21661"/>
  </r>
  <r>
    <x v="154"/>
    <x v="92"/>
    <x v="0"/>
    <x v="3"/>
    <x v="0"/>
    <n v="12908"/>
  </r>
  <r>
    <x v="154"/>
    <x v="92"/>
    <x v="0"/>
    <x v="4"/>
    <x v="0"/>
    <n v="25722"/>
  </r>
  <r>
    <x v="154"/>
    <x v="92"/>
    <x v="0"/>
    <x v="5"/>
    <x v="0"/>
    <n v="4288"/>
  </r>
  <r>
    <x v="154"/>
    <x v="92"/>
    <x v="0"/>
    <x v="6"/>
    <x v="0"/>
    <n v="19234"/>
  </r>
  <r>
    <x v="154"/>
    <x v="92"/>
    <x v="0"/>
    <x v="7"/>
    <x v="0"/>
    <n v="1025"/>
  </r>
  <r>
    <x v="154"/>
    <x v="92"/>
    <x v="0"/>
    <x v="8"/>
    <x v="0"/>
    <n v="5003"/>
  </r>
  <r>
    <x v="154"/>
    <x v="92"/>
    <x v="0"/>
    <x v="9"/>
    <x v="0"/>
    <n v="31250"/>
  </r>
  <r>
    <x v="154"/>
    <x v="0"/>
    <x v="0"/>
    <x v="0"/>
    <x v="0"/>
    <n v="123761"/>
  </r>
  <r>
    <x v="151"/>
    <x v="1"/>
    <x v="0"/>
    <x v="1"/>
    <x v="0"/>
    <n v="28398741"/>
  </r>
  <r>
    <x v="151"/>
    <x v="1"/>
    <x v="0"/>
    <x v="2"/>
    <x v="0"/>
    <n v="7570522"/>
  </r>
  <r>
    <x v="151"/>
    <x v="1"/>
    <x v="0"/>
    <x v="3"/>
    <x v="0"/>
    <n v="802008"/>
  </r>
  <r>
    <x v="151"/>
    <x v="1"/>
    <x v="0"/>
    <x v="4"/>
    <x v="0"/>
    <n v="25987217"/>
  </r>
  <r>
    <x v="151"/>
    <x v="1"/>
    <x v="0"/>
    <x v="5"/>
    <x v="0"/>
    <n v="3599693"/>
  </r>
  <r>
    <x v="151"/>
    <x v="1"/>
    <x v="0"/>
    <x v="6"/>
    <x v="0"/>
    <n v="32496051"/>
  </r>
  <r>
    <x v="151"/>
    <x v="1"/>
    <x v="0"/>
    <x v="7"/>
    <x v="0"/>
    <n v="14770311"/>
  </r>
  <r>
    <x v="151"/>
    <x v="1"/>
    <x v="0"/>
    <x v="8"/>
    <x v="0"/>
    <n v="19400037"/>
  </r>
  <r>
    <x v="151"/>
    <x v="1"/>
    <x v="0"/>
    <x v="9"/>
    <x v="0"/>
    <n v="1520443"/>
  </r>
  <r>
    <x v="151"/>
    <x v="0"/>
    <x v="0"/>
    <x v="0"/>
    <x v="0"/>
    <n v="134545022"/>
  </r>
  <r>
    <x v="151"/>
    <x v="93"/>
    <x v="0"/>
    <x v="1"/>
    <x v="0"/>
    <n v="572736"/>
  </r>
  <r>
    <x v="151"/>
    <x v="93"/>
    <x v="0"/>
    <x v="2"/>
    <x v="0"/>
    <n v="20"/>
  </r>
  <r>
    <x v="151"/>
    <x v="93"/>
    <x v="0"/>
    <x v="4"/>
    <x v="0"/>
    <n v="396211"/>
  </r>
  <r>
    <x v="151"/>
    <x v="93"/>
    <x v="0"/>
    <x v="5"/>
    <x v="0"/>
    <n v="917826"/>
  </r>
  <r>
    <x v="151"/>
    <x v="93"/>
    <x v="0"/>
    <x v="6"/>
    <x v="0"/>
    <n v="3962190"/>
  </r>
  <r>
    <x v="151"/>
    <x v="93"/>
    <x v="0"/>
    <x v="7"/>
    <x v="0"/>
    <n v="1059824"/>
  </r>
  <r>
    <x v="151"/>
    <x v="93"/>
    <x v="0"/>
    <x v="8"/>
    <x v="0"/>
    <n v="600207"/>
  </r>
  <r>
    <x v="151"/>
    <x v="93"/>
    <x v="0"/>
    <x v="9"/>
    <x v="0"/>
    <n v="261132"/>
  </r>
  <r>
    <x v="151"/>
    <x v="0"/>
    <x v="0"/>
    <x v="0"/>
    <x v="0"/>
    <n v="7770147"/>
  </r>
  <r>
    <x v="151"/>
    <x v="94"/>
    <x v="0"/>
    <x v="1"/>
    <x v="0"/>
    <n v="12034847"/>
  </r>
  <r>
    <x v="151"/>
    <x v="94"/>
    <x v="0"/>
    <x v="2"/>
    <x v="0"/>
    <n v="5615806"/>
  </r>
  <r>
    <x v="151"/>
    <x v="94"/>
    <x v="0"/>
    <x v="3"/>
    <x v="0"/>
    <n v="417"/>
  </r>
  <r>
    <x v="151"/>
    <x v="94"/>
    <x v="0"/>
    <x v="4"/>
    <x v="0"/>
    <n v="3651180"/>
  </r>
  <r>
    <x v="151"/>
    <x v="94"/>
    <x v="0"/>
    <x v="5"/>
    <x v="0"/>
    <n v="1456499"/>
  </r>
  <r>
    <x v="151"/>
    <x v="94"/>
    <x v="0"/>
    <x v="6"/>
    <x v="0"/>
    <n v="14400743"/>
  </r>
  <r>
    <x v="151"/>
    <x v="94"/>
    <x v="0"/>
    <x v="7"/>
    <x v="0"/>
    <n v="3150345"/>
  </r>
  <r>
    <x v="151"/>
    <x v="94"/>
    <x v="0"/>
    <x v="8"/>
    <x v="0"/>
    <n v="5895272"/>
  </r>
  <r>
    <x v="151"/>
    <x v="94"/>
    <x v="0"/>
    <x v="9"/>
    <x v="0"/>
    <n v="538187"/>
  </r>
  <r>
    <x v="151"/>
    <x v="0"/>
    <x v="0"/>
    <x v="0"/>
    <x v="0"/>
    <n v="46743297"/>
  </r>
  <r>
    <x v="151"/>
    <x v="95"/>
    <x v="0"/>
    <x v="1"/>
    <x v="0"/>
    <n v="15791157"/>
  </r>
  <r>
    <x v="151"/>
    <x v="95"/>
    <x v="0"/>
    <x v="2"/>
    <x v="0"/>
    <n v="1954696"/>
  </r>
  <r>
    <x v="151"/>
    <x v="95"/>
    <x v="0"/>
    <x v="3"/>
    <x v="0"/>
    <n v="801590"/>
  </r>
  <r>
    <x v="151"/>
    <x v="95"/>
    <x v="0"/>
    <x v="4"/>
    <x v="0"/>
    <n v="21939826"/>
  </r>
  <r>
    <x v="151"/>
    <x v="95"/>
    <x v="0"/>
    <x v="5"/>
    <x v="0"/>
    <n v="1225368"/>
  </r>
  <r>
    <x v="151"/>
    <x v="95"/>
    <x v="0"/>
    <x v="6"/>
    <x v="0"/>
    <n v="14133117"/>
  </r>
  <r>
    <x v="151"/>
    <x v="95"/>
    <x v="0"/>
    <x v="7"/>
    <x v="0"/>
    <n v="10560142"/>
  </r>
  <r>
    <x v="151"/>
    <x v="95"/>
    <x v="0"/>
    <x v="8"/>
    <x v="0"/>
    <n v="12904558"/>
  </r>
  <r>
    <x v="151"/>
    <x v="95"/>
    <x v="0"/>
    <x v="9"/>
    <x v="0"/>
    <n v="721124"/>
  </r>
  <r>
    <x v="151"/>
    <x v="0"/>
    <x v="0"/>
    <x v="0"/>
    <x v="0"/>
    <n v="80031578"/>
  </r>
  <r>
    <x v="152"/>
    <x v="1"/>
    <x v="0"/>
    <x v="1"/>
    <x v="0"/>
    <n v="466403"/>
  </r>
  <r>
    <x v="152"/>
    <x v="1"/>
    <x v="0"/>
    <x v="2"/>
    <x v="0"/>
    <n v="26616"/>
  </r>
  <r>
    <x v="152"/>
    <x v="1"/>
    <x v="0"/>
    <x v="3"/>
    <x v="0"/>
    <n v="159"/>
  </r>
  <r>
    <x v="152"/>
    <x v="1"/>
    <x v="0"/>
    <x v="4"/>
    <x v="0"/>
    <n v="16225"/>
  </r>
  <r>
    <x v="152"/>
    <x v="1"/>
    <x v="0"/>
    <x v="5"/>
    <x v="0"/>
    <n v="597022"/>
  </r>
  <r>
    <x v="152"/>
    <x v="1"/>
    <x v="0"/>
    <x v="6"/>
    <x v="0"/>
    <n v="498163"/>
  </r>
  <r>
    <x v="152"/>
    <x v="1"/>
    <x v="0"/>
    <x v="7"/>
    <x v="0"/>
    <n v="111654"/>
  </r>
  <r>
    <x v="152"/>
    <x v="1"/>
    <x v="0"/>
    <x v="8"/>
    <x v="0"/>
    <n v="260302"/>
  </r>
  <r>
    <x v="152"/>
    <x v="1"/>
    <x v="0"/>
    <x v="9"/>
    <x v="0"/>
    <n v="144999"/>
  </r>
  <r>
    <x v="152"/>
    <x v="0"/>
    <x v="0"/>
    <x v="0"/>
    <x v="0"/>
    <n v="2121542"/>
  </r>
  <r>
    <x v="152"/>
    <x v="1"/>
    <x v="0"/>
    <x v="1"/>
    <x v="0"/>
    <n v="184175"/>
  </r>
  <r>
    <x v="152"/>
    <x v="1"/>
    <x v="0"/>
    <x v="2"/>
    <x v="0"/>
    <n v="618115"/>
  </r>
  <r>
    <x v="152"/>
    <x v="1"/>
    <x v="0"/>
    <x v="4"/>
    <x v="0"/>
    <n v="409838"/>
  </r>
  <r>
    <x v="152"/>
    <x v="1"/>
    <x v="0"/>
    <x v="5"/>
    <x v="0"/>
    <n v="109904"/>
  </r>
  <r>
    <x v="152"/>
    <x v="1"/>
    <x v="0"/>
    <x v="6"/>
    <x v="0"/>
    <n v="173954"/>
  </r>
  <r>
    <x v="152"/>
    <x v="1"/>
    <x v="0"/>
    <x v="7"/>
    <x v="0"/>
    <n v="448277"/>
  </r>
  <r>
    <x v="152"/>
    <x v="1"/>
    <x v="0"/>
    <x v="8"/>
    <x v="0"/>
    <n v="478874"/>
  </r>
  <r>
    <x v="152"/>
    <x v="1"/>
    <x v="0"/>
    <x v="9"/>
    <x v="0"/>
    <n v="4305"/>
  </r>
  <r>
    <x v="152"/>
    <x v="0"/>
    <x v="0"/>
    <x v="0"/>
    <x v="0"/>
    <n v="2427442"/>
  </r>
  <r>
    <x v="152"/>
    <x v="1"/>
    <x v="0"/>
    <x v="1"/>
    <x v="0"/>
    <n v="3631427"/>
  </r>
  <r>
    <x v="152"/>
    <x v="1"/>
    <x v="0"/>
    <x v="2"/>
    <x v="0"/>
    <n v="640973"/>
  </r>
  <r>
    <x v="152"/>
    <x v="1"/>
    <x v="0"/>
    <x v="3"/>
    <x v="0"/>
    <n v="46"/>
  </r>
  <r>
    <x v="152"/>
    <x v="1"/>
    <x v="0"/>
    <x v="4"/>
    <x v="0"/>
    <n v="2567407"/>
  </r>
  <r>
    <x v="152"/>
    <x v="1"/>
    <x v="0"/>
    <x v="5"/>
    <x v="0"/>
    <n v="1963415"/>
  </r>
  <r>
    <x v="152"/>
    <x v="1"/>
    <x v="0"/>
    <x v="6"/>
    <x v="0"/>
    <n v="2296644"/>
  </r>
  <r>
    <x v="152"/>
    <x v="1"/>
    <x v="0"/>
    <x v="7"/>
    <x v="0"/>
    <n v="4921761"/>
  </r>
  <r>
    <x v="152"/>
    <x v="1"/>
    <x v="0"/>
    <x v="8"/>
    <x v="0"/>
    <n v="1833073"/>
  </r>
  <r>
    <x v="152"/>
    <x v="1"/>
    <x v="0"/>
    <x v="9"/>
    <x v="0"/>
    <n v="575972"/>
  </r>
  <r>
    <x v="152"/>
    <x v="0"/>
    <x v="0"/>
    <x v="0"/>
    <x v="0"/>
    <n v="18430718"/>
  </r>
  <r>
    <x v="152"/>
    <x v="93"/>
    <x v="0"/>
    <x v="1"/>
    <x v="0"/>
    <n v="466403"/>
  </r>
  <r>
    <x v="152"/>
    <x v="93"/>
    <x v="0"/>
    <x v="2"/>
    <x v="0"/>
    <n v="26616"/>
  </r>
  <r>
    <x v="152"/>
    <x v="93"/>
    <x v="0"/>
    <x v="3"/>
    <x v="0"/>
    <n v="159"/>
  </r>
  <r>
    <x v="152"/>
    <x v="93"/>
    <x v="0"/>
    <x v="4"/>
    <x v="0"/>
    <n v="16225"/>
  </r>
  <r>
    <x v="152"/>
    <x v="93"/>
    <x v="0"/>
    <x v="5"/>
    <x v="0"/>
    <n v="597022"/>
  </r>
  <r>
    <x v="152"/>
    <x v="93"/>
    <x v="0"/>
    <x v="6"/>
    <x v="0"/>
    <n v="498163"/>
  </r>
  <r>
    <x v="152"/>
    <x v="93"/>
    <x v="0"/>
    <x v="7"/>
    <x v="0"/>
    <n v="111654"/>
  </r>
  <r>
    <x v="152"/>
    <x v="93"/>
    <x v="0"/>
    <x v="8"/>
    <x v="0"/>
    <n v="260302"/>
  </r>
  <r>
    <x v="152"/>
    <x v="93"/>
    <x v="0"/>
    <x v="9"/>
    <x v="0"/>
    <n v="144999"/>
  </r>
  <r>
    <x v="152"/>
    <x v="0"/>
    <x v="0"/>
    <x v="0"/>
    <x v="0"/>
    <n v="2121542"/>
  </r>
  <r>
    <x v="152"/>
    <x v="94"/>
    <x v="0"/>
    <x v="1"/>
    <x v="0"/>
    <n v="184175"/>
  </r>
  <r>
    <x v="152"/>
    <x v="94"/>
    <x v="0"/>
    <x v="2"/>
    <x v="0"/>
    <n v="618115"/>
  </r>
  <r>
    <x v="152"/>
    <x v="94"/>
    <x v="0"/>
    <x v="4"/>
    <x v="0"/>
    <n v="409838"/>
  </r>
  <r>
    <x v="152"/>
    <x v="94"/>
    <x v="0"/>
    <x v="5"/>
    <x v="0"/>
    <n v="109904"/>
  </r>
  <r>
    <x v="152"/>
    <x v="94"/>
    <x v="0"/>
    <x v="6"/>
    <x v="0"/>
    <n v="173954"/>
  </r>
  <r>
    <x v="152"/>
    <x v="94"/>
    <x v="0"/>
    <x v="7"/>
    <x v="0"/>
    <n v="448277"/>
  </r>
  <r>
    <x v="152"/>
    <x v="94"/>
    <x v="0"/>
    <x v="8"/>
    <x v="0"/>
    <n v="478874"/>
  </r>
  <r>
    <x v="152"/>
    <x v="94"/>
    <x v="0"/>
    <x v="9"/>
    <x v="0"/>
    <n v="4305"/>
  </r>
  <r>
    <x v="152"/>
    <x v="0"/>
    <x v="0"/>
    <x v="0"/>
    <x v="0"/>
    <n v="2427442"/>
  </r>
  <r>
    <x v="152"/>
    <x v="96"/>
    <x v="0"/>
    <x v="1"/>
    <x v="0"/>
    <n v="3631427"/>
  </r>
  <r>
    <x v="152"/>
    <x v="96"/>
    <x v="0"/>
    <x v="2"/>
    <x v="0"/>
    <n v="640973"/>
  </r>
  <r>
    <x v="152"/>
    <x v="96"/>
    <x v="0"/>
    <x v="3"/>
    <x v="0"/>
    <n v="46"/>
  </r>
  <r>
    <x v="152"/>
    <x v="96"/>
    <x v="0"/>
    <x v="4"/>
    <x v="0"/>
    <n v="2567407"/>
  </r>
  <r>
    <x v="152"/>
    <x v="96"/>
    <x v="0"/>
    <x v="5"/>
    <x v="0"/>
    <n v="1963415"/>
  </r>
  <r>
    <x v="152"/>
    <x v="96"/>
    <x v="0"/>
    <x v="6"/>
    <x v="0"/>
    <n v="2296644"/>
  </r>
  <r>
    <x v="152"/>
    <x v="96"/>
    <x v="0"/>
    <x v="7"/>
    <x v="0"/>
    <n v="4921761"/>
  </r>
  <r>
    <x v="152"/>
    <x v="96"/>
    <x v="0"/>
    <x v="8"/>
    <x v="0"/>
    <n v="1833073"/>
  </r>
  <r>
    <x v="152"/>
    <x v="96"/>
    <x v="0"/>
    <x v="9"/>
    <x v="0"/>
    <n v="575972"/>
  </r>
  <r>
    <x v="152"/>
    <x v="0"/>
    <x v="0"/>
    <x v="0"/>
    <x v="0"/>
    <n v="18430718"/>
  </r>
  <r>
    <x v="153"/>
    <x v="1"/>
    <x v="0"/>
    <x v="1"/>
    <x v="0"/>
    <n v="120636"/>
  </r>
  <r>
    <x v="153"/>
    <x v="1"/>
    <x v="0"/>
    <x v="2"/>
    <x v="0"/>
    <n v="9589"/>
  </r>
  <r>
    <x v="153"/>
    <x v="1"/>
    <x v="0"/>
    <x v="3"/>
    <x v="0"/>
    <n v="1135"/>
  </r>
  <r>
    <x v="153"/>
    <x v="1"/>
    <x v="0"/>
    <x v="4"/>
    <x v="0"/>
    <n v="13303"/>
  </r>
  <r>
    <x v="153"/>
    <x v="1"/>
    <x v="0"/>
    <x v="5"/>
    <x v="0"/>
    <n v="307"/>
  </r>
  <r>
    <x v="153"/>
    <x v="1"/>
    <x v="0"/>
    <x v="6"/>
    <x v="0"/>
    <n v="638"/>
  </r>
  <r>
    <x v="153"/>
    <x v="1"/>
    <x v="0"/>
    <x v="7"/>
    <x v="0"/>
    <n v="6"/>
  </r>
  <r>
    <x v="153"/>
    <x v="1"/>
    <x v="0"/>
    <x v="8"/>
    <x v="0"/>
    <n v="170"/>
  </r>
  <r>
    <x v="153"/>
    <x v="1"/>
    <x v="0"/>
    <x v="9"/>
    <x v="0"/>
    <n v="18702"/>
  </r>
  <r>
    <x v="153"/>
    <x v="0"/>
    <x v="0"/>
    <x v="0"/>
    <x v="0"/>
    <n v="164485"/>
  </r>
  <r>
    <x v="153"/>
    <x v="93"/>
    <x v="0"/>
    <x v="1"/>
    <x v="0"/>
    <n v="16083"/>
  </r>
  <r>
    <x v="153"/>
    <x v="93"/>
    <x v="0"/>
    <x v="2"/>
    <x v="0"/>
    <n v="1953"/>
  </r>
  <r>
    <x v="153"/>
    <x v="93"/>
    <x v="0"/>
    <x v="3"/>
    <x v="0"/>
    <n v="193"/>
  </r>
  <r>
    <x v="153"/>
    <x v="93"/>
    <x v="0"/>
    <x v="4"/>
    <x v="0"/>
    <n v="636"/>
  </r>
  <r>
    <x v="153"/>
    <x v="93"/>
    <x v="0"/>
    <x v="5"/>
    <x v="0"/>
    <n v="295"/>
  </r>
  <r>
    <x v="153"/>
    <x v="93"/>
    <x v="0"/>
    <x v="6"/>
    <x v="0"/>
    <n v="526"/>
  </r>
  <r>
    <x v="153"/>
    <x v="93"/>
    <x v="0"/>
    <x v="7"/>
    <x v="0"/>
    <n v="6"/>
  </r>
  <r>
    <x v="153"/>
    <x v="93"/>
    <x v="0"/>
    <x v="8"/>
    <x v="0"/>
    <n v="121"/>
  </r>
  <r>
    <x v="153"/>
    <x v="93"/>
    <x v="0"/>
    <x v="9"/>
    <x v="0"/>
    <n v="1240"/>
  </r>
  <r>
    <x v="153"/>
    <x v="0"/>
    <x v="0"/>
    <x v="0"/>
    <x v="0"/>
    <n v="21052"/>
  </r>
  <r>
    <x v="153"/>
    <x v="94"/>
    <x v="0"/>
    <x v="1"/>
    <x v="0"/>
    <n v="28155"/>
  </r>
  <r>
    <x v="153"/>
    <x v="94"/>
    <x v="0"/>
    <x v="2"/>
    <x v="0"/>
    <n v="2840"/>
  </r>
  <r>
    <x v="153"/>
    <x v="94"/>
    <x v="0"/>
    <x v="3"/>
    <x v="0"/>
    <n v="32"/>
  </r>
  <r>
    <x v="153"/>
    <x v="94"/>
    <x v="0"/>
    <x v="4"/>
    <x v="0"/>
    <n v="58"/>
  </r>
  <r>
    <x v="153"/>
    <x v="94"/>
    <x v="0"/>
    <x v="6"/>
    <x v="0"/>
    <n v="5"/>
  </r>
  <r>
    <x v="153"/>
    <x v="94"/>
    <x v="0"/>
    <x v="8"/>
    <x v="0"/>
    <n v="13"/>
  </r>
  <r>
    <x v="153"/>
    <x v="94"/>
    <x v="0"/>
    <x v="9"/>
    <x v="0"/>
    <n v="182"/>
  </r>
  <r>
    <x v="153"/>
    <x v="0"/>
    <x v="0"/>
    <x v="0"/>
    <x v="0"/>
    <n v="31285"/>
  </r>
  <r>
    <x v="153"/>
    <x v="95"/>
    <x v="0"/>
    <x v="1"/>
    <x v="0"/>
    <n v="76398"/>
  </r>
  <r>
    <x v="153"/>
    <x v="95"/>
    <x v="0"/>
    <x v="2"/>
    <x v="0"/>
    <n v="4797"/>
  </r>
  <r>
    <x v="153"/>
    <x v="95"/>
    <x v="0"/>
    <x v="3"/>
    <x v="0"/>
    <n v="910"/>
  </r>
  <r>
    <x v="153"/>
    <x v="95"/>
    <x v="0"/>
    <x v="4"/>
    <x v="0"/>
    <n v="12609"/>
  </r>
  <r>
    <x v="153"/>
    <x v="95"/>
    <x v="0"/>
    <x v="5"/>
    <x v="0"/>
    <n v="12"/>
  </r>
  <r>
    <x v="153"/>
    <x v="95"/>
    <x v="0"/>
    <x v="6"/>
    <x v="0"/>
    <n v="107"/>
  </r>
  <r>
    <x v="153"/>
    <x v="95"/>
    <x v="0"/>
    <x v="8"/>
    <x v="0"/>
    <n v="36"/>
  </r>
  <r>
    <x v="153"/>
    <x v="95"/>
    <x v="0"/>
    <x v="9"/>
    <x v="0"/>
    <n v="17280"/>
  </r>
  <r>
    <x v="153"/>
    <x v="0"/>
    <x v="0"/>
    <x v="0"/>
    <x v="0"/>
    <n v="112148"/>
  </r>
  <r>
    <x v="156"/>
    <x v="101"/>
    <x v="0"/>
    <x v="1"/>
    <x v="6"/>
    <n v="602324659"/>
  </r>
  <r>
    <x v="156"/>
    <x v="101"/>
    <x v="0"/>
    <x v="2"/>
    <x v="6"/>
    <n v="738460690"/>
  </r>
  <r>
    <x v="156"/>
    <x v="101"/>
    <x v="0"/>
    <x v="3"/>
    <x v="6"/>
    <n v="777910"/>
  </r>
  <r>
    <x v="156"/>
    <x v="101"/>
    <x v="0"/>
    <x v="4"/>
    <x v="6"/>
    <n v="161121499"/>
  </r>
  <r>
    <x v="156"/>
    <x v="101"/>
    <x v="0"/>
    <x v="5"/>
    <x v="6"/>
    <n v="768647109"/>
  </r>
  <r>
    <x v="156"/>
    <x v="101"/>
    <x v="0"/>
    <x v="6"/>
    <x v="6"/>
    <n v="22026896"/>
  </r>
  <r>
    <x v="156"/>
    <x v="101"/>
    <x v="0"/>
    <x v="7"/>
    <x v="6"/>
    <n v="57780222"/>
  </r>
  <r>
    <x v="156"/>
    <x v="101"/>
    <x v="0"/>
    <x v="8"/>
    <x v="6"/>
    <n v="49083955"/>
  </r>
  <r>
    <x v="156"/>
    <x v="101"/>
    <x v="0"/>
    <x v="9"/>
    <x v="6"/>
    <n v="81176573"/>
  </r>
  <r>
    <x v="156"/>
    <x v="0"/>
    <x v="0"/>
    <x v="0"/>
    <x v="6"/>
    <n v="2481399514"/>
  </r>
  <r>
    <x v="157"/>
    <x v="0"/>
    <x v="0"/>
    <x v="1"/>
    <x v="7"/>
    <n v="2896027"/>
  </r>
  <r>
    <x v="157"/>
    <x v="0"/>
    <x v="0"/>
    <x v="2"/>
    <x v="7"/>
    <n v="3412521"/>
  </r>
  <r>
    <x v="157"/>
    <x v="0"/>
    <x v="0"/>
    <x v="3"/>
    <x v="7"/>
    <n v="2498141"/>
  </r>
  <r>
    <x v="157"/>
    <x v="0"/>
    <x v="0"/>
    <x v="4"/>
    <x v="7"/>
    <n v="3352214"/>
  </r>
  <r>
    <x v="157"/>
    <x v="0"/>
    <x v="0"/>
    <x v="5"/>
    <x v="7"/>
    <n v="130337"/>
  </r>
  <r>
    <x v="157"/>
    <x v="0"/>
    <x v="0"/>
    <x v="6"/>
    <x v="7"/>
    <n v="315261"/>
  </r>
  <r>
    <x v="157"/>
    <x v="0"/>
    <x v="0"/>
    <x v="7"/>
    <x v="7"/>
    <n v="11491"/>
  </r>
  <r>
    <x v="157"/>
    <x v="0"/>
    <x v="0"/>
    <x v="8"/>
    <x v="7"/>
    <n v="764685"/>
  </r>
  <r>
    <x v="157"/>
    <x v="0"/>
    <x v="0"/>
    <x v="9"/>
    <x v="7"/>
    <n v="4000"/>
  </r>
  <r>
    <x v="157"/>
    <x v="0"/>
    <x v="0"/>
    <x v="0"/>
    <x v="7"/>
    <n v="13384676"/>
  </r>
  <r>
    <x v="158"/>
    <x v="0"/>
    <x v="0"/>
    <x v="1"/>
    <x v="7"/>
    <n v="139196"/>
  </r>
  <r>
    <x v="158"/>
    <x v="0"/>
    <x v="0"/>
    <x v="2"/>
    <x v="7"/>
    <n v="649111"/>
  </r>
  <r>
    <x v="158"/>
    <x v="0"/>
    <x v="0"/>
    <x v="3"/>
    <x v="7"/>
    <n v="12824"/>
  </r>
  <r>
    <x v="158"/>
    <x v="0"/>
    <x v="0"/>
    <x v="4"/>
    <x v="7"/>
    <n v="6653"/>
  </r>
  <r>
    <x v="158"/>
    <x v="0"/>
    <x v="0"/>
    <x v="5"/>
    <x v="7"/>
    <m/>
  </r>
  <r>
    <x v="158"/>
    <x v="0"/>
    <x v="0"/>
    <x v="6"/>
    <x v="7"/>
    <m/>
  </r>
  <r>
    <x v="158"/>
    <x v="0"/>
    <x v="0"/>
    <x v="8"/>
    <x v="7"/>
    <m/>
  </r>
  <r>
    <x v="158"/>
    <x v="0"/>
    <x v="0"/>
    <x v="0"/>
    <x v="7"/>
    <n v="807785"/>
  </r>
  <r>
    <x v="159"/>
    <x v="0"/>
    <x v="0"/>
    <x v="1"/>
    <x v="8"/>
    <n v="86779585"/>
  </r>
  <r>
    <x v="159"/>
    <x v="0"/>
    <x v="0"/>
    <x v="2"/>
    <x v="8"/>
    <n v="18663657"/>
  </r>
  <r>
    <x v="159"/>
    <x v="0"/>
    <x v="0"/>
    <x v="3"/>
    <x v="8"/>
    <m/>
  </r>
  <r>
    <x v="159"/>
    <x v="0"/>
    <x v="0"/>
    <x v="4"/>
    <x v="8"/>
    <n v="72493686"/>
  </r>
  <r>
    <x v="159"/>
    <x v="0"/>
    <x v="0"/>
    <x v="5"/>
    <x v="8"/>
    <n v="27837141"/>
  </r>
  <r>
    <x v="159"/>
    <x v="0"/>
    <x v="0"/>
    <x v="6"/>
    <x v="8"/>
    <n v="45599259"/>
  </r>
  <r>
    <x v="159"/>
    <x v="0"/>
    <x v="0"/>
    <x v="7"/>
    <x v="8"/>
    <n v="97354758"/>
  </r>
  <r>
    <x v="159"/>
    <x v="0"/>
    <x v="0"/>
    <x v="8"/>
    <x v="8"/>
    <n v="29071707"/>
  </r>
  <r>
    <x v="159"/>
    <x v="0"/>
    <x v="0"/>
    <x v="9"/>
    <x v="8"/>
    <n v="40218603"/>
  </r>
  <r>
    <x v="159"/>
    <x v="0"/>
    <x v="0"/>
    <x v="0"/>
    <x v="8"/>
    <n v="418018396"/>
  </r>
  <r>
    <x v="160"/>
    <x v="98"/>
    <x v="10"/>
    <x v="1"/>
    <x v="7"/>
    <n v="5983551"/>
  </r>
  <r>
    <x v="160"/>
    <x v="98"/>
    <x v="10"/>
    <x v="2"/>
    <x v="7"/>
    <n v="23757510"/>
  </r>
  <r>
    <x v="160"/>
    <x v="98"/>
    <x v="10"/>
    <x v="3"/>
    <x v="7"/>
    <n v="7563258"/>
  </r>
  <r>
    <x v="160"/>
    <x v="98"/>
    <x v="10"/>
    <x v="4"/>
    <x v="7"/>
    <n v="46745697"/>
  </r>
  <r>
    <x v="160"/>
    <x v="98"/>
    <x v="10"/>
    <x v="5"/>
    <x v="7"/>
    <n v="69125658"/>
  </r>
  <r>
    <x v="160"/>
    <x v="98"/>
    <x v="10"/>
    <x v="6"/>
    <x v="7"/>
    <n v="44844202"/>
  </r>
  <r>
    <x v="160"/>
    <x v="98"/>
    <x v="10"/>
    <x v="7"/>
    <x v="7"/>
    <n v="52998282"/>
  </r>
  <r>
    <x v="160"/>
    <x v="98"/>
    <x v="10"/>
    <x v="8"/>
    <x v="7"/>
    <n v="27115578"/>
  </r>
  <r>
    <x v="160"/>
    <x v="98"/>
    <x v="10"/>
    <x v="9"/>
    <x v="7"/>
    <n v="12533986"/>
  </r>
  <r>
    <x v="160"/>
    <x v="0"/>
    <x v="0"/>
    <x v="0"/>
    <x v="7"/>
    <n v="290667723"/>
  </r>
  <r>
    <x v="160"/>
    <x v="102"/>
    <x v="10"/>
    <x v="1"/>
    <x v="7"/>
    <n v="333166703"/>
  </r>
  <r>
    <x v="160"/>
    <x v="102"/>
    <x v="10"/>
    <x v="2"/>
    <x v="7"/>
    <n v="38426250"/>
  </r>
  <r>
    <x v="160"/>
    <x v="102"/>
    <x v="10"/>
    <x v="4"/>
    <x v="7"/>
    <n v="24059190"/>
  </r>
  <r>
    <x v="160"/>
    <x v="102"/>
    <x v="10"/>
    <x v="5"/>
    <x v="7"/>
    <n v="137397790"/>
  </r>
  <r>
    <x v="160"/>
    <x v="102"/>
    <x v="10"/>
    <x v="6"/>
    <x v="7"/>
    <n v="265510964"/>
  </r>
  <r>
    <x v="160"/>
    <x v="102"/>
    <x v="10"/>
    <x v="7"/>
    <x v="7"/>
    <n v="139979503"/>
  </r>
  <r>
    <x v="160"/>
    <x v="102"/>
    <x v="10"/>
    <x v="8"/>
    <x v="7"/>
    <n v="347305433"/>
  </r>
  <r>
    <x v="160"/>
    <x v="102"/>
    <x v="10"/>
    <x v="9"/>
    <x v="7"/>
    <n v="26432498"/>
  </r>
  <r>
    <x v="160"/>
    <x v="0"/>
    <x v="0"/>
    <x v="0"/>
    <x v="7"/>
    <n v="1312278332"/>
  </r>
  <r>
    <x v="160"/>
    <x v="103"/>
    <x v="10"/>
    <x v="1"/>
    <x v="7"/>
    <n v="6055668"/>
  </r>
  <r>
    <x v="160"/>
    <x v="103"/>
    <x v="10"/>
    <x v="2"/>
    <x v="7"/>
    <n v="6647850"/>
  </r>
  <r>
    <x v="160"/>
    <x v="103"/>
    <x v="10"/>
    <x v="3"/>
    <x v="7"/>
    <n v="9120466"/>
  </r>
  <r>
    <x v="160"/>
    <x v="103"/>
    <x v="10"/>
    <x v="4"/>
    <x v="7"/>
    <n v="10203046"/>
  </r>
  <r>
    <x v="160"/>
    <x v="103"/>
    <x v="10"/>
    <x v="5"/>
    <x v="7"/>
    <n v="718012"/>
  </r>
  <r>
    <x v="160"/>
    <x v="103"/>
    <x v="10"/>
    <x v="6"/>
    <x v="7"/>
    <n v="258691"/>
  </r>
  <r>
    <x v="160"/>
    <x v="103"/>
    <x v="10"/>
    <x v="7"/>
    <x v="7"/>
    <n v="439542"/>
  </r>
  <r>
    <x v="160"/>
    <x v="103"/>
    <x v="10"/>
    <x v="8"/>
    <x v="7"/>
    <n v="537619"/>
  </r>
  <r>
    <x v="160"/>
    <x v="103"/>
    <x v="10"/>
    <x v="9"/>
    <x v="7"/>
    <n v="10344"/>
  </r>
  <r>
    <x v="160"/>
    <x v="0"/>
    <x v="0"/>
    <x v="0"/>
    <x v="7"/>
    <n v="33991240"/>
  </r>
  <r>
    <x v="160"/>
    <x v="104"/>
    <x v="10"/>
    <x v="1"/>
    <x v="7"/>
    <n v="108420"/>
  </r>
  <r>
    <x v="160"/>
    <x v="104"/>
    <x v="10"/>
    <x v="2"/>
    <x v="7"/>
    <n v="878747"/>
  </r>
  <r>
    <x v="160"/>
    <x v="104"/>
    <x v="10"/>
    <x v="3"/>
    <x v="7"/>
    <n v="950270"/>
  </r>
  <r>
    <x v="160"/>
    <x v="104"/>
    <x v="10"/>
    <x v="4"/>
    <x v="7"/>
    <n v="76042"/>
  </r>
  <r>
    <x v="160"/>
    <x v="104"/>
    <x v="10"/>
    <x v="5"/>
    <x v="7"/>
    <n v="13015"/>
  </r>
  <r>
    <x v="160"/>
    <x v="104"/>
    <x v="10"/>
    <x v="6"/>
    <x v="7"/>
    <n v="17203"/>
  </r>
  <r>
    <x v="160"/>
    <x v="104"/>
    <x v="10"/>
    <x v="7"/>
    <x v="7"/>
    <n v="500"/>
  </r>
  <r>
    <x v="160"/>
    <x v="104"/>
    <x v="10"/>
    <x v="8"/>
    <x v="7"/>
    <n v="68488"/>
  </r>
  <r>
    <x v="160"/>
    <x v="104"/>
    <x v="10"/>
    <x v="9"/>
    <x v="7"/>
    <n v="3135"/>
  </r>
  <r>
    <x v="160"/>
    <x v="0"/>
    <x v="0"/>
    <x v="0"/>
    <x v="7"/>
    <n v="2115820"/>
  </r>
  <r>
    <x v="160"/>
    <x v="105"/>
    <x v="10"/>
    <x v="1"/>
    <x v="7"/>
    <n v="13596577"/>
  </r>
  <r>
    <x v="160"/>
    <x v="105"/>
    <x v="10"/>
    <x v="2"/>
    <x v="7"/>
    <n v="19883597"/>
  </r>
  <r>
    <x v="160"/>
    <x v="105"/>
    <x v="10"/>
    <x v="3"/>
    <x v="7"/>
    <n v="10091"/>
  </r>
  <r>
    <x v="160"/>
    <x v="105"/>
    <x v="10"/>
    <x v="4"/>
    <x v="7"/>
    <n v="18747455"/>
  </r>
  <r>
    <x v="160"/>
    <x v="105"/>
    <x v="10"/>
    <x v="5"/>
    <x v="7"/>
    <n v="10617838"/>
  </r>
  <r>
    <x v="160"/>
    <x v="105"/>
    <x v="10"/>
    <x v="6"/>
    <x v="7"/>
    <n v="3259487"/>
  </r>
  <r>
    <x v="160"/>
    <x v="105"/>
    <x v="10"/>
    <x v="7"/>
    <x v="7"/>
    <n v="19743281"/>
  </r>
  <r>
    <x v="160"/>
    <x v="105"/>
    <x v="10"/>
    <x v="8"/>
    <x v="7"/>
    <n v="3595634"/>
  </r>
  <r>
    <x v="160"/>
    <x v="105"/>
    <x v="10"/>
    <x v="9"/>
    <x v="7"/>
    <n v="4091377"/>
  </r>
  <r>
    <x v="160"/>
    <x v="0"/>
    <x v="0"/>
    <x v="0"/>
    <x v="7"/>
    <n v="93545337"/>
  </r>
  <r>
    <x v="160"/>
    <x v="106"/>
    <x v="10"/>
    <x v="1"/>
    <x v="7"/>
    <n v="3389548"/>
  </r>
  <r>
    <x v="160"/>
    <x v="106"/>
    <x v="10"/>
    <x v="2"/>
    <x v="7"/>
    <n v="185845"/>
  </r>
  <r>
    <x v="160"/>
    <x v="106"/>
    <x v="10"/>
    <x v="3"/>
    <x v="7"/>
    <n v="112"/>
  </r>
  <r>
    <x v="160"/>
    <x v="106"/>
    <x v="10"/>
    <x v="4"/>
    <x v="7"/>
    <n v="795"/>
  </r>
  <r>
    <x v="160"/>
    <x v="106"/>
    <x v="10"/>
    <x v="5"/>
    <x v="7"/>
    <n v="12277"/>
  </r>
  <r>
    <x v="160"/>
    <x v="106"/>
    <x v="10"/>
    <x v="8"/>
    <x v="7"/>
    <n v="100"/>
  </r>
  <r>
    <x v="160"/>
    <x v="106"/>
    <x v="10"/>
    <x v="9"/>
    <x v="7"/>
    <n v="3067251"/>
  </r>
  <r>
    <x v="160"/>
    <x v="0"/>
    <x v="0"/>
    <x v="0"/>
    <x v="7"/>
    <n v="6655929"/>
  </r>
  <r>
    <x v="160"/>
    <x v="107"/>
    <x v="10"/>
    <x v="1"/>
    <x v="7"/>
    <n v="2248"/>
  </r>
  <r>
    <x v="160"/>
    <x v="107"/>
    <x v="10"/>
    <x v="2"/>
    <x v="7"/>
    <n v="6999"/>
  </r>
  <r>
    <x v="160"/>
    <x v="107"/>
    <x v="10"/>
    <x v="3"/>
    <x v="7"/>
    <n v="495953"/>
  </r>
  <r>
    <x v="160"/>
    <x v="107"/>
    <x v="10"/>
    <x v="4"/>
    <x v="7"/>
    <n v="881495"/>
  </r>
  <r>
    <x v="160"/>
    <x v="107"/>
    <x v="10"/>
    <x v="5"/>
    <x v="7"/>
    <n v="5000"/>
  </r>
  <r>
    <x v="160"/>
    <x v="107"/>
    <x v="10"/>
    <x v="7"/>
    <x v="7"/>
    <n v="6060954"/>
  </r>
  <r>
    <x v="160"/>
    <x v="107"/>
    <x v="10"/>
    <x v="8"/>
    <x v="7"/>
    <n v="292428"/>
  </r>
  <r>
    <x v="160"/>
    <x v="107"/>
    <x v="10"/>
    <x v="9"/>
    <x v="7"/>
    <n v="335219"/>
  </r>
  <r>
    <x v="160"/>
    <x v="0"/>
    <x v="0"/>
    <x v="0"/>
    <x v="7"/>
    <n v="8080296"/>
  </r>
  <r>
    <x v="160"/>
    <x v="98"/>
    <x v="0"/>
    <x v="1"/>
    <x v="1"/>
    <n v="210804"/>
  </r>
  <r>
    <x v="160"/>
    <x v="98"/>
    <x v="0"/>
    <x v="2"/>
    <x v="1"/>
    <n v="682364"/>
  </r>
  <r>
    <x v="160"/>
    <x v="98"/>
    <x v="0"/>
    <x v="3"/>
    <x v="1"/>
    <n v="242545"/>
  </r>
  <r>
    <x v="160"/>
    <x v="98"/>
    <x v="0"/>
    <x v="4"/>
    <x v="1"/>
    <n v="1418058"/>
  </r>
  <r>
    <x v="160"/>
    <x v="98"/>
    <x v="0"/>
    <x v="5"/>
    <x v="1"/>
    <n v="2263582"/>
  </r>
  <r>
    <x v="160"/>
    <x v="98"/>
    <x v="0"/>
    <x v="6"/>
    <x v="1"/>
    <n v="1401818"/>
  </r>
  <r>
    <x v="160"/>
    <x v="98"/>
    <x v="0"/>
    <x v="7"/>
    <x v="1"/>
    <n v="2052545"/>
  </r>
  <r>
    <x v="160"/>
    <x v="98"/>
    <x v="0"/>
    <x v="8"/>
    <x v="1"/>
    <n v="1096803"/>
  </r>
  <r>
    <x v="160"/>
    <x v="98"/>
    <x v="0"/>
    <x v="9"/>
    <x v="1"/>
    <n v="391938"/>
  </r>
  <r>
    <x v="160"/>
    <x v="0"/>
    <x v="0"/>
    <x v="0"/>
    <x v="1"/>
    <n v="9760457"/>
  </r>
  <r>
    <x v="160"/>
    <x v="102"/>
    <x v="0"/>
    <x v="1"/>
    <x v="1"/>
    <n v="7972022"/>
  </r>
  <r>
    <x v="160"/>
    <x v="102"/>
    <x v="0"/>
    <x v="2"/>
    <x v="1"/>
    <n v="950746"/>
  </r>
  <r>
    <x v="160"/>
    <x v="102"/>
    <x v="0"/>
    <x v="4"/>
    <x v="1"/>
    <n v="534960"/>
  </r>
  <r>
    <x v="160"/>
    <x v="102"/>
    <x v="0"/>
    <x v="5"/>
    <x v="1"/>
    <n v="3229582"/>
  </r>
  <r>
    <x v="160"/>
    <x v="102"/>
    <x v="0"/>
    <x v="6"/>
    <x v="1"/>
    <n v="5762413"/>
  </r>
  <r>
    <x v="160"/>
    <x v="102"/>
    <x v="0"/>
    <x v="7"/>
    <x v="1"/>
    <n v="3253650"/>
  </r>
  <r>
    <x v="160"/>
    <x v="102"/>
    <x v="0"/>
    <x v="8"/>
    <x v="1"/>
    <n v="8174135"/>
  </r>
  <r>
    <x v="160"/>
    <x v="102"/>
    <x v="0"/>
    <x v="9"/>
    <x v="1"/>
    <n v="621725"/>
  </r>
  <r>
    <x v="160"/>
    <x v="0"/>
    <x v="0"/>
    <x v="0"/>
    <x v="1"/>
    <n v="30499233"/>
  </r>
  <r>
    <x v="160"/>
    <x v="103"/>
    <x v="0"/>
    <x v="1"/>
    <x v="1"/>
    <n v="313703"/>
  </r>
  <r>
    <x v="160"/>
    <x v="103"/>
    <x v="0"/>
    <x v="2"/>
    <x v="1"/>
    <n v="309286"/>
  </r>
  <r>
    <x v="160"/>
    <x v="103"/>
    <x v="0"/>
    <x v="3"/>
    <x v="1"/>
    <n v="629766"/>
  </r>
  <r>
    <x v="160"/>
    <x v="103"/>
    <x v="0"/>
    <x v="4"/>
    <x v="1"/>
    <n v="520737"/>
  </r>
  <r>
    <x v="160"/>
    <x v="103"/>
    <x v="0"/>
    <x v="5"/>
    <x v="1"/>
    <n v="63169"/>
  </r>
  <r>
    <x v="160"/>
    <x v="103"/>
    <x v="0"/>
    <x v="6"/>
    <x v="1"/>
    <n v="14176"/>
  </r>
  <r>
    <x v="160"/>
    <x v="103"/>
    <x v="0"/>
    <x v="7"/>
    <x v="1"/>
    <n v="27058"/>
  </r>
  <r>
    <x v="160"/>
    <x v="103"/>
    <x v="0"/>
    <x v="8"/>
    <x v="1"/>
    <n v="23845"/>
  </r>
  <r>
    <x v="160"/>
    <x v="103"/>
    <x v="0"/>
    <x v="9"/>
    <x v="1"/>
    <n v="488"/>
  </r>
  <r>
    <x v="160"/>
    <x v="0"/>
    <x v="0"/>
    <x v="0"/>
    <x v="1"/>
    <n v="1902228"/>
  </r>
  <r>
    <x v="160"/>
    <x v="104"/>
    <x v="0"/>
    <x v="1"/>
    <x v="1"/>
    <n v="3648"/>
  </r>
  <r>
    <x v="160"/>
    <x v="104"/>
    <x v="0"/>
    <x v="2"/>
    <x v="1"/>
    <n v="27169"/>
  </r>
  <r>
    <x v="160"/>
    <x v="104"/>
    <x v="0"/>
    <x v="3"/>
    <x v="1"/>
    <n v="30824"/>
  </r>
  <r>
    <x v="160"/>
    <x v="104"/>
    <x v="0"/>
    <x v="4"/>
    <x v="1"/>
    <n v="2713"/>
  </r>
  <r>
    <x v="160"/>
    <x v="104"/>
    <x v="0"/>
    <x v="5"/>
    <x v="1"/>
    <n v="465"/>
  </r>
  <r>
    <x v="160"/>
    <x v="104"/>
    <x v="0"/>
    <x v="6"/>
    <x v="1"/>
    <n v="518"/>
  </r>
  <r>
    <x v="160"/>
    <x v="104"/>
    <x v="0"/>
    <x v="7"/>
    <x v="1"/>
    <n v="15"/>
  </r>
  <r>
    <x v="160"/>
    <x v="104"/>
    <x v="0"/>
    <x v="8"/>
    <x v="1"/>
    <n v="3958"/>
  </r>
  <r>
    <x v="160"/>
    <x v="104"/>
    <x v="0"/>
    <x v="9"/>
    <x v="1"/>
    <n v="101"/>
  </r>
  <r>
    <x v="160"/>
    <x v="0"/>
    <x v="0"/>
    <x v="0"/>
    <x v="1"/>
    <n v="69412"/>
  </r>
  <r>
    <x v="160"/>
    <x v="105"/>
    <x v="0"/>
    <x v="1"/>
    <x v="1"/>
    <n v="409730"/>
  </r>
  <r>
    <x v="160"/>
    <x v="105"/>
    <x v="0"/>
    <x v="2"/>
    <x v="1"/>
    <n v="498905"/>
  </r>
  <r>
    <x v="160"/>
    <x v="105"/>
    <x v="0"/>
    <x v="3"/>
    <x v="1"/>
    <n v="451"/>
  </r>
  <r>
    <x v="160"/>
    <x v="105"/>
    <x v="0"/>
    <x v="4"/>
    <x v="1"/>
    <n v="501926"/>
  </r>
  <r>
    <x v="160"/>
    <x v="105"/>
    <x v="0"/>
    <x v="5"/>
    <x v="1"/>
    <n v="272790"/>
  </r>
  <r>
    <x v="160"/>
    <x v="105"/>
    <x v="0"/>
    <x v="6"/>
    <x v="1"/>
    <n v="83997"/>
  </r>
  <r>
    <x v="160"/>
    <x v="105"/>
    <x v="0"/>
    <x v="7"/>
    <x v="1"/>
    <n v="600890"/>
  </r>
  <r>
    <x v="160"/>
    <x v="105"/>
    <x v="0"/>
    <x v="8"/>
    <x v="1"/>
    <n v="101463"/>
  </r>
  <r>
    <x v="160"/>
    <x v="105"/>
    <x v="0"/>
    <x v="9"/>
    <x v="1"/>
    <n v="109481"/>
  </r>
  <r>
    <x v="160"/>
    <x v="0"/>
    <x v="0"/>
    <x v="0"/>
    <x v="1"/>
    <n v="2579633"/>
  </r>
  <r>
    <x v="160"/>
    <x v="106"/>
    <x v="0"/>
    <x v="1"/>
    <x v="1"/>
    <n v="96172"/>
  </r>
  <r>
    <x v="160"/>
    <x v="106"/>
    <x v="0"/>
    <x v="2"/>
    <x v="1"/>
    <n v="5575"/>
  </r>
  <r>
    <x v="160"/>
    <x v="106"/>
    <x v="0"/>
    <x v="3"/>
    <x v="1"/>
    <n v="3"/>
  </r>
  <r>
    <x v="160"/>
    <x v="106"/>
    <x v="0"/>
    <x v="4"/>
    <x v="1"/>
    <n v="30"/>
  </r>
  <r>
    <x v="160"/>
    <x v="106"/>
    <x v="0"/>
    <x v="5"/>
    <x v="1"/>
    <n v="368"/>
  </r>
  <r>
    <x v="160"/>
    <x v="106"/>
    <x v="0"/>
    <x v="8"/>
    <x v="1"/>
    <n v="3"/>
  </r>
  <r>
    <x v="160"/>
    <x v="106"/>
    <x v="0"/>
    <x v="9"/>
    <x v="1"/>
    <n v="67479"/>
  </r>
  <r>
    <x v="160"/>
    <x v="0"/>
    <x v="0"/>
    <x v="0"/>
    <x v="1"/>
    <n v="169631"/>
  </r>
  <r>
    <x v="160"/>
    <x v="107"/>
    <x v="0"/>
    <x v="1"/>
    <x v="1"/>
    <n v="18"/>
  </r>
  <r>
    <x v="160"/>
    <x v="107"/>
    <x v="0"/>
    <x v="2"/>
    <x v="1"/>
    <n v="29"/>
  </r>
  <r>
    <x v="160"/>
    <x v="107"/>
    <x v="0"/>
    <x v="3"/>
    <x v="1"/>
    <n v="3968"/>
  </r>
  <r>
    <x v="160"/>
    <x v="107"/>
    <x v="0"/>
    <x v="4"/>
    <x v="1"/>
    <n v="7052"/>
  </r>
  <r>
    <x v="160"/>
    <x v="107"/>
    <x v="0"/>
    <x v="5"/>
    <x v="1"/>
    <n v="50"/>
  </r>
  <r>
    <x v="160"/>
    <x v="107"/>
    <x v="0"/>
    <x v="7"/>
    <x v="1"/>
    <n v="56975"/>
  </r>
  <r>
    <x v="160"/>
    <x v="107"/>
    <x v="0"/>
    <x v="8"/>
    <x v="1"/>
    <n v="4333"/>
  </r>
  <r>
    <x v="160"/>
    <x v="107"/>
    <x v="0"/>
    <x v="9"/>
    <x v="1"/>
    <n v="1676"/>
  </r>
  <r>
    <x v="160"/>
    <x v="0"/>
    <x v="0"/>
    <x v="0"/>
    <x v="1"/>
    <n v="74100"/>
  </r>
  <r>
    <x v="160"/>
    <x v="108"/>
    <x v="0"/>
    <x v="1"/>
    <x v="1"/>
    <n v="4536"/>
  </r>
  <r>
    <x v="160"/>
    <x v="108"/>
    <x v="0"/>
    <x v="2"/>
    <x v="1"/>
    <n v="56247"/>
  </r>
  <r>
    <x v="160"/>
    <x v="108"/>
    <x v="0"/>
    <x v="3"/>
    <x v="1"/>
    <n v="9861"/>
  </r>
  <r>
    <x v="160"/>
    <x v="108"/>
    <x v="0"/>
    <x v="4"/>
    <x v="1"/>
    <n v="4617"/>
  </r>
  <r>
    <x v="160"/>
    <x v="108"/>
    <x v="0"/>
    <x v="5"/>
    <x v="1"/>
    <n v="20251"/>
  </r>
  <r>
    <x v="160"/>
    <x v="108"/>
    <x v="0"/>
    <x v="6"/>
    <x v="1"/>
    <n v="2438"/>
  </r>
  <r>
    <x v="160"/>
    <x v="108"/>
    <x v="0"/>
    <x v="7"/>
    <x v="1"/>
    <n v="1152"/>
  </r>
  <r>
    <x v="160"/>
    <x v="108"/>
    <x v="0"/>
    <x v="8"/>
    <x v="1"/>
    <n v="1254"/>
  </r>
  <r>
    <x v="160"/>
    <x v="108"/>
    <x v="0"/>
    <x v="9"/>
    <x v="1"/>
    <n v="18494"/>
  </r>
  <r>
    <x v="160"/>
    <x v="0"/>
    <x v="0"/>
    <x v="0"/>
    <x v="1"/>
    <n v="118850"/>
  </r>
  <r>
    <x v="160"/>
    <x v="109"/>
    <x v="0"/>
    <x v="5"/>
    <x v="1"/>
    <n v="65628"/>
  </r>
  <r>
    <x v="160"/>
    <x v="109"/>
    <x v="0"/>
    <x v="6"/>
    <x v="1"/>
    <n v="482218"/>
  </r>
  <r>
    <x v="160"/>
    <x v="109"/>
    <x v="0"/>
    <x v="8"/>
    <x v="1"/>
    <n v="174797"/>
  </r>
  <r>
    <x v="160"/>
    <x v="109"/>
    <x v="0"/>
    <x v="9"/>
    <x v="1"/>
    <n v="9139"/>
  </r>
  <r>
    <x v="160"/>
    <x v="0"/>
    <x v="0"/>
    <x v="0"/>
    <x v="1"/>
    <n v="731783"/>
  </r>
  <r>
    <x v="160"/>
    <x v="110"/>
    <x v="0"/>
    <x v="1"/>
    <x v="1"/>
    <n v="39212"/>
  </r>
  <r>
    <x v="160"/>
    <x v="110"/>
    <x v="0"/>
    <x v="2"/>
    <x v="1"/>
    <n v="87173"/>
  </r>
  <r>
    <x v="160"/>
    <x v="110"/>
    <x v="0"/>
    <x v="3"/>
    <x v="1"/>
    <n v="15115"/>
  </r>
  <r>
    <x v="160"/>
    <x v="110"/>
    <x v="0"/>
    <x v="4"/>
    <x v="1"/>
    <n v="6274"/>
  </r>
  <r>
    <x v="160"/>
    <x v="110"/>
    <x v="0"/>
    <x v="5"/>
    <x v="1"/>
    <n v="3328"/>
  </r>
  <r>
    <x v="160"/>
    <x v="110"/>
    <x v="0"/>
    <x v="6"/>
    <x v="1"/>
    <n v="1755"/>
  </r>
  <r>
    <x v="160"/>
    <x v="110"/>
    <x v="0"/>
    <x v="8"/>
    <x v="1"/>
    <n v="8321"/>
  </r>
  <r>
    <x v="160"/>
    <x v="110"/>
    <x v="0"/>
    <x v="9"/>
    <x v="1"/>
    <n v="18220"/>
  </r>
  <r>
    <x v="160"/>
    <x v="0"/>
    <x v="0"/>
    <x v="0"/>
    <x v="1"/>
    <n v="179397"/>
  </r>
  <r>
    <x v="161"/>
    <x v="111"/>
    <x v="0"/>
    <x v="1"/>
    <x v="8"/>
    <n v="72291848"/>
  </r>
  <r>
    <x v="161"/>
    <x v="111"/>
    <x v="0"/>
    <x v="2"/>
    <x v="8"/>
    <n v="18312802"/>
  </r>
  <r>
    <x v="161"/>
    <x v="111"/>
    <x v="0"/>
    <x v="4"/>
    <x v="8"/>
    <n v="70486279"/>
  </r>
  <r>
    <x v="161"/>
    <x v="111"/>
    <x v="0"/>
    <x v="5"/>
    <x v="8"/>
    <n v="21856146"/>
  </r>
  <r>
    <x v="161"/>
    <x v="111"/>
    <x v="0"/>
    <x v="6"/>
    <x v="8"/>
    <n v="40541641"/>
  </r>
  <r>
    <x v="161"/>
    <x v="111"/>
    <x v="0"/>
    <x v="7"/>
    <x v="8"/>
    <n v="93777777"/>
  </r>
  <r>
    <x v="161"/>
    <x v="111"/>
    <x v="0"/>
    <x v="8"/>
    <x v="8"/>
    <n v="26577834"/>
  </r>
  <r>
    <x v="161"/>
    <x v="111"/>
    <x v="0"/>
    <x v="9"/>
    <x v="8"/>
    <n v="39893767"/>
  </r>
  <r>
    <x v="161"/>
    <x v="0"/>
    <x v="0"/>
    <x v="0"/>
    <x v="8"/>
    <n v="383738094"/>
  </r>
  <r>
    <x v="161"/>
    <x v="112"/>
    <x v="0"/>
    <x v="1"/>
    <x v="8"/>
    <n v="13314731"/>
  </r>
  <r>
    <x v="161"/>
    <x v="112"/>
    <x v="0"/>
    <x v="2"/>
    <x v="8"/>
    <n v="350855"/>
  </r>
  <r>
    <x v="161"/>
    <x v="112"/>
    <x v="0"/>
    <x v="5"/>
    <x v="8"/>
    <n v="5952995"/>
  </r>
  <r>
    <x v="161"/>
    <x v="112"/>
    <x v="0"/>
    <x v="6"/>
    <x v="8"/>
    <n v="5012836"/>
  </r>
  <r>
    <x v="161"/>
    <x v="112"/>
    <x v="0"/>
    <x v="7"/>
    <x v="8"/>
    <n v="3576972"/>
  </r>
  <r>
    <x v="161"/>
    <x v="112"/>
    <x v="0"/>
    <x v="8"/>
    <x v="8"/>
    <n v="2493773"/>
  </r>
  <r>
    <x v="161"/>
    <x v="112"/>
    <x v="0"/>
    <x v="9"/>
    <x v="8"/>
    <n v="284516"/>
  </r>
  <r>
    <x v="161"/>
    <x v="0"/>
    <x v="0"/>
    <x v="0"/>
    <x v="8"/>
    <n v="30986678"/>
  </r>
  <r>
    <x v="161"/>
    <x v="113"/>
    <x v="0"/>
    <x v="1"/>
    <x v="8"/>
    <n v="1173007"/>
  </r>
  <r>
    <x v="161"/>
    <x v="113"/>
    <x v="0"/>
    <x v="4"/>
    <x v="8"/>
    <n v="2007406"/>
  </r>
  <r>
    <x v="161"/>
    <x v="113"/>
    <x v="0"/>
    <x v="5"/>
    <x v="8"/>
    <n v="28000"/>
  </r>
  <r>
    <x v="161"/>
    <x v="113"/>
    <x v="0"/>
    <x v="6"/>
    <x v="8"/>
    <n v="44782"/>
  </r>
  <r>
    <x v="161"/>
    <x v="113"/>
    <x v="0"/>
    <x v="7"/>
    <x v="8"/>
    <n v="9"/>
  </r>
  <r>
    <x v="161"/>
    <x v="113"/>
    <x v="0"/>
    <x v="8"/>
    <x v="8"/>
    <n v="100"/>
  </r>
  <r>
    <x v="161"/>
    <x v="113"/>
    <x v="0"/>
    <x v="9"/>
    <x v="8"/>
    <n v="40320"/>
  </r>
  <r>
    <x v="161"/>
    <x v="0"/>
    <x v="0"/>
    <x v="0"/>
    <x v="8"/>
    <n v="3293624"/>
  </r>
  <r>
    <x v="161"/>
    <x v="114"/>
    <x v="0"/>
    <x v="1"/>
    <x v="7"/>
    <n v="25205"/>
  </r>
  <r>
    <x v="161"/>
    <x v="114"/>
    <x v="0"/>
    <x v="2"/>
    <x v="7"/>
    <n v="30"/>
  </r>
  <r>
    <x v="161"/>
    <x v="114"/>
    <x v="0"/>
    <x v="3"/>
    <x v="7"/>
    <n v="149"/>
  </r>
  <r>
    <x v="161"/>
    <x v="114"/>
    <x v="0"/>
    <x v="4"/>
    <x v="7"/>
    <n v="41046"/>
  </r>
  <r>
    <x v="161"/>
    <x v="114"/>
    <x v="0"/>
    <x v="5"/>
    <x v="7"/>
    <n v="614749"/>
  </r>
  <r>
    <x v="161"/>
    <x v="114"/>
    <x v="0"/>
    <x v="6"/>
    <x v="7"/>
    <n v="17099"/>
  </r>
  <r>
    <x v="161"/>
    <x v="114"/>
    <x v="0"/>
    <x v="8"/>
    <x v="7"/>
    <n v="63768"/>
  </r>
  <r>
    <x v="161"/>
    <x v="114"/>
    <x v="0"/>
    <x v="9"/>
    <x v="7"/>
    <n v="115204"/>
  </r>
  <r>
    <x v="161"/>
    <x v="0"/>
    <x v="0"/>
    <x v="0"/>
    <x v="7"/>
    <n v="877250"/>
  </r>
  <r>
    <x v="161"/>
    <x v="111"/>
    <x v="0"/>
    <x v="1"/>
    <x v="1"/>
    <n v="905361"/>
  </r>
  <r>
    <x v="161"/>
    <x v="111"/>
    <x v="0"/>
    <x v="2"/>
    <x v="1"/>
    <n v="263397"/>
  </r>
  <r>
    <x v="161"/>
    <x v="111"/>
    <x v="0"/>
    <x v="4"/>
    <x v="1"/>
    <n v="1007928"/>
  </r>
  <r>
    <x v="161"/>
    <x v="111"/>
    <x v="0"/>
    <x v="5"/>
    <x v="1"/>
    <n v="325924"/>
  </r>
  <r>
    <x v="161"/>
    <x v="111"/>
    <x v="0"/>
    <x v="6"/>
    <x v="1"/>
    <n v="631746"/>
  </r>
  <r>
    <x v="161"/>
    <x v="111"/>
    <x v="0"/>
    <x v="7"/>
    <x v="1"/>
    <n v="1524275"/>
  </r>
  <r>
    <x v="161"/>
    <x v="111"/>
    <x v="0"/>
    <x v="8"/>
    <x v="1"/>
    <n v="404673"/>
  </r>
  <r>
    <x v="161"/>
    <x v="111"/>
    <x v="0"/>
    <x v="9"/>
    <x v="1"/>
    <n v="674937"/>
  </r>
  <r>
    <x v="161"/>
    <x v="0"/>
    <x v="0"/>
    <x v="0"/>
    <x v="1"/>
    <n v="5738241"/>
  </r>
  <r>
    <x v="161"/>
    <x v="112"/>
    <x v="0"/>
    <x v="1"/>
    <x v="1"/>
    <n v="670620"/>
  </r>
  <r>
    <x v="161"/>
    <x v="112"/>
    <x v="0"/>
    <x v="2"/>
    <x v="1"/>
    <n v="20350"/>
  </r>
  <r>
    <x v="161"/>
    <x v="112"/>
    <x v="0"/>
    <x v="5"/>
    <x v="1"/>
    <n v="314236"/>
  </r>
  <r>
    <x v="161"/>
    <x v="112"/>
    <x v="0"/>
    <x v="6"/>
    <x v="1"/>
    <n v="290744"/>
  </r>
  <r>
    <x v="161"/>
    <x v="112"/>
    <x v="0"/>
    <x v="7"/>
    <x v="1"/>
    <n v="219347"/>
  </r>
  <r>
    <x v="161"/>
    <x v="112"/>
    <x v="0"/>
    <x v="8"/>
    <x v="1"/>
    <n v="144639"/>
  </r>
  <r>
    <x v="161"/>
    <x v="112"/>
    <x v="0"/>
    <x v="9"/>
    <x v="1"/>
    <n v="18180"/>
  </r>
  <r>
    <x v="161"/>
    <x v="0"/>
    <x v="0"/>
    <x v="0"/>
    <x v="1"/>
    <n v="1678117"/>
  </r>
  <r>
    <x v="161"/>
    <x v="113"/>
    <x v="0"/>
    <x v="1"/>
    <x v="1"/>
    <n v="22115"/>
  </r>
  <r>
    <x v="161"/>
    <x v="113"/>
    <x v="0"/>
    <x v="4"/>
    <x v="1"/>
    <n v="21974"/>
  </r>
  <r>
    <x v="161"/>
    <x v="113"/>
    <x v="0"/>
    <x v="5"/>
    <x v="1"/>
    <n v="280"/>
  </r>
  <r>
    <x v="161"/>
    <x v="113"/>
    <x v="0"/>
    <x v="6"/>
    <x v="1"/>
    <n v="672"/>
  </r>
  <r>
    <x v="161"/>
    <x v="113"/>
    <x v="0"/>
    <x v="7"/>
    <x v="1"/>
    <n v="0"/>
  </r>
  <r>
    <x v="161"/>
    <x v="113"/>
    <x v="0"/>
    <x v="8"/>
    <x v="1"/>
    <n v="1"/>
  </r>
  <r>
    <x v="161"/>
    <x v="113"/>
    <x v="0"/>
    <x v="9"/>
    <x v="1"/>
    <n v="927"/>
  </r>
  <r>
    <x v="161"/>
    <x v="0"/>
    <x v="0"/>
    <x v="0"/>
    <x v="1"/>
    <n v="45968"/>
  </r>
  <r>
    <x v="161"/>
    <x v="114"/>
    <x v="0"/>
    <x v="1"/>
    <x v="1"/>
    <n v="1985"/>
  </r>
  <r>
    <x v="161"/>
    <x v="114"/>
    <x v="0"/>
    <x v="2"/>
    <x v="1"/>
    <n v="2"/>
  </r>
  <r>
    <x v="161"/>
    <x v="114"/>
    <x v="0"/>
    <x v="3"/>
    <x v="1"/>
    <n v="10"/>
  </r>
  <r>
    <x v="161"/>
    <x v="114"/>
    <x v="0"/>
    <x v="4"/>
    <x v="1"/>
    <n v="3284"/>
  </r>
  <r>
    <x v="161"/>
    <x v="114"/>
    <x v="0"/>
    <x v="5"/>
    <x v="1"/>
    <n v="33812"/>
  </r>
  <r>
    <x v="161"/>
    <x v="114"/>
    <x v="0"/>
    <x v="6"/>
    <x v="1"/>
    <n v="1354"/>
  </r>
  <r>
    <x v="161"/>
    <x v="114"/>
    <x v="0"/>
    <x v="8"/>
    <x v="1"/>
    <n v="4906"/>
  </r>
  <r>
    <x v="161"/>
    <x v="114"/>
    <x v="0"/>
    <x v="9"/>
    <x v="1"/>
    <n v="8525"/>
  </r>
  <r>
    <x v="161"/>
    <x v="0"/>
    <x v="0"/>
    <x v="0"/>
    <x v="1"/>
    <n v="53878"/>
  </r>
  <r>
    <x v="161"/>
    <x v="115"/>
    <x v="0"/>
    <x v="1"/>
    <x v="1"/>
    <n v="3048"/>
  </r>
  <r>
    <x v="161"/>
    <x v="115"/>
    <x v="0"/>
    <x v="3"/>
    <x v="1"/>
    <n v="580"/>
  </r>
  <r>
    <x v="161"/>
    <x v="115"/>
    <x v="0"/>
    <x v="4"/>
    <x v="1"/>
    <n v="22123"/>
  </r>
  <r>
    <x v="161"/>
    <x v="115"/>
    <x v="0"/>
    <x v="8"/>
    <x v="1"/>
    <n v="83216"/>
  </r>
  <r>
    <x v="161"/>
    <x v="0"/>
    <x v="0"/>
    <x v="0"/>
    <x v="1"/>
    <n v="108967"/>
  </r>
  <r>
    <x v="161"/>
    <x v="116"/>
    <x v="0"/>
    <x v="1"/>
    <x v="1"/>
    <n v="22800"/>
  </r>
  <r>
    <x v="161"/>
    <x v="116"/>
    <x v="0"/>
    <x v="2"/>
    <x v="1"/>
    <n v="648"/>
  </r>
  <r>
    <x v="161"/>
    <x v="116"/>
    <x v="0"/>
    <x v="4"/>
    <x v="1"/>
    <n v="6265"/>
  </r>
  <r>
    <x v="161"/>
    <x v="116"/>
    <x v="0"/>
    <x v="5"/>
    <x v="1"/>
    <n v="134"/>
  </r>
  <r>
    <x v="161"/>
    <x v="116"/>
    <x v="0"/>
    <x v="6"/>
    <x v="1"/>
    <n v="13234"/>
  </r>
  <r>
    <x v="161"/>
    <x v="116"/>
    <x v="0"/>
    <x v="7"/>
    <x v="1"/>
    <n v="29627"/>
  </r>
  <r>
    <x v="161"/>
    <x v="116"/>
    <x v="0"/>
    <x v="8"/>
    <x v="1"/>
    <n v="49476"/>
  </r>
  <r>
    <x v="161"/>
    <x v="116"/>
    <x v="0"/>
    <x v="9"/>
    <x v="1"/>
    <n v="65"/>
  </r>
  <r>
    <x v="161"/>
    <x v="0"/>
    <x v="0"/>
    <x v="0"/>
    <x v="1"/>
    <n v="122248"/>
  </r>
  <r>
    <x v="161"/>
    <x v="117"/>
    <x v="0"/>
    <x v="1"/>
    <x v="1"/>
    <n v="31038"/>
  </r>
  <r>
    <x v="161"/>
    <x v="117"/>
    <x v="0"/>
    <x v="2"/>
    <x v="1"/>
    <n v="7020"/>
  </r>
  <r>
    <x v="161"/>
    <x v="117"/>
    <x v="0"/>
    <x v="3"/>
    <x v="1"/>
    <n v="60"/>
  </r>
  <r>
    <x v="161"/>
    <x v="117"/>
    <x v="0"/>
    <x v="4"/>
    <x v="1"/>
    <n v="1575"/>
  </r>
  <r>
    <x v="161"/>
    <x v="117"/>
    <x v="0"/>
    <x v="5"/>
    <x v="1"/>
    <n v="25278"/>
  </r>
  <r>
    <x v="161"/>
    <x v="117"/>
    <x v="0"/>
    <x v="6"/>
    <x v="1"/>
    <n v="49831"/>
  </r>
  <r>
    <x v="161"/>
    <x v="117"/>
    <x v="0"/>
    <x v="7"/>
    <x v="1"/>
    <n v="1724"/>
  </r>
  <r>
    <x v="161"/>
    <x v="117"/>
    <x v="0"/>
    <x v="9"/>
    <x v="1"/>
    <n v="5051"/>
  </r>
  <r>
    <x v="161"/>
    <x v="0"/>
    <x v="0"/>
    <x v="0"/>
    <x v="1"/>
    <n v="121577"/>
  </r>
  <r>
    <x v="162"/>
    <x v="118"/>
    <x v="0"/>
    <x v="1"/>
    <x v="0"/>
    <n v="3207"/>
  </r>
  <r>
    <x v="162"/>
    <x v="118"/>
    <x v="0"/>
    <x v="2"/>
    <x v="0"/>
    <n v="1055"/>
  </r>
  <r>
    <x v="162"/>
    <x v="118"/>
    <x v="0"/>
    <x v="3"/>
    <x v="0"/>
    <n v="1672"/>
  </r>
  <r>
    <x v="162"/>
    <x v="118"/>
    <x v="0"/>
    <x v="4"/>
    <x v="0"/>
    <n v="1137"/>
  </r>
  <r>
    <x v="162"/>
    <x v="118"/>
    <x v="0"/>
    <x v="5"/>
    <x v="0"/>
    <n v="459"/>
  </r>
  <r>
    <x v="162"/>
    <x v="118"/>
    <x v="0"/>
    <x v="6"/>
    <x v="0"/>
    <n v="878"/>
  </r>
  <r>
    <x v="162"/>
    <x v="118"/>
    <x v="0"/>
    <x v="7"/>
    <x v="0"/>
    <n v="477"/>
  </r>
  <r>
    <x v="162"/>
    <x v="118"/>
    <x v="0"/>
    <x v="8"/>
    <x v="0"/>
    <n v="425"/>
  </r>
  <r>
    <x v="162"/>
    <x v="118"/>
    <x v="0"/>
    <x v="9"/>
    <x v="0"/>
    <n v="1318"/>
  </r>
  <r>
    <x v="162"/>
    <x v="0"/>
    <x v="0"/>
    <x v="0"/>
    <x v="0"/>
    <n v="10627"/>
  </r>
  <r>
    <x v="162"/>
    <x v="119"/>
    <x v="0"/>
    <x v="1"/>
    <x v="0"/>
    <n v="712"/>
  </r>
  <r>
    <x v="162"/>
    <x v="119"/>
    <x v="0"/>
    <x v="2"/>
    <x v="0"/>
    <n v="238"/>
  </r>
  <r>
    <x v="162"/>
    <x v="119"/>
    <x v="0"/>
    <x v="3"/>
    <x v="0"/>
    <n v="217"/>
  </r>
  <r>
    <x v="162"/>
    <x v="119"/>
    <x v="0"/>
    <x v="4"/>
    <x v="0"/>
    <n v="3487"/>
  </r>
  <r>
    <x v="162"/>
    <x v="119"/>
    <x v="0"/>
    <x v="5"/>
    <x v="0"/>
    <n v="743"/>
  </r>
  <r>
    <x v="162"/>
    <x v="119"/>
    <x v="0"/>
    <x v="6"/>
    <x v="0"/>
    <n v="1617"/>
  </r>
  <r>
    <x v="162"/>
    <x v="119"/>
    <x v="0"/>
    <x v="7"/>
    <x v="0"/>
    <n v="364"/>
  </r>
  <r>
    <x v="162"/>
    <x v="119"/>
    <x v="0"/>
    <x v="8"/>
    <x v="0"/>
    <n v="1194"/>
  </r>
  <r>
    <x v="162"/>
    <x v="119"/>
    <x v="0"/>
    <x v="9"/>
    <x v="0"/>
    <n v="155"/>
  </r>
  <r>
    <x v="162"/>
    <x v="0"/>
    <x v="0"/>
    <x v="0"/>
    <x v="0"/>
    <n v="8728"/>
  </r>
  <r>
    <x v="162"/>
    <x v="120"/>
    <x v="0"/>
    <x v="1"/>
    <x v="0"/>
    <n v="1200"/>
  </r>
  <r>
    <x v="162"/>
    <x v="120"/>
    <x v="0"/>
    <x v="2"/>
    <x v="0"/>
    <n v="499"/>
  </r>
  <r>
    <x v="162"/>
    <x v="120"/>
    <x v="0"/>
    <x v="3"/>
    <x v="0"/>
    <n v="138"/>
  </r>
  <r>
    <x v="162"/>
    <x v="120"/>
    <x v="0"/>
    <x v="4"/>
    <x v="0"/>
    <n v="887"/>
  </r>
  <r>
    <x v="162"/>
    <x v="120"/>
    <x v="0"/>
    <x v="5"/>
    <x v="0"/>
    <n v="691"/>
  </r>
  <r>
    <x v="162"/>
    <x v="120"/>
    <x v="0"/>
    <x v="6"/>
    <x v="0"/>
    <n v="616"/>
  </r>
  <r>
    <x v="162"/>
    <x v="120"/>
    <x v="0"/>
    <x v="7"/>
    <x v="0"/>
    <n v="402"/>
  </r>
  <r>
    <x v="162"/>
    <x v="120"/>
    <x v="0"/>
    <x v="8"/>
    <x v="0"/>
    <n v="506"/>
  </r>
  <r>
    <x v="162"/>
    <x v="120"/>
    <x v="0"/>
    <x v="9"/>
    <x v="0"/>
    <n v="531"/>
  </r>
  <r>
    <x v="162"/>
    <x v="0"/>
    <x v="0"/>
    <x v="0"/>
    <x v="0"/>
    <n v="5470"/>
  </r>
  <r>
    <x v="163"/>
    <x v="0"/>
    <x v="0"/>
    <x v="1"/>
    <x v="0"/>
    <n v="82"/>
  </r>
  <r>
    <x v="163"/>
    <x v="0"/>
    <x v="0"/>
    <x v="2"/>
    <x v="0"/>
    <n v="15"/>
  </r>
  <r>
    <x v="163"/>
    <x v="0"/>
    <x v="0"/>
    <x v="3"/>
    <x v="0"/>
    <n v="20"/>
  </r>
  <r>
    <x v="163"/>
    <x v="0"/>
    <x v="0"/>
    <x v="4"/>
    <x v="0"/>
    <n v="27"/>
  </r>
  <r>
    <x v="163"/>
    <x v="0"/>
    <x v="0"/>
    <x v="5"/>
    <x v="0"/>
    <n v="34"/>
  </r>
  <r>
    <x v="163"/>
    <x v="0"/>
    <x v="0"/>
    <x v="6"/>
    <x v="0"/>
    <n v="31"/>
  </r>
  <r>
    <x v="163"/>
    <x v="0"/>
    <x v="0"/>
    <x v="7"/>
    <x v="0"/>
    <n v="18"/>
  </r>
  <r>
    <x v="163"/>
    <x v="0"/>
    <x v="0"/>
    <x v="8"/>
    <x v="0"/>
    <n v="18"/>
  </r>
  <r>
    <x v="163"/>
    <x v="0"/>
    <x v="0"/>
    <x v="9"/>
    <x v="0"/>
    <n v="20"/>
  </r>
  <r>
    <x v="163"/>
    <x v="0"/>
    <x v="0"/>
    <x v="0"/>
    <x v="0"/>
    <n v="265"/>
  </r>
  <r>
    <x v="164"/>
    <x v="0"/>
    <x v="0"/>
    <x v="1"/>
    <x v="0"/>
    <n v="561"/>
  </r>
  <r>
    <x v="164"/>
    <x v="0"/>
    <x v="0"/>
    <x v="2"/>
    <x v="0"/>
    <n v="154"/>
  </r>
  <r>
    <x v="164"/>
    <x v="0"/>
    <x v="0"/>
    <x v="3"/>
    <x v="0"/>
    <n v="213"/>
  </r>
  <r>
    <x v="164"/>
    <x v="0"/>
    <x v="0"/>
    <x v="4"/>
    <x v="0"/>
    <n v="143"/>
  </r>
  <r>
    <x v="164"/>
    <x v="0"/>
    <x v="0"/>
    <x v="5"/>
    <x v="0"/>
    <n v="245"/>
  </r>
  <r>
    <x v="164"/>
    <x v="0"/>
    <x v="0"/>
    <x v="6"/>
    <x v="0"/>
    <n v="60"/>
  </r>
  <r>
    <x v="164"/>
    <x v="0"/>
    <x v="0"/>
    <x v="7"/>
    <x v="0"/>
    <n v="32"/>
  </r>
  <r>
    <x v="164"/>
    <x v="0"/>
    <x v="0"/>
    <x v="8"/>
    <x v="0"/>
    <n v="232"/>
  </r>
  <r>
    <x v="164"/>
    <x v="0"/>
    <x v="0"/>
    <x v="9"/>
    <x v="0"/>
    <n v="177"/>
  </r>
  <r>
    <x v="164"/>
    <x v="0"/>
    <x v="0"/>
    <x v="0"/>
    <x v="0"/>
    <n v="1817"/>
  </r>
  <r>
    <x v="165"/>
    <x v="0"/>
    <x v="0"/>
    <x v="1"/>
    <x v="0"/>
    <n v="813"/>
  </r>
  <r>
    <x v="165"/>
    <x v="0"/>
    <x v="0"/>
    <x v="2"/>
    <x v="0"/>
    <n v="196"/>
  </r>
  <r>
    <x v="165"/>
    <x v="0"/>
    <x v="0"/>
    <x v="3"/>
    <x v="0"/>
    <n v="48"/>
  </r>
  <r>
    <x v="165"/>
    <x v="0"/>
    <x v="0"/>
    <x v="4"/>
    <x v="0"/>
    <n v="178"/>
  </r>
  <r>
    <x v="165"/>
    <x v="0"/>
    <x v="0"/>
    <x v="5"/>
    <x v="0"/>
    <n v="353"/>
  </r>
  <r>
    <x v="165"/>
    <x v="0"/>
    <x v="0"/>
    <x v="6"/>
    <x v="0"/>
    <n v="81"/>
  </r>
  <r>
    <x v="165"/>
    <x v="0"/>
    <x v="0"/>
    <x v="7"/>
    <x v="0"/>
    <n v="39"/>
  </r>
  <r>
    <x v="165"/>
    <x v="0"/>
    <x v="0"/>
    <x v="8"/>
    <x v="0"/>
    <n v="300"/>
  </r>
  <r>
    <x v="165"/>
    <x v="0"/>
    <x v="0"/>
    <x v="9"/>
    <x v="0"/>
    <n v="156"/>
  </r>
  <r>
    <x v="165"/>
    <x v="0"/>
    <x v="0"/>
    <x v="0"/>
    <x v="0"/>
    <n v="2164"/>
  </r>
  <r>
    <x v="166"/>
    <x v="0"/>
    <x v="0"/>
    <x v="1"/>
    <x v="0"/>
    <n v="610"/>
  </r>
  <r>
    <x v="166"/>
    <x v="0"/>
    <x v="0"/>
    <x v="2"/>
    <x v="0"/>
    <n v="154"/>
  </r>
  <r>
    <x v="166"/>
    <x v="0"/>
    <x v="0"/>
    <x v="3"/>
    <x v="0"/>
    <n v="196"/>
  </r>
  <r>
    <x v="166"/>
    <x v="0"/>
    <x v="0"/>
    <x v="4"/>
    <x v="0"/>
    <n v="49"/>
  </r>
  <r>
    <x v="166"/>
    <x v="0"/>
    <x v="0"/>
    <x v="5"/>
    <x v="0"/>
    <n v="55"/>
  </r>
  <r>
    <x v="166"/>
    <x v="0"/>
    <x v="0"/>
    <x v="6"/>
    <x v="0"/>
    <n v="117"/>
  </r>
  <r>
    <x v="166"/>
    <x v="0"/>
    <x v="0"/>
    <x v="7"/>
    <x v="0"/>
    <n v="9"/>
  </r>
  <r>
    <x v="166"/>
    <x v="0"/>
    <x v="0"/>
    <x v="8"/>
    <x v="0"/>
    <n v="85"/>
  </r>
  <r>
    <x v="166"/>
    <x v="0"/>
    <x v="0"/>
    <x v="9"/>
    <x v="0"/>
    <n v="151"/>
  </r>
  <r>
    <x v="166"/>
    <x v="0"/>
    <x v="0"/>
    <x v="0"/>
    <x v="0"/>
    <n v="1426"/>
  </r>
  <r>
    <x v="167"/>
    <x v="0"/>
    <x v="0"/>
    <x v="1"/>
    <x v="0"/>
    <n v="629"/>
  </r>
  <r>
    <x v="167"/>
    <x v="0"/>
    <x v="0"/>
    <x v="2"/>
    <x v="0"/>
    <n v="117"/>
  </r>
  <r>
    <x v="167"/>
    <x v="0"/>
    <x v="0"/>
    <x v="3"/>
    <x v="0"/>
    <n v="54"/>
  </r>
  <r>
    <x v="167"/>
    <x v="0"/>
    <x v="0"/>
    <x v="4"/>
    <x v="0"/>
    <n v="372"/>
  </r>
  <r>
    <x v="167"/>
    <x v="0"/>
    <x v="0"/>
    <x v="5"/>
    <x v="0"/>
    <n v="154"/>
  </r>
  <r>
    <x v="167"/>
    <x v="0"/>
    <x v="0"/>
    <x v="6"/>
    <x v="0"/>
    <n v="373"/>
  </r>
  <r>
    <x v="167"/>
    <x v="0"/>
    <x v="0"/>
    <x v="7"/>
    <x v="0"/>
    <n v="139"/>
  </r>
  <r>
    <x v="167"/>
    <x v="0"/>
    <x v="0"/>
    <x v="8"/>
    <x v="0"/>
    <n v="244"/>
  </r>
  <r>
    <x v="167"/>
    <x v="0"/>
    <x v="0"/>
    <x v="9"/>
    <x v="0"/>
    <n v="384"/>
  </r>
  <r>
    <x v="167"/>
    <x v="0"/>
    <x v="0"/>
    <x v="0"/>
    <x v="0"/>
    <n v="2466"/>
  </r>
  <r>
    <x v="168"/>
    <x v="0"/>
    <x v="0"/>
    <x v="1"/>
    <x v="0"/>
    <n v="149"/>
  </r>
  <r>
    <x v="168"/>
    <x v="0"/>
    <x v="0"/>
    <x v="2"/>
    <x v="0"/>
    <n v="33"/>
  </r>
  <r>
    <x v="168"/>
    <x v="0"/>
    <x v="0"/>
    <x v="3"/>
    <x v="0"/>
    <n v="4"/>
  </r>
  <r>
    <x v="168"/>
    <x v="0"/>
    <x v="0"/>
    <x v="4"/>
    <x v="0"/>
    <n v="62"/>
  </r>
  <r>
    <x v="168"/>
    <x v="0"/>
    <x v="0"/>
    <x v="5"/>
    <x v="0"/>
    <n v="30"/>
  </r>
  <r>
    <x v="168"/>
    <x v="0"/>
    <x v="0"/>
    <x v="6"/>
    <x v="0"/>
    <n v="28"/>
  </r>
  <r>
    <x v="168"/>
    <x v="0"/>
    <x v="0"/>
    <x v="7"/>
    <x v="0"/>
    <n v="16"/>
  </r>
  <r>
    <x v="168"/>
    <x v="0"/>
    <x v="0"/>
    <x v="8"/>
    <x v="0"/>
    <n v="43"/>
  </r>
  <r>
    <x v="168"/>
    <x v="0"/>
    <x v="0"/>
    <x v="9"/>
    <x v="0"/>
    <n v="51"/>
  </r>
  <r>
    <x v="168"/>
    <x v="0"/>
    <x v="0"/>
    <x v="0"/>
    <x v="0"/>
    <n v="416"/>
  </r>
  <r>
    <x v="169"/>
    <x v="0"/>
    <x v="0"/>
    <x v="1"/>
    <x v="0"/>
    <n v="33"/>
  </r>
  <r>
    <x v="169"/>
    <x v="0"/>
    <x v="0"/>
    <x v="2"/>
    <x v="0"/>
    <n v="5"/>
  </r>
  <r>
    <x v="169"/>
    <x v="0"/>
    <x v="0"/>
    <x v="3"/>
    <x v="0"/>
    <n v="1"/>
  </r>
  <r>
    <x v="169"/>
    <x v="0"/>
    <x v="0"/>
    <x v="4"/>
    <x v="0"/>
    <n v="4"/>
  </r>
  <r>
    <x v="169"/>
    <x v="0"/>
    <x v="0"/>
    <x v="5"/>
    <x v="0"/>
    <n v="6"/>
  </r>
  <r>
    <x v="169"/>
    <x v="0"/>
    <x v="0"/>
    <x v="6"/>
    <x v="0"/>
    <n v="3"/>
  </r>
  <r>
    <x v="169"/>
    <x v="0"/>
    <x v="0"/>
    <x v="7"/>
    <x v="0"/>
    <n v="3"/>
  </r>
  <r>
    <x v="169"/>
    <x v="0"/>
    <x v="0"/>
    <x v="8"/>
    <x v="0"/>
    <n v="4"/>
  </r>
  <r>
    <x v="169"/>
    <x v="0"/>
    <x v="0"/>
    <x v="9"/>
    <x v="0"/>
    <n v="5"/>
  </r>
  <r>
    <x v="169"/>
    <x v="0"/>
    <x v="0"/>
    <x v="0"/>
    <x v="0"/>
    <n v="64"/>
  </r>
  <r>
    <x v="170"/>
    <x v="0"/>
    <x v="0"/>
    <x v="1"/>
    <x v="0"/>
    <n v="303"/>
  </r>
  <r>
    <x v="170"/>
    <x v="0"/>
    <x v="0"/>
    <x v="2"/>
    <x v="0"/>
    <n v="51"/>
  </r>
  <r>
    <x v="170"/>
    <x v="0"/>
    <x v="0"/>
    <x v="3"/>
    <x v="0"/>
    <n v="14"/>
  </r>
  <r>
    <x v="170"/>
    <x v="0"/>
    <x v="0"/>
    <x v="4"/>
    <x v="0"/>
    <n v="400"/>
  </r>
  <r>
    <x v="170"/>
    <x v="0"/>
    <x v="0"/>
    <x v="5"/>
    <x v="0"/>
    <n v="160"/>
  </r>
  <r>
    <x v="170"/>
    <x v="0"/>
    <x v="0"/>
    <x v="6"/>
    <x v="0"/>
    <n v="152"/>
  </r>
  <r>
    <x v="170"/>
    <x v="0"/>
    <x v="0"/>
    <x v="7"/>
    <x v="0"/>
    <n v="61"/>
  </r>
  <r>
    <x v="170"/>
    <x v="0"/>
    <x v="0"/>
    <x v="8"/>
    <x v="0"/>
    <n v="219"/>
  </r>
  <r>
    <x v="170"/>
    <x v="0"/>
    <x v="0"/>
    <x v="9"/>
    <x v="0"/>
    <n v="52"/>
  </r>
  <r>
    <x v="170"/>
    <x v="0"/>
    <x v="0"/>
    <x v="0"/>
    <x v="0"/>
    <n v="1412"/>
  </r>
  <r>
    <x v="171"/>
    <x v="0"/>
    <x v="0"/>
    <x v="1"/>
    <x v="0"/>
    <n v="44"/>
  </r>
  <r>
    <x v="171"/>
    <x v="0"/>
    <x v="0"/>
    <x v="2"/>
    <x v="0"/>
    <n v="8"/>
  </r>
  <r>
    <x v="171"/>
    <x v="0"/>
    <x v="0"/>
    <x v="3"/>
    <x v="0"/>
    <n v="8"/>
  </r>
  <r>
    <x v="171"/>
    <x v="0"/>
    <x v="0"/>
    <x v="4"/>
    <x v="0"/>
    <n v="57"/>
  </r>
  <r>
    <x v="171"/>
    <x v="0"/>
    <x v="0"/>
    <x v="5"/>
    <x v="0"/>
    <n v="29"/>
  </r>
  <r>
    <x v="171"/>
    <x v="0"/>
    <x v="0"/>
    <x v="6"/>
    <x v="0"/>
    <n v="65"/>
  </r>
  <r>
    <x v="171"/>
    <x v="0"/>
    <x v="0"/>
    <x v="7"/>
    <x v="0"/>
    <n v="14"/>
  </r>
  <r>
    <x v="171"/>
    <x v="0"/>
    <x v="0"/>
    <x v="8"/>
    <x v="0"/>
    <n v="30"/>
  </r>
  <r>
    <x v="171"/>
    <x v="0"/>
    <x v="0"/>
    <x v="9"/>
    <x v="0"/>
    <n v="10"/>
  </r>
  <r>
    <x v="171"/>
    <x v="0"/>
    <x v="0"/>
    <x v="0"/>
    <x v="0"/>
    <n v="265"/>
  </r>
  <r>
    <x v="172"/>
    <x v="0"/>
    <x v="0"/>
    <x v="1"/>
    <x v="0"/>
    <n v="417"/>
  </r>
  <r>
    <x v="172"/>
    <x v="0"/>
    <x v="0"/>
    <x v="2"/>
    <x v="0"/>
    <n v="148"/>
  </r>
  <r>
    <x v="172"/>
    <x v="0"/>
    <x v="0"/>
    <x v="3"/>
    <x v="0"/>
    <n v="79"/>
  </r>
  <r>
    <x v="172"/>
    <x v="0"/>
    <x v="0"/>
    <x v="4"/>
    <x v="0"/>
    <n v="97"/>
  </r>
  <r>
    <x v="172"/>
    <x v="0"/>
    <x v="0"/>
    <x v="5"/>
    <x v="0"/>
    <n v="209"/>
  </r>
  <r>
    <x v="172"/>
    <x v="0"/>
    <x v="0"/>
    <x v="6"/>
    <x v="0"/>
    <n v="130"/>
  </r>
  <r>
    <x v="172"/>
    <x v="0"/>
    <x v="0"/>
    <x v="7"/>
    <x v="0"/>
    <n v="65"/>
  </r>
  <r>
    <x v="172"/>
    <x v="0"/>
    <x v="0"/>
    <x v="8"/>
    <x v="0"/>
    <n v="101"/>
  </r>
  <r>
    <x v="172"/>
    <x v="0"/>
    <x v="0"/>
    <x v="9"/>
    <x v="0"/>
    <n v="125"/>
  </r>
  <r>
    <x v="172"/>
    <x v="0"/>
    <x v="0"/>
    <x v="0"/>
    <x v="0"/>
    <n v="1371"/>
  </r>
  <r>
    <x v="173"/>
    <x v="0"/>
    <x v="0"/>
    <x v="1"/>
    <x v="0"/>
    <n v="654"/>
  </r>
  <r>
    <x v="173"/>
    <x v="0"/>
    <x v="0"/>
    <x v="2"/>
    <x v="0"/>
    <n v="123"/>
  </r>
  <r>
    <x v="173"/>
    <x v="0"/>
    <x v="0"/>
    <x v="3"/>
    <x v="0"/>
    <n v="102"/>
  </r>
  <r>
    <x v="173"/>
    <x v="0"/>
    <x v="0"/>
    <x v="4"/>
    <x v="0"/>
    <n v="31"/>
  </r>
  <r>
    <x v="173"/>
    <x v="0"/>
    <x v="0"/>
    <x v="5"/>
    <x v="0"/>
    <n v="80"/>
  </r>
  <r>
    <x v="173"/>
    <x v="0"/>
    <x v="0"/>
    <x v="6"/>
    <x v="0"/>
    <n v="45"/>
  </r>
  <r>
    <x v="173"/>
    <x v="0"/>
    <x v="0"/>
    <x v="7"/>
    <x v="0"/>
    <n v="30"/>
  </r>
  <r>
    <x v="173"/>
    <x v="0"/>
    <x v="0"/>
    <x v="8"/>
    <x v="0"/>
    <n v="132"/>
  </r>
  <r>
    <x v="173"/>
    <x v="0"/>
    <x v="0"/>
    <x v="9"/>
    <x v="0"/>
    <n v="187"/>
  </r>
  <r>
    <x v="173"/>
    <x v="0"/>
    <x v="0"/>
    <x v="0"/>
    <x v="0"/>
    <n v="1384"/>
  </r>
  <r>
    <x v="174"/>
    <x v="0"/>
    <x v="0"/>
    <x v="1"/>
    <x v="0"/>
    <n v="905"/>
  </r>
  <r>
    <x v="174"/>
    <x v="0"/>
    <x v="0"/>
    <x v="2"/>
    <x v="0"/>
    <n v="142"/>
  </r>
  <r>
    <x v="174"/>
    <x v="0"/>
    <x v="0"/>
    <x v="3"/>
    <x v="0"/>
    <n v="103"/>
  </r>
  <r>
    <x v="174"/>
    <x v="0"/>
    <x v="0"/>
    <x v="4"/>
    <x v="0"/>
    <n v="46"/>
  </r>
  <r>
    <x v="174"/>
    <x v="0"/>
    <x v="0"/>
    <x v="5"/>
    <x v="0"/>
    <n v="67"/>
  </r>
  <r>
    <x v="174"/>
    <x v="0"/>
    <x v="0"/>
    <x v="6"/>
    <x v="0"/>
    <n v="54"/>
  </r>
  <r>
    <x v="174"/>
    <x v="0"/>
    <x v="0"/>
    <x v="7"/>
    <x v="0"/>
    <n v="42"/>
  </r>
  <r>
    <x v="174"/>
    <x v="0"/>
    <x v="0"/>
    <x v="8"/>
    <x v="0"/>
    <n v="152"/>
  </r>
  <r>
    <x v="174"/>
    <x v="0"/>
    <x v="0"/>
    <x v="9"/>
    <x v="0"/>
    <n v="270"/>
  </r>
  <r>
    <x v="174"/>
    <x v="0"/>
    <x v="0"/>
    <x v="0"/>
    <x v="0"/>
    <n v="1781"/>
  </r>
  <r>
    <x v="175"/>
    <x v="0"/>
    <x v="0"/>
    <x v="1"/>
    <x v="0"/>
    <n v="153"/>
  </r>
  <r>
    <x v="175"/>
    <x v="0"/>
    <x v="0"/>
    <x v="2"/>
    <x v="0"/>
    <n v="130"/>
  </r>
  <r>
    <x v="175"/>
    <x v="0"/>
    <x v="0"/>
    <x v="3"/>
    <x v="0"/>
    <n v="123"/>
  </r>
  <r>
    <x v="175"/>
    <x v="0"/>
    <x v="0"/>
    <x v="4"/>
    <x v="0"/>
    <n v="226"/>
  </r>
  <r>
    <x v="175"/>
    <x v="0"/>
    <x v="0"/>
    <x v="5"/>
    <x v="0"/>
    <n v="184"/>
  </r>
  <r>
    <x v="175"/>
    <x v="0"/>
    <x v="0"/>
    <x v="6"/>
    <x v="0"/>
    <n v="213"/>
  </r>
  <r>
    <x v="175"/>
    <x v="0"/>
    <x v="0"/>
    <x v="7"/>
    <x v="0"/>
    <n v="51"/>
  </r>
  <r>
    <x v="175"/>
    <x v="0"/>
    <x v="0"/>
    <x v="8"/>
    <x v="0"/>
    <n v="143"/>
  </r>
  <r>
    <x v="175"/>
    <x v="0"/>
    <x v="0"/>
    <x v="9"/>
    <x v="0"/>
    <n v="252"/>
  </r>
  <r>
    <x v="175"/>
    <x v="0"/>
    <x v="0"/>
    <x v="0"/>
    <x v="0"/>
    <n v="1475"/>
  </r>
  <r>
    <x v="176"/>
    <x v="0"/>
    <x v="0"/>
    <x v="1"/>
    <x v="0"/>
    <n v="23"/>
  </r>
  <r>
    <x v="176"/>
    <x v="0"/>
    <x v="0"/>
    <x v="2"/>
    <x v="0"/>
    <n v="11"/>
  </r>
  <r>
    <x v="176"/>
    <x v="0"/>
    <x v="0"/>
    <x v="3"/>
    <x v="0"/>
    <n v="76"/>
  </r>
  <r>
    <x v="176"/>
    <x v="0"/>
    <x v="0"/>
    <x v="4"/>
    <x v="0"/>
    <n v="8"/>
  </r>
  <r>
    <x v="176"/>
    <x v="0"/>
    <x v="0"/>
    <x v="5"/>
    <x v="0"/>
    <n v="8"/>
  </r>
  <r>
    <x v="176"/>
    <x v="0"/>
    <x v="0"/>
    <x v="6"/>
    <x v="0"/>
    <n v="19"/>
  </r>
  <r>
    <x v="176"/>
    <x v="0"/>
    <x v="0"/>
    <x v="7"/>
    <x v="0"/>
    <n v="2"/>
  </r>
  <r>
    <x v="176"/>
    <x v="0"/>
    <x v="0"/>
    <x v="8"/>
    <x v="0"/>
    <n v="6"/>
  </r>
  <r>
    <x v="176"/>
    <x v="0"/>
    <x v="0"/>
    <x v="9"/>
    <x v="0"/>
    <n v="23"/>
  </r>
  <r>
    <x v="176"/>
    <x v="0"/>
    <x v="0"/>
    <x v="0"/>
    <x v="0"/>
    <n v="176"/>
  </r>
  <r>
    <x v="177"/>
    <x v="0"/>
    <x v="0"/>
    <x v="1"/>
    <x v="0"/>
    <n v="50"/>
  </r>
  <r>
    <x v="177"/>
    <x v="0"/>
    <x v="0"/>
    <x v="2"/>
    <x v="0"/>
    <n v="31"/>
  </r>
  <r>
    <x v="177"/>
    <x v="0"/>
    <x v="0"/>
    <x v="3"/>
    <x v="0"/>
    <n v="163"/>
  </r>
  <r>
    <x v="177"/>
    <x v="0"/>
    <x v="0"/>
    <x v="4"/>
    <x v="0"/>
    <n v="17"/>
  </r>
  <r>
    <x v="177"/>
    <x v="0"/>
    <x v="0"/>
    <x v="5"/>
    <x v="0"/>
    <n v="8"/>
  </r>
  <r>
    <x v="177"/>
    <x v="0"/>
    <x v="0"/>
    <x v="6"/>
    <x v="0"/>
    <n v="21"/>
  </r>
  <r>
    <x v="177"/>
    <x v="0"/>
    <x v="0"/>
    <x v="7"/>
    <x v="0"/>
    <n v="3"/>
  </r>
  <r>
    <x v="177"/>
    <x v="0"/>
    <x v="0"/>
    <x v="8"/>
    <x v="0"/>
    <n v="2"/>
  </r>
  <r>
    <x v="177"/>
    <x v="0"/>
    <x v="0"/>
    <x v="9"/>
    <x v="0"/>
    <n v="5"/>
  </r>
  <r>
    <x v="177"/>
    <x v="0"/>
    <x v="0"/>
    <x v="0"/>
    <x v="0"/>
    <n v="300"/>
  </r>
  <r>
    <x v="178"/>
    <x v="0"/>
    <x v="0"/>
    <x v="1"/>
    <x v="0"/>
    <n v="97"/>
  </r>
  <r>
    <x v="178"/>
    <x v="0"/>
    <x v="0"/>
    <x v="2"/>
    <x v="0"/>
    <n v="77"/>
  </r>
  <r>
    <x v="178"/>
    <x v="0"/>
    <x v="0"/>
    <x v="3"/>
    <x v="0"/>
    <n v="10"/>
  </r>
  <r>
    <x v="178"/>
    <x v="0"/>
    <x v="0"/>
    <x v="4"/>
    <x v="0"/>
    <n v="17"/>
  </r>
  <r>
    <x v="178"/>
    <x v="0"/>
    <x v="0"/>
    <x v="5"/>
    <x v="0"/>
    <n v="101"/>
  </r>
  <r>
    <x v="178"/>
    <x v="0"/>
    <x v="0"/>
    <x v="6"/>
    <x v="0"/>
    <n v="30"/>
  </r>
  <r>
    <x v="178"/>
    <x v="0"/>
    <x v="0"/>
    <x v="7"/>
    <x v="0"/>
    <n v="8"/>
  </r>
  <r>
    <x v="178"/>
    <x v="0"/>
    <x v="0"/>
    <x v="8"/>
    <x v="0"/>
    <n v="26"/>
  </r>
  <r>
    <x v="178"/>
    <x v="0"/>
    <x v="0"/>
    <x v="9"/>
    <x v="0"/>
    <n v="15"/>
  </r>
  <r>
    <x v="178"/>
    <x v="0"/>
    <x v="0"/>
    <x v="0"/>
    <x v="0"/>
    <n v="381"/>
  </r>
  <r>
    <x v="179"/>
    <x v="0"/>
    <x v="0"/>
    <x v="1"/>
    <x v="0"/>
    <n v="11"/>
  </r>
  <r>
    <x v="179"/>
    <x v="0"/>
    <x v="0"/>
    <x v="2"/>
    <x v="0"/>
    <n v="3"/>
  </r>
  <r>
    <x v="179"/>
    <x v="0"/>
    <x v="0"/>
    <x v="3"/>
    <x v="0"/>
    <n v="4"/>
  </r>
  <r>
    <x v="179"/>
    <x v="0"/>
    <x v="0"/>
    <x v="4"/>
    <x v="0"/>
    <n v="6"/>
  </r>
  <r>
    <x v="179"/>
    <x v="0"/>
    <x v="0"/>
    <x v="5"/>
    <x v="0"/>
    <n v="11"/>
  </r>
  <r>
    <x v="179"/>
    <x v="0"/>
    <x v="0"/>
    <x v="6"/>
    <x v="0"/>
    <n v="11"/>
  </r>
  <r>
    <x v="179"/>
    <x v="0"/>
    <x v="0"/>
    <x v="7"/>
    <x v="0"/>
    <n v="10"/>
  </r>
  <r>
    <x v="179"/>
    <x v="0"/>
    <x v="0"/>
    <x v="8"/>
    <x v="0"/>
    <n v="7"/>
  </r>
  <r>
    <x v="179"/>
    <x v="0"/>
    <x v="0"/>
    <x v="9"/>
    <x v="0"/>
    <n v="5"/>
  </r>
  <r>
    <x v="179"/>
    <x v="0"/>
    <x v="0"/>
    <x v="0"/>
    <x v="0"/>
    <n v="68"/>
  </r>
  <r>
    <x v="180"/>
    <x v="0"/>
    <x v="0"/>
    <x v="1"/>
    <x v="0"/>
    <n v="435"/>
  </r>
  <r>
    <x v="180"/>
    <x v="0"/>
    <x v="0"/>
    <x v="2"/>
    <x v="0"/>
    <n v="363"/>
  </r>
  <r>
    <x v="180"/>
    <x v="0"/>
    <x v="0"/>
    <x v="3"/>
    <x v="0"/>
    <n v="332"/>
  </r>
  <r>
    <x v="180"/>
    <x v="0"/>
    <x v="0"/>
    <x v="4"/>
    <x v="0"/>
    <n v="534"/>
  </r>
  <r>
    <x v="180"/>
    <x v="0"/>
    <x v="0"/>
    <x v="5"/>
    <x v="0"/>
    <n v="261"/>
  </r>
  <r>
    <x v="180"/>
    <x v="0"/>
    <x v="0"/>
    <x v="6"/>
    <x v="0"/>
    <n v="430"/>
  </r>
  <r>
    <x v="180"/>
    <x v="0"/>
    <x v="0"/>
    <x v="7"/>
    <x v="0"/>
    <n v="141"/>
  </r>
  <r>
    <x v="180"/>
    <x v="0"/>
    <x v="0"/>
    <x v="8"/>
    <x v="0"/>
    <n v="308"/>
  </r>
  <r>
    <x v="180"/>
    <x v="0"/>
    <x v="0"/>
    <x v="9"/>
    <x v="0"/>
    <n v="283"/>
  </r>
  <r>
    <x v="180"/>
    <x v="0"/>
    <x v="0"/>
    <x v="0"/>
    <x v="0"/>
    <n v="3087"/>
  </r>
  <r>
    <x v="181"/>
    <x v="0"/>
    <x v="0"/>
    <x v="1"/>
    <x v="0"/>
    <n v="309"/>
  </r>
  <r>
    <x v="181"/>
    <x v="0"/>
    <x v="0"/>
    <x v="2"/>
    <x v="0"/>
    <n v="127"/>
  </r>
  <r>
    <x v="181"/>
    <x v="0"/>
    <x v="0"/>
    <x v="3"/>
    <x v="0"/>
    <n v="78"/>
  </r>
  <r>
    <x v="181"/>
    <x v="0"/>
    <x v="0"/>
    <x v="4"/>
    <x v="0"/>
    <n v="91"/>
  </r>
  <r>
    <x v="181"/>
    <x v="0"/>
    <x v="0"/>
    <x v="5"/>
    <x v="0"/>
    <n v="150"/>
  </r>
  <r>
    <x v="181"/>
    <x v="0"/>
    <x v="0"/>
    <x v="6"/>
    <x v="0"/>
    <n v="48"/>
  </r>
  <r>
    <x v="181"/>
    <x v="0"/>
    <x v="0"/>
    <x v="7"/>
    <x v="0"/>
    <n v="42"/>
  </r>
  <r>
    <x v="181"/>
    <x v="0"/>
    <x v="0"/>
    <x v="8"/>
    <x v="0"/>
    <n v="110"/>
  </r>
  <r>
    <x v="181"/>
    <x v="0"/>
    <x v="0"/>
    <x v="9"/>
    <x v="0"/>
    <n v="144"/>
  </r>
  <r>
    <x v="181"/>
    <x v="0"/>
    <x v="0"/>
    <x v="0"/>
    <x v="0"/>
    <n v="1099"/>
  </r>
  <r>
    <x v="182"/>
    <x v="0"/>
    <x v="0"/>
    <x v="1"/>
    <x v="0"/>
    <n v="941"/>
  </r>
  <r>
    <x v="182"/>
    <x v="0"/>
    <x v="0"/>
    <x v="2"/>
    <x v="0"/>
    <n v="417"/>
  </r>
  <r>
    <x v="182"/>
    <x v="0"/>
    <x v="0"/>
    <x v="3"/>
    <x v="0"/>
    <n v="285"/>
  </r>
  <r>
    <x v="182"/>
    <x v="0"/>
    <x v="0"/>
    <x v="4"/>
    <x v="0"/>
    <n v="298"/>
  </r>
  <r>
    <x v="182"/>
    <x v="0"/>
    <x v="0"/>
    <x v="5"/>
    <x v="0"/>
    <n v="359"/>
  </r>
  <r>
    <x v="182"/>
    <x v="0"/>
    <x v="0"/>
    <x v="6"/>
    <x v="0"/>
    <n v="293"/>
  </r>
  <r>
    <x v="182"/>
    <x v="0"/>
    <x v="0"/>
    <x v="7"/>
    <x v="0"/>
    <n v="82"/>
  </r>
  <r>
    <x v="182"/>
    <x v="0"/>
    <x v="0"/>
    <x v="8"/>
    <x v="0"/>
    <n v="267"/>
  </r>
  <r>
    <x v="182"/>
    <x v="0"/>
    <x v="0"/>
    <x v="9"/>
    <x v="0"/>
    <n v="338"/>
  </r>
  <r>
    <x v="182"/>
    <x v="0"/>
    <x v="0"/>
    <x v="0"/>
    <x v="0"/>
    <n v="3280"/>
  </r>
  <r>
    <x v="179"/>
    <x v="0"/>
    <x v="0"/>
    <x v="1"/>
    <x v="0"/>
    <n v="81"/>
  </r>
  <r>
    <x v="179"/>
    <x v="0"/>
    <x v="0"/>
    <x v="2"/>
    <x v="0"/>
    <n v="51"/>
  </r>
  <r>
    <x v="179"/>
    <x v="0"/>
    <x v="0"/>
    <x v="3"/>
    <x v="0"/>
    <n v="42"/>
  </r>
  <r>
    <x v="179"/>
    <x v="0"/>
    <x v="0"/>
    <x v="4"/>
    <x v="0"/>
    <n v="117"/>
  </r>
  <r>
    <x v="179"/>
    <x v="0"/>
    <x v="0"/>
    <x v="5"/>
    <x v="0"/>
    <n v="65"/>
  </r>
  <r>
    <x v="179"/>
    <x v="0"/>
    <x v="0"/>
    <x v="6"/>
    <x v="0"/>
    <n v="91"/>
  </r>
  <r>
    <x v="179"/>
    <x v="0"/>
    <x v="0"/>
    <x v="7"/>
    <x v="0"/>
    <n v="45"/>
  </r>
  <r>
    <x v="179"/>
    <x v="0"/>
    <x v="0"/>
    <x v="8"/>
    <x v="0"/>
    <n v="82"/>
  </r>
  <r>
    <x v="179"/>
    <x v="0"/>
    <x v="0"/>
    <x v="9"/>
    <x v="0"/>
    <n v="64"/>
  </r>
  <r>
    <x v="179"/>
    <x v="0"/>
    <x v="0"/>
    <x v="0"/>
    <x v="0"/>
    <n v="638"/>
  </r>
  <r>
    <x v="183"/>
    <x v="0"/>
    <x v="0"/>
    <x v="1"/>
    <x v="0"/>
    <n v="355"/>
  </r>
  <r>
    <x v="183"/>
    <x v="0"/>
    <x v="0"/>
    <x v="2"/>
    <x v="0"/>
    <n v="301"/>
  </r>
  <r>
    <x v="183"/>
    <x v="0"/>
    <x v="0"/>
    <x v="3"/>
    <x v="0"/>
    <n v="329"/>
  </r>
  <r>
    <x v="183"/>
    <x v="0"/>
    <x v="0"/>
    <x v="4"/>
    <x v="0"/>
    <n v="827"/>
  </r>
  <r>
    <x v="183"/>
    <x v="0"/>
    <x v="0"/>
    <x v="5"/>
    <x v="0"/>
    <n v="231"/>
  </r>
  <r>
    <x v="183"/>
    <x v="0"/>
    <x v="0"/>
    <x v="6"/>
    <x v="0"/>
    <n v="549"/>
  </r>
  <r>
    <x v="183"/>
    <x v="0"/>
    <x v="0"/>
    <x v="7"/>
    <x v="0"/>
    <n v="131"/>
  </r>
  <r>
    <x v="183"/>
    <x v="0"/>
    <x v="0"/>
    <x v="8"/>
    <x v="0"/>
    <n v="312"/>
  </r>
  <r>
    <x v="183"/>
    <x v="0"/>
    <x v="0"/>
    <x v="9"/>
    <x v="0"/>
    <n v="251"/>
  </r>
  <r>
    <x v="183"/>
    <x v="0"/>
    <x v="0"/>
    <x v="0"/>
    <x v="0"/>
    <n v="3286"/>
  </r>
  <r>
    <x v="54"/>
    <x v="0"/>
    <x v="0"/>
    <x v="1"/>
    <x v="0"/>
    <n v="1563"/>
  </r>
  <r>
    <x v="54"/>
    <x v="0"/>
    <x v="0"/>
    <x v="2"/>
    <x v="0"/>
    <n v="929"/>
  </r>
  <r>
    <x v="54"/>
    <x v="0"/>
    <x v="0"/>
    <x v="3"/>
    <x v="0"/>
    <n v="701"/>
  </r>
  <r>
    <x v="54"/>
    <x v="0"/>
    <x v="0"/>
    <x v="4"/>
    <x v="0"/>
    <n v="1176"/>
  </r>
  <r>
    <x v="54"/>
    <x v="0"/>
    <x v="0"/>
    <x v="5"/>
    <x v="0"/>
    <n v="754"/>
  </r>
  <r>
    <x v="54"/>
    <x v="0"/>
    <x v="0"/>
    <x v="6"/>
    <x v="0"/>
    <n v="981"/>
  </r>
  <r>
    <x v="54"/>
    <x v="0"/>
    <x v="0"/>
    <x v="7"/>
    <x v="0"/>
    <n v="315"/>
  </r>
  <r>
    <x v="54"/>
    <x v="0"/>
    <x v="0"/>
    <x v="8"/>
    <x v="0"/>
    <n v="777"/>
  </r>
  <r>
    <x v="54"/>
    <x v="0"/>
    <x v="0"/>
    <x v="9"/>
    <x v="0"/>
    <n v="803"/>
  </r>
  <r>
    <x v="54"/>
    <x v="0"/>
    <x v="0"/>
    <x v="0"/>
    <x v="0"/>
    <n v="7999"/>
  </r>
  <r>
    <x v="184"/>
    <x v="0"/>
    <x v="0"/>
    <x v="1"/>
    <x v="0"/>
    <n v="209"/>
  </r>
  <r>
    <x v="184"/>
    <x v="0"/>
    <x v="0"/>
    <x v="2"/>
    <x v="0"/>
    <n v="86"/>
  </r>
  <r>
    <x v="184"/>
    <x v="0"/>
    <x v="0"/>
    <x v="3"/>
    <x v="0"/>
    <n v="122"/>
  </r>
  <r>
    <x v="184"/>
    <x v="0"/>
    <x v="0"/>
    <x v="4"/>
    <x v="0"/>
    <n v="92"/>
  </r>
  <r>
    <x v="184"/>
    <x v="0"/>
    <x v="0"/>
    <x v="5"/>
    <x v="0"/>
    <n v="103"/>
  </r>
  <r>
    <x v="184"/>
    <x v="0"/>
    <x v="0"/>
    <x v="6"/>
    <x v="0"/>
    <n v="102"/>
  </r>
  <r>
    <x v="184"/>
    <x v="0"/>
    <x v="0"/>
    <x v="7"/>
    <x v="0"/>
    <n v="20"/>
  </r>
  <r>
    <x v="184"/>
    <x v="0"/>
    <x v="0"/>
    <x v="8"/>
    <x v="0"/>
    <n v="103"/>
  </r>
  <r>
    <x v="184"/>
    <x v="0"/>
    <x v="0"/>
    <x v="9"/>
    <x v="0"/>
    <n v="103"/>
  </r>
  <r>
    <x v="184"/>
    <x v="0"/>
    <x v="0"/>
    <x v="0"/>
    <x v="0"/>
    <n v="940"/>
  </r>
  <r>
    <x v="183"/>
    <x v="0"/>
    <x v="0"/>
    <x v="1"/>
    <x v="0"/>
    <n v="254"/>
  </r>
  <r>
    <x v="183"/>
    <x v="0"/>
    <x v="0"/>
    <x v="2"/>
    <x v="0"/>
    <n v="202"/>
  </r>
  <r>
    <x v="183"/>
    <x v="0"/>
    <x v="0"/>
    <x v="3"/>
    <x v="0"/>
    <n v="209"/>
  </r>
  <r>
    <x v="183"/>
    <x v="0"/>
    <x v="0"/>
    <x v="4"/>
    <x v="0"/>
    <n v="593"/>
  </r>
  <r>
    <x v="183"/>
    <x v="0"/>
    <x v="0"/>
    <x v="5"/>
    <x v="0"/>
    <n v="166"/>
  </r>
  <r>
    <x v="183"/>
    <x v="0"/>
    <x v="0"/>
    <x v="6"/>
    <x v="0"/>
    <n v="305"/>
  </r>
  <r>
    <x v="183"/>
    <x v="0"/>
    <x v="0"/>
    <x v="7"/>
    <x v="0"/>
    <n v="92"/>
  </r>
  <r>
    <x v="183"/>
    <x v="0"/>
    <x v="0"/>
    <x v="8"/>
    <x v="0"/>
    <n v="194"/>
  </r>
  <r>
    <x v="183"/>
    <x v="0"/>
    <x v="0"/>
    <x v="9"/>
    <x v="0"/>
    <n v="150"/>
  </r>
  <r>
    <x v="183"/>
    <x v="0"/>
    <x v="0"/>
    <x v="0"/>
    <x v="0"/>
    <n v="2165"/>
  </r>
  <r>
    <x v="185"/>
    <x v="0"/>
    <x v="0"/>
    <x v="1"/>
    <x v="0"/>
    <n v="1444"/>
  </r>
  <r>
    <x v="185"/>
    <x v="0"/>
    <x v="0"/>
    <x v="2"/>
    <x v="0"/>
    <n v="551"/>
  </r>
  <r>
    <x v="185"/>
    <x v="0"/>
    <x v="0"/>
    <x v="3"/>
    <x v="0"/>
    <n v="358"/>
  </r>
  <r>
    <x v="185"/>
    <x v="0"/>
    <x v="0"/>
    <x v="4"/>
    <x v="0"/>
    <n v="911"/>
  </r>
  <r>
    <x v="185"/>
    <x v="0"/>
    <x v="0"/>
    <x v="5"/>
    <x v="0"/>
    <n v="684"/>
  </r>
  <r>
    <x v="185"/>
    <x v="0"/>
    <x v="0"/>
    <x v="6"/>
    <x v="0"/>
    <n v="643"/>
  </r>
  <r>
    <x v="185"/>
    <x v="0"/>
    <x v="0"/>
    <x v="7"/>
    <x v="0"/>
    <n v="199"/>
  </r>
  <r>
    <x v="185"/>
    <x v="0"/>
    <x v="0"/>
    <x v="8"/>
    <x v="0"/>
    <n v="725"/>
  </r>
  <r>
    <x v="185"/>
    <x v="0"/>
    <x v="0"/>
    <x v="9"/>
    <x v="0"/>
    <n v="570"/>
  </r>
  <r>
    <x v="185"/>
    <x v="0"/>
    <x v="0"/>
    <x v="0"/>
    <x v="0"/>
    <n v="6085"/>
  </r>
  <r>
    <x v="186"/>
    <x v="0"/>
    <x v="0"/>
    <x v="1"/>
    <x v="0"/>
    <n v="1323"/>
  </r>
  <r>
    <x v="186"/>
    <x v="0"/>
    <x v="0"/>
    <x v="2"/>
    <x v="0"/>
    <n v="476"/>
  </r>
  <r>
    <x v="186"/>
    <x v="0"/>
    <x v="0"/>
    <x v="3"/>
    <x v="0"/>
    <n v="356"/>
  </r>
  <r>
    <x v="186"/>
    <x v="0"/>
    <x v="0"/>
    <x v="4"/>
    <x v="0"/>
    <n v="735"/>
  </r>
  <r>
    <x v="186"/>
    <x v="0"/>
    <x v="0"/>
    <x v="5"/>
    <x v="0"/>
    <n v="578"/>
  </r>
  <r>
    <x v="186"/>
    <x v="0"/>
    <x v="0"/>
    <x v="6"/>
    <x v="0"/>
    <n v="560"/>
  </r>
  <r>
    <x v="186"/>
    <x v="0"/>
    <x v="0"/>
    <x v="7"/>
    <x v="0"/>
    <n v="145"/>
  </r>
  <r>
    <x v="186"/>
    <x v="0"/>
    <x v="0"/>
    <x v="8"/>
    <x v="0"/>
    <n v="575"/>
  </r>
  <r>
    <x v="186"/>
    <x v="0"/>
    <x v="0"/>
    <x v="9"/>
    <x v="0"/>
    <n v="510"/>
  </r>
  <r>
    <x v="186"/>
    <x v="0"/>
    <x v="0"/>
    <x v="0"/>
    <x v="0"/>
    <n v="5258"/>
  </r>
  <r>
    <x v="187"/>
    <x v="0"/>
    <x v="0"/>
    <x v="1"/>
    <x v="0"/>
    <n v="1239"/>
  </r>
  <r>
    <x v="187"/>
    <x v="0"/>
    <x v="0"/>
    <x v="2"/>
    <x v="0"/>
    <n v="417"/>
  </r>
  <r>
    <x v="187"/>
    <x v="0"/>
    <x v="0"/>
    <x v="3"/>
    <x v="0"/>
    <n v="306"/>
  </r>
  <r>
    <x v="187"/>
    <x v="0"/>
    <x v="0"/>
    <x v="4"/>
    <x v="0"/>
    <n v="658"/>
  </r>
  <r>
    <x v="187"/>
    <x v="0"/>
    <x v="0"/>
    <x v="5"/>
    <x v="0"/>
    <n v="573"/>
  </r>
  <r>
    <x v="187"/>
    <x v="0"/>
    <x v="0"/>
    <x v="6"/>
    <x v="0"/>
    <n v="487"/>
  </r>
  <r>
    <x v="187"/>
    <x v="0"/>
    <x v="0"/>
    <x v="7"/>
    <x v="0"/>
    <n v="140"/>
  </r>
  <r>
    <x v="187"/>
    <x v="0"/>
    <x v="0"/>
    <x v="8"/>
    <x v="0"/>
    <n v="556"/>
  </r>
  <r>
    <x v="187"/>
    <x v="0"/>
    <x v="0"/>
    <x v="9"/>
    <x v="0"/>
    <n v="501"/>
  </r>
  <r>
    <x v="187"/>
    <x v="0"/>
    <x v="0"/>
    <x v="0"/>
    <x v="0"/>
    <n v="4877"/>
  </r>
  <r>
    <x v="188"/>
    <x v="0"/>
    <x v="0"/>
    <x v="1"/>
    <x v="0"/>
    <n v="1260"/>
  </r>
  <r>
    <x v="188"/>
    <x v="0"/>
    <x v="0"/>
    <x v="2"/>
    <x v="0"/>
    <n v="337"/>
  </r>
  <r>
    <x v="188"/>
    <x v="0"/>
    <x v="0"/>
    <x v="3"/>
    <x v="0"/>
    <n v="175"/>
  </r>
  <r>
    <x v="188"/>
    <x v="0"/>
    <x v="0"/>
    <x v="4"/>
    <x v="0"/>
    <n v="735"/>
  </r>
  <r>
    <x v="188"/>
    <x v="0"/>
    <x v="0"/>
    <x v="5"/>
    <x v="0"/>
    <n v="640"/>
  </r>
  <r>
    <x v="188"/>
    <x v="0"/>
    <x v="0"/>
    <x v="6"/>
    <x v="0"/>
    <n v="487"/>
  </r>
  <r>
    <x v="188"/>
    <x v="0"/>
    <x v="0"/>
    <x v="7"/>
    <x v="0"/>
    <n v="175"/>
  </r>
  <r>
    <x v="188"/>
    <x v="0"/>
    <x v="0"/>
    <x v="8"/>
    <x v="0"/>
    <n v="645"/>
  </r>
  <r>
    <x v="188"/>
    <x v="0"/>
    <x v="0"/>
    <x v="9"/>
    <x v="0"/>
    <n v="422"/>
  </r>
  <r>
    <x v="188"/>
    <x v="0"/>
    <x v="0"/>
    <x v="0"/>
    <x v="0"/>
    <n v="4876"/>
  </r>
  <r>
    <x v="189"/>
    <x v="0"/>
    <x v="0"/>
    <x v="1"/>
    <x v="0"/>
    <n v="1247"/>
  </r>
  <r>
    <x v="189"/>
    <x v="0"/>
    <x v="0"/>
    <x v="2"/>
    <x v="0"/>
    <n v="420"/>
  </r>
  <r>
    <x v="189"/>
    <x v="0"/>
    <x v="0"/>
    <x v="3"/>
    <x v="0"/>
    <n v="308"/>
  </r>
  <r>
    <x v="189"/>
    <x v="0"/>
    <x v="0"/>
    <x v="4"/>
    <x v="0"/>
    <n v="930"/>
  </r>
  <r>
    <x v="189"/>
    <x v="0"/>
    <x v="0"/>
    <x v="5"/>
    <x v="0"/>
    <n v="637"/>
  </r>
  <r>
    <x v="189"/>
    <x v="0"/>
    <x v="0"/>
    <x v="6"/>
    <x v="0"/>
    <n v="595"/>
  </r>
  <r>
    <x v="189"/>
    <x v="0"/>
    <x v="0"/>
    <x v="7"/>
    <x v="0"/>
    <n v="170"/>
  </r>
  <r>
    <x v="189"/>
    <x v="0"/>
    <x v="0"/>
    <x v="8"/>
    <x v="0"/>
    <n v="644"/>
  </r>
  <r>
    <x v="189"/>
    <x v="0"/>
    <x v="0"/>
    <x v="9"/>
    <x v="0"/>
    <n v="465"/>
  </r>
  <r>
    <x v="189"/>
    <x v="0"/>
    <x v="0"/>
    <x v="0"/>
    <x v="0"/>
    <n v="5416"/>
  </r>
  <r>
    <x v="190"/>
    <x v="0"/>
    <x v="0"/>
    <x v="1"/>
    <x v="0"/>
    <n v="1044"/>
  </r>
  <r>
    <x v="190"/>
    <x v="0"/>
    <x v="0"/>
    <x v="2"/>
    <x v="0"/>
    <n v="367"/>
  </r>
  <r>
    <x v="190"/>
    <x v="0"/>
    <x v="0"/>
    <x v="3"/>
    <x v="0"/>
    <n v="265"/>
  </r>
  <r>
    <x v="190"/>
    <x v="0"/>
    <x v="0"/>
    <x v="4"/>
    <x v="0"/>
    <n v="408"/>
  </r>
  <r>
    <x v="190"/>
    <x v="0"/>
    <x v="0"/>
    <x v="5"/>
    <x v="0"/>
    <n v="456"/>
  </r>
  <r>
    <x v="190"/>
    <x v="0"/>
    <x v="0"/>
    <x v="6"/>
    <x v="0"/>
    <n v="377"/>
  </r>
  <r>
    <x v="190"/>
    <x v="0"/>
    <x v="0"/>
    <x v="7"/>
    <x v="0"/>
    <n v="189"/>
  </r>
  <r>
    <x v="190"/>
    <x v="0"/>
    <x v="0"/>
    <x v="8"/>
    <x v="0"/>
    <n v="440"/>
  </r>
  <r>
    <x v="190"/>
    <x v="0"/>
    <x v="0"/>
    <x v="9"/>
    <x v="0"/>
    <n v="343"/>
  </r>
  <r>
    <x v="190"/>
    <x v="0"/>
    <x v="0"/>
    <x v="0"/>
    <x v="0"/>
    <n v="3889"/>
  </r>
  <r>
    <x v="191"/>
    <x v="0"/>
    <x v="0"/>
    <x v="1"/>
    <x v="0"/>
    <n v="70"/>
  </r>
  <r>
    <x v="191"/>
    <x v="0"/>
    <x v="0"/>
    <x v="2"/>
    <x v="0"/>
    <n v="27"/>
  </r>
  <r>
    <x v="191"/>
    <x v="0"/>
    <x v="0"/>
    <x v="3"/>
    <x v="0"/>
    <n v="24"/>
  </r>
  <r>
    <x v="191"/>
    <x v="0"/>
    <x v="0"/>
    <x v="4"/>
    <x v="0"/>
    <n v="51"/>
  </r>
  <r>
    <x v="191"/>
    <x v="0"/>
    <x v="0"/>
    <x v="5"/>
    <x v="0"/>
    <n v="62"/>
  </r>
  <r>
    <x v="191"/>
    <x v="0"/>
    <x v="0"/>
    <x v="6"/>
    <x v="0"/>
    <n v="32"/>
  </r>
  <r>
    <x v="191"/>
    <x v="0"/>
    <x v="0"/>
    <x v="7"/>
    <x v="0"/>
    <n v="24"/>
  </r>
  <r>
    <x v="191"/>
    <x v="0"/>
    <x v="0"/>
    <x v="8"/>
    <x v="0"/>
    <n v="36"/>
  </r>
  <r>
    <x v="191"/>
    <x v="0"/>
    <x v="0"/>
    <x v="9"/>
    <x v="0"/>
    <n v="53"/>
  </r>
  <r>
    <x v="191"/>
    <x v="0"/>
    <x v="0"/>
    <x v="0"/>
    <x v="0"/>
    <n v="379"/>
  </r>
  <r>
    <x v="183"/>
    <x v="0"/>
    <x v="0"/>
    <x v="1"/>
    <x v="0"/>
    <n v="295"/>
  </r>
  <r>
    <x v="183"/>
    <x v="0"/>
    <x v="0"/>
    <x v="2"/>
    <x v="0"/>
    <n v="492"/>
  </r>
  <r>
    <x v="183"/>
    <x v="0"/>
    <x v="0"/>
    <x v="3"/>
    <x v="0"/>
    <n v="543"/>
  </r>
  <r>
    <x v="183"/>
    <x v="0"/>
    <x v="0"/>
    <x v="4"/>
    <x v="0"/>
    <n v="621"/>
  </r>
  <r>
    <x v="183"/>
    <x v="0"/>
    <x v="0"/>
    <x v="5"/>
    <x v="0"/>
    <n v="176"/>
  </r>
  <r>
    <x v="183"/>
    <x v="0"/>
    <x v="0"/>
    <x v="6"/>
    <x v="0"/>
    <n v="512"/>
  </r>
  <r>
    <x v="183"/>
    <x v="0"/>
    <x v="0"/>
    <x v="7"/>
    <x v="0"/>
    <n v="123"/>
  </r>
  <r>
    <x v="183"/>
    <x v="0"/>
    <x v="0"/>
    <x v="8"/>
    <x v="0"/>
    <n v="175"/>
  </r>
  <r>
    <x v="183"/>
    <x v="0"/>
    <x v="0"/>
    <x v="9"/>
    <x v="0"/>
    <n v="365"/>
  </r>
  <r>
    <x v="183"/>
    <x v="0"/>
    <x v="0"/>
    <x v="0"/>
    <x v="0"/>
    <n v="3302"/>
  </r>
  <r>
    <x v="192"/>
    <x v="0"/>
    <x v="0"/>
    <x v="1"/>
    <x v="0"/>
    <n v="1526"/>
  </r>
  <r>
    <x v="192"/>
    <x v="0"/>
    <x v="0"/>
    <x v="2"/>
    <x v="0"/>
    <n v="487"/>
  </r>
  <r>
    <x v="192"/>
    <x v="0"/>
    <x v="0"/>
    <x v="3"/>
    <x v="0"/>
    <n v="397"/>
  </r>
  <r>
    <x v="192"/>
    <x v="0"/>
    <x v="0"/>
    <x v="4"/>
    <x v="0"/>
    <n v="1027"/>
  </r>
  <r>
    <x v="192"/>
    <x v="0"/>
    <x v="0"/>
    <x v="5"/>
    <x v="0"/>
    <n v="711"/>
  </r>
  <r>
    <x v="192"/>
    <x v="0"/>
    <x v="0"/>
    <x v="6"/>
    <x v="0"/>
    <n v="727"/>
  </r>
  <r>
    <x v="192"/>
    <x v="0"/>
    <x v="0"/>
    <x v="7"/>
    <x v="0"/>
    <n v="267"/>
  </r>
  <r>
    <x v="192"/>
    <x v="0"/>
    <x v="0"/>
    <x v="8"/>
    <x v="0"/>
    <n v="756"/>
  </r>
  <r>
    <x v="192"/>
    <x v="0"/>
    <x v="0"/>
    <x v="9"/>
    <x v="0"/>
    <n v="638"/>
  </r>
  <r>
    <x v="192"/>
    <x v="0"/>
    <x v="0"/>
    <x v="0"/>
    <x v="0"/>
    <n v="6536"/>
  </r>
  <r>
    <x v="193"/>
    <x v="0"/>
    <x v="0"/>
    <x v="1"/>
    <x v="0"/>
    <n v="1538"/>
  </r>
  <r>
    <x v="193"/>
    <x v="0"/>
    <x v="0"/>
    <x v="2"/>
    <x v="0"/>
    <n v="567"/>
  </r>
  <r>
    <x v="193"/>
    <x v="0"/>
    <x v="0"/>
    <x v="3"/>
    <x v="0"/>
    <n v="430"/>
  </r>
  <r>
    <x v="193"/>
    <x v="0"/>
    <x v="0"/>
    <x v="4"/>
    <x v="0"/>
    <n v="1122"/>
  </r>
  <r>
    <x v="193"/>
    <x v="0"/>
    <x v="0"/>
    <x v="5"/>
    <x v="0"/>
    <n v="782"/>
  </r>
  <r>
    <x v="193"/>
    <x v="0"/>
    <x v="0"/>
    <x v="6"/>
    <x v="0"/>
    <n v="744"/>
  </r>
  <r>
    <x v="193"/>
    <x v="0"/>
    <x v="0"/>
    <x v="7"/>
    <x v="0"/>
    <n v="250"/>
  </r>
  <r>
    <x v="193"/>
    <x v="0"/>
    <x v="0"/>
    <x v="8"/>
    <x v="0"/>
    <n v="780"/>
  </r>
  <r>
    <x v="193"/>
    <x v="0"/>
    <x v="0"/>
    <x v="9"/>
    <x v="0"/>
    <n v="629"/>
  </r>
  <r>
    <x v="193"/>
    <x v="0"/>
    <x v="0"/>
    <x v="0"/>
    <x v="0"/>
    <n v="6842"/>
  </r>
  <r>
    <x v="194"/>
    <x v="0"/>
    <x v="0"/>
    <x v="1"/>
    <x v="0"/>
    <n v="1390"/>
  </r>
  <r>
    <x v="194"/>
    <x v="0"/>
    <x v="0"/>
    <x v="2"/>
    <x v="0"/>
    <n v="312"/>
  </r>
  <r>
    <x v="194"/>
    <x v="0"/>
    <x v="0"/>
    <x v="3"/>
    <x v="0"/>
    <n v="280"/>
  </r>
  <r>
    <x v="194"/>
    <x v="0"/>
    <x v="0"/>
    <x v="4"/>
    <x v="0"/>
    <n v="559"/>
  </r>
  <r>
    <x v="194"/>
    <x v="0"/>
    <x v="0"/>
    <x v="5"/>
    <x v="0"/>
    <n v="512"/>
  </r>
  <r>
    <x v="194"/>
    <x v="0"/>
    <x v="0"/>
    <x v="6"/>
    <x v="0"/>
    <n v="426"/>
  </r>
  <r>
    <x v="194"/>
    <x v="0"/>
    <x v="0"/>
    <x v="7"/>
    <x v="0"/>
    <n v="142"/>
  </r>
  <r>
    <x v="194"/>
    <x v="0"/>
    <x v="0"/>
    <x v="8"/>
    <x v="0"/>
    <n v="505"/>
  </r>
  <r>
    <x v="194"/>
    <x v="0"/>
    <x v="0"/>
    <x v="9"/>
    <x v="0"/>
    <n v="480"/>
  </r>
  <r>
    <x v="194"/>
    <x v="0"/>
    <x v="0"/>
    <x v="0"/>
    <x v="0"/>
    <n v="4606"/>
  </r>
  <r>
    <x v="195"/>
    <x v="0"/>
    <x v="0"/>
    <x v="1"/>
    <x v="0"/>
    <n v="630"/>
  </r>
  <r>
    <x v="195"/>
    <x v="0"/>
    <x v="0"/>
    <x v="2"/>
    <x v="0"/>
    <n v="162"/>
  </r>
  <r>
    <x v="195"/>
    <x v="0"/>
    <x v="0"/>
    <x v="3"/>
    <x v="0"/>
    <n v="107"/>
  </r>
  <r>
    <x v="195"/>
    <x v="0"/>
    <x v="0"/>
    <x v="4"/>
    <x v="0"/>
    <n v="429"/>
  </r>
  <r>
    <x v="195"/>
    <x v="0"/>
    <x v="0"/>
    <x v="5"/>
    <x v="0"/>
    <n v="293"/>
  </r>
  <r>
    <x v="195"/>
    <x v="0"/>
    <x v="0"/>
    <x v="6"/>
    <x v="0"/>
    <n v="340"/>
  </r>
  <r>
    <x v="195"/>
    <x v="0"/>
    <x v="0"/>
    <x v="7"/>
    <x v="0"/>
    <n v="134"/>
  </r>
  <r>
    <x v="195"/>
    <x v="0"/>
    <x v="0"/>
    <x v="8"/>
    <x v="0"/>
    <n v="400"/>
  </r>
  <r>
    <x v="195"/>
    <x v="0"/>
    <x v="0"/>
    <x v="9"/>
    <x v="0"/>
    <n v="238"/>
  </r>
  <r>
    <x v="195"/>
    <x v="0"/>
    <x v="0"/>
    <x v="0"/>
    <x v="0"/>
    <n v="2733"/>
  </r>
  <r>
    <x v="196"/>
    <x v="0"/>
    <x v="0"/>
    <x v="1"/>
    <x v="0"/>
    <n v="46"/>
  </r>
  <r>
    <x v="196"/>
    <x v="0"/>
    <x v="0"/>
    <x v="2"/>
    <x v="0"/>
    <n v="40"/>
  </r>
  <r>
    <x v="196"/>
    <x v="0"/>
    <x v="0"/>
    <x v="3"/>
    <x v="0"/>
    <n v="15"/>
  </r>
  <r>
    <x v="196"/>
    <x v="0"/>
    <x v="0"/>
    <x v="4"/>
    <x v="0"/>
    <n v="28"/>
  </r>
  <r>
    <x v="196"/>
    <x v="0"/>
    <x v="0"/>
    <x v="5"/>
    <x v="0"/>
    <n v="22"/>
  </r>
  <r>
    <x v="196"/>
    <x v="0"/>
    <x v="0"/>
    <x v="6"/>
    <x v="0"/>
    <n v="29"/>
  </r>
  <r>
    <x v="196"/>
    <x v="0"/>
    <x v="0"/>
    <x v="7"/>
    <x v="0"/>
    <n v="18"/>
  </r>
  <r>
    <x v="196"/>
    <x v="0"/>
    <x v="0"/>
    <x v="8"/>
    <x v="0"/>
    <n v="11"/>
  </r>
  <r>
    <x v="196"/>
    <x v="0"/>
    <x v="0"/>
    <x v="9"/>
    <x v="0"/>
    <n v="20"/>
  </r>
  <r>
    <x v="196"/>
    <x v="0"/>
    <x v="0"/>
    <x v="0"/>
    <x v="0"/>
    <n v="229"/>
  </r>
  <r>
    <x v="183"/>
    <x v="0"/>
    <x v="0"/>
    <x v="1"/>
    <x v="0"/>
    <n v="282"/>
  </r>
  <r>
    <x v="183"/>
    <x v="0"/>
    <x v="0"/>
    <x v="2"/>
    <x v="0"/>
    <n v="481"/>
  </r>
  <r>
    <x v="183"/>
    <x v="0"/>
    <x v="0"/>
    <x v="3"/>
    <x v="0"/>
    <n v="504"/>
  </r>
  <r>
    <x v="183"/>
    <x v="0"/>
    <x v="0"/>
    <x v="4"/>
    <x v="0"/>
    <n v="574"/>
  </r>
  <r>
    <x v="183"/>
    <x v="0"/>
    <x v="0"/>
    <x v="5"/>
    <x v="0"/>
    <n v="149"/>
  </r>
  <r>
    <x v="183"/>
    <x v="0"/>
    <x v="0"/>
    <x v="6"/>
    <x v="0"/>
    <n v="454"/>
  </r>
  <r>
    <x v="183"/>
    <x v="0"/>
    <x v="0"/>
    <x v="7"/>
    <x v="0"/>
    <n v="88"/>
  </r>
  <r>
    <x v="183"/>
    <x v="0"/>
    <x v="0"/>
    <x v="8"/>
    <x v="0"/>
    <n v="190"/>
  </r>
  <r>
    <x v="183"/>
    <x v="0"/>
    <x v="0"/>
    <x v="9"/>
    <x v="0"/>
    <n v="291"/>
  </r>
  <r>
    <x v="183"/>
    <x v="0"/>
    <x v="0"/>
    <x v="0"/>
    <x v="0"/>
    <n v="3013"/>
  </r>
  <r>
    <x v="197"/>
    <x v="0"/>
    <x v="0"/>
    <x v="1"/>
    <x v="0"/>
    <n v="16561"/>
  </r>
  <r>
    <x v="197"/>
    <x v="0"/>
    <x v="0"/>
    <x v="2"/>
    <x v="0"/>
    <n v="7058"/>
  </r>
  <r>
    <x v="197"/>
    <x v="0"/>
    <x v="0"/>
    <x v="3"/>
    <x v="0"/>
    <n v="5090"/>
  </r>
  <r>
    <x v="197"/>
    <x v="0"/>
    <x v="0"/>
    <x v="4"/>
    <x v="0"/>
    <n v="13225"/>
  </r>
  <r>
    <x v="197"/>
    <x v="0"/>
    <x v="0"/>
    <x v="5"/>
    <x v="0"/>
    <n v="7105"/>
  </r>
  <r>
    <x v="197"/>
    <x v="0"/>
    <x v="0"/>
    <x v="6"/>
    <x v="0"/>
    <n v="8257"/>
  </r>
  <r>
    <x v="197"/>
    <x v="0"/>
    <x v="0"/>
    <x v="7"/>
    <x v="0"/>
    <n v="2222"/>
  </r>
  <r>
    <x v="197"/>
    <x v="0"/>
    <x v="0"/>
    <x v="8"/>
    <x v="0"/>
    <n v="8048"/>
  </r>
  <r>
    <x v="197"/>
    <x v="0"/>
    <x v="0"/>
    <x v="9"/>
    <x v="0"/>
    <n v="7099"/>
  </r>
  <r>
    <x v="197"/>
    <x v="0"/>
    <x v="0"/>
    <x v="0"/>
    <x v="0"/>
    <n v="74666"/>
  </r>
  <r>
    <x v="198"/>
    <x v="0"/>
    <x v="0"/>
    <x v="1"/>
    <x v="0"/>
    <n v="2747"/>
  </r>
  <r>
    <x v="198"/>
    <x v="0"/>
    <x v="0"/>
    <x v="2"/>
    <x v="0"/>
    <n v="629"/>
  </r>
  <r>
    <x v="198"/>
    <x v="0"/>
    <x v="0"/>
    <x v="3"/>
    <x v="0"/>
    <n v="686"/>
  </r>
  <r>
    <x v="198"/>
    <x v="0"/>
    <x v="0"/>
    <x v="4"/>
    <x v="0"/>
    <n v="2631"/>
  </r>
  <r>
    <x v="198"/>
    <x v="0"/>
    <x v="0"/>
    <x v="5"/>
    <x v="0"/>
    <n v="790"/>
  </r>
  <r>
    <x v="198"/>
    <x v="0"/>
    <x v="0"/>
    <x v="6"/>
    <x v="0"/>
    <n v="2119"/>
  </r>
  <r>
    <x v="198"/>
    <x v="0"/>
    <x v="0"/>
    <x v="7"/>
    <x v="0"/>
    <n v="592"/>
  </r>
  <r>
    <x v="198"/>
    <x v="0"/>
    <x v="0"/>
    <x v="8"/>
    <x v="0"/>
    <n v="1194"/>
  </r>
  <r>
    <x v="198"/>
    <x v="0"/>
    <x v="0"/>
    <x v="9"/>
    <x v="0"/>
    <n v="993"/>
  </r>
  <r>
    <x v="198"/>
    <x v="0"/>
    <x v="0"/>
    <x v="0"/>
    <x v="0"/>
    <n v="12382"/>
  </r>
  <r>
    <x v="199"/>
    <x v="0"/>
    <x v="0"/>
    <x v="1"/>
    <x v="0"/>
    <n v="596"/>
  </r>
  <r>
    <x v="199"/>
    <x v="0"/>
    <x v="0"/>
    <x v="2"/>
    <x v="0"/>
    <n v="880"/>
  </r>
  <r>
    <x v="199"/>
    <x v="0"/>
    <x v="0"/>
    <x v="3"/>
    <x v="0"/>
    <n v="11"/>
  </r>
  <r>
    <x v="199"/>
    <x v="0"/>
    <x v="0"/>
    <x v="4"/>
    <x v="0"/>
    <n v="504"/>
  </r>
  <r>
    <x v="199"/>
    <x v="0"/>
    <x v="0"/>
    <x v="5"/>
    <x v="0"/>
    <n v="2266"/>
  </r>
  <r>
    <x v="199"/>
    <x v="0"/>
    <x v="0"/>
    <x v="6"/>
    <x v="0"/>
    <n v="178"/>
  </r>
  <r>
    <x v="199"/>
    <x v="0"/>
    <x v="0"/>
    <x v="7"/>
    <x v="0"/>
    <n v="138"/>
  </r>
  <r>
    <x v="199"/>
    <x v="0"/>
    <x v="0"/>
    <x v="8"/>
    <x v="0"/>
    <n v="137"/>
  </r>
  <r>
    <x v="199"/>
    <x v="0"/>
    <x v="0"/>
    <x v="9"/>
    <x v="0"/>
    <n v="18"/>
  </r>
  <r>
    <x v="199"/>
    <x v="0"/>
    <x v="0"/>
    <x v="0"/>
    <x v="0"/>
    <n v="4727"/>
  </r>
  <r>
    <x v="200"/>
    <x v="0"/>
    <x v="0"/>
    <x v="1"/>
    <x v="0"/>
    <n v="373"/>
  </r>
  <r>
    <x v="200"/>
    <x v="0"/>
    <x v="0"/>
    <x v="2"/>
    <x v="0"/>
    <n v="101"/>
  </r>
  <r>
    <x v="200"/>
    <x v="0"/>
    <x v="0"/>
    <x v="3"/>
    <x v="0"/>
    <n v="172"/>
  </r>
  <r>
    <x v="200"/>
    <x v="0"/>
    <x v="0"/>
    <x v="4"/>
    <x v="0"/>
    <n v="101"/>
  </r>
  <r>
    <x v="200"/>
    <x v="0"/>
    <x v="0"/>
    <x v="5"/>
    <x v="0"/>
    <n v="37"/>
  </r>
  <r>
    <x v="200"/>
    <x v="0"/>
    <x v="0"/>
    <x v="6"/>
    <x v="0"/>
    <n v="59"/>
  </r>
  <r>
    <x v="200"/>
    <x v="0"/>
    <x v="0"/>
    <x v="7"/>
    <x v="0"/>
    <n v="12"/>
  </r>
  <r>
    <x v="200"/>
    <x v="0"/>
    <x v="0"/>
    <x v="8"/>
    <x v="0"/>
    <n v="68"/>
  </r>
  <r>
    <x v="200"/>
    <x v="0"/>
    <x v="0"/>
    <x v="9"/>
    <x v="0"/>
    <n v="22"/>
  </r>
  <r>
    <x v="200"/>
    <x v="0"/>
    <x v="0"/>
    <x v="0"/>
    <x v="0"/>
    <n v="945"/>
  </r>
  <r>
    <x v="201"/>
    <x v="0"/>
    <x v="0"/>
    <x v="1"/>
    <x v="0"/>
    <n v="5419"/>
  </r>
  <r>
    <x v="201"/>
    <x v="0"/>
    <x v="0"/>
    <x v="2"/>
    <x v="0"/>
    <n v="1460"/>
  </r>
  <r>
    <x v="201"/>
    <x v="0"/>
    <x v="0"/>
    <x v="3"/>
    <x v="0"/>
    <n v="1118"/>
  </r>
  <r>
    <x v="201"/>
    <x v="0"/>
    <x v="0"/>
    <x v="4"/>
    <x v="0"/>
    <n v="1726"/>
  </r>
  <r>
    <x v="201"/>
    <x v="0"/>
    <x v="0"/>
    <x v="5"/>
    <x v="0"/>
    <n v="1338"/>
  </r>
  <r>
    <x v="201"/>
    <x v="0"/>
    <x v="0"/>
    <x v="6"/>
    <x v="0"/>
    <n v="1024"/>
  </r>
  <r>
    <x v="201"/>
    <x v="0"/>
    <x v="0"/>
    <x v="7"/>
    <x v="0"/>
    <n v="314"/>
  </r>
  <r>
    <x v="201"/>
    <x v="0"/>
    <x v="0"/>
    <x v="8"/>
    <x v="0"/>
    <n v="1245"/>
  </r>
  <r>
    <x v="201"/>
    <x v="0"/>
    <x v="0"/>
    <x v="9"/>
    <x v="0"/>
    <n v="1864"/>
  </r>
  <r>
    <x v="201"/>
    <x v="0"/>
    <x v="0"/>
    <x v="0"/>
    <x v="0"/>
    <n v="15506"/>
  </r>
  <r>
    <x v="202"/>
    <x v="0"/>
    <x v="0"/>
    <x v="1"/>
    <x v="0"/>
    <n v="3085"/>
  </r>
  <r>
    <x v="202"/>
    <x v="0"/>
    <x v="0"/>
    <x v="2"/>
    <x v="0"/>
    <n v="39"/>
  </r>
  <r>
    <x v="202"/>
    <x v="0"/>
    <x v="0"/>
    <x v="3"/>
    <x v="0"/>
    <n v="249"/>
  </r>
  <r>
    <x v="202"/>
    <x v="0"/>
    <x v="0"/>
    <x v="4"/>
    <x v="0"/>
    <n v="2926"/>
  </r>
  <r>
    <x v="202"/>
    <x v="0"/>
    <x v="0"/>
    <x v="5"/>
    <x v="0"/>
    <n v="1006"/>
  </r>
  <r>
    <x v="202"/>
    <x v="0"/>
    <x v="0"/>
    <x v="6"/>
    <x v="0"/>
    <n v="275"/>
  </r>
  <r>
    <x v="202"/>
    <x v="0"/>
    <x v="0"/>
    <x v="7"/>
    <x v="0"/>
    <n v="154"/>
  </r>
  <r>
    <x v="202"/>
    <x v="0"/>
    <x v="0"/>
    <x v="8"/>
    <x v="0"/>
    <n v="536"/>
  </r>
  <r>
    <x v="202"/>
    <x v="0"/>
    <x v="0"/>
    <x v="9"/>
    <x v="0"/>
    <n v="664"/>
  </r>
  <r>
    <x v="202"/>
    <x v="0"/>
    <x v="0"/>
    <x v="0"/>
    <x v="0"/>
    <n v="8934"/>
  </r>
  <r>
    <x v="203"/>
    <x v="0"/>
    <x v="0"/>
    <x v="1"/>
    <x v="2"/>
    <n v="61622"/>
  </r>
  <r>
    <x v="203"/>
    <x v="0"/>
    <x v="0"/>
    <x v="2"/>
    <x v="2"/>
    <n v="83074"/>
  </r>
  <r>
    <x v="203"/>
    <x v="0"/>
    <x v="0"/>
    <x v="3"/>
    <x v="2"/>
    <n v="82942"/>
  </r>
  <r>
    <x v="203"/>
    <x v="0"/>
    <x v="0"/>
    <x v="4"/>
    <x v="2"/>
    <n v="412997"/>
  </r>
  <r>
    <x v="203"/>
    <x v="0"/>
    <x v="0"/>
    <x v="5"/>
    <x v="2"/>
    <n v="774106"/>
  </r>
  <r>
    <x v="203"/>
    <x v="0"/>
    <x v="0"/>
    <x v="6"/>
    <x v="2"/>
    <n v="64016"/>
  </r>
  <r>
    <x v="203"/>
    <x v="0"/>
    <x v="0"/>
    <x v="7"/>
    <x v="2"/>
    <n v="41128"/>
  </r>
  <r>
    <x v="203"/>
    <x v="0"/>
    <x v="0"/>
    <x v="8"/>
    <x v="2"/>
    <n v="470231"/>
  </r>
  <r>
    <x v="203"/>
    <x v="0"/>
    <x v="0"/>
    <x v="9"/>
    <x v="2"/>
    <n v="202669"/>
  </r>
  <r>
    <x v="203"/>
    <x v="0"/>
    <x v="0"/>
    <x v="0"/>
    <x v="2"/>
    <n v="2192784"/>
  </r>
  <r>
    <x v="204"/>
    <x v="121"/>
    <x v="0"/>
    <x v="1"/>
    <x v="8"/>
    <n v="995972"/>
  </r>
  <r>
    <x v="204"/>
    <x v="121"/>
    <x v="0"/>
    <x v="2"/>
    <x v="8"/>
    <n v="2"/>
  </r>
  <r>
    <x v="204"/>
    <x v="121"/>
    <x v="0"/>
    <x v="3"/>
    <x v="8"/>
    <n v="2"/>
  </r>
  <r>
    <x v="204"/>
    <x v="121"/>
    <x v="0"/>
    <x v="4"/>
    <x v="8"/>
    <n v="34"/>
  </r>
  <r>
    <x v="204"/>
    <x v="121"/>
    <x v="0"/>
    <x v="5"/>
    <x v="8"/>
    <n v="689410"/>
  </r>
  <r>
    <x v="204"/>
    <x v="121"/>
    <x v="0"/>
    <x v="6"/>
    <x v="8"/>
    <n v="3231859"/>
  </r>
  <r>
    <x v="204"/>
    <x v="121"/>
    <x v="0"/>
    <x v="7"/>
    <x v="8"/>
    <n v="1980745"/>
  </r>
  <r>
    <x v="204"/>
    <x v="121"/>
    <x v="0"/>
    <x v="8"/>
    <x v="8"/>
    <n v="1626620"/>
  </r>
  <r>
    <x v="204"/>
    <x v="121"/>
    <x v="0"/>
    <x v="9"/>
    <x v="8"/>
    <n v="45043"/>
  </r>
  <r>
    <x v="204"/>
    <x v="0"/>
    <x v="0"/>
    <x v="0"/>
    <x v="8"/>
    <n v="8569688"/>
  </r>
  <r>
    <x v="205"/>
    <x v="0"/>
    <x v="0"/>
    <x v="1"/>
    <x v="0"/>
    <n v="13177877"/>
  </r>
  <r>
    <x v="205"/>
    <x v="0"/>
    <x v="0"/>
    <x v="2"/>
    <x v="0"/>
    <n v="1259463"/>
  </r>
  <r>
    <x v="205"/>
    <x v="0"/>
    <x v="0"/>
    <x v="4"/>
    <x v="0"/>
    <n v="6480257"/>
  </r>
  <r>
    <x v="205"/>
    <x v="0"/>
    <x v="0"/>
    <x v="5"/>
    <x v="0"/>
    <n v="2501977"/>
  </r>
  <r>
    <x v="205"/>
    <x v="0"/>
    <x v="0"/>
    <x v="6"/>
    <x v="0"/>
    <n v="13642271"/>
  </r>
  <r>
    <x v="205"/>
    <x v="0"/>
    <x v="0"/>
    <x v="7"/>
    <x v="0"/>
    <n v="8888481"/>
  </r>
  <r>
    <x v="205"/>
    <x v="0"/>
    <x v="0"/>
    <x v="8"/>
    <x v="0"/>
    <n v="8343802"/>
  </r>
  <r>
    <x v="205"/>
    <x v="0"/>
    <x v="0"/>
    <x v="9"/>
    <x v="0"/>
    <n v="1106715"/>
  </r>
  <r>
    <x v="205"/>
    <x v="0"/>
    <x v="0"/>
    <x v="0"/>
    <x v="0"/>
    <n v="55400842"/>
  </r>
  <r>
    <x v="206"/>
    <x v="0"/>
    <x v="0"/>
    <x v="1"/>
    <x v="0"/>
    <n v="2782"/>
  </r>
  <r>
    <x v="206"/>
    <x v="0"/>
    <x v="0"/>
    <x v="2"/>
    <x v="0"/>
    <n v="1235"/>
  </r>
  <r>
    <x v="206"/>
    <x v="0"/>
    <x v="0"/>
    <x v="3"/>
    <x v="0"/>
    <n v="1395"/>
  </r>
  <r>
    <x v="206"/>
    <x v="0"/>
    <x v="0"/>
    <x v="4"/>
    <x v="0"/>
    <n v="5100"/>
  </r>
  <r>
    <x v="206"/>
    <x v="0"/>
    <x v="0"/>
    <x v="5"/>
    <x v="0"/>
    <n v="2038"/>
  </r>
  <r>
    <x v="206"/>
    <x v="0"/>
    <x v="0"/>
    <x v="6"/>
    <x v="0"/>
    <n v="1668"/>
  </r>
  <r>
    <x v="206"/>
    <x v="0"/>
    <x v="0"/>
    <x v="7"/>
    <x v="0"/>
    <n v="605"/>
  </r>
  <r>
    <x v="206"/>
    <x v="0"/>
    <x v="0"/>
    <x v="8"/>
    <x v="0"/>
    <n v="1035"/>
  </r>
  <r>
    <x v="206"/>
    <x v="0"/>
    <x v="0"/>
    <x v="9"/>
    <x v="0"/>
    <n v="1141"/>
  </r>
  <r>
    <x v="206"/>
    <x v="0"/>
    <x v="0"/>
    <x v="0"/>
    <x v="0"/>
    <n v="16998"/>
  </r>
  <r>
    <x v="207"/>
    <x v="122"/>
    <x v="0"/>
    <x v="1"/>
    <x v="0"/>
    <n v="424"/>
  </r>
  <r>
    <x v="207"/>
    <x v="122"/>
    <x v="0"/>
    <x v="2"/>
    <x v="0"/>
    <n v="676"/>
  </r>
  <r>
    <x v="207"/>
    <x v="122"/>
    <x v="0"/>
    <x v="3"/>
    <x v="0"/>
    <n v="526"/>
  </r>
  <r>
    <x v="207"/>
    <x v="122"/>
    <x v="0"/>
    <x v="4"/>
    <x v="0"/>
    <n v="1048"/>
  </r>
  <r>
    <x v="207"/>
    <x v="122"/>
    <x v="0"/>
    <x v="5"/>
    <x v="0"/>
    <n v="327"/>
  </r>
  <r>
    <x v="207"/>
    <x v="122"/>
    <x v="0"/>
    <x v="6"/>
    <x v="0"/>
    <n v="725"/>
  </r>
  <r>
    <x v="207"/>
    <x v="122"/>
    <x v="0"/>
    <x v="7"/>
    <x v="0"/>
    <n v="115"/>
  </r>
  <r>
    <x v="207"/>
    <x v="122"/>
    <x v="0"/>
    <x v="8"/>
    <x v="0"/>
    <n v="380"/>
  </r>
  <r>
    <x v="207"/>
    <x v="122"/>
    <x v="0"/>
    <x v="9"/>
    <x v="0"/>
    <n v="357"/>
  </r>
  <r>
    <x v="207"/>
    <x v="0"/>
    <x v="0"/>
    <x v="0"/>
    <x v="0"/>
    <n v="4578"/>
  </r>
  <r>
    <x v="207"/>
    <x v="123"/>
    <x v="0"/>
    <x v="1"/>
    <x v="0"/>
    <n v="267"/>
  </r>
  <r>
    <x v="207"/>
    <x v="123"/>
    <x v="0"/>
    <x v="2"/>
    <x v="0"/>
    <n v="169"/>
  </r>
  <r>
    <x v="207"/>
    <x v="123"/>
    <x v="0"/>
    <x v="3"/>
    <x v="0"/>
    <n v="107"/>
  </r>
  <r>
    <x v="207"/>
    <x v="123"/>
    <x v="0"/>
    <x v="4"/>
    <x v="0"/>
    <n v="397"/>
  </r>
  <r>
    <x v="207"/>
    <x v="123"/>
    <x v="0"/>
    <x v="5"/>
    <x v="0"/>
    <n v="140"/>
  </r>
  <r>
    <x v="207"/>
    <x v="123"/>
    <x v="0"/>
    <x v="6"/>
    <x v="0"/>
    <n v="233"/>
  </r>
  <r>
    <x v="207"/>
    <x v="123"/>
    <x v="0"/>
    <x v="7"/>
    <x v="0"/>
    <n v="59"/>
  </r>
  <r>
    <x v="207"/>
    <x v="123"/>
    <x v="0"/>
    <x v="8"/>
    <x v="0"/>
    <n v="218"/>
  </r>
  <r>
    <x v="207"/>
    <x v="123"/>
    <x v="0"/>
    <x v="9"/>
    <x v="0"/>
    <n v="122"/>
  </r>
  <r>
    <x v="207"/>
    <x v="0"/>
    <x v="0"/>
    <x v="0"/>
    <x v="0"/>
    <n v="1712"/>
  </r>
  <r>
    <x v="207"/>
    <x v="124"/>
    <x v="0"/>
    <x v="1"/>
    <x v="0"/>
    <n v="12"/>
  </r>
  <r>
    <x v="207"/>
    <x v="124"/>
    <x v="0"/>
    <x v="2"/>
    <x v="0"/>
    <n v="5"/>
  </r>
  <r>
    <x v="207"/>
    <x v="124"/>
    <x v="0"/>
    <x v="3"/>
    <x v="0"/>
    <n v="3"/>
  </r>
  <r>
    <x v="207"/>
    <x v="124"/>
    <x v="0"/>
    <x v="4"/>
    <x v="0"/>
    <n v="20"/>
  </r>
  <r>
    <x v="207"/>
    <x v="124"/>
    <x v="0"/>
    <x v="5"/>
    <x v="0"/>
    <n v="16"/>
  </r>
  <r>
    <x v="207"/>
    <x v="124"/>
    <x v="0"/>
    <x v="6"/>
    <x v="0"/>
    <n v="22"/>
  </r>
  <r>
    <x v="207"/>
    <x v="124"/>
    <x v="0"/>
    <x v="7"/>
    <x v="0"/>
    <n v="30"/>
  </r>
  <r>
    <x v="207"/>
    <x v="124"/>
    <x v="0"/>
    <x v="8"/>
    <x v="0"/>
    <n v="12"/>
  </r>
  <r>
    <x v="207"/>
    <x v="124"/>
    <x v="0"/>
    <x v="9"/>
    <x v="0"/>
    <n v="7"/>
  </r>
  <r>
    <x v="207"/>
    <x v="0"/>
    <x v="0"/>
    <x v="0"/>
    <x v="0"/>
    <n v="127"/>
  </r>
  <r>
    <x v="207"/>
    <x v="125"/>
    <x v="0"/>
    <x v="1"/>
    <x v="0"/>
    <n v="155"/>
  </r>
  <r>
    <x v="207"/>
    <x v="125"/>
    <x v="0"/>
    <x v="2"/>
    <x v="0"/>
    <n v="84"/>
  </r>
  <r>
    <x v="207"/>
    <x v="125"/>
    <x v="0"/>
    <x v="3"/>
    <x v="0"/>
    <n v="73"/>
  </r>
  <r>
    <x v="207"/>
    <x v="125"/>
    <x v="0"/>
    <x v="4"/>
    <x v="0"/>
    <n v="139"/>
  </r>
  <r>
    <x v="207"/>
    <x v="125"/>
    <x v="0"/>
    <x v="5"/>
    <x v="0"/>
    <n v="74"/>
  </r>
  <r>
    <x v="207"/>
    <x v="125"/>
    <x v="0"/>
    <x v="6"/>
    <x v="0"/>
    <n v="107"/>
  </r>
  <r>
    <x v="207"/>
    <x v="125"/>
    <x v="0"/>
    <x v="7"/>
    <x v="0"/>
    <n v="66"/>
  </r>
  <r>
    <x v="207"/>
    <x v="125"/>
    <x v="0"/>
    <x v="8"/>
    <x v="0"/>
    <n v="68"/>
  </r>
  <r>
    <x v="207"/>
    <x v="125"/>
    <x v="0"/>
    <x v="9"/>
    <x v="0"/>
    <n v="113"/>
  </r>
  <r>
    <x v="207"/>
    <x v="0"/>
    <x v="0"/>
    <x v="0"/>
    <x v="0"/>
    <n v="879"/>
  </r>
  <r>
    <x v="208"/>
    <x v="0"/>
    <x v="0"/>
    <x v="1"/>
    <x v="0"/>
    <n v="1591"/>
  </r>
  <r>
    <x v="208"/>
    <x v="0"/>
    <x v="0"/>
    <x v="2"/>
    <x v="0"/>
    <n v="1153"/>
  </r>
  <r>
    <x v="208"/>
    <x v="0"/>
    <x v="0"/>
    <x v="3"/>
    <x v="0"/>
    <n v="733"/>
  </r>
  <r>
    <x v="208"/>
    <x v="0"/>
    <x v="0"/>
    <x v="4"/>
    <x v="0"/>
    <n v="1854"/>
  </r>
  <r>
    <x v="208"/>
    <x v="0"/>
    <x v="0"/>
    <x v="5"/>
    <x v="0"/>
    <n v="1376"/>
  </r>
  <r>
    <x v="208"/>
    <x v="0"/>
    <x v="0"/>
    <x v="6"/>
    <x v="0"/>
    <n v="1569"/>
  </r>
  <r>
    <x v="208"/>
    <x v="0"/>
    <x v="0"/>
    <x v="7"/>
    <x v="0"/>
    <n v="475"/>
  </r>
  <r>
    <x v="208"/>
    <x v="0"/>
    <x v="0"/>
    <x v="8"/>
    <x v="0"/>
    <n v="1607"/>
  </r>
  <r>
    <x v="208"/>
    <x v="0"/>
    <x v="0"/>
    <x v="9"/>
    <x v="0"/>
    <n v="1059"/>
  </r>
  <r>
    <x v="208"/>
    <x v="0"/>
    <x v="0"/>
    <x v="0"/>
    <x v="0"/>
    <n v="11417"/>
  </r>
  <r>
    <x v="209"/>
    <x v="0"/>
    <x v="0"/>
    <x v="1"/>
    <x v="0"/>
    <n v="481"/>
  </r>
  <r>
    <x v="209"/>
    <x v="0"/>
    <x v="0"/>
    <x v="2"/>
    <x v="0"/>
    <n v="522"/>
  </r>
  <r>
    <x v="209"/>
    <x v="0"/>
    <x v="0"/>
    <x v="3"/>
    <x v="0"/>
    <n v="426"/>
  </r>
  <r>
    <x v="209"/>
    <x v="0"/>
    <x v="0"/>
    <x v="4"/>
    <x v="0"/>
    <n v="655"/>
  </r>
  <r>
    <x v="209"/>
    <x v="0"/>
    <x v="0"/>
    <x v="5"/>
    <x v="0"/>
    <n v="383"/>
  </r>
  <r>
    <x v="209"/>
    <x v="0"/>
    <x v="0"/>
    <x v="6"/>
    <x v="0"/>
    <n v="440"/>
  </r>
  <r>
    <x v="209"/>
    <x v="0"/>
    <x v="0"/>
    <x v="7"/>
    <x v="0"/>
    <n v="91"/>
  </r>
  <r>
    <x v="209"/>
    <x v="0"/>
    <x v="0"/>
    <x v="8"/>
    <x v="0"/>
    <n v="411"/>
  </r>
  <r>
    <x v="209"/>
    <x v="0"/>
    <x v="0"/>
    <x v="9"/>
    <x v="0"/>
    <n v="282"/>
  </r>
  <r>
    <x v="209"/>
    <x v="0"/>
    <x v="0"/>
    <x v="0"/>
    <x v="0"/>
    <n v="3691"/>
  </r>
  <r>
    <x v="210"/>
    <x v="0"/>
    <x v="0"/>
    <x v="1"/>
    <x v="0"/>
    <n v="1946"/>
  </r>
  <r>
    <x v="210"/>
    <x v="0"/>
    <x v="0"/>
    <x v="2"/>
    <x v="0"/>
    <n v="1343"/>
  </r>
  <r>
    <x v="210"/>
    <x v="0"/>
    <x v="0"/>
    <x v="3"/>
    <x v="0"/>
    <n v="1052"/>
  </r>
  <r>
    <x v="210"/>
    <x v="0"/>
    <x v="0"/>
    <x v="4"/>
    <x v="0"/>
    <n v="2036"/>
  </r>
  <r>
    <x v="210"/>
    <x v="0"/>
    <x v="0"/>
    <x v="5"/>
    <x v="0"/>
    <n v="1025"/>
  </r>
  <r>
    <x v="210"/>
    <x v="0"/>
    <x v="0"/>
    <x v="6"/>
    <x v="0"/>
    <n v="1540"/>
  </r>
  <r>
    <x v="210"/>
    <x v="0"/>
    <x v="0"/>
    <x v="7"/>
    <x v="0"/>
    <n v="400"/>
  </r>
  <r>
    <x v="210"/>
    <x v="0"/>
    <x v="0"/>
    <x v="8"/>
    <x v="0"/>
    <n v="1410"/>
  </r>
  <r>
    <x v="210"/>
    <x v="0"/>
    <x v="0"/>
    <x v="9"/>
    <x v="0"/>
    <n v="966"/>
  </r>
  <r>
    <x v="210"/>
    <x v="0"/>
    <x v="0"/>
    <x v="0"/>
    <x v="0"/>
    <n v="11718"/>
  </r>
  <r>
    <x v="211"/>
    <x v="0"/>
    <x v="0"/>
    <x v="1"/>
    <x v="0"/>
    <n v="152"/>
  </r>
  <r>
    <x v="211"/>
    <x v="0"/>
    <x v="0"/>
    <x v="2"/>
    <x v="0"/>
    <n v="109"/>
  </r>
  <r>
    <x v="211"/>
    <x v="0"/>
    <x v="0"/>
    <x v="3"/>
    <x v="0"/>
    <n v="63"/>
  </r>
  <r>
    <x v="211"/>
    <x v="0"/>
    <x v="0"/>
    <x v="4"/>
    <x v="0"/>
    <n v="280"/>
  </r>
  <r>
    <x v="211"/>
    <x v="0"/>
    <x v="0"/>
    <x v="5"/>
    <x v="0"/>
    <n v="179"/>
  </r>
  <r>
    <x v="211"/>
    <x v="0"/>
    <x v="0"/>
    <x v="6"/>
    <x v="0"/>
    <n v="238"/>
  </r>
  <r>
    <x v="211"/>
    <x v="0"/>
    <x v="0"/>
    <x v="7"/>
    <x v="0"/>
    <n v="79"/>
  </r>
  <r>
    <x v="211"/>
    <x v="0"/>
    <x v="0"/>
    <x v="8"/>
    <x v="0"/>
    <n v="228"/>
  </r>
  <r>
    <x v="211"/>
    <x v="0"/>
    <x v="0"/>
    <x v="9"/>
    <x v="0"/>
    <n v="82"/>
  </r>
  <r>
    <x v="211"/>
    <x v="0"/>
    <x v="0"/>
    <x v="0"/>
    <x v="0"/>
    <n v="1410"/>
  </r>
  <r>
    <x v="212"/>
    <x v="126"/>
    <x v="0"/>
    <x v="1"/>
    <x v="0"/>
    <n v="395"/>
  </r>
  <r>
    <x v="212"/>
    <x v="126"/>
    <x v="0"/>
    <x v="2"/>
    <x v="0"/>
    <n v="501"/>
  </r>
  <r>
    <x v="212"/>
    <x v="126"/>
    <x v="0"/>
    <x v="3"/>
    <x v="0"/>
    <n v="331"/>
  </r>
  <r>
    <x v="212"/>
    <x v="126"/>
    <x v="0"/>
    <x v="4"/>
    <x v="0"/>
    <n v="864"/>
  </r>
  <r>
    <x v="212"/>
    <x v="126"/>
    <x v="0"/>
    <x v="5"/>
    <x v="0"/>
    <n v="370"/>
  </r>
  <r>
    <x v="212"/>
    <x v="126"/>
    <x v="0"/>
    <x v="6"/>
    <x v="0"/>
    <n v="633"/>
  </r>
  <r>
    <x v="212"/>
    <x v="126"/>
    <x v="0"/>
    <x v="7"/>
    <x v="0"/>
    <n v="160"/>
  </r>
  <r>
    <x v="212"/>
    <x v="126"/>
    <x v="0"/>
    <x v="8"/>
    <x v="0"/>
    <n v="533"/>
  </r>
  <r>
    <x v="212"/>
    <x v="126"/>
    <x v="0"/>
    <x v="9"/>
    <x v="0"/>
    <n v="284"/>
  </r>
  <r>
    <x v="212"/>
    <x v="0"/>
    <x v="0"/>
    <x v="0"/>
    <x v="0"/>
    <n v="4071"/>
  </r>
  <r>
    <x v="212"/>
    <x v="127"/>
    <x v="0"/>
    <x v="1"/>
    <x v="0"/>
    <n v="515"/>
  </r>
  <r>
    <x v="212"/>
    <x v="127"/>
    <x v="0"/>
    <x v="2"/>
    <x v="0"/>
    <n v="266"/>
  </r>
  <r>
    <x v="212"/>
    <x v="127"/>
    <x v="0"/>
    <x v="3"/>
    <x v="0"/>
    <n v="176"/>
  </r>
  <r>
    <x v="212"/>
    <x v="127"/>
    <x v="0"/>
    <x v="4"/>
    <x v="0"/>
    <n v="392"/>
  </r>
  <r>
    <x v="212"/>
    <x v="127"/>
    <x v="0"/>
    <x v="5"/>
    <x v="0"/>
    <n v="406"/>
  </r>
  <r>
    <x v="212"/>
    <x v="127"/>
    <x v="0"/>
    <x v="6"/>
    <x v="0"/>
    <n v="359"/>
  </r>
  <r>
    <x v="212"/>
    <x v="127"/>
    <x v="0"/>
    <x v="7"/>
    <x v="0"/>
    <n v="131"/>
  </r>
  <r>
    <x v="212"/>
    <x v="127"/>
    <x v="0"/>
    <x v="8"/>
    <x v="0"/>
    <n v="444"/>
  </r>
  <r>
    <x v="212"/>
    <x v="127"/>
    <x v="0"/>
    <x v="9"/>
    <x v="0"/>
    <n v="297"/>
  </r>
  <r>
    <x v="212"/>
    <x v="0"/>
    <x v="0"/>
    <x v="0"/>
    <x v="0"/>
    <n v="2986"/>
  </r>
  <r>
    <x v="212"/>
    <x v="128"/>
    <x v="0"/>
    <x v="1"/>
    <x v="0"/>
    <n v="383"/>
  </r>
  <r>
    <x v="212"/>
    <x v="128"/>
    <x v="0"/>
    <x v="2"/>
    <x v="0"/>
    <n v="240"/>
  </r>
  <r>
    <x v="212"/>
    <x v="128"/>
    <x v="0"/>
    <x v="3"/>
    <x v="0"/>
    <n v="154"/>
  </r>
  <r>
    <x v="212"/>
    <x v="128"/>
    <x v="0"/>
    <x v="4"/>
    <x v="0"/>
    <n v="433"/>
  </r>
  <r>
    <x v="212"/>
    <x v="128"/>
    <x v="0"/>
    <x v="5"/>
    <x v="0"/>
    <n v="417"/>
  </r>
  <r>
    <x v="212"/>
    <x v="128"/>
    <x v="0"/>
    <x v="6"/>
    <x v="0"/>
    <n v="391"/>
  </r>
  <r>
    <x v="212"/>
    <x v="128"/>
    <x v="0"/>
    <x v="7"/>
    <x v="0"/>
    <n v="118"/>
  </r>
  <r>
    <x v="212"/>
    <x v="128"/>
    <x v="0"/>
    <x v="8"/>
    <x v="0"/>
    <n v="458"/>
  </r>
  <r>
    <x v="212"/>
    <x v="128"/>
    <x v="0"/>
    <x v="9"/>
    <x v="0"/>
    <n v="287"/>
  </r>
  <r>
    <x v="212"/>
    <x v="0"/>
    <x v="0"/>
    <x v="0"/>
    <x v="0"/>
    <n v="2881"/>
  </r>
  <r>
    <x v="212"/>
    <x v="129"/>
    <x v="0"/>
    <x v="1"/>
    <x v="0"/>
    <n v="91"/>
  </r>
  <r>
    <x v="212"/>
    <x v="129"/>
    <x v="0"/>
    <x v="2"/>
    <x v="0"/>
    <n v="65"/>
  </r>
  <r>
    <x v="212"/>
    <x v="129"/>
    <x v="0"/>
    <x v="3"/>
    <x v="0"/>
    <n v="24"/>
  </r>
  <r>
    <x v="212"/>
    <x v="129"/>
    <x v="0"/>
    <x v="4"/>
    <x v="0"/>
    <n v="73"/>
  </r>
  <r>
    <x v="212"/>
    <x v="129"/>
    <x v="0"/>
    <x v="5"/>
    <x v="0"/>
    <n v="80"/>
  </r>
  <r>
    <x v="212"/>
    <x v="129"/>
    <x v="0"/>
    <x v="6"/>
    <x v="0"/>
    <n v="80"/>
  </r>
  <r>
    <x v="212"/>
    <x v="129"/>
    <x v="0"/>
    <x v="7"/>
    <x v="0"/>
    <n v="26"/>
  </r>
  <r>
    <x v="212"/>
    <x v="129"/>
    <x v="0"/>
    <x v="8"/>
    <x v="0"/>
    <n v="96"/>
  </r>
  <r>
    <x v="212"/>
    <x v="129"/>
    <x v="0"/>
    <x v="9"/>
    <x v="0"/>
    <n v="58"/>
  </r>
  <r>
    <x v="212"/>
    <x v="0"/>
    <x v="0"/>
    <x v="0"/>
    <x v="0"/>
    <n v="593"/>
  </r>
  <r>
    <x v="212"/>
    <x v="130"/>
    <x v="0"/>
    <x v="1"/>
    <x v="0"/>
    <n v="207"/>
  </r>
  <r>
    <x v="212"/>
    <x v="130"/>
    <x v="0"/>
    <x v="2"/>
    <x v="0"/>
    <n v="81"/>
  </r>
  <r>
    <x v="212"/>
    <x v="130"/>
    <x v="0"/>
    <x v="3"/>
    <x v="0"/>
    <n v="48"/>
  </r>
  <r>
    <x v="212"/>
    <x v="130"/>
    <x v="0"/>
    <x v="4"/>
    <x v="0"/>
    <n v="92"/>
  </r>
  <r>
    <x v="212"/>
    <x v="130"/>
    <x v="0"/>
    <x v="5"/>
    <x v="0"/>
    <n v="103"/>
  </r>
  <r>
    <x v="212"/>
    <x v="130"/>
    <x v="0"/>
    <x v="6"/>
    <x v="0"/>
    <n v="106"/>
  </r>
  <r>
    <x v="212"/>
    <x v="130"/>
    <x v="0"/>
    <x v="7"/>
    <x v="0"/>
    <n v="40"/>
  </r>
  <r>
    <x v="212"/>
    <x v="130"/>
    <x v="0"/>
    <x v="8"/>
    <x v="0"/>
    <n v="76"/>
  </r>
  <r>
    <x v="212"/>
    <x v="130"/>
    <x v="0"/>
    <x v="9"/>
    <x v="0"/>
    <n v="133"/>
  </r>
  <r>
    <x v="212"/>
    <x v="0"/>
    <x v="0"/>
    <x v="0"/>
    <x v="0"/>
    <n v="886"/>
  </r>
  <r>
    <x v="213"/>
    <x v="131"/>
    <x v="0"/>
    <x v="1"/>
    <x v="0"/>
    <n v="430"/>
  </r>
  <r>
    <x v="213"/>
    <x v="131"/>
    <x v="0"/>
    <x v="2"/>
    <x v="0"/>
    <n v="470"/>
  </r>
  <r>
    <x v="213"/>
    <x v="131"/>
    <x v="0"/>
    <x v="3"/>
    <x v="0"/>
    <n v="397"/>
  </r>
  <r>
    <x v="213"/>
    <x v="131"/>
    <x v="0"/>
    <x v="4"/>
    <x v="0"/>
    <n v="620"/>
  </r>
  <r>
    <x v="213"/>
    <x v="131"/>
    <x v="0"/>
    <x v="5"/>
    <x v="0"/>
    <n v="338"/>
  </r>
  <r>
    <x v="213"/>
    <x v="131"/>
    <x v="0"/>
    <x v="6"/>
    <x v="0"/>
    <n v="394"/>
  </r>
  <r>
    <x v="213"/>
    <x v="131"/>
    <x v="0"/>
    <x v="7"/>
    <x v="0"/>
    <n v="83"/>
  </r>
  <r>
    <x v="213"/>
    <x v="131"/>
    <x v="0"/>
    <x v="8"/>
    <x v="0"/>
    <n v="379"/>
  </r>
  <r>
    <x v="213"/>
    <x v="131"/>
    <x v="0"/>
    <x v="9"/>
    <x v="0"/>
    <n v="245"/>
  </r>
  <r>
    <x v="213"/>
    <x v="0"/>
    <x v="0"/>
    <x v="0"/>
    <x v="0"/>
    <n v="3356"/>
  </r>
  <r>
    <x v="213"/>
    <x v="132"/>
    <x v="0"/>
    <x v="1"/>
    <x v="0"/>
    <n v="51"/>
  </r>
  <r>
    <x v="213"/>
    <x v="132"/>
    <x v="0"/>
    <x v="2"/>
    <x v="0"/>
    <n v="52"/>
  </r>
  <r>
    <x v="213"/>
    <x v="132"/>
    <x v="0"/>
    <x v="3"/>
    <x v="0"/>
    <n v="29"/>
  </r>
  <r>
    <x v="213"/>
    <x v="132"/>
    <x v="0"/>
    <x v="4"/>
    <x v="0"/>
    <n v="35"/>
  </r>
  <r>
    <x v="213"/>
    <x v="132"/>
    <x v="0"/>
    <x v="5"/>
    <x v="0"/>
    <n v="45"/>
  </r>
  <r>
    <x v="213"/>
    <x v="132"/>
    <x v="0"/>
    <x v="6"/>
    <x v="0"/>
    <n v="46"/>
  </r>
  <r>
    <x v="213"/>
    <x v="132"/>
    <x v="0"/>
    <x v="7"/>
    <x v="0"/>
    <n v="8"/>
  </r>
  <r>
    <x v="213"/>
    <x v="132"/>
    <x v="0"/>
    <x v="8"/>
    <x v="0"/>
    <n v="32"/>
  </r>
  <r>
    <x v="213"/>
    <x v="132"/>
    <x v="0"/>
    <x v="9"/>
    <x v="0"/>
    <n v="37"/>
  </r>
  <r>
    <x v="213"/>
    <x v="0"/>
    <x v="0"/>
    <x v="0"/>
    <x v="0"/>
    <n v="335"/>
  </r>
  <r>
    <x v="214"/>
    <x v="133"/>
    <x v="0"/>
    <x v="1"/>
    <x v="0"/>
    <n v="243"/>
  </r>
  <r>
    <x v="214"/>
    <x v="133"/>
    <x v="0"/>
    <x v="2"/>
    <x v="0"/>
    <n v="209"/>
  </r>
  <r>
    <x v="214"/>
    <x v="133"/>
    <x v="0"/>
    <x v="3"/>
    <x v="0"/>
    <n v="175"/>
  </r>
  <r>
    <x v="214"/>
    <x v="133"/>
    <x v="0"/>
    <x v="4"/>
    <x v="0"/>
    <n v="504"/>
  </r>
  <r>
    <x v="214"/>
    <x v="133"/>
    <x v="0"/>
    <x v="5"/>
    <x v="0"/>
    <n v="272"/>
  </r>
  <r>
    <x v="214"/>
    <x v="133"/>
    <x v="0"/>
    <x v="6"/>
    <x v="0"/>
    <n v="384"/>
  </r>
  <r>
    <x v="214"/>
    <x v="133"/>
    <x v="0"/>
    <x v="7"/>
    <x v="0"/>
    <n v="122"/>
  </r>
  <r>
    <x v="214"/>
    <x v="133"/>
    <x v="0"/>
    <x v="8"/>
    <x v="0"/>
    <n v="467"/>
  </r>
  <r>
    <x v="214"/>
    <x v="133"/>
    <x v="0"/>
    <x v="9"/>
    <x v="0"/>
    <n v="238"/>
  </r>
  <r>
    <x v="214"/>
    <x v="0"/>
    <x v="0"/>
    <x v="0"/>
    <x v="0"/>
    <n v="2614"/>
  </r>
  <r>
    <x v="214"/>
    <x v="134"/>
    <x v="0"/>
    <x v="1"/>
    <x v="0"/>
    <n v="1194"/>
  </r>
  <r>
    <x v="214"/>
    <x v="134"/>
    <x v="0"/>
    <x v="2"/>
    <x v="0"/>
    <n v="747"/>
  </r>
  <r>
    <x v="214"/>
    <x v="134"/>
    <x v="0"/>
    <x v="3"/>
    <x v="0"/>
    <n v="563"/>
  </r>
  <r>
    <x v="214"/>
    <x v="134"/>
    <x v="0"/>
    <x v="4"/>
    <x v="0"/>
    <n v="993"/>
  </r>
  <r>
    <x v="214"/>
    <x v="134"/>
    <x v="0"/>
    <x v="5"/>
    <x v="0"/>
    <n v="429"/>
  </r>
  <r>
    <x v="214"/>
    <x v="134"/>
    <x v="0"/>
    <x v="6"/>
    <x v="0"/>
    <n v="749"/>
  </r>
  <r>
    <x v="214"/>
    <x v="134"/>
    <x v="0"/>
    <x v="7"/>
    <x v="0"/>
    <n v="137"/>
  </r>
  <r>
    <x v="214"/>
    <x v="134"/>
    <x v="0"/>
    <x v="8"/>
    <x v="0"/>
    <n v="536"/>
  </r>
  <r>
    <x v="214"/>
    <x v="134"/>
    <x v="0"/>
    <x v="9"/>
    <x v="0"/>
    <n v="503"/>
  </r>
  <r>
    <x v="214"/>
    <x v="0"/>
    <x v="0"/>
    <x v="0"/>
    <x v="0"/>
    <n v="5851"/>
  </r>
  <r>
    <x v="214"/>
    <x v="135"/>
    <x v="0"/>
    <x v="1"/>
    <x v="0"/>
    <n v="74"/>
  </r>
  <r>
    <x v="214"/>
    <x v="135"/>
    <x v="0"/>
    <x v="2"/>
    <x v="0"/>
    <n v="83"/>
  </r>
  <r>
    <x v="214"/>
    <x v="135"/>
    <x v="0"/>
    <x v="3"/>
    <x v="0"/>
    <n v="50"/>
  </r>
  <r>
    <x v="214"/>
    <x v="135"/>
    <x v="0"/>
    <x v="4"/>
    <x v="0"/>
    <n v="137"/>
  </r>
  <r>
    <x v="214"/>
    <x v="135"/>
    <x v="0"/>
    <x v="5"/>
    <x v="0"/>
    <n v="97"/>
  </r>
  <r>
    <x v="214"/>
    <x v="135"/>
    <x v="0"/>
    <x v="6"/>
    <x v="0"/>
    <n v="100"/>
  </r>
  <r>
    <x v="214"/>
    <x v="135"/>
    <x v="0"/>
    <x v="7"/>
    <x v="0"/>
    <n v="31"/>
  </r>
  <r>
    <x v="214"/>
    <x v="135"/>
    <x v="0"/>
    <x v="8"/>
    <x v="0"/>
    <n v="117"/>
  </r>
  <r>
    <x v="214"/>
    <x v="135"/>
    <x v="0"/>
    <x v="9"/>
    <x v="0"/>
    <n v="55"/>
  </r>
  <r>
    <x v="214"/>
    <x v="0"/>
    <x v="0"/>
    <x v="0"/>
    <x v="0"/>
    <n v="744"/>
  </r>
  <r>
    <x v="214"/>
    <x v="136"/>
    <x v="0"/>
    <x v="1"/>
    <x v="0"/>
    <n v="342"/>
  </r>
  <r>
    <x v="214"/>
    <x v="136"/>
    <x v="0"/>
    <x v="2"/>
    <x v="0"/>
    <n v="262"/>
  </r>
  <r>
    <x v="214"/>
    <x v="136"/>
    <x v="0"/>
    <x v="3"/>
    <x v="0"/>
    <n v="225"/>
  </r>
  <r>
    <x v="214"/>
    <x v="136"/>
    <x v="0"/>
    <x v="4"/>
    <x v="0"/>
    <n v="353"/>
  </r>
  <r>
    <x v="214"/>
    <x v="136"/>
    <x v="0"/>
    <x v="5"/>
    <x v="0"/>
    <n v="191"/>
  </r>
  <r>
    <x v="214"/>
    <x v="136"/>
    <x v="0"/>
    <x v="6"/>
    <x v="0"/>
    <n v="263"/>
  </r>
  <r>
    <x v="214"/>
    <x v="136"/>
    <x v="0"/>
    <x v="7"/>
    <x v="0"/>
    <n v="84"/>
  </r>
  <r>
    <x v="214"/>
    <x v="136"/>
    <x v="0"/>
    <x v="8"/>
    <x v="0"/>
    <n v="249"/>
  </r>
  <r>
    <x v="214"/>
    <x v="136"/>
    <x v="0"/>
    <x v="9"/>
    <x v="0"/>
    <n v="129"/>
  </r>
  <r>
    <x v="214"/>
    <x v="0"/>
    <x v="0"/>
    <x v="0"/>
    <x v="0"/>
    <n v="2098"/>
  </r>
  <r>
    <x v="214"/>
    <x v="137"/>
    <x v="0"/>
    <x v="1"/>
    <x v="0"/>
    <n v="93"/>
  </r>
  <r>
    <x v="214"/>
    <x v="137"/>
    <x v="0"/>
    <x v="2"/>
    <x v="0"/>
    <n v="42"/>
  </r>
  <r>
    <x v="214"/>
    <x v="137"/>
    <x v="0"/>
    <x v="3"/>
    <x v="0"/>
    <n v="39"/>
  </r>
  <r>
    <x v="214"/>
    <x v="137"/>
    <x v="0"/>
    <x v="4"/>
    <x v="0"/>
    <n v="49"/>
  </r>
  <r>
    <x v="214"/>
    <x v="137"/>
    <x v="0"/>
    <x v="5"/>
    <x v="0"/>
    <n v="36"/>
  </r>
  <r>
    <x v="214"/>
    <x v="137"/>
    <x v="0"/>
    <x v="6"/>
    <x v="0"/>
    <n v="44"/>
  </r>
  <r>
    <x v="214"/>
    <x v="137"/>
    <x v="0"/>
    <x v="7"/>
    <x v="0"/>
    <n v="26"/>
  </r>
  <r>
    <x v="214"/>
    <x v="137"/>
    <x v="0"/>
    <x v="8"/>
    <x v="0"/>
    <n v="41"/>
  </r>
  <r>
    <x v="214"/>
    <x v="137"/>
    <x v="0"/>
    <x v="9"/>
    <x v="0"/>
    <n v="41"/>
  </r>
  <r>
    <x v="214"/>
    <x v="0"/>
    <x v="0"/>
    <x v="0"/>
    <x v="0"/>
    <n v="411"/>
  </r>
  <r>
    <x v="215"/>
    <x v="138"/>
    <x v="0"/>
    <x v="1"/>
    <x v="0"/>
    <n v="152"/>
  </r>
  <r>
    <x v="215"/>
    <x v="138"/>
    <x v="0"/>
    <x v="2"/>
    <x v="0"/>
    <n v="109"/>
  </r>
  <r>
    <x v="215"/>
    <x v="138"/>
    <x v="0"/>
    <x v="3"/>
    <x v="0"/>
    <n v="63"/>
  </r>
  <r>
    <x v="215"/>
    <x v="138"/>
    <x v="0"/>
    <x v="4"/>
    <x v="0"/>
    <n v="280"/>
  </r>
  <r>
    <x v="215"/>
    <x v="138"/>
    <x v="0"/>
    <x v="5"/>
    <x v="0"/>
    <n v="179"/>
  </r>
  <r>
    <x v="215"/>
    <x v="138"/>
    <x v="0"/>
    <x v="6"/>
    <x v="0"/>
    <n v="238"/>
  </r>
  <r>
    <x v="215"/>
    <x v="138"/>
    <x v="0"/>
    <x v="7"/>
    <x v="0"/>
    <n v="79"/>
  </r>
  <r>
    <x v="215"/>
    <x v="138"/>
    <x v="0"/>
    <x v="8"/>
    <x v="0"/>
    <n v="228"/>
  </r>
  <r>
    <x v="215"/>
    <x v="138"/>
    <x v="0"/>
    <x v="9"/>
    <x v="0"/>
    <n v="82"/>
  </r>
  <r>
    <x v="215"/>
    <x v="0"/>
    <x v="0"/>
    <x v="0"/>
    <x v="0"/>
    <n v="1410"/>
  </r>
  <r>
    <x v="215"/>
    <x v="139"/>
    <x v="0"/>
    <x v="1"/>
    <x v="0"/>
    <n v="31719"/>
  </r>
  <r>
    <x v="215"/>
    <x v="139"/>
    <x v="0"/>
    <x v="2"/>
    <x v="0"/>
    <n v="52548"/>
  </r>
  <r>
    <x v="215"/>
    <x v="139"/>
    <x v="0"/>
    <x v="3"/>
    <x v="0"/>
    <n v="35800"/>
  </r>
  <r>
    <x v="215"/>
    <x v="139"/>
    <x v="0"/>
    <x v="4"/>
    <x v="0"/>
    <n v="63670"/>
  </r>
  <r>
    <x v="215"/>
    <x v="139"/>
    <x v="0"/>
    <x v="5"/>
    <x v="0"/>
    <n v="71068"/>
  </r>
  <r>
    <x v="215"/>
    <x v="139"/>
    <x v="0"/>
    <x v="6"/>
    <x v="0"/>
    <n v="57642"/>
  </r>
  <r>
    <x v="215"/>
    <x v="139"/>
    <x v="0"/>
    <x v="7"/>
    <x v="0"/>
    <n v="7849"/>
  </r>
  <r>
    <x v="215"/>
    <x v="139"/>
    <x v="0"/>
    <x v="8"/>
    <x v="0"/>
    <n v="49505"/>
  </r>
  <r>
    <x v="215"/>
    <x v="139"/>
    <x v="0"/>
    <x v="9"/>
    <x v="0"/>
    <n v="26722"/>
  </r>
  <r>
    <x v="215"/>
    <x v="0"/>
    <x v="0"/>
    <x v="0"/>
    <x v="0"/>
    <n v="396523"/>
  </r>
  <r>
    <x v="216"/>
    <x v="7"/>
    <x v="0"/>
    <x v="1"/>
    <x v="0"/>
    <n v="7108"/>
  </r>
  <r>
    <x v="216"/>
    <x v="7"/>
    <x v="0"/>
    <x v="2"/>
    <x v="0"/>
    <n v="4038"/>
  </r>
  <r>
    <x v="216"/>
    <x v="7"/>
    <x v="0"/>
    <x v="3"/>
    <x v="0"/>
    <n v="4553"/>
  </r>
  <r>
    <x v="216"/>
    <x v="7"/>
    <x v="0"/>
    <x v="4"/>
    <x v="0"/>
    <n v="7465"/>
  </r>
  <r>
    <x v="216"/>
    <x v="7"/>
    <x v="0"/>
    <x v="5"/>
    <x v="0"/>
    <n v="3087"/>
  </r>
  <r>
    <x v="216"/>
    <x v="7"/>
    <x v="0"/>
    <x v="6"/>
    <x v="0"/>
    <n v="4360"/>
  </r>
  <r>
    <x v="216"/>
    <x v="7"/>
    <x v="0"/>
    <x v="7"/>
    <x v="0"/>
    <n v="2088"/>
  </r>
  <r>
    <x v="216"/>
    <x v="7"/>
    <x v="0"/>
    <x v="8"/>
    <x v="0"/>
    <n v="2890"/>
  </r>
  <r>
    <x v="216"/>
    <x v="7"/>
    <x v="0"/>
    <x v="9"/>
    <x v="0"/>
    <n v="2967"/>
  </r>
  <r>
    <x v="216"/>
    <x v="0"/>
    <x v="0"/>
    <x v="0"/>
    <x v="0"/>
    <n v="38555"/>
  </r>
  <r>
    <x v="216"/>
    <x v="6"/>
    <x v="0"/>
    <x v="1"/>
    <x v="0"/>
    <n v="660"/>
  </r>
  <r>
    <x v="216"/>
    <x v="6"/>
    <x v="0"/>
    <x v="2"/>
    <x v="0"/>
    <n v="363"/>
  </r>
  <r>
    <x v="216"/>
    <x v="6"/>
    <x v="0"/>
    <x v="3"/>
    <x v="0"/>
    <n v="359"/>
  </r>
  <r>
    <x v="216"/>
    <x v="6"/>
    <x v="0"/>
    <x v="4"/>
    <x v="0"/>
    <n v="677"/>
  </r>
  <r>
    <x v="216"/>
    <x v="6"/>
    <x v="0"/>
    <x v="5"/>
    <x v="0"/>
    <n v="348"/>
  </r>
  <r>
    <x v="216"/>
    <x v="6"/>
    <x v="0"/>
    <x v="6"/>
    <x v="0"/>
    <n v="460"/>
  </r>
  <r>
    <x v="216"/>
    <x v="6"/>
    <x v="0"/>
    <x v="7"/>
    <x v="0"/>
    <n v="359"/>
  </r>
  <r>
    <x v="216"/>
    <x v="6"/>
    <x v="0"/>
    <x v="8"/>
    <x v="0"/>
    <n v="353"/>
  </r>
  <r>
    <x v="216"/>
    <x v="6"/>
    <x v="0"/>
    <x v="9"/>
    <x v="0"/>
    <n v="455"/>
  </r>
  <r>
    <x v="216"/>
    <x v="0"/>
    <x v="0"/>
    <x v="0"/>
    <x v="0"/>
    <n v="4034"/>
  </r>
  <r>
    <x v="216"/>
    <x v="140"/>
    <x v="0"/>
    <x v="1"/>
    <x v="0"/>
    <n v="47"/>
  </r>
  <r>
    <x v="216"/>
    <x v="140"/>
    <x v="0"/>
    <x v="2"/>
    <x v="0"/>
    <n v="23"/>
  </r>
  <r>
    <x v="216"/>
    <x v="140"/>
    <x v="0"/>
    <x v="3"/>
    <x v="0"/>
    <n v="28"/>
  </r>
  <r>
    <x v="216"/>
    <x v="140"/>
    <x v="0"/>
    <x v="4"/>
    <x v="0"/>
    <n v="54"/>
  </r>
  <r>
    <x v="216"/>
    <x v="140"/>
    <x v="0"/>
    <x v="5"/>
    <x v="0"/>
    <n v="27"/>
  </r>
  <r>
    <x v="216"/>
    <x v="140"/>
    <x v="0"/>
    <x v="6"/>
    <x v="0"/>
    <n v="177"/>
  </r>
  <r>
    <x v="216"/>
    <x v="140"/>
    <x v="0"/>
    <x v="7"/>
    <x v="0"/>
    <n v="2"/>
  </r>
  <r>
    <x v="216"/>
    <x v="140"/>
    <x v="0"/>
    <x v="8"/>
    <x v="0"/>
    <n v="8"/>
  </r>
  <r>
    <x v="216"/>
    <x v="140"/>
    <x v="0"/>
    <x v="9"/>
    <x v="0"/>
    <n v="13"/>
  </r>
  <r>
    <x v="216"/>
    <x v="0"/>
    <x v="0"/>
    <x v="0"/>
    <x v="0"/>
    <n v="380"/>
  </r>
  <r>
    <x v="217"/>
    <x v="141"/>
    <x v="0"/>
    <x v="1"/>
    <x v="0"/>
    <n v="1069"/>
  </r>
  <r>
    <x v="217"/>
    <x v="141"/>
    <x v="0"/>
    <x v="2"/>
    <x v="0"/>
    <n v="542"/>
  </r>
  <r>
    <x v="217"/>
    <x v="141"/>
    <x v="0"/>
    <x v="3"/>
    <x v="0"/>
    <n v="535"/>
  </r>
  <r>
    <x v="217"/>
    <x v="141"/>
    <x v="0"/>
    <x v="4"/>
    <x v="0"/>
    <n v="1002"/>
  </r>
  <r>
    <x v="217"/>
    <x v="141"/>
    <x v="0"/>
    <x v="5"/>
    <x v="0"/>
    <n v="472"/>
  </r>
  <r>
    <x v="217"/>
    <x v="141"/>
    <x v="0"/>
    <x v="6"/>
    <x v="0"/>
    <n v="506"/>
  </r>
  <r>
    <x v="217"/>
    <x v="141"/>
    <x v="0"/>
    <x v="7"/>
    <x v="0"/>
    <n v="327"/>
  </r>
  <r>
    <x v="217"/>
    <x v="141"/>
    <x v="0"/>
    <x v="8"/>
    <x v="0"/>
    <n v="469"/>
  </r>
  <r>
    <x v="217"/>
    <x v="141"/>
    <x v="0"/>
    <x v="9"/>
    <x v="0"/>
    <n v="434"/>
  </r>
  <r>
    <x v="217"/>
    <x v="0"/>
    <x v="0"/>
    <x v="0"/>
    <x v="0"/>
    <n v="5355"/>
  </r>
  <r>
    <x v="217"/>
    <x v="142"/>
    <x v="0"/>
    <x v="1"/>
    <x v="0"/>
    <n v="1762"/>
  </r>
  <r>
    <x v="217"/>
    <x v="142"/>
    <x v="0"/>
    <x v="2"/>
    <x v="0"/>
    <n v="901"/>
  </r>
  <r>
    <x v="217"/>
    <x v="142"/>
    <x v="0"/>
    <x v="3"/>
    <x v="0"/>
    <n v="777"/>
  </r>
  <r>
    <x v="217"/>
    <x v="142"/>
    <x v="0"/>
    <x v="4"/>
    <x v="0"/>
    <n v="1497"/>
  </r>
  <r>
    <x v="217"/>
    <x v="142"/>
    <x v="0"/>
    <x v="5"/>
    <x v="0"/>
    <n v="729"/>
  </r>
  <r>
    <x v="217"/>
    <x v="142"/>
    <x v="0"/>
    <x v="6"/>
    <x v="0"/>
    <n v="781"/>
  </r>
  <r>
    <x v="217"/>
    <x v="142"/>
    <x v="0"/>
    <x v="7"/>
    <x v="0"/>
    <n v="518"/>
  </r>
  <r>
    <x v="217"/>
    <x v="142"/>
    <x v="0"/>
    <x v="8"/>
    <x v="0"/>
    <n v="776"/>
  </r>
  <r>
    <x v="217"/>
    <x v="142"/>
    <x v="0"/>
    <x v="9"/>
    <x v="0"/>
    <n v="856"/>
  </r>
  <r>
    <x v="217"/>
    <x v="0"/>
    <x v="0"/>
    <x v="0"/>
    <x v="0"/>
    <n v="8597"/>
  </r>
  <r>
    <x v="217"/>
    <x v="143"/>
    <x v="0"/>
    <x v="1"/>
    <x v="0"/>
    <n v="2004"/>
  </r>
  <r>
    <x v="217"/>
    <x v="143"/>
    <x v="0"/>
    <x v="2"/>
    <x v="0"/>
    <n v="1014"/>
  </r>
  <r>
    <x v="217"/>
    <x v="143"/>
    <x v="0"/>
    <x v="3"/>
    <x v="0"/>
    <n v="1299"/>
  </r>
  <r>
    <x v="217"/>
    <x v="143"/>
    <x v="0"/>
    <x v="4"/>
    <x v="0"/>
    <n v="1973"/>
  </r>
  <r>
    <x v="217"/>
    <x v="143"/>
    <x v="0"/>
    <x v="5"/>
    <x v="0"/>
    <n v="921"/>
  </r>
  <r>
    <x v="217"/>
    <x v="143"/>
    <x v="0"/>
    <x v="6"/>
    <x v="0"/>
    <n v="1230"/>
  </r>
  <r>
    <x v="217"/>
    <x v="143"/>
    <x v="0"/>
    <x v="7"/>
    <x v="0"/>
    <n v="684"/>
  </r>
  <r>
    <x v="217"/>
    <x v="143"/>
    <x v="0"/>
    <x v="8"/>
    <x v="0"/>
    <n v="794"/>
  </r>
  <r>
    <x v="217"/>
    <x v="143"/>
    <x v="0"/>
    <x v="9"/>
    <x v="0"/>
    <n v="967"/>
  </r>
  <r>
    <x v="217"/>
    <x v="0"/>
    <x v="0"/>
    <x v="0"/>
    <x v="0"/>
    <n v="10888"/>
  </r>
  <r>
    <x v="217"/>
    <x v="144"/>
    <x v="0"/>
    <x v="1"/>
    <x v="0"/>
    <n v="1803"/>
  </r>
  <r>
    <x v="217"/>
    <x v="144"/>
    <x v="0"/>
    <x v="2"/>
    <x v="0"/>
    <n v="1151"/>
  </r>
  <r>
    <x v="217"/>
    <x v="144"/>
    <x v="0"/>
    <x v="3"/>
    <x v="0"/>
    <n v="1342"/>
  </r>
  <r>
    <x v="217"/>
    <x v="144"/>
    <x v="0"/>
    <x v="4"/>
    <x v="0"/>
    <n v="2104"/>
  </r>
  <r>
    <x v="217"/>
    <x v="144"/>
    <x v="0"/>
    <x v="5"/>
    <x v="0"/>
    <n v="835"/>
  </r>
  <r>
    <x v="217"/>
    <x v="144"/>
    <x v="0"/>
    <x v="6"/>
    <x v="0"/>
    <n v="1300"/>
  </r>
  <r>
    <x v="217"/>
    <x v="144"/>
    <x v="0"/>
    <x v="7"/>
    <x v="0"/>
    <n v="556"/>
  </r>
  <r>
    <x v="217"/>
    <x v="144"/>
    <x v="0"/>
    <x v="8"/>
    <x v="0"/>
    <n v="711"/>
  </r>
  <r>
    <x v="217"/>
    <x v="144"/>
    <x v="0"/>
    <x v="9"/>
    <x v="0"/>
    <n v="689"/>
  </r>
  <r>
    <x v="217"/>
    <x v="0"/>
    <x v="0"/>
    <x v="0"/>
    <x v="0"/>
    <n v="10492"/>
  </r>
  <r>
    <x v="217"/>
    <x v="145"/>
    <x v="0"/>
    <x v="1"/>
    <x v="0"/>
    <n v="946"/>
  </r>
  <r>
    <x v="217"/>
    <x v="145"/>
    <x v="0"/>
    <x v="2"/>
    <x v="0"/>
    <n v="758"/>
  </r>
  <r>
    <x v="217"/>
    <x v="145"/>
    <x v="0"/>
    <x v="3"/>
    <x v="0"/>
    <n v="928"/>
  </r>
  <r>
    <x v="217"/>
    <x v="145"/>
    <x v="0"/>
    <x v="4"/>
    <x v="0"/>
    <n v="1434"/>
  </r>
  <r>
    <x v="217"/>
    <x v="145"/>
    <x v="0"/>
    <x v="5"/>
    <x v="0"/>
    <n v="434"/>
  </r>
  <r>
    <x v="217"/>
    <x v="145"/>
    <x v="0"/>
    <x v="6"/>
    <x v="0"/>
    <n v="940"/>
  </r>
  <r>
    <x v="217"/>
    <x v="145"/>
    <x v="0"/>
    <x v="7"/>
    <x v="0"/>
    <n v="339"/>
  </r>
  <r>
    <x v="217"/>
    <x v="145"/>
    <x v="0"/>
    <x v="8"/>
    <x v="0"/>
    <n v="465"/>
  </r>
  <r>
    <x v="217"/>
    <x v="145"/>
    <x v="0"/>
    <x v="9"/>
    <x v="0"/>
    <n v="452"/>
  </r>
  <r>
    <x v="217"/>
    <x v="0"/>
    <x v="0"/>
    <x v="0"/>
    <x v="0"/>
    <n v="6695"/>
  </r>
  <r>
    <x v="217"/>
    <x v="140"/>
    <x v="0"/>
    <x v="1"/>
    <x v="0"/>
    <n v="231"/>
  </r>
  <r>
    <x v="217"/>
    <x v="140"/>
    <x v="0"/>
    <x v="2"/>
    <x v="0"/>
    <n v="58"/>
  </r>
  <r>
    <x v="217"/>
    <x v="140"/>
    <x v="0"/>
    <x v="3"/>
    <x v="0"/>
    <n v="59"/>
  </r>
  <r>
    <x v="217"/>
    <x v="140"/>
    <x v="0"/>
    <x v="4"/>
    <x v="0"/>
    <n v="186"/>
  </r>
  <r>
    <x v="217"/>
    <x v="140"/>
    <x v="0"/>
    <x v="5"/>
    <x v="0"/>
    <n v="71"/>
  </r>
  <r>
    <x v="217"/>
    <x v="140"/>
    <x v="0"/>
    <x v="6"/>
    <x v="0"/>
    <n v="239"/>
  </r>
  <r>
    <x v="217"/>
    <x v="140"/>
    <x v="0"/>
    <x v="7"/>
    <x v="0"/>
    <n v="25"/>
  </r>
  <r>
    <x v="217"/>
    <x v="140"/>
    <x v="0"/>
    <x v="8"/>
    <x v="0"/>
    <n v="35"/>
  </r>
  <r>
    <x v="217"/>
    <x v="140"/>
    <x v="0"/>
    <x v="9"/>
    <x v="0"/>
    <n v="36"/>
  </r>
  <r>
    <x v="217"/>
    <x v="0"/>
    <x v="0"/>
    <x v="0"/>
    <x v="0"/>
    <n v="941"/>
  </r>
  <r>
    <x v="218"/>
    <x v="146"/>
    <x v="0"/>
    <x v="1"/>
    <x v="0"/>
    <n v="227"/>
  </r>
  <r>
    <x v="218"/>
    <x v="146"/>
    <x v="0"/>
    <x v="2"/>
    <x v="0"/>
    <n v="392"/>
  </r>
  <r>
    <x v="218"/>
    <x v="146"/>
    <x v="0"/>
    <x v="3"/>
    <x v="0"/>
    <n v="239"/>
  </r>
  <r>
    <x v="218"/>
    <x v="146"/>
    <x v="0"/>
    <x v="4"/>
    <x v="0"/>
    <n v="630"/>
  </r>
  <r>
    <x v="218"/>
    <x v="146"/>
    <x v="0"/>
    <x v="5"/>
    <x v="0"/>
    <n v="496"/>
  </r>
  <r>
    <x v="218"/>
    <x v="146"/>
    <x v="0"/>
    <x v="6"/>
    <x v="0"/>
    <n v="548"/>
  </r>
  <r>
    <x v="218"/>
    <x v="146"/>
    <x v="0"/>
    <x v="7"/>
    <x v="0"/>
    <n v="369"/>
  </r>
  <r>
    <x v="218"/>
    <x v="146"/>
    <x v="0"/>
    <x v="8"/>
    <x v="0"/>
    <n v="461"/>
  </r>
  <r>
    <x v="218"/>
    <x v="146"/>
    <x v="0"/>
    <x v="9"/>
    <x v="0"/>
    <n v="540"/>
  </r>
  <r>
    <x v="218"/>
    <x v="0"/>
    <x v="0"/>
    <x v="0"/>
    <x v="0"/>
    <n v="3902"/>
  </r>
  <r>
    <x v="218"/>
    <x v="147"/>
    <x v="0"/>
    <x v="1"/>
    <x v="0"/>
    <n v="747"/>
  </r>
  <r>
    <x v="218"/>
    <x v="147"/>
    <x v="0"/>
    <x v="2"/>
    <x v="0"/>
    <n v="135"/>
  </r>
  <r>
    <x v="218"/>
    <x v="147"/>
    <x v="0"/>
    <x v="3"/>
    <x v="0"/>
    <n v="227"/>
  </r>
  <r>
    <x v="218"/>
    <x v="147"/>
    <x v="0"/>
    <x v="4"/>
    <x v="0"/>
    <n v="45"/>
  </r>
  <r>
    <x v="218"/>
    <x v="147"/>
    <x v="0"/>
    <x v="5"/>
    <x v="0"/>
    <n v="30"/>
  </r>
  <r>
    <x v="218"/>
    <x v="147"/>
    <x v="0"/>
    <x v="6"/>
    <x v="0"/>
    <n v="35"/>
  </r>
  <r>
    <x v="218"/>
    <x v="147"/>
    <x v="0"/>
    <x v="7"/>
    <x v="0"/>
    <n v="3"/>
  </r>
  <r>
    <x v="218"/>
    <x v="147"/>
    <x v="0"/>
    <x v="8"/>
    <x v="0"/>
    <n v="6"/>
  </r>
  <r>
    <x v="218"/>
    <x v="147"/>
    <x v="0"/>
    <x v="9"/>
    <x v="0"/>
    <n v="3"/>
  </r>
  <r>
    <x v="218"/>
    <x v="0"/>
    <x v="0"/>
    <x v="0"/>
    <x v="0"/>
    <n v="1231"/>
  </r>
  <r>
    <x v="218"/>
    <x v="148"/>
    <x v="0"/>
    <x v="1"/>
    <x v="0"/>
    <n v="5"/>
  </r>
  <r>
    <x v="218"/>
    <x v="148"/>
    <x v="0"/>
    <x v="2"/>
    <x v="0"/>
    <n v="6"/>
  </r>
  <r>
    <x v="218"/>
    <x v="148"/>
    <x v="0"/>
    <x v="3"/>
    <x v="0"/>
    <n v="3"/>
  </r>
  <r>
    <x v="218"/>
    <x v="148"/>
    <x v="0"/>
    <x v="4"/>
    <x v="0"/>
    <n v="26"/>
  </r>
  <r>
    <x v="218"/>
    <x v="148"/>
    <x v="0"/>
    <x v="5"/>
    <x v="0"/>
    <n v="155"/>
  </r>
  <r>
    <x v="218"/>
    <x v="148"/>
    <x v="0"/>
    <x v="6"/>
    <x v="0"/>
    <n v="17"/>
  </r>
  <r>
    <x v="218"/>
    <x v="148"/>
    <x v="0"/>
    <x v="7"/>
    <x v="0"/>
    <n v="12"/>
  </r>
  <r>
    <x v="218"/>
    <x v="148"/>
    <x v="0"/>
    <x v="8"/>
    <x v="0"/>
    <n v="13"/>
  </r>
  <r>
    <x v="218"/>
    <x v="148"/>
    <x v="0"/>
    <x v="9"/>
    <x v="0"/>
    <n v="11"/>
  </r>
  <r>
    <x v="218"/>
    <x v="0"/>
    <x v="0"/>
    <x v="0"/>
    <x v="0"/>
    <n v="248"/>
  </r>
  <r>
    <x v="218"/>
    <x v="149"/>
    <x v="0"/>
    <x v="1"/>
    <x v="0"/>
    <n v="6736"/>
  </r>
  <r>
    <x v="218"/>
    <x v="149"/>
    <x v="0"/>
    <x v="2"/>
    <x v="0"/>
    <n v="3847"/>
  </r>
  <r>
    <x v="218"/>
    <x v="149"/>
    <x v="0"/>
    <x v="3"/>
    <x v="0"/>
    <n v="4383"/>
  </r>
  <r>
    <x v="218"/>
    <x v="149"/>
    <x v="0"/>
    <x v="4"/>
    <x v="0"/>
    <n v="7402"/>
  </r>
  <r>
    <x v="218"/>
    <x v="149"/>
    <x v="0"/>
    <x v="5"/>
    <x v="0"/>
    <n v="2740"/>
  </r>
  <r>
    <x v="218"/>
    <x v="149"/>
    <x v="0"/>
    <x v="6"/>
    <x v="0"/>
    <n v="4203"/>
  </r>
  <r>
    <x v="218"/>
    <x v="149"/>
    <x v="0"/>
    <x v="7"/>
    <x v="0"/>
    <n v="2049"/>
  </r>
  <r>
    <x v="218"/>
    <x v="149"/>
    <x v="0"/>
    <x v="8"/>
    <x v="0"/>
    <n v="2759"/>
  </r>
  <r>
    <x v="218"/>
    <x v="149"/>
    <x v="0"/>
    <x v="9"/>
    <x v="0"/>
    <n v="2859"/>
  </r>
  <r>
    <x v="218"/>
    <x v="0"/>
    <x v="0"/>
    <x v="0"/>
    <x v="0"/>
    <n v="36977"/>
  </r>
  <r>
    <x v="218"/>
    <x v="117"/>
    <x v="0"/>
    <x v="1"/>
    <x v="0"/>
    <n v="54"/>
  </r>
  <r>
    <x v="218"/>
    <x v="117"/>
    <x v="0"/>
    <x v="2"/>
    <x v="0"/>
    <n v="16"/>
  </r>
  <r>
    <x v="218"/>
    <x v="117"/>
    <x v="0"/>
    <x v="3"/>
    <x v="0"/>
    <n v="49"/>
  </r>
  <r>
    <x v="218"/>
    <x v="117"/>
    <x v="0"/>
    <x v="4"/>
    <x v="0"/>
    <n v="35"/>
  </r>
  <r>
    <x v="218"/>
    <x v="117"/>
    <x v="0"/>
    <x v="5"/>
    <x v="0"/>
    <n v="19"/>
  </r>
  <r>
    <x v="218"/>
    <x v="117"/>
    <x v="0"/>
    <x v="6"/>
    <x v="0"/>
    <n v="15"/>
  </r>
  <r>
    <x v="218"/>
    <x v="117"/>
    <x v="0"/>
    <x v="7"/>
    <x v="0"/>
    <n v="14"/>
  </r>
  <r>
    <x v="218"/>
    <x v="117"/>
    <x v="0"/>
    <x v="8"/>
    <x v="0"/>
    <n v="4"/>
  </r>
  <r>
    <x v="218"/>
    <x v="117"/>
    <x v="0"/>
    <x v="9"/>
    <x v="0"/>
    <n v="8"/>
  </r>
  <r>
    <x v="218"/>
    <x v="0"/>
    <x v="0"/>
    <x v="0"/>
    <x v="0"/>
    <n v="215"/>
  </r>
  <r>
    <x v="218"/>
    <x v="140"/>
    <x v="0"/>
    <x v="1"/>
    <x v="0"/>
    <n v="46"/>
  </r>
  <r>
    <x v="218"/>
    <x v="140"/>
    <x v="0"/>
    <x v="2"/>
    <x v="0"/>
    <n v="27"/>
  </r>
  <r>
    <x v="218"/>
    <x v="140"/>
    <x v="0"/>
    <x v="3"/>
    <x v="0"/>
    <n v="39"/>
  </r>
  <r>
    <x v="218"/>
    <x v="140"/>
    <x v="0"/>
    <x v="4"/>
    <x v="0"/>
    <n v="58"/>
  </r>
  <r>
    <x v="218"/>
    <x v="140"/>
    <x v="0"/>
    <x v="5"/>
    <x v="0"/>
    <n v="22"/>
  </r>
  <r>
    <x v="218"/>
    <x v="140"/>
    <x v="0"/>
    <x v="6"/>
    <x v="0"/>
    <n v="179"/>
  </r>
  <r>
    <x v="218"/>
    <x v="140"/>
    <x v="0"/>
    <x v="7"/>
    <x v="0"/>
    <n v="2"/>
  </r>
  <r>
    <x v="218"/>
    <x v="140"/>
    <x v="0"/>
    <x v="8"/>
    <x v="0"/>
    <n v="8"/>
  </r>
  <r>
    <x v="218"/>
    <x v="140"/>
    <x v="0"/>
    <x v="9"/>
    <x v="0"/>
    <n v="14"/>
  </r>
  <r>
    <x v="218"/>
    <x v="0"/>
    <x v="0"/>
    <x v="0"/>
    <x v="0"/>
    <n v="3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82A28-865D-4996-875D-22879732D6C6}" name="PivotTable1" cacheId="8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4:BC16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1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A44D8A-EDFF-4A03-9510-FFB67BDB49E9}" name="PivotTable5" cacheId="8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B22:BC34" firstHeaderRow="1" firstDataRow="1" firstDataCol="1" rowPageCount="2" colPageCount="1"/>
  <pivotFields count="5">
    <pivotField axis="axisPage" showAll="0">
      <items count="4">
        <item x="0"/>
        <item x="2"/>
        <item x="1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12">
        <item x="6"/>
        <item x="7"/>
        <item x="2"/>
        <item x="0"/>
        <item x="5"/>
        <item x="3"/>
        <item x="4"/>
        <item x="9"/>
        <item x="8"/>
        <item x="1"/>
        <item x="10"/>
        <item t="default"/>
      </items>
    </pivotField>
    <pivotField dataField="1"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0" item="0" hier="-1"/>
    <pageField fld="2" hier="-1"/>
  </pageField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4B271-E2D5-480B-8434-7F23CF965244}" name="PivotTable4" cacheId="8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Q4:AS79" firstHeaderRow="1" firstDataRow="2" firstDataCol="1"/>
  <pivotFields count="5">
    <pivotField axis="axisCol" showAll="0">
      <items count="5">
        <item h="1" x="0"/>
        <item x="3"/>
        <item x="2"/>
        <item h="1" x="1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</rowItems>
  <colFields count="1">
    <field x="0"/>
  </colFields>
  <colItems count="2">
    <i>
      <x v="1"/>
    </i>
    <i>
      <x v="2"/>
    </i>
  </colItems>
  <dataFields count="1">
    <dataField name="Sum of Val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07A5F9-9BD9-478B-AC2D-A658599ADC66}" name="PivotTable6" cacheId="83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U5:BE81" firstHeaderRow="1" firstDataRow="2" firstDataCol="1" rowPageCount="3" colPageCount="1"/>
  <pivotFields count="6">
    <pivotField axis="axisRow" showAll="0">
      <items count="220">
        <item x="61"/>
        <item x="25"/>
        <item x="217"/>
        <item x="188"/>
        <item x="39"/>
        <item x="38"/>
        <item x="4"/>
        <item x="124"/>
        <item x="137"/>
        <item x="62"/>
        <item x="119"/>
        <item x="116"/>
        <item x="134"/>
        <item x="82"/>
        <item x="145"/>
        <item x="100"/>
        <item x="135"/>
        <item x="120"/>
        <item x="140"/>
        <item x="168"/>
        <item x="151"/>
        <item x="108"/>
        <item x="141"/>
        <item x="101"/>
        <item x="176"/>
        <item x="87"/>
        <item x="102"/>
        <item x="48"/>
        <item x="52"/>
        <item x="95"/>
        <item x="208"/>
        <item x="144"/>
        <item x="165"/>
        <item x="97"/>
        <item x="26"/>
        <item x="161"/>
        <item x="213"/>
        <item x="212"/>
        <item x="214"/>
        <item x="215"/>
        <item x="150"/>
        <item x="178"/>
        <item x="174"/>
        <item x="88"/>
        <item x="202"/>
        <item x="27"/>
        <item x="6"/>
        <item x="23"/>
        <item x="181"/>
        <item x="8"/>
        <item x="55"/>
        <item x="60"/>
        <item x="59"/>
        <item x="162"/>
        <item x="0"/>
        <item x="42"/>
        <item x="189"/>
        <item x="43"/>
        <item x="93"/>
        <item x="2"/>
        <item x="211"/>
        <item x="11"/>
        <item x="177"/>
        <item x="75"/>
        <item x="64"/>
        <item x="12"/>
        <item x="41"/>
        <item x="56"/>
        <item x="194"/>
        <item x="51"/>
        <item x="180"/>
        <item x="50"/>
        <item x="14"/>
        <item x="80"/>
        <item x="203"/>
        <item x="72"/>
        <item x="114"/>
        <item x="89"/>
        <item x="63"/>
        <item x="66"/>
        <item x="103"/>
        <item x="1"/>
        <item x="167"/>
        <item x="85"/>
        <item x="198"/>
        <item x="193"/>
        <item x="155"/>
        <item x="149"/>
        <item x="3"/>
        <item x="28"/>
        <item x="9"/>
        <item x="13"/>
        <item x="16"/>
        <item x="29"/>
        <item x="30"/>
        <item x="15"/>
        <item x="152"/>
        <item x="184"/>
        <item x="70"/>
        <item x="68"/>
        <item x="69"/>
        <item x="32"/>
        <item x="74"/>
        <item x="113"/>
        <item x="154"/>
        <item x="207"/>
        <item x="31"/>
        <item x="90"/>
        <item x="130"/>
        <item x="138"/>
        <item x="77"/>
        <item x="91"/>
        <item x="123"/>
        <item x="160"/>
        <item x="201"/>
        <item x="122"/>
        <item x="173"/>
        <item x="156"/>
        <item x="199"/>
        <item x="158"/>
        <item x="163"/>
        <item x="132"/>
        <item x="112"/>
        <item x="210"/>
        <item x="185"/>
        <item x="183"/>
        <item x="83"/>
        <item x="73"/>
        <item x="104"/>
        <item x="111"/>
        <item x="58"/>
        <item x="190"/>
        <item x="153"/>
        <item x="179"/>
        <item x="171"/>
        <item x="196"/>
        <item x="5"/>
        <item x="53"/>
        <item x="37"/>
        <item x="191"/>
        <item x="76"/>
        <item x="99"/>
        <item x="21"/>
        <item x="65"/>
        <item x="206"/>
        <item x="47"/>
        <item x="115"/>
        <item x="133"/>
        <item x="118"/>
        <item x="67"/>
        <item x="54"/>
        <item x="40"/>
        <item x="7"/>
        <item x="57"/>
        <item x="121"/>
        <item x="136"/>
        <item x="24"/>
        <item x="126"/>
        <item x="125"/>
        <item x="131"/>
        <item x="139"/>
        <item x="110"/>
        <item x="192"/>
        <item x="209"/>
        <item x="186"/>
        <item x="148"/>
        <item x="117"/>
        <item x="175"/>
        <item x="71"/>
        <item x="129"/>
        <item x="187"/>
        <item x="105"/>
        <item x="159"/>
        <item x="204"/>
        <item x="205"/>
        <item x="200"/>
        <item x="19"/>
        <item x="142"/>
        <item x="106"/>
        <item x="22"/>
        <item x="218"/>
        <item x="35"/>
        <item x="170"/>
        <item x="18"/>
        <item x="45"/>
        <item x="44"/>
        <item x="17"/>
        <item x="33"/>
        <item x="34"/>
        <item x="164"/>
        <item x="195"/>
        <item x="46"/>
        <item x="216"/>
        <item x="20"/>
        <item x="49"/>
        <item x="147"/>
        <item x="146"/>
        <item x="86"/>
        <item x="172"/>
        <item x="96"/>
        <item x="92"/>
        <item x="84"/>
        <item x="109"/>
        <item x="127"/>
        <item x="107"/>
        <item x="10"/>
        <item x="197"/>
        <item x="169"/>
        <item x="98"/>
        <item x="94"/>
        <item x="166"/>
        <item x="182"/>
        <item x="36"/>
        <item x="81"/>
        <item x="78"/>
        <item x="143"/>
        <item x="128"/>
        <item x="157"/>
        <item x="79"/>
        <item t="default"/>
      </items>
    </pivotField>
    <pivotField axis="axisPage" showAll="0">
      <items count="151">
        <item x="141"/>
        <item x="142"/>
        <item x="143"/>
        <item x="144"/>
        <item x="145"/>
        <item x="146"/>
        <item x="59"/>
        <item x="27"/>
        <item x="52"/>
        <item x="53"/>
        <item x="29"/>
        <item x="98"/>
        <item x="31"/>
        <item x="54"/>
        <item x="81"/>
        <item x="82"/>
        <item x="120"/>
        <item x="115"/>
        <item x="74"/>
        <item x="32"/>
        <item x="33"/>
        <item x="68"/>
        <item x="34"/>
        <item x="102"/>
        <item x="112"/>
        <item x="111"/>
        <item x="147"/>
        <item x="95"/>
        <item x="96"/>
        <item x="72"/>
        <item x="73"/>
        <item x="9"/>
        <item x="97"/>
        <item x="94"/>
        <item x="46"/>
        <item x="43"/>
        <item x="121"/>
        <item x="134"/>
        <item x="18"/>
        <item x="119"/>
        <item x="45"/>
        <item x="2"/>
        <item x="138"/>
        <item x="6"/>
        <item x="75"/>
        <item x="76"/>
        <item x="135"/>
        <item x="3"/>
        <item x="42"/>
        <item x="136"/>
        <item x="108"/>
        <item x="104"/>
        <item x="47"/>
        <item x="12"/>
        <item x="122"/>
        <item x="13"/>
        <item x="35"/>
        <item x="86"/>
        <item x="133"/>
        <item x="139"/>
        <item x="70"/>
        <item x="71"/>
        <item x="114"/>
        <item x="88"/>
        <item x="148"/>
        <item x="124"/>
        <item x="19"/>
        <item x="118"/>
        <item x="90"/>
        <item x="15"/>
        <item x="17"/>
        <item x="16"/>
        <item x="48"/>
        <item x="101"/>
        <item x="23"/>
        <item x="65"/>
        <item x="24"/>
        <item x="7"/>
        <item x="25"/>
        <item x="55"/>
        <item x="77"/>
        <item x="78"/>
        <item x="56"/>
        <item x="79"/>
        <item x="80"/>
        <item x="123"/>
        <item x="103"/>
        <item x="49"/>
        <item x="30"/>
        <item x="125"/>
        <item x="100"/>
        <item x="67"/>
        <item x="84"/>
        <item x="107"/>
        <item x="36"/>
        <item x="50"/>
        <item x="116"/>
        <item x="106"/>
        <item x="117"/>
        <item x="4"/>
        <item x="130"/>
        <item x="26"/>
        <item x="92"/>
        <item x="110"/>
        <item x="137"/>
        <item x="132"/>
        <item x="113"/>
        <item x="109"/>
        <item x="5"/>
        <item x="51"/>
        <item x="14"/>
        <item x="93"/>
        <item x="57"/>
        <item x="60"/>
        <item x="61"/>
        <item x="66"/>
        <item x="37"/>
        <item x="58"/>
        <item x="20"/>
        <item x="62"/>
        <item x="105"/>
        <item x="38"/>
        <item x="44"/>
        <item x="28"/>
        <item x="21"/>
        <item x="39"/>
        <item x="22"/>
        <item x="83"/>
        <item x="87"/>
        <item x="69"/>
        <item x="126"/>
        <item x="40"/>
        <item x="63"/>
        <item x="10"/>
        <item x="127"/>
        <item x="128"/>
        <item x="41"/>
        <item x="1"/>
        <item x="11"/>
        <item x="140"/>
        <item x="8"/>
        <item x="131"/>
        <item x="129"/>
        <item x="85"/>
        <item x="149"/>
        <item x="89"/>
        <item x="64"/>
        <item x="99"/>
        <item x="91"/>
        <item x="0"/>
        <item t="default"/>
      </items>
    </pivotField>
    <pivotField axis="axisPage" showAll="0">
      <items count="12">
        <item x="9"/>
        <item x="6"/>
        <item x="2"/>
        <item x="8"/>
        <item x="5"/>
        <item x="3"/>
        <item x="10"/>
        <item x="7"/>
        <item x="4"/>
        <item x="1"/>
        <item x="0"/>
        <item t="default"/>
      </items>
    </pivotField>
    <pivotField axis="axisCol" showAll="0">
      <items count="11">
        <item x="2"/>
        <item x="4"/>
        <item x="7"/>
        <item x="5"/>
        <item x="9"/>
        <item x="8"/>
        <item x="6"/>
        <item x="3"/>
        <item x="0"/>
        <item x="1"/>
        <item t="default"/>
      </items>
    </pivotField>
    <pivotField axis="axisPage" showAll="0">
      <items count="10">
        <item x="8"/>
        <item x="3"/>
        <item x="7"/>
        <item x="6"/>
        <item x="2"/>
        <item x="0"/>
        <item x="1"/>
        <item x="5"/>
        <item x="4"/>
        <item t="default"/>
      </items>
    </pivotField>
    <pivotField dataField="1" showAll="0"/>
  </pivotFields>
  <rowFields count="1">
    <field x="0"/>
  </rowFields>
  <rowItems count="75">
    <i>
      <x v="7"/>
    </i>
    <i>
      <x v="8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21"/>
    </i>
    <i>
      <x v="22"/>
    </i>
    <i>
      <x v="23"/>
    </i>
    <i>
      <x v="25"/>
    </i>
    <i>
      <x v="26"/>
    </i>
    <i>
      <x v="29"/>
    </i>
    <i>
      <x v="33"/>
    </i>
    <i>
      <x v="43"/>
    </i>
    <i>
      <x v="50"/>
    </i>
    <i>
      <x v="63"/>
    </i>
    <i>
      <x v="67"/>
    </i>
    <i>
      <x v="73"/>
    </i>
    <i>
      <x v="74"/>
    </i>
    <i>
      <x v="75"/>
    </i>
    <i>
      <x v="76"/>
    </i>
    <i>
      <x v="77"/>
    </i>
    <i>
      <x v="80"/>
    </i>
    <i>
      <x v="83"/>
    </i>
    <i>
      <x v="102"/>
    </i>
    <i>
      <x v="103"/>
    </i>
    <i>
      <x v="107"/>
    </i>
    <i>
      <x v="108"/>
    </i>
    <i>
      <x v="109"/>
    </i>
    <i>
      <x v="110"/>
    </i>
    <i>
      <x v="111"/>
    </i>
    <i>
      <x v="112"/>
    </i>
    <i>
      <x v="115"/>
    </i>
    <i>
      <x v="121"/>
    </i>
    <i>
      <x v="122"/>
    </i>
    <i>
      <x v="126"/>
    </i>
    <i>
      <x v="127"/>
    </i>
    <i>
      <x v="128"/>
    </i>
    <i>
      <x v="129"/>
    </i>
    <i>
      <x v="140"/>
    </i>
    <i>
      <x v="146"/>
    </i>
    <i>
      <x v="147"/>
    </i>
    <i>
      <x v="150"/>
    </i>
    <i>
      <x v="153"/>
    </i>
    <i>
      <x v="154"/>
    </i>
    <i>
      <x v="155"/>
    </i>
    <i>
      <x v="157"/>
    </i>
    <i>
      <x v="158"/>
    </i>
    <i>
      <x v="159"/>
    </i>
    <i>
      <x v="160"/>
    </i>
    <i>
      <x v="161"/>
    </i>
    <i>
      <x v="166"/>
    </i>
    <i>
      <x v="169"/>
    </i>
    <i>
      <x v="171"/>
    </i>
    <i>
      <x v="177"/>
    </i>
    <i>
      <x v="178"/>
    </i>
    <i>
      <x v="197"/>
    </i>
    <i>
      <x v="199"/>
    </i>
    <i>
      <x v="200"/>
    </i>
    <i>
      <x v="201"/>
    </i>
    <i>
      <x v="202"/>
    </i>
    <i>
      <x v="203"/>
    </i>
    <i>
      <x v="204"/>
    </i>
    <i>
      <x v="208"/>
    </i>
    <i>
      <x v="209"/>
    </i>
    <i>
      <x v="213"/>
    </i>
    <i>
      <x v="214"/>
    </i>
    <i>
      <x v="215"/>
    </i>
    <i>
      <x v="216"/>
    </i>
    <i>
      <x v="218"/>
    </i>
    <i t="grand">
      <x/>
    </i>
  </rowItems>
  <colFields count="1">
    <field x="3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pageFields count="3">
    <pageField fld="4" item="4" hier="-1"/>
    <pageField fld="1" hier="-1"/>
    <pageField fld="2" hier="-1"/>
  </pageFields>
  <dataFields count="1">
    <dataField name="Sum of 2017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N1" dT="2021-08-25T13:18:58.95" personId="{00000000-0000-0000-0000-000000000000}" id="{FFEE1993-DFF4-4BF9-9BB1-13BE8A0CE319}">
    <text>Need to figure this out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4.xml"/><Relationship Id="rId4" Type="http://schemas.microsoft.com/office/2017/10/relationships/threadedComment" Target="../threadedComments/threadedComment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"/>
  <sheetViews>
    <sheetView workbookViewId="0"/>
  </sheetViews>
  <sheetFormatPr defaultRowHeight="15" x14ac:dyDescent="0.25"/>
  <cols>
    <col min="2" max="2" width="33" bestFit="1" customWidth="1"/>
  </cols>
  <sheetData>
    <row r="1" spans="1:22" ht="18.75" x14ac:dyDescent="0.3">
      <c r="A1" s="1" t="str">
        <f>B4&amp;" "&amp;B3&amp;" Computable General Equilibrium (CGE) Model"</f>
        <v>2019 South Africa Computable General Equilibrium (CGE) Model</v>
      </c>
    </row>
    <row r="3" spans="1:22" x14ac:dyDescent="0.25">
      <c r="A3" s="3" t="s">
        <v>0</v>
      </c>
      <c r="B3" s="4" t="s">
        <v>3</v>
      </c>
    </row>
    <row r="4" spans="1:22" x14ac:dyDescent="0.25">
      <c r="A4" s="3" t="s">
        <v>1</v>
      </c>
      <c r="B4" s="4">
        <v>2019</v>
      </c>
      <c r="G4" s="11"/>
      <c r="L4" s="11"/>
    </row>
    <row r="5" spans="1:22" x14ac:dyDescent="0.25">
      <c r="A5" s="3" t="s">
        <v>2</v>
      </c>
      <c r="B5" s="4" t="s">
        <v>854</v>
      </c>
      <c r="G5" s="11"/>
      <c r="L5" s="11"/>
    </row>
    <row r="8" spans="1:22" x14ac:dyDescent="0.25">
      <c r="A8" s="79" t="s">
        <v>855</v>
      </c>
      <c r="B8" s="77"/>
    </row>
    <row r="9" spans="1:22" x14ac:dyDescent="0.25">
      <c r="A9" s="3" t="s">
        <v>588</v>
      </c>
      <c r="D9" s="3" t="s">
        <v>114</v>
      </c>
      <c r="H9" s="3" t="s">
        <v>4</v>
      </c>
      <c r="O9" s="3" t="s">
        <v>6</v>
      </c>
    </row>
    <row r="10" spans="1:22" x14ac:dyDescent="0.25">
      <c r="A10" s="33" t="s">
        <v>7</v>
      </c>
      <c r="B10" t="s">
        <v>64</v>
      </c>
      <c r="D10" s="33" t="s">
        <v>25</v>
      </c>
      <c r="E10" t="s">
        <v>64</v>
      </c>
      <c r="H10" t="s">
        <v>391</v>
      </c>
      <c r="I10" t="s">
        <v>451</v>
      </c>
      <c r="O10" t="s">
        <v>189</v>
      </c>
      <c r="P10" t="s">
        <v>469</v>
      </c>
      <c r="T10" t="s">
        <v>7</v>
      </c>
      <c r="U10" t="s">
        <v>25</v>
      </c>
      <c r="V10" t="s">
        <v>64</v>
      </c>
    </row>
    <row r="11" spans="1:22" x14ac:dyDescent="0.25">
      <c r="A11" s="33" t="s">
        <v>402</v>
      </c>
      <c r="B11" t="s">
        <v>419</v>
      </c>
      <c r="D11" s="33" t="s">
        <v>405</v>
      </c>
      <c r="E11" t="s">
        <v>419</v>
      </c>
      <c r="H11" t="s">
        <v>392</v>
      </c>
      <c r="I11" t="s">
        <v>452</v>
      </c>
      <c r="O11" t="s">
        <v>190</v>
      </c>
      <c r="P11" t="s">
        <v>471</v>
      </c>
      <c r="T11" t="s">
        <v>412</v>
      </c>
      <c r="U11" t="s">
        <v>413</v>
      </c>
      <c r="V11" t="s">
        <v>420</v>
      </c>
    </row>
    <row r="12" spans="1:22" x14ac:dyDescent="0.25">
      <c r="A12" s="33" t="s">
        <v>403</v>
      </c>
      <c r="B12" t="s">
        <v>418</v>
      </c>
      <c r="D12" s="33" t="s">
        <v>406</v>
      </c>
      <c r="E12" t="s">
        <v>418</v>
      </c>
      <c r="H12" t="s">
        <v>393</v>
      </c>
      <c r="I12" t="s">
        <v>453</v>
      </c>
      <c r="O12" t="s">
        <v>191</v>
      </c>
      <c r="P12" t="s">
        <v>470</v>
      </c>
      <c r="T12" t="s">
        <v>402</v>
      </c>
      <c r="U12" t="s">
        <v>405</v>
      </c>
      <c r="V12" t="s">
        <v>419</v>
      </c>
    </row>
    <row r="13" spans="1:22" x14ac:dyDescent="0.25">
      <c r="A13" s="33" t="s">
        <v>8</v>
      </c>
      <c r="B13" t="s">
        <v>65</v>
      </c>
      <c r="D13" s="33" t="s">
        <v>550</v>
      </c>
      <c r="E13" t="s">
        <v>612</v>
      </c>
      <c r="H13" t="s">
        <v>394</v>
      </c>
      <c r="I13" t="s">
        <v>454</v>
      </c>
      <c r="O13" t="s">
        <v>45</v>
      </c>
      <c r="P13" t="s">
        <v>80</v>
      </c>
      <c r="T13" t="s">
        <v>403</v>
      </c>
      <c r="U13" t="s">
        <v>406</v>
      </c>
      <c r="V13" t="s">
        <v>418</v>
      </c>
    </row>
    <row r="14" spans="1:22" x14ac:dyDescent="0.25">
      <c r="A14" s="33" t="s">
        <v>585</v>
      </c>
      <c r="B14" t="s">
        <v>589</v>
      </c>
      <c r="D14" s="33" t="s">
        <v>551</v>
      </c>
      <c r="E14" t="s">
        <v>613</v>
      </c>
      <c r="H14" t="s">
        <v>44</v>
      </c>
      <c r="I14" t="s">
        <v>78</v>
      </c>
      <c r="O14" t="s">
        <v>57</v>
      </c>
      <c r="P14" t="s">
        <v>83</v>
      </c>
      <c r="T14" t="s">
        <v>8</v>
      </c>
      <c r="U14" t="s">
        <v>26</v>
      </c>
      <c r="V14" t="s">
        <v>65</v>
      </c>
    </row>
    <row r="15" spans="1:22" x14ac:dyDescent="0.25">
      <c r="A15" s="33" t="s">
        <v>586</v>
      </c>
      <c r="B15" t="s">
        <v>590</v>
      </c>
      <c r="D15" s="33" t="s">
        <v>587</v>
      </c>
      <c r="E15" t="s">
        <v>614</v>
      </c>
      <c r="H15" t="s">
        <v>414</v>
      </c>
      <c r="I15" t="s">
        <v>450</v>
      </c>
      <c r="O15" t="s">
        <v>58</v>
      </c>
      <c r="P15" t="s">
        <v>84</v>
      </c>
      <c r="T15" t="s">
        <v>327</v>
      </c>
      <c r="U15" t="s">
        <v>326</v>
      </c>
      <c r="V15" t="s">
        <v>328</v>
      </c>
    </row>
    <row r="16" spans="1:22" x14ac:dyDescent="0.25">
      <c r="A16" s="33" t="s">
        <v>561</v>
      </c>
      <c r="B16" t="s">
        <v>66</v>
      </c>
      <c r="D16" s="33" t="s">
        <v>563</v>
      </c>
      <c r="E16" t="s">
        <v>66</v>
      </c>
      <c r="O16" t="s">
        <v>56</v>
      </c>
      <c r="P16" t="s">
        <v>82</v>
      </c>
      <c r="T16" t="s">
        <v>408</v>
      </c>
      <c r="U16" t="s">
        <v>411</v>
      </c>
      <c r="V16" t="s">
        <v>417</v>
      </c>
    </row>
    <row r="17" spans="1:22" x14ac:dyDescent="0.25">
      <c r="A17" s="33" t="s">
        <v>327</v>
      </c>
      <c r="B17" t="s">
        <v>328</v>
      </c>
      <c r="D17" s="33" t="s">
        <v>326</v>
      </c>
      <c r="E17" t="s">
        <v>328</v>
      </c>
      <c r="H17" s="3" t="s">
        <v>5</v>
      </c>
      <c r="O17" t="s">
        <v>55</v>
      </c>
      <c r="P17" t="s">
        <v>81</v>
      </c>
      <c r="T17" t="s">
        <v>9</v>
      </c>
      <c r="U17" t="s">
        <v>27</v>
      </c>
      <c r="V17" t="s">
        <v>66</v>
      </c>
    </row>
    <row r="18" spans="1:22" x14ac:dyDescent="0.25">
      <c r="A18" s="33" t="s">
        <v>408</v>
      </c>
      <c r="B18" t="s">
        <v>417</v>
      </c>
      <c r="D18" s="33" t="s">
        <v>411</v>
      </c>
      <c r="E18" t="s">
        <v>417</v>
      </c>
      <c r="H18" t="s">
        <v>46</v>
      </c>
      <c r="I18" t="s">
        <v>456</v>
      </c>
      <c r="O18" t="s">
        <v>59</v>
      </c>
      <c r="P18" t="s">
        <v>85</v>
      </c>
      <c r="T18" t="s">
        <v>10</v>
      </c>
      <c r="U18" t="s">
        <v>28</v>
      </c>
      <c r="V18" t="s">
        <v>67</v>
      </c>
    </row>
    <row r="19" spans="1:22" x14ac:dyDescent="0.25">
      <c r="A19" s="33" t="s">
        <v>574</v>
      </c>
      <c r="B19" t="s">
        <v>591</v>
      </c>
      <c r="D19" s="33" t="s">
        <v>584</v>
      </c>
      <c r="E19" t="s">
        <v>591</v>
      </c>
      <c r="H19" t="s">
        <v>47</v>
      </c>
      <c r="I19" t="s">
        <v>457</v>
      </c>
      <c r="O19" t="s">
        <v>60</v>
      </c>
      <c r="P19" t="s">
        <v>86</v>
      </c>
      <c r="T19" t="s">
        <v>347</v>
      </c>
      <c r="U19" t="s">
        <v>369</v>
      </c>
      <c r="V19" t="s">
        <v>421</v>
      </c>
    </row>
    <row r="20" spans="1:22" x14ac:dyDescent="0.25">
      <c r="A20" s="33" t="s">
        <v>10</v>
      </c>
      <c r="B20" t="s">
        <v>67</v>
      </c>
      <c r="D20" s="33" t="s">
        <v>28</v>
      </c>
      <c r="E20" t="s">
        <v>67</v>
      </c>
      <c r="H20" t="s">
        <v>48</v>
      </c>
      <c r="I20" t="s">
        <v>458</v>
      </c>
      <c r="O20" t="s">
        <v>61</v>
      </c>
      <c r="P20" t="s">
        <v>87</v>
      </c>
      <c r="T20" t="s">
        <v>11</v>
      </c>
      <c r="U20" t="s">
        <v>29</v>
      </c>
      <c r="V20" t="s">
        <v>422</v>
      </c>
    </row>
    <row r="21" spans="1:22" x14ac:dyDescent="0.25">
      <c r="A21" s="33" t="s">
        <v>347</v>
      </c>
      <c r="B21" t="s">
        <v>421</v>
      </c>
      <c r="D21" s="33" t="s">
        <v>369</v>
      </c>
      <c r="E21" t="s">
        <v>421</v>
      </c>
      <c r="H21" t="s">
        <v>49</v>
      </c>
      <c r="I21" t="s">
        <v>459</v>
      </c>
      <c r="O21" t="s">
        <v>62</v>
      </c>
      <c r="P21" t="s">
        <v>88</v>
      </c>
      <c r="T21" t="s">
        <v>348</v>
      </c>
      <c r="U21" t="s">
        <v>370</v>
      </c>
      <c r="V21" t="s">
        <v>423</v>
      </c>
    </row>
    <row r="22" spans="1:22" x14ac:dyDescent="0.25">
      <c r="A22" s="33" t="s">
        <v>11</v>
      </c>
      <c r="B22" t="s">
        <v>422</v>
      </c>
      <c r="D22" s="33" t="s">
        <v>29</v>
      </c>
      <c r="E22" t="s">
        <v>422</v>
      </c>
      <c r="H22" t="s">
        <v>50</v>
      </c>
      <c r="I22" t="s">
        <v>460</v>
      </c>
      <c r="T22" t="s">
        <v>349</v>
      </c>
      <c r="U22" t="s">
        <v>371</v>
      </c>
      <c r="V22" t="s">
        <v>424</v>
      </c>
    </row>
    <row r="23" spans="1:22" x14ac:dyDescent="0.25">
      <c r="A23" s="33" t="s">
        <v>348</v>
      </c>
      <c r="B23" t="s">
        <v>423</v>
      </c>
      <c r="D23" s="33" t="s">
        <v>370</v>
      </c>
      <c r="E23" t="s">
        <v>423</v>
      </c>
      <c r="H23" t="s">
        <v>51</v>
      </c>
      <c r="I23" t="s">
        <v>461</v>
      </c>
      <c r="O23" s="3" t="s">
        <v>472</v>
      </c>
      <c r="T23" t="s">
        <v>350</v>
      </c>
      <c r="U23" t="s">
        <v>372</v>
      </c>
      <c r="V23" t="s">
        <v>425</v>
      </c>
    </row>
    <row r="24" spans="1:22" x14ac:dyDescent="0.25">
      <c r="A24" s="33" t="s">
        <v>349</v>
      </c>
      <c r="B24" t="s">
        <v>424</v>
      </c>
      <c r="D24" s="33" t="s">
        <v>371</v>
      </c>
      <c r="E24" t="s">
        <v>424</v>
      </c>
      <c r="H24" t="s">
        <v>52</v>
      </c>
      <c r="I24" t="s">
        <v>462</v>
      </c>
      <c r="O24" t="s">
        <v>340</v>
      </c>
      <c r="P24" t="s">
        <v>473</v>
      </c>
      <c r="T24" t="s">
        <v>351</v>
      </c>
      <c r="U24" t="s">
        <v>373</v>
      </c>
      <c r="V24" t="s">
        <v>426</v>
      </c>
    </row>
    <row r="25" spans="1:22" x14ac:dyDescent="0.25">
      <c r="A25" s="33" t="s">
        <v>350</v>
      </c>
      <c r="B25" t="s">
        <v>425</v>
      </c>
      <c r="D25" s="33" t="s">
        <v>372</v>
      </c>
      <c r="E25" t="s">
        <v>425</v>
      </c>
      <c r="H25" t="s">
        <v>53</v>
      </c>
      <c r="I25" t="s">
        <v>463</v>
      </c>
      <c r="O25" t="s">
        <v>341</v>
      </c>
      <c r="P25" t="s">
        <v>474</v>
      </c>
      <c r="T25" t="s">
        <v>352</v>
      </c>
      <c r="U25" t="s">
        <v>374</v>
      </c>
      <c r="V25" t="s">
        <v>427</v>
      </c>
    </row>
    <row r="26" spans="1:22" x14ac:dyDescent="0.25">
      <c r="A26" s="33" t="s">
        <v>351</v>
      </c>
      <c r="B26" t="s">
        <v>426</v>
      </c>
      <c r="D26" s="33" t="s">
        <v>373</v>
      </c>
      <c r="E26" t="s">
        <v>426</v>
      </c>
      <c r="H26" t="s">
        <v>54</v>
      </c>
      <c r="I26" t="s">
        <v>464</v>
      </c>
      <c r="O26" t="s">
        <v>342</v>
      </c>
      <c r="P26" t="s">
        <v>475</v>
      </c>
      <c r="T26" t="s">
        <v>353</v>
      </c>
      <c r="U26" t="s">
        <v>375</v>
      </c>
      <c r="V26" t="s">
        <v>428</v>
      </c>
    </row>
    <row r="27" spans="1:22" x14ac:dyDescent="0.25">
      <c r="A27" s="33" t="s">
        <v>352</v>
      </c>
      <c r="B27" t="s">
        <v>427</v>
      </c>
      <c r="D27" s="33" t="s">
        <v>374</v>
      </c>
      <c r="E27" t="s">
        <v>427</v>
      </c>
      <c r="H27" t="s">
        <v>395</v>
      </c>
      <c r="I27" t="s">
        <v>465</v>
      </c>
      <c r="T27" t="s">
        <v>12</v>
      </c>
      <c r="U27" t="s">
        <v>30</v>
      </c>
      <c r="V27" t="s">
        <v>68</v>
      </c>
    </row>
    <row r="28" spans="1:22" x14ac:dyDescent="0.25">
      <c r="A28" s="33" t="s">
        <v>353</v>
      </c>
      <c r="B28" t="s">
        <v>428</v>
      </c>
      <c r="D28" s="33" t="s">
        <v>375</v>
      </c>
      <c r="E28" t="s">
        <v>428</v>
      </c>
      <c r="H28" t="s">
        <v>396</v>
      </c>
      <c r="I28" t="s">
        <v>466</v>
      </c>
      <c r="T28" t="s">
        <v>318</v>
      </c>
      <c r="U28" t="s">
        <v>30</v>
      </c>
      <c r="V28" t="s">
        <v>329</v>
      </c>
    </row>
    <row r="29" spans="1:22" x14ac:dyDescent="0.25">
      <c r="A29" s="33" t="s">
        <v>318</v>
      </c>
      <c r="B29" t="s">
        <v>329</v>
      </c>
      <c r="D29" s="33" t="s">
        <v>30</v>
      </c>
      <c r="E29" t="s">
        <v>615</v>
      </c>
      <c r="H29" t="s">
        <v>397</v>
      </c>
      <c r="I29" t="s">
        <v>455</v>
      </c>
      <c r="T29" t="s">
        <v>319</v>
      </c>
      <c r="U29" t="s">
        <v>30</v>
      </c>
      <c r="V29" t="s">
        <v>330</v>
      </c>
    </row>
    <row r="30" spans="1:22" x14ac:dyDescent="0.25">
      <c r="A30" s="33" t="s">
        <v>319</v>
      </c>
      <c r="B30" t="s">
        <v>330</v>
      </c>
      <c r="D30" s="33" t="s">
        <v>564</v>
      </c>
      <c r="E30" t="s">
        <v>617</v>
      </c>
      <c r="H30" t="s">
        <v>398</v>
      </c>
      <c r="I30" t="s">
        <v>467</v>
      </c>
      <c r="T30" t="s">
        <v>320</v>
      </c>
      <c r="U30" t="s">
        <v>30</v>
      </c>
      <c r="V30" t="s">
        <v>331</v>
      </c>
    </row>
    <row r="31" spans="1:22" x14ac:dyDescent="0.25">
      <c r="A31" s="33" t="s">
        <v>320</v>
      </c>
      <c r="B31" t="s">
        <v>331</v>
      </c>
      <c r="D31" s="33" t="s">
        <v>565</v>
      </c>
      <c r="E31" t="s">
        <v>616</v>
      </c>
      <c r="H31" t="s">
        <v>399</v>
      </c>
      <c r="I31" t="s">
        <v>468</v>
      </c>
      <c r="T31" t="s">
        <v>321</v>
      </c>
      <c r="U31" t="s">
        <v>30</v>
      </c>
      <c r="V31" t="s">
        <v>332</v>
      </c>
    </row>
    <row r="32" spans="1:22" x14ac:dyDescent="0.25">
      <c r="A32" s="33" t="s">
        <v>321</v>
      </c>
      <c r="B32" t="s">
        <v>332</v>
      </c>
      <c r="D32" s="33" t="s">
        <v>376</v>
      </c>
      <c r="E32" t="s">
        <v>429</v>
      </c>
      <c r="T32" t="s">
        <v>354</v>
      </c>
      <c r="U32" t="s">
        <v>376</v>
      </c>
      <c r="V32" t="s">
        <v>429</v>
      </c>
    </row>
    <row r="33" spans="1:22" x14ac:dyDescent="0.25">
      <c r="A33" s="33" t="s">
        <v>354</v>
      </c>
      <c r="B33" t="s">
        <v>429</v>
      </c>
      <c r="D33" s="33" t="s">
        <v>377</v>
      </c>
      <c r="E33" t="s">
        <v>69</v>
      </c>
      <c r="T33" t="s">
        <v>355</v>
      </c>
      <c r="U33" t="s">
        <v>377</v>
      </c>
      <c r="V33" t="s">
        <v>69</v>
      </c>
    </row>
    <row r="34" spans="1:22" x14ac:dyDescent="0.25">
      <c r="A34" s="33" t="s">
        <v>355</v>
      </c>
      <c r="B34" t="s">
        <v>69</v>
      </c>
      <c r="D34" s="33" t="s">
        <v>378</v>
      </c>
      <c r="E34" t="s">
        <v>430</v>
      </c>
      <c r="T34" t="s">
        <v>356</v>
      </c>
      <c r="U34" t="s">
        <v>378</v>
      </c>
      <c r="V34" t="s">
        <v>430</v>
      </c>
    </row>
    <row r="35" spans="1:22" x14ac:dyDescent="0.25">
      <c r="A35" s="33" t="s">
        <v>356</v>
      </c>
      <c r="B35" t="s">
        <v>430</v>
      </c>
      <c r="D35" s="33" t="s">
        <v>379</v>
      </c>
      <c r="E35" t="s">
        <v>431</v>
      </c>
      <c r="T35" t="s">
        <v>357</v>
      </c>
      <c r="U35" t="s">
        <v>379</v>
      </c>
      <c r="V35" t="s">
        <v>431</v>
      </c>
    </row>
    <row r="36" spans="1:22" x14ac:dyDescent="0.25">
      <c r="A36" s="33" t="s">
        <v>357</v>
      </c>
      <c r="B36" t="s">
        <v>431</v>
      </c>
      <c r="D36" s="33" t="s">
        <v>380</v>
      </c>
      <c r="E36" t="s">
        <v>432</v>
      </c>
      <c r="T36" t="s">
        <v>358</v>
      </c>
      <c r="U36" t="s">
        <v>380</v>
      </c>
      <c r="V36" t="s">
        <v>432</v>
      </c>
    </row>
    <row r="37" spans="1:22" x14ac:dyDescent="0.25">
      <c r="A37" s="33" t="s">
        <v>358</v>
      </c>
      <c r="B37" t="s">
        <v>432</v>
      </c>
      <c r="D37" s="33" t="s">
        <v>31</v>
      </c>
      <c r="E37" t="s">
        <v>70</v>
      </c>
      <c r="T37" t="s">
        <v>13</v>
      </c>
      <c r="U37" t="s">
        <v>31</v>
      </c>
      <c r="V37" t="s">
        <v>70</v>
      </c>
    </row>
    <row r="38" spans="1:22" x14ac:dyDescent="0.25">
      <c r="A38" s="33" t="s">
        <v>13</v>
      </c>
      <c r="B38" t="s">
        <v>70</v>
      </c>
      <c r="D38" s="33" t="s">
        <v>381</v>
      </c>
      <c r="E38" t="s">
        <v>433</v>
      </c>
      <c r="T38" t="s">
        <v>359</v>
      </c>
      <c r="U38" t="s">
        <v>381</v>
      </c>
      <c r="V38" t="s">
        <v>433</v>
      </c>
    </row>
    <row r="39" spans="1:22" x14ac:dyDescent="0.25">
      <c r="A39" s="33" t="s">
        <v>359</v>
      </c>
      <c r="B39" t="s">
        <v>433</v>
      </c>
      <c r="D39" s="33" t="s">
        <v>382</v>
      </c>
      <c r="E39" t="s">
        <v>434</v>
      </c>
      <c r="T39" t="s">
        <v>360</v>
      </c>
      <c r="U39" t="s">
        <v>382</v>
      </c>
      <c r="V39" t="s">
        <v>434</v>
      </c>
    </row>
    <row r="40" spans="1:22" x14ac:dyDescent="0.25">
      <c r="A40" s="33" t="s">
        <v>360</v>
      </c>
      <c r="B40" t="s">
        <v>434</v>
      </c>
      <c r="D40" s="33" t="s">
        <v>383</v>
      </c>
      <c r="E40" t="s">
        <v>435</v>
      </c>
      <c r="T40" t="s">
        <v>361</v>
      </c>
      <c r="U40" t="s">
        <v>383</v>
      </c>
      <c r="V40" t="s">
        <v>435</v>
      </c>
    </row>
    <row r="41" spans="1:22" x14ac:dyDescent="0.25">
      <c r="A41" s="33" t="s">
        <v>361</v>
      </c>
      <c r="B41" t="s">
        <v>435</v>
      </c>
      <c r="D41" s="33" t="s">
        <v>32</v>
      </c>
      <c r="E41" t="s">
        <v>71</v>
      </c>
      <c r="T41" t="s">
        <v>14</v>
      </c>
      <c r="U41" t="s">
        <v>32</v>
      </c>
      <c r="V41" t="s">
        <v>71</v>
      </c>
    </row>
    <row r="42" spans="1:22" x14ac:dyDescent="0.25">
      <c r="A42" s="33" t="s">
        <v>14</v>
      </c>
      <c r="B42" t="s">
        <v>71</v>
      </c>
      <c r="D42" s="33" t="s">
        <v>384</v>
      </c>
      <c r="E42" t="s">
        <v>436</v>
      </c>
      <c r="T42" t="s">
        <v>362</v>
      </c>
      <c r="U42" t="s">
        <v>384</v>
      </c>
      <c r="V42" t="s">
        <v>436</v>
      </c>
    </row>
    <row r="43" spans="1:22" x14ac:dyDescent="0.25">
      <c r="A43" s="33" t="s">
        <v>362</v>
      </c>
      <c r="B43" t="s">
        <v>436</v>
      </c>
      <c r="D43" s="33" t="s">
        <v>385</v>
      </c>
      <c r="E43" t="s">
        <v>437</v>
      </c>
      <c r="T43" t="s">
        <v>363</v>
      </c>
      <c r="U43" t="s">
        <v>385</v>
      </c>
      <c r="V43" t="s">
        <v>437</v>
      </c>
    </row>
    <row r="44" spans="1:22" x14ac:dyDescent="0.25">
      <c r="A44" s="33" t="s">
        <v>363</v>
      </c>
      <c r="B44" t="s">
        <v>437</v>
      </c>
      <c r="D44" s="33" t="s">
        <v>33</v>
      </c>
      <c r="E44" t="s">
        <v>72</v>
      </c>
      <c r="T44" t="s">
        <v>15</v>
      </c>
      <c r="U44" t="s">
        <v>33</v>
      </c>
      <c r="V44" t="s">
        <v>72</v>
      </c>
    </row>
    <row r="45" spans="1:22" x14ac:dyDescent="0.25">
      <c r="A45" s="33" t="s">
        <v>15</v>
      </c>
      <c r="B45" t="s">
        <v>72</v>
      </c>
      <c r="D45" s="33" t="s">
        <v>386</v>
      </c>
      <c r="E45" t="s">
        <v>438</v>
      </c>
      <c r="T45" t="s">
        <v>364</v>
      </c>
      <c r="U45" t="s">
        <v>386</v>
      </c>
      <c r="V45" t="s">
        <v>438</v>
      </c>
    </row>
    <row r="46" spans="1:22" x14ac:dyDescent="0.25">
      <c r="A46" s="33" t="s">
        <v>364</v>
      </c>
      <c r="B46" t="s">
        <v>438</v>
      </c>
      <c r="D46" s="33" t="s">
        <v>387</v>
      </c>
      <c r="E46" t="s">
        <v>439</v>
      </c>
      <c r="T46" t="s">
        <v>365</v>
      </c>
      <c r="U46" t="s">
        <v>387</v>
      </c>
      <c r="V46" t="s">
        <v>439</v>
      </c>
    </row>
    <row r="47" spans="1:22" x14ac:dyDescent="0.25">
      <c r="A47" s="33" t="s">
        <v>365</v>
      </c>
      <c r="B47" t="s">
        <v>439</v>
      </c>
      <c r="D47" s="33" t="s">
        <v>34</v>
      </c>
      <c r="E47" t="s">
        <v>73</v>
      </c>
      <c r="T47" t="s">
        <v>16</v>
      </c>
      <c r="U47" t="s">
        <v>34</v>
      </c>
      <c r="V47" t="s">
        <v>73</v>
      </c>
    </row>
    <row r="48" spans="1:22" x14ac:dyDescent="0.25">
      <c r="A48" s="33" t="s">
        <v>16</v>
      </c>
      <c r="B48" t="s">
        <v>73</v>
      </c>
      <c r="D48" s="33" t="s">
        <v>35</v>
      </c>
      <c r="E48" t="s">
        <v>74</v>
      </c>
      <c r="T48" t="s">
        <v>404</v>
      </c>
      <c r="U48" t="s">
        <v>407</v>
      </c>
      <c r="V48" t="s">
        <v>440</v>
      </c>
    </row>
    <row r="49" spans="1:22" x14ac:dyDescent="0.25">
      <c r="A49" s="33" t="s">
        <v>544</v>
      </c>
      <c r="B49" t="s">
        <v>333</v>
      </c>
      <c r="D49" s="33" t="s">
        <v>36</v>
      </c>
      <c r="E49" t="s">
        <v>75</v>
      </c>
      <c r="T49" t="s">
        <v>17</v>
      </c>
      <c r="U49" t="s">
        <v>35</v>
      </c>
      <c r="V49" t="s">
        <v>74</v>
      </c>
    </row>
    <row r="50" spans="1:22" x14ac:dyDescent="0.25">
      <c r="A50" s="33" t="s">
        <v>323</v>
      </c>
      <c r="B50" t="s">
        <v>334</v>
      </c>
      <c r="D50" s="33" t="s">
        <v>37</v>
      </c>
      <c r="E50" t="s">
        <v>76</v>
      </c>
      <c r="T50" t="s">
        <v>322</v>
      </c>
      <c r="U50" t="s">
        <v>35</v>
      </c>
      <c r="V50" t="s">
        <v>333</v>
      </c>
    </row>
    <row r="51" spans="1:22" x14ac:dyDescent="0.25">
      <c r="A51" s="33" t="s">
        <v>409</v>
      </c>
      <c r="B51" t="s">
        <v>441</v>
      </c>
      <c r="D51" s="33" t="s">
        <v>38</v>
      </c>
      <c r="E51" t="s">
        <v>443</v>
      </c>
      <c r="T51" t="s">
        <v>323</v>
      </c>
      <c r="U51" t="s">
        <v>35</v>
      </c>
      <c r="V51" t="s">
        <v>334</v>
      </c>
    </row>
    <row r="52" spans="1:22" x14ac:dyDescent="0.25">
      <c r="A52" s="33" t="s">
        <v>545</v>
      </c>
      <c r="B52" t="s">
        <v>592</v>
      </c>
      <c r="D52" s="33" t="s">
        <v>388</v>
      </c>
      <c r="E52" t="s">
        <v>444</v>
      </c>
      <c r="T52" t="s">
        <v>409</v>
      </c>
      <c r="U52" t="s">
        <v>35</v>
      </c>
      <c r="V52" t="s">
        <v>441</v>
      </c>
    </row>
    <row r="53" spans="1:22" x14ac:dyDescent="0.25">
      <c r="A53" s="33" t="s">
        <v>546</v>
      </c>
      <c r="B53" t="s">
        <v>593</v>
      </c>
      <c r="D53" s="33" t="s">
        <v>566</v>
      </c>
      <c r="E53" t="s">
        <v>605</v>
      </c>
      <c r="T53" t="s">
        <v>324</v>
      </c>
      <c r="U53" t="s">
        <v>35</v>
      </c>
      <c r="V53" t="s">
        <v>335</v>
      </c>
    </row>
    <row r="54" spans="1:22" x14ac:dyDescent="0.25">
      <c r="A54" s="33" t="s">
        <v>547</v>
      </c>
      <c r="B54" t="s">
        <v>594</v>
      </c>
      <c r="D54" s="33" t="s">
        <v>567</v>
      </c>
      <c r="E54" t="s">
        <v>606</v>
      </c>
      <c r="T54" t="s">
        <v>410</v>
      </c>
      <c r="U54" t="s">
        <v>35</v>
      </c>
      <c r="V54" t="s">
        <v>442</v>
      </c>
    </row>
    <row r="55" spans="1:22" x14ac:dyDescent="0.25">
      <c r="A55" s="33" t="s">
        <v>410</v>
      </c>
      <c r="B55" t="s">
        <v>442</v>
      </c>
      <c r="D55" s="33" t="s">
        <v>568</v>
      </c>
      <c r="E55" t="s">
        <v>607</v>
      </c>
      <c r="T55" t="s">
        <v>325</v>
      </c>
      <c r="U55" t="s">
        <v>35</v>
      </c>
      <c r="V55" t="s">
        <v>336</v>
      </c>
    </row>
    <row r="56" spans="1:22" x14ac:dyDescent="0.25">
      <c r="A56" s="33" t="s">
        <v>325</v>
      </c>
      <c r="B56" t="s">
        <v>336</v>
      </c>
      <c r="D56" s="33" t="s">
        <v>569</v>
      </c>
      <c r="E56" t="s">
        <v>608</v>
      </c>
      <c r="T56" t="s">
        <v>18</v>
      </c>
      <c r="U56" t="s">
        <v>36</v>
      </c>
      <c r="V56" t="s">
        <v>75</v>
      </c>
    </row>
    <row r="57" spans="1:22" x14ac:dyDescent="0.25">
      <c r="A57" s="33" t="s">
        <v>548</v>
      </c>
      <c r="B57" t="s">
        <v>595</v>
      </c>
      <c r="D57" s="33" t="s">
        <v>570</v>
      </c>
      <c r="E57" t="s">
        <v>609</v>
      </c>
      <c r="T57" t="s">
        <v>19</v>
      </c>
      <c r="U57" t="s">
        <v>37</v>
      </c>
      <c r="V57" t="s">
        <v>76</v>
      </c>
    </row>
    <row r="58" spans="1:22" x14ac:dyDescent="0.25">
      <c r="A58" s="33" t="s">
        <v>18</v>
      </c>
      <c r="B58" t="s">
        <v>75</v>
      </c>
      <c r="D58" s="33" t="s">
        <v>571</v>
      </c>
      <c r="E58" t="s">
        <v>610</v>
      </c>
      <c r="T58" t="s">
        <v>20</v>
      </c>
      <c r="U58" t="s">
        <v>38</v>
      </c>
      <c r="V58" t="s">
        <v>443</v>
      </c>
    </row>
    <row r="59" spans="1:22" x14ac:dyDescent="0.25">
      <c r="A59" s="33" t="s">
        <v>19</v>
      </c>
      <c r="B59" t="s">
        <v>76</v>
      </c>
      <c r="D59" s="33" t="s">
        <v>40</v>
      </c>
      <c r="E59" t="s">
        <v>446</v>
      </c>
      <c r="T59" t="s">
        <v>366</v>
      </c>
      <c r="U59" t="s">
        <v>388</v>
      </c>
      <c r="V59" t="s">
        <v>444</v>
      </c>
    </row>
    <row r="60" spans="1:22" x14ac:dyDescent="0.25">
      <c r="A60" s="33" t="s">
        <v>20</v>
      </c>
      <c r="B60" t="s">
        <v>443</v>
      </c>
      <c r="D60" s="33" t="s">
        <v>41</v>
      </c>
      <c r="E60" t="s">
        <v>447</v>
      </c>
      <c r="T60" t="s">
        <v>21</v>
      </c>
      <c r="U60" t="s">
        <v>39</v>
      </c>
      <c r="V60" t="s">
        <v>445</v>
      </c>
    </row>
    <row r="61" spans="1:22" x14ac:dyDescent="0.25">
      <c r="A61" s="33" t="s">
        <v>366</v>
      </c>
      <c r="B61" t="s">
        <v>444</v>
      </c>
      <c r="D61" s="33" t="s">
        <v>389</v>
      </c>
      <c r="E61" t="s">
        <v>448</v>
      </c>
      <c r="T61" t="s">
        <v>22</v>
      </c>
      <c r="U61" t="s">
        <v>40</v>
      </c>
      <c r="V61" t="s">
        <v>446</v>
      </c>
    </row>
    <row r="62" spans="1:22" x14ac:dyDescent="0.25">
      <c r="A62" s="33" t="s">
        <v>562</v>
      </c>
      <c r="B62" t="s">
        <v>445</v>
      </c>
      <c r="D62" s="33" t="s">
        <v>42</v>
      </c>
      <c r="E62" t="s">
        <v>77</v>
      </c>
      <c r="T62" t="s">
        <v>23</v>
      </c>
      <c r="U62" t="s">
        <v>41</v>
      </c>
      <c r="V62" t="s">
        <v>447</v>
      </c>
    </row>
    <row r="63" spans="1:22" x14ac:dyDescent="0.25">
      <c r="A63" s="33" t="s">
        <v>575</v>
      </c>
      <c r="B63" t="s">
        <v>596</v>
      </c>
      <c r="D63" s="33" t="s">
        <v>390</v>
      </c>
      <c r="E63" t="s">
        <v>449</v>
      </c>
      <c r="T63" t="s">
        <v>367</v>
      </c>
      <c r="U63" t="s">
        <v>389</v>
      </c>
      <c r="V63" t="s">
        <v>448</v>
      </c>
    </row>
    <row r="64" spans="1:22" x14ac:dyDescent="0.25">
      <c r="A64" s="33" t="s">
        <v>576</v>
      </c>
      <c r="B64" t="s">
        <v>597</v>
      </c>
      <c r="D64" s="33" t="s">
        <v>552</v>
      </c>
      <c r="E64" t="s">
        <v>611</v>
      </c>
      <c r="T64" t="s">
        <v>24</v>
      </c>
      <c r="U64" t="s">
        <v>42</v>
      </c>
      <c r="V64" t="s">
        <v>77</v>
      </c>
    </row>
    <row r="65" spans="1:22" x14ac:dyDescent="0.25">
      <c r="A65" s="33" t="s">
        <v>577</v>
      </c>
      <c r="B65" t="s">
        <v>598</v>
      </c>
      <c r="F65" s="33"/>
      <c r="T65" t="s">
        <v>368</v>
      </c>
      <c r="U65" t="s">
        <v>390</v>
      </c>
      <c r="V65" t="s">
        <v>449</v>
      </c>
    </row>
    <row r="66" spans="1:22" x14ac:dyDescent="0.25">
      <c r="A66" s="33" t="s">
        <v>578</v>
      </c>
      <c r="B66" t="s">
        <v>599</v>
      </c>
      <c r="F66" s="33"/>
    </row>
    <row r="67" spans="1:22" x14ac:dyDescent="0.25">
      <c r="A67" s="33" t="s">
        <v>579</v>
      </c>
      <c r="B67" t="s">
        <v>600</v>
      </c>
      <c r="F67" s="33"/>
    </row>
    <row r="68" spans="1:22" x14ac:dyDescent="0.25">
      <c r="A68" s="33" t="s">
        <v>580</v>
      </c>
      <c r="B68" t="s">
        <v>601</v>
      </c>
      <c r="F68" s="33"/>
    </row>
    <row r="69" spans="1:22" x14ac:dyDescent="0.25">
      <c r="A69" s="33" t="s">
        <v>581</v>
      </c>
      <c r="B69" t="s">
        <v>602</v>
      </c>
      <c r="F69" s="33"/>
    </row>
    <row r="70" spans="1:22" x14ac:dyDescent="0.25">
      <c r="A70" s="33" t="s">
        <v>582</v>
      </c>
      <c r="B70" t="s">
        <v>603</v>
      </c>
      <c r="F70" s="33"/>
    </row>
    <row r="71" spans="1:22" x14ac:dyDescent="0.25">
      <c r="A71" s="33" t="s">
        <v>583</v>
      </c>
      <c r="B71" t="s">
        <v>604</v>
      </c>
      <c r="F71" s="33"/>
    </row>
    <row r="72" spans="1:22" x14ac:dyDescent="0.25">
      <c r="A72" s="33" t="s">
        <v>22</v>
      </c>
      <c r="B72" t="s">
        <v>446</v>
      </c>
      <c r="F72" s="33"/>
    </row>
    <row r="73" spans="1:22" x14ac:dyDescent="0.25">
      <c r="A73" s="33" t="s">
        <v>23</v>
      </c>
      <c r="B73" t="s">
        <v>447</v>
      </c>
      <c r="F73" s="33"/>
    </row>
    <row r="74" spans="1:22" x14ac:dyDescent="0.25">
      <c r="A74" s="33" t="s">
        <v>367</v>
      </c>
      <c r="B74" t="s">
        <v>448</v>
      </c>
      <c r="F74" s="33"/>
    </row>
    <row r="75" spans="1:22" x14ac:dyDescent="0.25">
      <c r="A75" s="33" t="s">
        <v>24</v>
      </c>
      <c r="B75" t="s">
        <v>77</v>
      </c>
      <c r="F75" s="33"/>
    </row>
    <row r="76" spans="1:22" x14ac:dyDescent="0.25">
      <c r="A76" s="33" t="s">
        <v>368</v>
      </c>
      <c r="B76" t="s">
        <v>449</v>
      </c>
      <c r="F76" s="33"/>
    </row>
    <row r="77" spans="1:22" x14ac:dyDescent="0.25">
      <c r="F77" s="33"/>
    </row>
    <row r="78" spans="1:22" x14ac:dyDescent="0.25">
      <c r="F78" s="33"/>
    </row>
    <row r="79" spans="1:22" x14ac:dyDescent="0.25">
      <c r="F79" s="33"/>
    </row>
    <row r="80" spans="1:22" x14ac:dyDescent="0.25">
      <c r="F80" s="33"/>
    </row>
    <row r="81" spans="6:6" x14ac:dyDescent="0.25">
      <c r="F81" s="33"/>
    </row>
    <row r="82" spans="6:6" x14ac:dyDescent="0.25">
      <c r="F82" s="33"/>
    </row>
    <row r="83" spans="6:6" x14ac:dyDescent="0.25">
      <c r="F83" s="33"/>
    </row>
    <row r="84" spans="6:6" x14ac:dyDescent="0.25">
      <c r="F84" s="33"/>
    </row>
    <row r="85" spans="6:6" x14ac:dyDescent="0.25">
      <c r="F85" s="33"/>
    </row>
    <row r="86" spans="6:6" x14ac:dyDescent="0.25">
      <c r="F86" s="34"/>
    </row>
    <row r="87" spans="6:6" x14ac:dyDescent="0.25">
      <c r="F87" s="34"/>
    </row>
    <row r="88" spans="6:6" x14ac:dyDescent="0.25">
      <c r="F88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82"/>
  <sheetViews>
    <sheetView workbookViewId="0"/>
  </sheetViews>
  <sheetFormatPr defaultRowHeight="15" x14ac:dyDescent="0.25"/>
  <cols>
    <col min="2" max="2" width="12.28515625" customWidth="1"/>
    <col min="3" max="3" width="15.7109375" customWidth="1"/>
  </cols>
  <sheetData>
    <row r="1" spans="1:5" ht="18.75" x14ac:dyDescent="0.3">
      <c r="A1" s="1" t="s">
        <v>89</v>
      </c>
    </row>
    <row r="5" spans="1:5" x14ac:dyDescent="0.25">
      <c r="A5" s="3"/>
    </row>
    <row r="11" spans="1:5" x14ac:dyDescent="0.25">
      <c r="A11" s="3" t="s">
        <v>269</v>
      </c>
    </row>
    <row r="12" spans="1:5" x14ac:dyDescent="0.25">
      <c r="D12" t="s">
        <v>90</v>
      </c>
      <c r="E12" t="s">
        <v>91</v>
      </c>
    </row>
    <row r="13" spans="1:5" x14ac:dyDescent="0.25">
      <c r="A13" t="s">
        <v>244</v>
      </c>
      <c r="B13" t="s">
        <v>93</v>
      </c>
      <c r="C13" t="s">
        <v>216</v>
      </c>
      <c r="D13">
        <v>1</v>
      </c>
    </row>
    <row r="14" spans="1:5" x14ac:dyDescent="0.25">
      <c r="A14" t="s">
        <v>244</v>
      </c>
      <c r="B14" t="s">
        <v>94</v>
      </c>
      <c r="C14" t="s">
        <v>217</v>
      </c>
      <c r="D14">
        <v>1</v>
      </c>
    </row>
    <row r="15" spans="1:5" x14ac:dyDescent="0.25">
      <c r="A15" t="s">
        <v>244</v>
      </c>
      <c r="B15" t="s">
        <v>215</v>
      </c>
      <c r="C15" t="s">
        <v>218</v>
      </c>
      <c r="D15">
        <v>1</v>
      </c>
    </row>
    <row r="16" spans="1:5" x14ac:dyDescent="0.25">
      <c r="A16" t="s">
        <v>244</v>
      </c>
      <c r="B16" t="s">
        <v>289</v>
      </c>
      <c r="C16" t="s">
        <v>219</v>
      </c>
      <c r="D16">
        <v>1</v>
      </c>
    </row>
    <row r="17" spans="1:4" x14ac:dyDescent="0.25">
      <c r="A17" t="s">
        <v>244</v>
      </c>
      <c r="B17" t="s">
        <v>95</v>
      </c>
      <c r="C17" t="s">
        <v>220</v>
      </c>
      <c r="D17">
        <v>1</v>
      </c>
    </row>
    <row r="18" spans="1:4" x14ac:dyDescent="0.25">
      <c r="A18" t="s">
        <v>244</v>
      </c>
      <c r="B18" t="s">
        <v>96</v>
      </c>
      <c r="C18" t="s">
        <v>221</v>
      </c>
      <c r="D18">
        <v>1</v>
      </c>
    </row>
    <row r="19" spans="1:4" x14ac:dyDescent="0.25">
      <c r="A19" t="s">
        <v>244</v>
      </c>
      <c r="B19" t="s">
        <v>288</v>
      </c>
      <c r="C19" t="s">
        <v>222</v>
      </c>
      <c r="D19">
        <v>1</v>
      </c>
    </row>
    <row r="20" spans="1:4" x14ac:dyDescent="0.25">
      <c r="A20" t="s">
        <v>244</v>
      </c>
      <c r="B20" t="s">
        <v>97</v>
      </c>
      <c r="C20" t="s">
        <v>223</v>
      </c>
      <c r="D20">
        <v>1</v>
      </c>
    </row>
    <row r="21" spans="1:4" x14ac:dyDescent="0.25">
      <c r="A21" t="s">
        <v>244</v>
      </c>
      <c r="B21" t="s">
        <v>98</v>
      </c>
      <c r="C21" t="s">
        <v>224</v>
      </c>
      <c r="D21">
        <v>1</v>
      </c>
    </row>
    <row r="22" spans="1:4" x14ac:dyDescent="0.25">
      <c r="A22" t="s">
        <v>244</v>
      </c>
      <c r="B22" t="s">
        <v>99</v>
      </c>
      <c r="C22" t="s">
        <v>225</v>
      </c>
      <c r="D22">
        <v>1</v>
      </c>
    </row>
    <row r="23" spans="1:4" x14ac:dyDescent="0.25">
      <c r="A23" t="s">
        <v>244</v>
      </c>
      <c r="B23" t="s">
        <v>102</v>
      </c>
      <c r="C23" t="s">
        <v>226</v>
      </c>
      <c r="D23">
        <v>1</v>
      </c>
    </row>
    <row r="24" spans="1:4" x14ac:dyDescent="0.25">
      <c r="A24" t="s">
        <v>244</v>
      </c>
      <c r="B24" t="s">
        <v>103</v>
      </c>
      <c r="C24" t="s">
        <v>227</v>
      </c>
      <c r="D24">
        <v>1</v>
      </c>
    </row>
    <row r="25" spans="1:4" x14ac:dyDescent="0.25">
      <c r="A25" t="s">
        <v>244</v>
      </c>
      <c r="B25" t="s">
        <v>104</v>
      </c>
      <c r="C25" t="s">
        <v>228</v>
      </c>
      <c r="D25">
        <v>1</v>
      </c>
    </row>
    <row r="26" spans="1:4" x14ac:dyDescent="0.25">
      <c r="A26" t="s">
        <v>244</v>
      </c>
      <c r="B26" t="s">
        <v>100</v>
      </c>
      <c r="C26" t="s">
        <v>229</v>
      </c>
      <c r="D26">
        <v>1</v>
      </c>
    </row>
    <row r="27" spans="1:4" x14ac:dyDescent="0.25">
      <c r="A27" t="s">
        <v>244</v>
      </c>
      <c r="B27" t="s">
        <v>101</v>
      </c>
      <c r="C27" t="s">
        <v>230</v>
      </c>
      <c r="D27">
        <v>1</v>
      </c>
    </row>
    <row r="28" spans="1:4" x14ac:dyDescent="0.25">
      <c r="A28" t="s">
        <v>244</v>
      </c>
      <c r="B28" t="s">
        <v>167</v>
      </c>
      <c r="C28" t="s">
        <v>231</v>
      </c>
      <c r="D28">
        <v>1</v>
      </c>
    </row>
    <row r="29" spans="1:4" x14ac:dyDescent="0.25">
      <c r="A29" t="s">
        <v>244</v>
      </c>
      <c r="B29" t="s">
        <v>168</v>
      </c>
      <c r="C29" t="s">
        <v>232</v>
      </c>
      <c r="D29">
        <v>1</v>
      </c>
    </row>
    <row r="30" spans="1:4" x14ac:dyDescent="0.25">
      <c r="A30" t="s">
        <v>244</v>
      </c>
      <c r="B30" t="s">
        <v>169</v>
      </c>
      <c r="C30" t="s">
        <v>233</v>
      </c>
      <c r="D30">
        <v>1</v>
      </c>
    </row>
    <row r="31" spans="1:4" x14ac:dyDescent="0.25">
      <c r="A31" t="s">
        <v>244</v>
      </c>
      <c r="B31" t="s">
        <v>180</v>
      </c>
      <c r="C31" t="s">
        <v>234</v>
      </c>
      <c r="D31">
        <v>1</v>
      </c>
    </row>
    <row r="32" spans="1:4" x14ac:dyDescent="0.25">
      <c r="A32" t="s">
        <v>244</v>
      </c>
      <c r="B32" t="s">
        <v>172</v>
      </c>
      <c r="C32" t="s">
        <v>235</v>
      </c>
      <c r="D32">
        <v>1</v>
      </c>
    </row>
    <row r="33" spans="1:6" x14ac:dyDescent="0.25">
      <c r="A33" t="s">
        <v>244</v>
      </c>
      <c r="B33" t="s">
        <v>176</v>
      </c>
      <c r="C33" t="s">
        <v>236</v>
      </c>
      <c r="D33">
        <v>1</v>
      </c>
    </row>
    <row r="34" spans="1:6" x14ac:dyDescent="0.25">
      <c r="A34" t="s">
        <v>244</v>
      </c>
      <c r="B34" t="s">
        <v>174</v>
      </c>
      <c r="C34" t="s">
        <v>237</v>
      </c>
      <c r="D34">
        <v>1</v>
      </c>
    </row>
    <row r="35" spans="1:6" x14ac:dyDescent="0.25">
      <c r="A35" t="s">
        <v>244</v>
      </c>
      <c r="B35" t="s">
        <v>175</v>
      </c>
      <c r="C35" t="s">
        <v>238</v>
      </c>
      <c r="D35">
        <v>1</v>
      </c>
    </row>
    <row r="36" spans="1:6" x14ac:dyDescent="0.25">
      <c r="A36" t="s">
        <v>244</v>
      </c>
      <c r="B36" t="s">
        <v>182</v>
      </c>
      <c r="C36" t="s">
        <v>239</v>
      </c>
      <c r="D36">
        <v>1</v>
      </c>
    </row>
    <row r="37" spans="1:6" x14ac:dyDescent="0.25">
      <c r="A37" t="s">
        <v>244</v>
      </c>
      <c r="B37" t="s">
        <v>178</v>
      </c>
      <c r="C37" t="s">
        <v>240</v>
      </c>
      <c r="D37">
        <v>1</v>
      </c>
    </row>
    <row r="38" spans="1:6" x14ac:dyDescent="0.25">
      <c r="A38" t="s">
        <v>244</v>
      </c>
      <c r="B38" t="s">
        <v>185</v>
      </c>
      <c r="C38" t="s">
        <v>241</v>
      </c>
      <c r="D38">
        <v>1</v>
      </c>
    </row>
    <row r="39" spans="1:6" x14ac:dyDescent="0.25">
      <c r="A39" t="s">
        <v>244</v>
      </c>
      <c r="B39" t="s">
        <v>186</v>
      </c>
      <c r="C39" t="s">
        <v>242</v>
      </c>
      <c r="D39">
        <v>1</v>
      </c>
    </row>
    <row r="40" spans="1:6" x14ac:dyDescent="0.25">
      <c r="A40" t="s">
        <v>244</v>
      </c>
      <c r="B40" t="s">
        <v>192</v>
      </c>
      <c r="C40" t="s">
        <v>243</v>
      </c>
      <c r="D40">
        <v>1</v>
      </c>
    </row>
    <row r="41" spans="1:6" x14ac:dyDescent="0.25">
      <c r="A41" t="s">
        <v>244</v>
      </c>
      <c r="B41" t="s">
        <v>245</v>
      </c>
      <c r="C41" t="s">
        <v>254</v>
      </c>
      <c r="D41">
        <v>1</v>
      </c>
    </row>
    <row r="42" spans="1:6" x14ac:dyDescent="0.25">
      <c r="A42" t="s">
        <v>244</v>
      </c>
      <c r="B42" t="s">
        <v>246</v>
      </c>
      <c r="C42" t="s">
        <v>255</v>
      </c>
      <c r="D42">
        <v>1</v>
      </c>
    </row>
    <row r="43" spans="1:6" x14ac:dyDescent="0.25">
      <c r="A43" t="s">
        <v>244</v>
      </c>
      <c r="B43" t="s">
        <v>247</v>
      </c>
      <c r="C43" t="s">
        <v>256</v>
      </c>
      <c r="D43">
        <v>1</v>
      </c>
    </row>
    <row r="44" spans="1:6" x14ac:dyDescent="0.25">
      <c r="A44" t="s">
        <v>244</v>
      </c>
      <c r="B44" t="s">
        <v>535</v>
      </c>
      <c r="C44" t="s">
        <v>537</v>
      </c>
      <c r="D44">
        <v>1</v>
      </c>
    </row>
    <row r="45" spans="1:6" x14ac:dyDescent="0.25">
      <c r="A45" t="s">
        <v>244</v>
      </c>
      <c r="B45" t="s">
        <v>539</v>
      </c>
      <c r="C45" t="s">
        <v>538</v>
      </c>
      <c r="D45">
        <v>1</v>
      </c>
    </row>
    <row r="46" spans="1:6" x14ac:dyDescent="0.25">
      <c r="A46" t="s">
        <v>266</v>
      </c>
      <c r="B46" t="s">
        <v>265</v>
      </c>
      <c r="C46" t="s">
        <v>267</v>
      </c>
      <c r="D46">
        <v>3</v>
      </c>
      <c r="F46" t="s">
        <v>268</v>
      </c>
    </row>
    <row r="47" spans="1:6" x14ac:dyDescent="0.25">
      <c r="A47" t="s">
        <v>92</v>
      </c>
      <c r="B47" t="s">
        <v>258</v>
      </c>
      <c r="C47" t="s">
        <v>197</v>
      </c>
      <c r="D47">
        <v>1</v>
      </c>
      <c r="E47">
        <v>1</v>
      </c>
    </row>
    <row r="48" spans="1:6" x14ac:dyDescent="0.25">
      <c r="A48" s="7" t="s">
        <v>92</v>
      </c>
      <c r="B48" s="7" t="s">
        <v>259</v>
      </c>
      <c r="C48" s="7" t="s">
        <v>262</v>
      </c>
      <c r="D48" s="7">
        <v>1</v>
      </c>
      <c r="E48" s="7">
        <v>1</v>
      </c>
    </row>
    <row r="49" spans="1:5" x14ac:dyDescent="0.25">
      <c r="A49" s="7" t="s">
        <v>92</v>
      </c>
      <c r="B49" s="7" t="s">
        <v>260</v>
      </c>
      <c r="C49" s="7" t="s">
        <v>263</v>
      </c>
      <c r="D49" s="7">
        <v>1</v>
      </c>
      <c r="E49" s="7">
        <v>1</v>
      </c>
    </row>
    <row r="50" spans="1:5" x14ac:dyDescent="0.25">
      <c r="A50" s="7" t="s">
        <v>92</v>
      </c>
      <c r="B50" s="7" t="s">
        <v>527</v>
      </c>
      <c r="C50" s="7" t="s">
        <v>528</v>
      </c>
      <c r="D50" s="7">
        <v>1</v>
      </c>
      <c r="E50" s="7">
        <v>1</v>
      </c>
    </row>
    <row r="51" spans="1:5" x14ac:dyDescent="0.25">
      <c r="A51" s="7" t="s">
        <v>92</v>
      </c>
      <c r="B51" s="7" t="s">
        <v>261</v>
      </c>
      <c r="C51" s="7" t="s">
        <v>264</v>
      </c>
      <c r="D51" s="7">
        <v>1</v>
      </c>
      <c r="E51" s="7">
        <v>1</v>
      </c>
    </row>
    <row r="52" spans="1:5" x14ac:dyDescent="0.25">
      <c r="A52" s="7" t="s">
        <v>92</v>
      </c>
      <c r="B52" s="7" t="s">
        <v>311</v>
      </c>
      <c r="C52" s="7" t="s">
        <v>303</v>
      </c>
      <c r="D52" s="7">
        <v>1</v>
      </c>
      <c r="E52" s="7">
        <v>1</v>
      </c>
    </row>
    <row r="53" spans="1:5" x14ac:dyDescent="0.25">
      <c r="A53" s="7" t="s">
        <v>92</v>
      </c>
      <c r="B53" s="7" t="s">
        <v>302</v>
      </c>
      <c r="C53" s="7" t="s">
        <v>309</v>
      </c>
      <c r="D53" s="7">
        <v>1</v>
      </c>
      <c r="E53" s="7">
        <v>1</v>
      </c>
    </row>
    <row r="54" spans="1:5" x14ac:dyDescent="0.25">
      <c r="A54" s="7" t="s">
        <v>92</v>
      </c>
      <c r="B54" s="7" t="s">
        <v>306</v>
      </c>
      <c r="C54" s="7" t="s">
        <v>310</v>
      </c>
      <c r="D54" s="7">
        <v>1</v>
      </c>
      <c r="E54" s="7">
        <v>1</v>
      </c>
    </row>
    <row r="55" spans="1:5" x14ac:dyDescent="0.25">
      <c r="A55" s="7" t="s">
        <v>92</v>
      </c>
      <c r="B55" s="7" t="s">
        <v>286</v>
      </c>
      <c r="C55" s="7" t="s">
        <v>287</v>
      </c>
      <c r="D55" s="7">
        <v>1</v>
      </c>
      <c r="E55" s="7">
        <v>1</v>
      </c>
    </row>
    <row r="56" spans="1:5" x14ac:dyDescent="0.25">
      <c r="A56" s="7" t="s">
        <v>92</v>
      </c>
      <c r="B56" t="s">
        <v>290</v>
      </c>
      <c r="C56" t="s">
        <v>298</v>
      </c>
      <c r="D56" s="7">
        <v>1</v>
      </c>
      <c r="E56" s="7">
        <v>1</v>
      </c>
    </row>
    <row r="57" spans="1:5" x14ac:dyDescent="0.25">
      <c r="A57" s="7" t="s">
        <v>92</v>
      </c>
      <c r="B57" t="s">
        <v>291</v>
      </c>
      <c r="C57" t="s">
        <v>299</v>
      </c>
      <c r="D57" s="7">
        <v>1</v>
      </c>
      <c r="E57" s="7">
        <v>1</v>
      </c>
    </row>
    <row r="58" spans="1:5" x14ac:dyDescent="0.25">
      <c r="A58" s="7" t="s">
        <v>92</v>
      </c>
      <c r="B58" t="s">
        <v>292</v>
      </c>
      <c r="C58" t="s">
        <v>300</v>
      </c>
      <c r="D58" s="7">
        <v>1</v>
      </c>
      <c r="E58" s="7">
        <v>1</v>
      </c>
    </row>
    <row r="59" spans="1:5" x14ac:dyDescent="0.25">
      <c r="A59" s="7" t="s">
        <v>92</v>
      </c>
      <c r="B59" t="s">
        <v>293</v>
      </c>
      <c r="C59" t="s">
        <v>301</v>
      </c>
      <c r="D59" s="7">
        <v>1</v>
      </c>
      <c r="E59" s="7">
        <v>1</v>
      </c>
    </row>
    <row r="60" spans="1:5" x14ac:dyDescent="0.25">
      <c r="A60" s="7" t="s">
        <v>92</v>
      </c>
      <c r="B60" t="s">
        <v>401</v>
      </c>
      <c r="C60" t="s">
        <v>560</v>
      </c>
      <c r="D60" s="7">
        <v>1</v>
      </c>
      <c r="E60" s="7">
        <v>1</v>
      </c>
    </row>
    <row r="61" spans="1:5" x14ac:dyDescent="0.25">
      <c r="A61" s="7" t="s">
        <v>92</v>
      </c>
      <c r="B61" t="s">
        <v>520</v>
      </c>
      <c r="C61" t="s">
        <v>521</v>
      </c>
      <c r="D61" s="7">
        <v>1</v>
      </c>
      <c r="E61" s="7">
        <v>1</v>
      </c>
    </row>
    <row r="62" spans="1:5" x14ac:dyDescent="0.25">
      <c r="A62" s="7" t="s">
        <v>92</v>
      </c>
      <c r="B62" t="s">
        <v>572</v>
      </c>
      <c r="C62" t="s">
        <v>573</v>
      </c>
      <c r="D62" s="7">
        <v>1</v>
      </c>
      <c r="E62" s="7">
        <v>1</v>
      </c>
    </row>
    <row r="63" spans="1:5" x14ac:dyDescent="0.25">
      <c r="A63" s="7" t="s">
        <v>92</v>
      </c>
      <c r="B63" t="s">
        <v>1343</v>
      </c>
      <c r="C63" t="s">
        <v>1344</v>
      </c>
      <c r="D63" s="7">
        <v>2</v>
      </c>
      <c r="E63" s="7"/>
    </row>
    <row r="80" spans="1:1" x14ac:dyDescent="0.25">
      <c r="A80" s="3" t="s">
        <v>269</v>
      </c>
    </row>
    <row r="81" spans="1:5" x14ac:dyDescent="0.25">
      <c r="A81" s="14"/>
      <c r="B81" s="14"/>
      <c r="C81" s="14"/>
      <c r="D81" s="14" t="s">
        <v>90</v>
      </c>
      <c r="E81" s="14" t="s">
        <v>91</v>
      </c>
    </row>
    <row r="82" spans="1:5" x14ac:dyDescent="0.25">
      <c r="A82" s="7" t="s">
        <v>92</v>
      </c>
      <c r="B82" t="s">
        <v>343</v>
      </c>
      <c r="C82" t="s">
        <v>344</v>
      </c>
      <c r="D82" s="7">
        <v>2</v>
      </c>
      <c r="E82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V231"/>
  <sheetViews>
    <sheetView workbookViewId="0"/>
  </sheetViews>
  <sheetFormatPr defaultColWidth="8.85546875" defaultRowHeight="12" x14ac:dyDescent="0.2"/>
  <cols>
    <col min="1" max="1" width="8.85546875" style="46"/>
    <col min="2" max="2" width="14.28515625" style="46" customWidth="1"/>
    <col min="3" max="3" width="3.28515625" style="46" customWidth="1"/>
    <col min="4" max="5" width="8.85546875" style="46"/>
    <col min="6" max="6" width="3.28515625" style="46" customWidth="1"/>
    <col min="7" max="8" width="8.85546875" style="46"/>
    <col min="9" max="9" width="3.28515625" style="46" customWidth="1"/>
    <col min="10" max="14" width="8.85546875" style="46"/>
    <col min="15" max="15" width="3.28515625" style="46" customWidth="1"/>
    <col min="16" max="20" width="8.85546875" style="46"/>
    <col min="21" max="21" width="3.28515625" style="46" customWidth="1"/>
    <col min="22" max="24" width="8.85546875" style="46"/>
    <col min="25" max="25" width="3.28515625" style="46" customWidth="1"/>
    <col min="26" max="32" width="8.85546875" style="46"/>
    <col min="33" max="33" width="3.28515625" style="46" customWidth="1"/>
    <col min="34" max="35" width="8.85546875" style="46"/>
    <col min="36" max="36" width="3.28515625" style="46" customWidth="1"/>
    <col min="37" max="37" width="8.85546875" style="46"/>
    <col min="38" max="38" width="3.28515625" style="46" customWidth="1"/>
    <col min="39" max="16384" width="8.85546875" style="46"/>
  </cols>
  <sheetData>
    <row r="1" spans="1:48" x14ac:dyDescent="0.2">
      <c r="A1" s="80" t="s">
        <v>188</v>
      </c>
      <c r="AO1" s="46" t="s">
        <v>12</v>
      </c>
    </row>
    <row r="2" spans="1:48" x14ac:dyDescent="0.2">
      <c r="A2" s="81" t="s">
        <v>118</v>
      </c>
      <c r="B2" s="81" t="s">
        <v>119</v>
      </c>
      <c r="C2" s="81" t="s">
        <v>120</v>
      </c>
      <c r="D2" s="81" t="s">
        <v>121</v>
      </c>
      <c r="E2" s="81" t="s">
        <v>122</v>
      </c>
      <c r="F2" s="81" t="s">
        <v>123</v>
      </c>
      <c r="G2" s="81" t="s">
        <v>124</v>
      </c>
      <c r="H2" s="81" t="s">
        <v>125</v>
      </c>
      <c r="I2" s="81" t="s">
        <v>126</v>
      </c>
      <c r="J2" s="81" t="s">
        <v>127</v>
      </c>
      <c r="K2" s="81" t="s">
        <v>128</v>
      </c>
      <c r="L2" s="81" t="s">
        <v>129</v>
      </c>
      <c r="M2" s="81" t="s">
        <v>130</v>
      </c>
      <c r="N2" s="81" t="s">
        <v>131</v>
      </c>
      <c r="O2" s="81" t="s">
        <v>132</v>
      </c>
      <c r="P2" s="81" t="s">
        <v>133</v>
      </c>
      <c r="Q2" s="82" t="s">
        <v>134</v>
      </c>
      <c r="R2" s="82" t="s">
        <v>135</v>
      </c>
      <c r="S2" s="81" t="s">
        <v>136</v>
      </c>
      <c r="T2" s="81" t="s">
        <v>137</v>
      </c>
      <c r="U2" s="81" t="s">
        <v>138</v>
      </c>
      <c r="V2" s="81" t="s">
        <v>139</v>
      </c>
      <c r="W2" s="81" t="s">
        <v>140</v>
      </c>
      <c r="X2" s="81" t="s">
        <v>141</v>
      </c>
      <c r="Y2" s="81" t="s">
        <v>142</v>
      </c>
      <c r="Z2" s="81" t="s">
        <v>143</v>
      </c>
      <c r="AA2" s="81" t="s">
        <v>144</v>
      </c>
      <c r="AB2" s="81" t="s">
        <v>145</v>
      </c>
      <c r="AC2" s="81" t="s">
        <v>146</v>
      </c>
      <c r="AD2" s="81" t="s">
        <v>147</v>
      </c>
      <c r="AE2" s="81" t="s">
        <v>148</v>
      </c>
      <c r="AF2" s="81" t="s">
        <v>149</v>
      </c>
      <c r="AG2" s="81" t="s">
        <v>150</v>
      </c>
      <c r="AH2" s="81" t="s">
        <v>151</v>
      </c>
      <c r="AI2" s="81" t="s">
        <v>152</v>
      </c>
      <c r="AJ2" s="81" t="s">
        <v>153</v>
      </c>
      <c r="AK2" s="81" t="s">
        <v>154</v>
      </c>
      <c r="AL2" s="81" t="s">
        <v>155</v>
      </c>
      <c r="AM2" s="81" t="s">
        <v>156</v>
      </c>
      <c r="AN2" s="81" t="s">
        <v>157</v>
      </c>
      <c r="AO2" s="81" t="s">
        <v>158</v>
      </c>
      <c r="AP2" s="81" t="s">
        <v>159</v>
      </c>
      <c r="AQ2" s="81" t="s">
        <v>160</v>
      </c>
      <c r="AR2" s="81" t="s">
        <v>161</v>
      </c>
      <c r="AS2" s="81" t="s">
        <v>162</v>
      </c>
      <c r="AT2" s="81" t="s">
        <v>163</v>
      </c>
    </row>
    <row r="3" spans="1:48" x14ac:dyDescent="0.2">
      <c r="J3" s="46" t="s">
        <v>281</v>
      </c>
      <c r="K3" s="46" t="s">
        <v>281</v>
      </c>
    </row>
    <row r="4" spans="1:48" x14ac:dyDescent="0.2">
      <c r="A4" s="83" t="s">
        <v>117</v>
      </c>
      <c r="B4" s="81"/>
      <c r="D4" s="83" t="s">
        <v>115</v>
      </c>
      <c r="E4" s="83"/>
      <c r="F4" s="83"/>
      <c r="G4" s="83" t="s">
        <v>114</v>
      </c>
      <c r="H4" s="83"/>
      <c r="J4" s="83" t="s">
        <v>4</v>
      </c>
      <c r="K4" s="83"/>
      <c r="L4" s="83"/>
      <c r="M4" s="81"/>
      <c r="N4" s="81"/>
      <c r="O4" s="81"/>
      <c r="P4" s="83" t="s">
        <v>110</v>
      </c>
      <c r="V4" s="83" t="s">
        <v>164</v>
      </c>
      <c r="W4" s="81"/>
      <c r="X4" s="81"/>
      <c r="Z4" s="84" t="s">
        <v>170</v>
      </c>
      <c r="AA4" s="84"/>
      <c r="AH4" s="84" t="s">
        <v>183</v>
      </c>
      <c r="AK4" s="84" t="s">
        <v>248</v>
      </c>
      <c r="AM4" s="84" t="s">
        <v>250</v>
      </c>
    </row>
    <row r="5" spans="1:48" x14ac:dyDescent="0.2">
      <c r="A5" s="82" t="s">
        <v>105</v>
      </c>
      <c r="B5" s="82"/>
      <c r="D5" s="85" t="s">
        <v>116</v>
      </c>
      <c r="E5" s="82" t="s">
        <v>205</v>
      </c>
      <c r="G5" s="85" t="s">
        <v>116</v>
      </c>
      <c r="H5" s="82" t="s">
        <v>105</v>
      </c>
      <c r="J5" s="82" t="s">
        <v>111</v>
      </c>
      <c r="K5" s="82" t="s">
        <v>116</v>
      </c>
      <c r="L5" s="82" t="s">
        <v>112</v>
      </c>
      <c r="M5" s="82" t="s">
        <v>78</v>
      </c>
      <c r="N5" s="82" t="s">
        <v>113</v>
      </c>
      <c r="P5" s="85" t="s">
        <v>105</v>
      </c>
      <c r="Q5" s="85" t="s">
        <v>106</v>
      </c>
      <c r="R5" s="85" t="s">
        <v>107</v>
      </c>
      <c r="S5" s="85" t="s">
        <v>108</v>
      </c>
      <c r="T5" s="85" t="s">
        <v>109</v>
      </c>
      <c r="V5" s="82" t="s">
        <v>106</v>
      </c>
      <c r="W5" s="82" t="s">
        <v>165</v>
      </c>
      <c r="X5" s="82" t="s">
        <v>166</v>
      </c>
      <c r="Z5" s="82" t="s">
        <v>179</v>
      </c>
      <c r="AA5" s="82" t="s">
        <v>171</v>
      </c>
      <c r="AB5" s="82" t="s">
        <v>165</v>
      </c>
      <c r="AC5" s="82" t="s">
        <v>173</v>
      </c>
      <c r="AD5" s="82" t="s">
        <v>166</v>
      </c>
      <c r="AE5" s="82" t="s">
        <v>181</v>
      </c>
      <c r="AF5" s="82" t="s">
        <v>177</v>
      </c>
      <c r="AH5" s="82" t="s">
        <v>106</v>
      </c>
      <c r="AI5" s="82" t="s">
        <v>184</v>
      </c>
      <c r="AK5" s="83" t="s">
        <v>249</v>
      </c>
      <c r="AM5" s="82" t="s">
        <v>251</v>
      </c>
      <c r="AN5" s="82" t="s">
        <v>252</v>
      </c>
      <c r="AO5" s="82" t="s">
        <v>253</v>
      </c>
    </row>
    <row r="6" spans="1:48" x14ac:dyDescent="0.2">
      <c r="A6" s="86" t="s">
        <v>93</v>
      </c>
      <c r="B6" s="81"/>
      <c r="D6" s="46" t="s">
        <v>94</v>
      </c>
      <c r="E6" s="46" t="s">
        <v>215</v>
      </c>
      <c r="G6" s="46" t="s">
        <v>289</v>
      </c>
      <c r="H6" s="46" t="s">
        <v>95</v>
      </c>
      <c r="J6" s="46" t="s">
        <v>96</v>
      </c>
      <c r="K6" s="46" t="s">
        <v>288</v>
      </c>
      <c r="L6" s="46" t="s">
        <v>97</v>
      </c>
      <c r="M6" s="46" t="s">
        <v>98</v>
      </c>
      <c r="N6" s="46" t="s">
        <v>99</v>
      </c>
      <c r="P6" s="46" t="s">
        <v>102</v>
      </c>
      <c r="Q6" s="46" t="s">
        <v>103</v>
      </c>
      <c r="R6" s="46" t="s">
        <v>104</v>
      </c>
      <c r="S6" s="46" t="s">
        <v>100</v>
      </c>
      <c r="T6" s="46" t="s">
        <v>101</v>
      </c>
      <c r="V6" s="86" t="s">
        <v>167</v>
      </c>
      <c r="W6" s="86" t="s">
        <v>168</v>
      </c>
      <c r="X6" s="86" t="s">
        <v>169</v>
      </c>
      <c r="Z6" s="81" t="s">
        <v>180</v>
      </c>
      <c r="AA6" s="81" t="s">
        <v>172</v>
      </c>
      <c r="AB6" s="81" t="s">
        <v>176</v>
      </c>
      <c r="AC6" s="81" t="s">
        <v>174</v>
      </c>
      <c r="AD6" s="81" t="s">
        <v>175</v>
      </c>
      <c r="AE6" s="81" t="s">
        <v>182</v>
      </c>
      <c r="AF6" s="81" t="s">
        <v>178</v>
      </c>
      <c r="AH6" s="81" t="s">
        <v>185</v>
      </c>
      <c r="AI6" s="81" t="s">
        <v>186</v>
      </c>
      <c r="AK6" s="81" t="s">
        <v>192</v>
      </c>
      <c r="AM6" s="46" t="s">
        <v>245</v>
      </c>
      <c r="AN6" s="46" t="s">
        <v>246</v>
      </c>
      <c r="AO6" s="46" t="s">
        <v>247</v>
      </c>
      <c r="AP6" s="46" t="s">
        <v>535</v>
      </c>
      <c r="AQ6" s="46" t="s">
        <v>536</v>
      </c>
    </row>
    <row r="7" spans="1:48" x14ac:dyDescent="0.2">
      <c r="A7" s="46" t="s">
        <v>719</v>
      </c>
      <c r="B7" s="46" t="s">
        <v>115</v>
      </c>
      <c r="D7" s="46" t="str">
        <f>A7</f>
        <v>aawhe</v>
      </c>
      <c r="E7" s="46" t="str">
        <f>D7</f>
        <v>aawhe</v>
      </c>
      <c r="G7" s="46" t="str">
        <f>A89</f>
        <v>cawhe</v>
      </c>
      <c r="H7" s="46" t="str">
        <f t="shared" ref="H7" si="0">G7</f>
        <v>cawhe</v>
      </c>
      <c r="J7" s="46" t="str">
        <f>A181</f>
        <v>flab-p</v>
      </c>
      <c r="L7" s="46" t="str">
        <f>J7</f>
        <v>flab-p</v>
      </c>
      <c r="M7" s="46" t="str">
        <f>J11</f>
        <v>fcap</v>
      </c>
      <c r="N7" s="46" t="str">
        <f>J13</f>
        <v>fsas</v>
      </c>
      <c r="P7" s="46" t="str">
        <f>A190</f>
        <v>ent-n</v>
      </c>
      <c r="Q7" s="46" t="str">
        <f>P7</f>
        <v>ent-n</v>
      </c>
      <c r="R7" s="46" t="str">
        <f>Q7</f>
        <v>ent-n</v>
      </c>
      <c r="S7" s="46" t="str">
        <f>R7</f>
        <v>ent-n</v>
      </c>
      <c r="T7" s="46" t="str">
        <f>R9</f>
        <v>hhd-0</v>
      </c>
      <c r="V7" s="46" t="s">
        <v>189</v>
      </c>
      <c r="W7" s="46" t="s">
        <v>190</v>
      </c>
      <c r="X7" s="46" t="s">
        <v>191</v>
      </c>
      <c r="Z7" s="46" t="s">
        <v>57</v>
      </c>
      <c r="AA7" s="46" t="s">
        <v>58</v>
      </c>
      <c r="AD7" s="46" t="s">
        <v>56</v>
      </c>
      <c r="AE7" s="46" t="s">
        <v>55</v>
      </c>
      <c r="AH7" s="46" t="s">
        <v>193</v>
      </c>
      <c r="AI7" s="46" t="s">
        <v>340</v>
      </c>
      <c r="AK7" s="46" t="s">
        <v>60</v>
      </c>
      <c r="AM7" s="46" t="str">
        <f>D7</f>
        <v>aawhe</v>
      </c>
      <c r="AO7" s="46" t="s">
        <v>574</v>
      </c>
      <c r="AP7" s="46" t="s">
        <v>8</v>
      </c>
      <c r="AQ7" s="46" t="s">
        <v>550</v>
      </c>
      <c r="AV7" s="46" t="s">
        <v>8</v>
      </c>
    </row>
    <row r="8" spans="1:48" x14ac:dyDescent="0.2">
      <c r="A8" s="46" t="s">
        <v>720</v>
      </c>
      <c r="D8" s="46" t="str">
        <f t="shared" ref="D8:D71" si="1">A8</f>
        <v>aamai</v>
      </c>
      <c r="E8" s="46" t="str">
        <f t="shared" ref="E8:E51" si="2">D8</f>
        <v>aamai</v>
      </c>
      <c r="G8" s="46" t="str">
        <f t="shared" ref="G8:G71" si="3">A90</f>
        <v>camai</v>
      </c>
      <c r="H8" s="46" t="str">
        <f t="shared" ref="H8:H71" si="4">G8</f>
        <v>camai</v>
      </c>
      <c r="J8" s="46" t="str">
        <f t="shared" ref="J8:J15" si="5">A182</f>
        <v>flab-m</v>
      </c>
      <c r="L8" s="46" t="str">
        <f t="shared" ref="L8:L10" si="6">J8</f>
        <v>flab-m</v>
      </c>
      <c r="M8" s="46" t="str">
        <f>J12</f>
        <v>fegy</v>
      </c>
      <c r="N8" s="46" t="str">
        <f t="shared" ref="N8:N9" si="7">J14</f>
        <v>fpsa</v>
      </c>
      <c r="P8" s="46" t="str">
        <f t="shared" ref="P8:P19" si="8">A191</f>
        <v>ent-e</v>
      </c>
      <c r="Q8" s="46" t="str">
        <f t="shared" ref="Q8:Q19" si="9">P8</f>
        <v>ent-e</v>
      </c>
      <c r="R8" s="46" t="str">
        <f t="shared" ref="R8:R18" si="10">Q8</f>
        <v>ent-e</v>
      </c>
      <c r="S8" s="46" t="str">
        <f>R8</f>
        <v>ent-e</v>
      </c>
      <c r="T8" s="46" t="str">
        <f t="shared" ref="T8:T16" si="11">R10</f>
        <v>hhd-1</v>
      </c>
      <c r="AI8" s="46" t="s">
        <v>341</v>
      </c>
      <c r="AK8" s="46" t="s">
        <v>534</v>
      </c>
      <c r="AM8" s="46" t="str">
        <f t="shared" ref="AM8:AM20" si="12">D8</f>
        <v>aamai</v>
      </c>
      <c r="AO8" s="46" t="s">
        <v>1349</v>
      </c>
      <c r="AP8" s="46" t="s">
        <v>408</v>
      </c>
      <c r="AQ8" s="46" t="s">
        <v>551</v>
      </c>
      <c r="AV8" s="46" t="s">
        <v>585</v>
      </c>
    </row>
    <row r="9" spans="1:48" x14ac:dyDescent="0.2">
      <c r="A9" s="46" t="s">
        <v>721</v>
      </c>
      <c r="D9" s="46" t="str">
        <f t="shared" si="1"/>
        <v>aaoce</v>
      </c>
      <c r="E9" s="46" t="str">
        <f t="shared" si="2"/>
        <v>aaoce</v>
      </c>
      <c r="G9" s="46" t="str">
        <f t="shared" si="3"/>
        <v>caoce</v>
      </c>
      <c r="H9" s="46" t="str">
        <f t="shared" si="4"/>
        <v>caoce</v>
      </c>
      <c r="J9" s="46" t="str">
        <f t="shared" si="5"/>
        <v>flab-s</v>
      </c>
      <c r="L9" s="46" t="str">
        <f t="shared" si="6"/>
        <v>flab-s</v>
      </c>
      <c r="N9" s="46" t="str">
        <f t="shared" si="7"/>
        <v>fland</v>
      </c>
      <c r="P9" s="46" t="str">
        <f t="shared" si="8"/>
        <v>hhd-0</v>
      </c>
      <c r="Q9" s="46" t="str">
        <f t="shared" si="9"/>
        <v>hhd-0</v>
      </c>
      <c r="R9" s="46" t="str">
        <f t="shared" si="10"/>
        <v>hhd-0</v>
      </c>
      <c r="T9" s="46" t="str">
        <f t="shared" si="11"/>
        <v>hhd-2</v>
      </c>
      <c r="AI9" s="46" t="s">
        <v>342</v>
      </c>
      <c r="AM9" s="46" t="str">
        <f t="shared" si="12"/>
        <v>aaoce</v>
      </c>
      <c r="AO9" s="46" t="s">
        <v>1350</v>
      </c>
      <c r="AQ9" s="46" t="s">
        <v>326</v>
      </c>
      <c r="AV9" s="46" t="s">
        <v>354</v>
      </c>
    </row>
    <row r="10" spans="1:48" x14ac:dyDescent="0.2">
      <c r="A10" s="46" t="s">
        <v>722</v>
      </c>
      <c r="D10" s="46" t="str">
        <f t="shared" si="1"/>
        <v>aaveg</v>
      </c>
      <c r="E10" s="46" t="str">
        <f t="shared" si="2"/>
        <v>aaveg</v>
      </c>
      <c r="G10" s="46" t="str">
        <f t="shared" si="3"/>
        <v>caveg</v>
      </c>
      <c r="H10" s="46" t="str">
        <f t="shared" si="4"/>
        <v>caveg</v>
      </c>
      <c r="J10" s="46" t="str">
        <f t="shared" si="5"/>
        <v>flab-t</v>
      </c>
      <c r="L10" s="46" t="str">
        <f t="shared" si="6"/>
        <v>flab-t</v>
      </c>
      <c r="P10" s="46" t="str">
        <f t="shared" si="8"/>
        <v>hhd-1</v>
      </c>
      <c r="Q10" s="46" t="str">
        <f t="shared" si="9"/>
        <v>hhd-1</v>
      </c>
      <c r="R10" s="46" t="str">
        <f t="shared" si="10"/>
        <v>hhd-1</v>
      </c>
      <c r="T10" s="46" t="str">
        <f t="shared" si="11"/>
        <v>hhd-3</v>
      </c>
      <c r="AI10" s="46" t="s">
        <v>62</v>
      </c>
      <c r="AM10" s="46" t="str">
        <f t="shared" si="12"/>
        <v>aaveg</v>
      </c>
      <c r="AO10" s="46" t="s">
        <v>17</v>
      </c>
      <c r="AQ10" s="46" t="s">
        <v>411</v>
      </c>
      <c r="AV10" s="46" t="s">
        <v>355</v>
      </c>
    </row>
    <row r="11" spans="1:48" x14ac:dyDescent="0.2">
      <c r="A11" s="46" t="s">
        <v>723</v>
      </c>
      <c r="D11" s="46" t="str">
        <f t="shared" si="1"/>
        <v>aaofr</v>
      </c>
      <c r="E11" s="46" t="str">
        <f t="shared" si="2"/>
        <v>aaofr</v>
      </c>
      <c r="G11" s="46" t="str">
        <f t="shared" si="3"/>
        <v>caofr</v>
      </c>
      <c r="H11" s="46" t="str">
        <f t="shared" si="4"/>
        <v>caofr</v>
      </c>
      <c r="J11" s="46" t="str">
        <f t="shared" si="5"/>
        <v>fcap</v>
      </c>
      <c r="P11" s="46" t="str">
        <f t="shared" si="8"/>
        <v>hhd-2</v>
      </c>
      <c r="Q11" s="46" t="str">
        <f t="shared" si="9"/>
        <v>hhd-2</v>
      </c>
      <c r="R11" s="46" t="str">
        <f t="shared" si="10"/>
        <v>hhd-2</v>
      </c>
      <c r="T11" s="46" t="str">
        <f t="shared" si="11"/>
        <v>hhd-4</v>
      </c>
      <c r="AM11" s="46" t="str">
        <f t="shared" si="12"/>
        <v>aaofr</v>
      </c>
      <c r="AO11" s="46" t="s">
        <v>12</v>
      </c>
      <c r="AQ11" s="46" t="s">
        <v>584</v>
      </c>
      <c r="AV11" s="46" t="s">
        <v>1349</v>
      </c>
    </row>
    <row r="12" spans="1:48" x14ac:dyDescent="0.2">
      <c r="A12" s="46" t="s">
        <v>724</v>
      </c>
      <c r="D12" s="46" t="str">
        <f t="shared" si="1"/>
        <v>aagra</v>
      </c>
      <c r="E12" s="46" t="str">
        <f t="shared" si="2"/>
        <v>aagra</v>
      </c>
      <c r="G12" s="46" t="str">
        <f t="shared" si="3"/>
        <v>cagra</v>
      </c>
      <c r="H12" s="46" t="str">
        <f t="shared" si="4"/>
        <v>cagra</v>
      </c>
      <c r="J12" s="46" t="str">
        <f t="shared" si="5"/>
        <v>fegy</v>
      </c>
      <c r="P12" s="46" t="str">
        <f t="shared" si="8"/>
        <v>hhd-3</v>
      </c>
      <c r="Q12" s="46" t="str">
        <f t="shared" si="9"/>
        <v>hhd-3</v>
      </c>
      <c r="R12" s="46" t="str">
        <f t="shared" si="10"/>
        <v>hhd-3</v>
      </c>
      <c r="T12" s="46" t="str">
        <f t="shared" si="11"/>
        <v>hhd-5</v>
      </c>
      <c r="AM12" s="46" t="str">
        <f t="shared" si="12"/>
        <v>aagra</v>
      </c>
      <c r="AV12" s="46" t="s">
        <v>1350</v>
      </c>
    </row>
    <row r="13" spans="1:48" x14ac:dyDescent="0.2">
      <c r="A13" s="46" t="s">
        <v>725</v>
      </c>
      <c r="D13" s="46" t="str">
        <f t="shared" si="1"/>
        <v>aaoil</v>
      </c>
      <c r="E13" s="46" t="str">
        <f t="shared" si="2"/>
        <v>aaoil</v>
      </c>
      <c r="G13" s="46" t="str">
        <f t="shared" si="3"/>
        <v>caoil</v>
      </c>
      <c r="H13" s="46" t="str">
        <f t="shared" si="4"/>
        <v>caoil</v>
      </c>
      <c r="J13" s="46" t="str">
        <f t="shared" si="5"/>
        <v>fsas</v>
      </c>
      <c r="P13" s="46" t="str">
        <f t="shared" si="8"/>
        <v>hhd-4</v>
      </c>
      <c r="Q13" s="46" t="str">
        <f t="shared" si="9"/>
        <v>hhd-4</v>
      </c>
      <c r="R13" s="46" t="str">
        <f t="shared" si="10"/>
        <v>hhd-4</v>
      </c>
      <c r="T13" s="46" t="str">
        <f t="shared" si="11"/>
        <v>hhd-6</v>
      </c>
      <c r="AM13" s="46" t="str">
        <f t="shared" si="12"/>
        <v>aaoil</v>
      </c>
    </row>
    <row r="14" spans="1:48" x14ac:dyDescent="0.2">
      <c r="A14" s="46" t="s">
        <v>726</v>
      </c>
      <c r="D14" s="46" t="str">
        <f t="shared" si="1"/>
        <v>aatub</v>
      </c>
      <c r="E14" s="46" t="str">
        <f t="shared" si="2"/>
        <v>aatub</v>
      </c>
      <c r="G14" s="46" t="str">
        <f t="shared" si="3"/>
        <v>catub</v>
      </c>
      <c r="H14" s="46" t="str">
        <f t="shared" si="4"/>
        <v>catub</v>
      </c>
      <c r="J14" s="46" t="str">
        <f t="shared" si="5"/>
        <v>fpsa</v>
      </c>
      <c r="P14" s="46" t="str">
        <f t="shared" si="8"/>
        <v>hhd-5</v>
      </c>
      <c r="Q14" s="46" t="str">
        <f t="shared" si="9"/>
        <v>hhd-5</v>
      </c>
      <c r="R14" s="46" t="str">
        <f t="shared" si="10"/>
        <v>hhd-5</v>
      </c>
      <c r="T14" s="46" t="str">
        <f t="shared" si="11"/>
        <v>hhd-7</v>
      </c>
      <c r="AM14" s="46" t="str">
        <f t="shared" si="12"/>
        <v>aatub</v>
      </c>
    </row>
    <row r="15" spans="1:48" x14ac:dyDescent="0.2">
      <c r="A15" s="46" t="s">
        <v>727</v>
      </c>
      <c r="D15" s="46" t="str">
        <f t="shared" si="1"/>
        <v>aapul</v>
      </c>
      <c r="E15" s="46" t="str">
        <f t="shared" si="2"/>
        <v>aapul</v>
      </c>
      <c r="G15" s="46" t="str">
        <f t="shared" si="3"/>
        <v>capul</v>
      </c>
      <c r="H15" s="46" t="str">
        <f t="shared" si="4"/>
        <v>capul</v>
      </c>
      <c r="J15" s="46" t="str">
        <f t="shared" si="5"/>
        <v>fland</v>
      </c>
      <c r="P15" s="46" t="str">
        <f t="shared" si="8"/>
        <v>hhd-6</v>
      </c>
      <c r="Q15" s="46" t="str">
        <f t="shared" si="9"/>
        <v>hhd-6</v>
      </c>
      <c r="R15" s="46" t="str">
        <f t="shared" si="10"/>
        <v>hhd-6</v>
      </c>
      <c r="T15" s="46" t="str">
        <f t="shared" si="11"/>
        <v>hhd-8</v>
      </c>
      <c r="AM15" s="46" t="str">
        <f t="shared" si="12"/>
        <v>aapul</v>
      </c>
    </row>
    <row r="16" spans="1:48" x14ac:dyDescent="0.2">
      <c r="A16" s="46" t="s">
        <v>728</v>
      </c>
      <c r="D16" s="46" t="str">
        <f t="shared" si="1"/>
        <v>aasug</v>
      </c>
      <c r="E16" s="46" t="str">
        <f t="shared" si="2"/>
        <v>aasug</v>
      </c>
      <c r="G16" s="46" t="str">
        <f t="shared" si="3"/>
        <v>casug</v>
      </c>
      <c r="H16" s="46" t="str">
        <f t="shared" si="4"/>
        <v>casug</v>
      </c>
      <c r="P16" s="46" t="str">
        <f t="shared" si="8"/>
        <v>hhd-7</v>
      </c>
      <c r="Q16" s="46" t="str">
        <f t="shared" si="9"/>
        <v>hhd-7</v>
      </c>
      <c r="R16" s="46" t="str">
        <f t="shared" si="10"/>
        <v>hhd-7</v>
      </c>
      <c r="T16" s="46" t="str">
        <f t="shared" si="11"/>
        <v>hhd-9</v>
      </c>
      <c r="AM16" s="46" t="str">
        <f t="shared" si="12"/>
        <v>aasug</v>
      </c>
    </row>
    <row r="17" spans="1:39" x14ac:dyDescent="0.2">
      <c r="A17" s="46" t="s">
        <v>729</v>
      </c>
      <c r="D17" s="46" t="str">
        <f t="shared" si="1"/>
        <v>aaoth</v>
      </c>
      <c r="E17" s="46" t="str">
        <f t="shared" si="2"/>
        <v>aaoth</v>
      </c>
      <c r="G17" s="46" t="str">
        <f t="shared" si="3"/>
        <v>caoth</v>
      </c>
      <c r="H17" s="46" t="str">
        <f t="shared" si="4"/>
        <v>caoth</v>
      </c>
      <c r="P17" s="46" t="str">
        <f t="shared" si="8"/>
        <v>hhd-8</v>
      </c>
      <c r="Q17" s="46" t="str">
        <f t="shared" si="9"/>
        <v>hhd-8</v>
      </c>
      <c r="R17" s="46" t="str">
        <f t="shared" si="10"/>
        <v>hhd-8</v>
      </c>
      <c r="AM17" s="46" t="str">
        <f t="shared" si="12"/>
        <v>aaoth</v>
      </c>
    </row>
    <row r="18" spans="1:39" x14ac:dyDescent="0.2">
      <c r="A18" s="46" t="s">
        <v>730</v>
      </c>
      <c r="D18" s="46" t="str">
        <f t="shared" si="1"/>
        <v>alani</v>
      </c>
      <c r="E18" s="46" t="str">
        <f t="shared" si="2"/>
        <v>alani</v>
      </c>
      <c r="G18" s="46" t="str">
        <f t="shared" si="3"/>
        <v>clani</v>
      </c>
      <c r="H18" s="46" t="str">
        <f t="shared" si="4"/>
        <v>clani</v>
      </c>
      <c r="P18" s="46" t="str">
        <f t="shared" si="8"/>
        <v>hhd-9</v>
      </c>
      <c r="Q18" s="46" t="str">
        <f t="shared" si="9"/>
        <v>hhd-9</v>
      </c>
      <c r="R18" s="46" t="str">
        <f t="shared" si="10"/>
        <v>hhd-9</v>
      </c>
      <c r="AM18" s="46" t="str">
        <f t="shared" si="12"/>
        <v>alani</v>
      </c>
    </row>
    <row r="19" spans="1:39" x14ac:dyDescent="0.2">
      <c r="A19" s="46" t="s">
        <v>402</v>
      </c>
      <c r="D19" s="46" t="str">
        <f t="shared" si="1"/>
        <v>afore</v>
      </c>
      <c r="E19" s="46" t="str">
        <f t="shared" si="2"/>
        <v>afore</v>
      </c>
      <c r="G19" s="46" t="str">
        <f t="shared" si="3"/>
        <v>cfore</v>
      </c>
      <c r="H19" s="46" t="str">
        <f t="shared" si="4"/>
        <v>cfore</v>
      </c>
      <c r="P19" s="46" t="str">
        <f t="shared" si="8"/>
        <v>gov</v>
      </c>
      <c r="Q19" s="46" t="str">
        <f t="shared" si="9"/>
        <v>gov</v>
      </c>
      <c r="AM19" s="46" t="str">
        <f t="shared" si="12"/>
        <v>afore</v>
      </c>
    </row>
    <row r="20" spans="1:39" x14ac:dyDescent="0.2">
      <c r="A20" s="46" t="s">
        <v>403</v>
      </c>
      <c r="D20" s="46" t="str">
        <f t="shared" si="1"/>
        <v>afish</v>
      </c>
      <c r="E20" s="46" t="str">
        <f t="shared" si="2"/>
        <v>afish</v>
      </c>
      <c r="G20" s="46" t="str">
        <f t="shared" si="3"/>
        <v>cfish</v>
      </c>
      <c r="H20" s="46" t="str">
        <f t="shared" si="4"/>
        <v>cfish</v>
      </c>
      <c r="P20" s="46" t="s">
        <v>62</v>
      </c>
      <c r="AM20" s="46" t="str">
        <f t="shared" si="12"/>
        <v>afish</v>
      </c>
    </row>
    <row r="21" spans="1:39" x14ac:dyDescent="0.2">
      <c r="A21" s="46" t="s">
        <v>8</v>
      </c>
      <c r="D21" s="46" t="str">
        <f t="shared" si="1"/>
        <v>acoal</v>
      </c>
      <c r="E21" s="46" t="str">
        <f t="shared" si="2"/>
        <v>acoal</v>
      </c>
      <c r="G21" s="46" t="str">
        <f t="shared" si="3"/>
        <v>ccoal-low</v>
      </c>
      <c r="H21" s="46" t="str">
        <f t="shared" si="4"/>
        <v>ccoal-low</v>
      </c>
      <c r="AM21" s="46" t="s">
        <v>8</v>
      </c>
    </row>
    <row r="22" spans="1:39" x14ac:dyDescent="0.2">
      <c r="A22" s="46" t="s">
        <v>585</v>
      </c>
      <c r="D22" s="46" t="str">
        <f t="shared" si="1"/>
        <v>agold</v>
      </c>
      <c r="E22" s="46" t="str">
        <f t="shared" si="2"/>
        <v>agold</v>
      </c>
      <c r="G22" s="46" t="str">
        <f t="shared" si="3"/>
        <v>ccoal-hgh</v>
      </c>
      <c r="H22" s="46" t="str">
        <f t="shared" si="4"/>
        <v>ccoal-hgh</v>
      </c>
      <c r="AM22" s="46" t="str">
        <f t="shared" ref="AM22:AM53" si="13">D22</f>
        <v>agold</v>
      </c>
    </row>
    <row r="23" spans="1:39" x14ac:dyDescent="0.2">
      <c r="A23" s="46" t="s">
        <v>408</v>
      </c>
      <c r="D23" s="46" t="str">
        <f t="shared" si="1"/>
        <v>angas</v>
      </c>
      <c r="E23" s="46" t="str">
        <f t="shared" si="2"/>
        <v>angas</v>
      </c>
      <c r="G23" s="46" t="str">
        <f t="shared" si="3"/>
        <v>ccoil</v>
      </c>
      <c r="H23" s="46" t="str">
        <f t="shared" si="4"/>
        <v>ccoil</v>
      </c>
      <c r="AM23" s="46" t="str">
        <f t="shared" si="13"/>
        <v>angas</v>
      </c>
    </row>
    <row r="24" spans="1:39" x14ac:dyDescent="0.2">
      <c r="A24" s="46" t="s">
        <v>1347</v>
      </c>
      <c r="D24" s="46" t="str">
        <f t="shared" si="1"/>
        <v>apgm</v>
      </c>
      <c r="E24" s="46" t="str">
        <f t="shared" si="2"/>
        <v>apgm</v>
      </c>
      <c r="G24" s="46" t="str">
        <f t="shared" si="3"/>
        <v>cngas</v>
      </c>
      <c r="H24" s="46" t="str">
        <f t="shared" si="4"/>
        <v>cngas</v>
      </c>
      <c r="AM24" s="46" t="str">
        <f t="shared" si="13"/>
        <v>apgm</v>
      </c>
    </row>
    <row r="25" spans="1:39" x14ac:dyDescent="0.2">
      <c r="A25" s="46" t="s">
        <v>586</v>
      </c>
      <c r="D25" s="46" t="str">
        <f t="shared" si="1"/>
        <v>amore</v>
      </c>
      <c r="E25" s="46" t="str">
        <f t="shared" si="2"/>
        <v>amore</v>
      </c>
      <c r="G25" s="46" t="str">
        <f t="shared" si="3"/>
        <v>cpgm</v>
      </c>
      <c r="H25" s="46" t="str">
        <f t="shared" si="4"/>
        <v>cpgm</v>
      </c>
      <c r="AM25" s="46" t="str">
        <f t="shared" si="13"/>
        <v>amore</v>
      </c>
    </row>
    <row r="26" spans="1:39" x14ac:dyDescent="0.2">
      <c r="A26" s="46" t="s">
        <v>561</v>
      </c>
      <c r="D26" s="46" t="str">
        <f t="shared" si="1"/>
        <v>amine</v>
      </c>
      <c r="E26" s="46" t="str">
        <f t="shared" si="2"/>
        <v>amine</v>
      </c>
      <c r="G26" s="46" t="str">
        <f t="shared" si="3"/>
        <v>cmore</v>
      </c>
      <c r="H26" s="46" t="str">
        <f t="shared" si="4"/>
        <v>cmore</v>
      </c>
      <c r="AM26" s="46" t="str">
        <f t="shared" si="13"/>
        <v>amine</v>
      </c>
    </row>
    <row r="27" spans="1:39" x14ac:dyDescent="0.2">
      <c r="A27" s="46" t="s">
        <v>731</v>
      </c>
      <c r="D27" s="46" t="str">
        <f t="shared" si="1"/>
        <v>ameat</v>
      </c>
      <c r="E27" s="46" t="str">
        <f t="shared" si="2"/>
        <v>ameat</v>
      </c>
      <c r="G27" s="46" t="str">
        <f t="shared" si="3"/>
        <v>cmine</v>
      </c>
      <c r="H27" s="46" t="str">
        <f t="shared" si="4"/>
        <v>cmine</v>
      </c>
      <c r="AM27" s="46" t="str">
        <f t="shared" si="13"/>
        <v>ameat</v>
      </c>
    </row>
    <row r="28" spans="1:39" x14ac:dyDescent="0.2">
      <c r="A28" s="46" t="s">
        <v>732</v>
      </c>
      <c r="D28" s="46" t="str">
        <f t="shared" si="1"/>
        <v>apfis</v>
      </c>
      <c r="E28" s="46" t="str">
        <f t="shared" si="2"/>
        <v>apfis</v>
      </c>
      <c r="G28" s="46" t="str">
        <f t="shared" si="3"/>
        <v>cmeat</v>
      </c>
      <c r="H28" s="46" t="str">
        <f t="shared" si="4"/>
        <v>cmeat</v>
      </c>
      <c r="AM28" s="46" t="str">
        <f t="shared" si="13"/>
        <v>apfis</v>
      </c>
    </row>
    <row r="29" spans="1:39" x14ac:dyDescent="0.2">
      <c r="A29" s="46" t="s">
        <v>733</v>
      </c>
      <c r="D29" s="46" t="str">
        <f t="shared" si="1"/>
        <v>avege</v>
      </c>
      <c r="E29" s="46" t="str">
        <f t="shared" si="2"/>
        <v>avege</v>
      </c>
      <c r="G29" s="46" t="str">
        <f t="shared" si="3"/>
        <v>cpfis</v>
      </c>
      <c r="H29" s="46" t="str">
        <f t="shared" si="4"/>
        <v>cpfis</v>
      </c>
      <c r="AM29" s="46" t="str">
        <f t="shared" si="13"/>
        <v>avege</v>
      </c>
    </row>
    <row r="30" spans="1:39" x14ac:dyDescent="0.2">
      <c r="A30" s="46" t="s">
        <v>734</v>
      </c>
      <c r="D30" s="46" t="str">
        <f t="shared" si="1"/>
        <v>afats</v>
      </c>
      <c r="E30" s="46" t="str">
        <f t="shared" si="2"/>
        <v>afats</v>
      </c>
      <c r="G30" s="46" t="str">
        <f t="shared" si="3"/>
        <v>cvege</v>
      </c>
      <c r="H30" s="46" t="str">
        <f t="shared" si="4"/>
        <v>cvege</v>
      </c>
      <c r="AM30" s="46" t="str">
        <f t="shared" si="13"/>
        <v>afats</v>
      </c>
    </row>
    <row r="31" spans="1:39" x14ac:dyDescent="0.2">
      <c r="A31" s="46" t="s">
        <v>735</v>
      </c>
      <c r="D31" s="46" t="str">
        <f t="shared" si="1"/>
        <v>adair</v>
      </c>
      <c r="E31" s="46" t="str">
        <f t="shared" si="2"/>
        <v>adair</v>
      </c>
      <c r="G31" s="46" t="str">
        <f t="shared" si="3"/>
        <v>cfats</v>
      </c>
      <c r="H31" s="46" t="str">
        <f t="shared" si="4"/>
        <v>cfats</v>
      </c>
      <c r="AM31" s="46" t="str">
        <f t="shared" si="13"/>
        <v>adair</v>
      </c>
    </row>
    <row r="32" spans="1:39" x14ac:dyDescent="0.2">
      <c r="A32" s="46" t="s">
        <v>736</v>
      </c>
      <c r="D32" s="46" t="str">
        <f t="shared" si="1"/>
        <v>agrai</v>
      </c>
      <c r="E32" s="46" t="str">
        <f t="shared" si="2"/>
        <v>agrai</v>
      </c>
      <c r="G32" s="46" t="str">
        <f t="shared" si="3"/>
        <v>cdair</v>
      </c>
      <c r="H32" s="46" t="str">
        <f t="shared" si="4"/>
        <v>cdair</v>
      </c>
      <c r="AM32" s="46" t="str">
        <f t="shared" si="13"/>
        <v>agrai</v>
      </c>
    </row>
    <row r="33" spans="1:39" x14ac:dyDescent="0.2">
      <c r="A33" s="46" t="s">
        <v>737</v>
      </c>
      <c r="D33" s="46" t="str">
        <f t="shared" si="1"/>
        <v>astar</v>
      </c>
      <c r="E33" s="46" t="str">
        <f t="shared" si="2"/>
        <v>astar</v>
      </c>
      <c r="G33" s="46" t="str">
        <f t="shared" si="3"/>
        <v>cgrai</v>
      </c>
      <c r="H33" s="46" t="str">
        <f t="shared" si="4"/>
        <v>cgrai</v>
      </c>
      <c r="AM33" s="46" t="str">
        <f t="shared" si="13"/>
        <v>astar</v>
      </c>
    </row>
    <row r="34" spans="1:39" x14ac:dyDescent="0.2">
      <c r="A34" s="46" t="s">
        <v>738</v>
      </c>
      <c r="D34" s="46" t="str">
        <f t="shared" si="1"/>
        <v>afeed</v>
      </c>
      <c r="E34" s="46" t="str">
        <f t="shared" si="2"/>
        <v>afeed</v>
      </c>
      <c r="G34" s="46" t="str">
        <f t="shared" si="3"/>
        <v>cstar</v>
      </c>
      <c r="H34" s="46" t="str">
        <f t="shared" si="4"/>
        <v>cstar</v>
      </c>
      <c r="AM34" s="46" t="str">
        <f t="shared" si="13"/>
        <v>afeed</v>
      </c>
    </row>
    <row r="35" spans="1:39" x14ac:dyDescent="0.2">
      <c r="A35" s="46" t="s">
        <v>739</v>
      </c>
      <c r="D35" s="46" t="str">
        <f t="shared" si="1"/>
        <v>abake</v>
      </c>
      <c r="E35" s="46" t="str">
        <f t="shared" si="2"/>
        <v>abake</v>
      </c>
      <c r="G35" s="46" t="str">
        <f t="shared" si="3"/>
        <v>cafee</v>
      </c>
      <c r="H35" s="46" t="str">
        <f t="shared" si="4"/>
        <v>cafee</v>
      </c>
      <c r="AM35" s="46" t="str">
        <f t="shared" si="13"/>
        <v>abake</v>
      </c>
    </row>
    <row r="36" spans="1:39" x14ac:dyDescent="0.2">
      <c r="A36" s="46" t="s">
        <v>740</v>
      </c>
      <c r="D36" s="46" t="str">
        <f t="shared" si="1"/>
        <v>asuga</v>
      </c>
      <c r="E36" s="46" t="str">
        <f t="shared" si="2"/>
        <v>asuga</v>
      </c>
      <c r="G36" s="46" t="str">
        <f t="shared" si="3"/>
        <v>cbake</v>
      </c>
      <c r="H36" s="46" t="str">
        <f t="shared" si="4"/>
        <v>cbake</v>
      </c>
      <c r="AM36" s="46" t="str">
        <f t="shared" si="13"/>
        <v>asuga</v>
      </c>
    </row>
    <row r="37" spans="1:39" x14ac:dyDescent="0.2">
      <c r="A37" s="46" t="s">
        <v>741</v>
      </c>
      <c r="D37" s="46" t="str">
        <f t="shared" si="1"/>
        <v>aconf</v>
      </c>
      <c r="E37" s="46" t="str">
        <f t="shared" si="2"/>
        <v>aconf</v>
      </c>
      <c r="G37" s="46" t="str">
        <f t="shared" si="3"/>
        <v>csuga</v>
      </c>
      <c r="H37" s="46" t="str">
        <f t="shared" si="4"/>
        <v>csuga</v>
      </c>
      <c r="AM37" s="46" t="str">
        <f t="shared" si="13"/>
        <v>aconf</v>
      </c>
    </row>
    <row r="38" spans="1:39" x14ac:dyDescent="0.2">
      <c r="A38" s="46" t="s">
        <v>742</v>
      </c>
      <c r="D38" s="46" t="str">
        <f t="shared" si="1"/>
        <v>apast</v>
      </c>
      <c r="E38" s="46" t="str">
        <f t="shared" si="2"/>
        <v>apast</v>
      </c>
      <c r="G38" s="46" t="str">
        <f t="shared" si="3"/>
        <v>cconf</v>
      </c>
      <c r="H38" s="46" t="str">
        <f t="shared" si="4"/>
        <v>cconf</v>
      </c>
      <c r="AM38" s="46" t="str">
        <f t="shared" si="13"/>
        <v>apast</v>
      </c>
    </row>
    <row r="39" spans="1:39" x14ac:dyDescent="0.2">
      <c r="A39" s="46" t="s">
        <v>743</v>
      </c>
      <c r="D39" s="46" t="str">
        <f t="shared" si="1"/>
        <v>aofoo</v>
      </c>
      <c r="E39" s="46" t="str">
        <f t="shared" si="2"/>
        <v>aofoo</v>
      </c>
      <c r="G39" s="46" t="str">
        <f t="shared" si="3"/>
        <v>cpast</v>
      </c>
      <c r="H39" s="46" t="str">
        <f t="shared" si="4"/>
        <v>cpast</v>
      </c>
      <c r="AM39" s="46" t="str">
        <f t="shared" si="13"/>
        <v>aofoo</v>
      </c>
    </row>
    <row r="40" spans="1:39" x14ac:dyDescent="0.2">
      <c r="A40" s="46" t="s">
        <v>347</v>
      </c>
      <c r="D40" s="46" t="str">
        <f t="shared" si="1"/>
        <v>abevt</v>
      </c>
      <c r="E40" s="46" t="str">
        <f t="shared" si="2"/>
        <v>abevt</v>
      </c>
      <c r="G40" s="46" t="str">
        <f t="shared" si="3"/>
        <v>cofoo</v>
      </c>
      <c r="H40" s="46" t="str">
        <f t="shared" si="4"/>
        <v>cofoo</v>
      </c>
      <c r="AM40" s="46" t="str">
        <f t="shared" si="13"/>
        <v>abevt</v>
      </c>
    </row>
    <row r="41" spans="1:39" x14ac:dyDescent="0.2">
      <c r="A41" s="46" t="s">
        <v>11</v>
      </c>
      <c r="D41" s="46" t="str">
        <f t="shared" si="1"/>
        <v>atext</v>
      </c>
      <c r="E41" s="46" t="str">
        <f t="shared" si="2"/>
        <v>atext</v>
      </c>
      <c r="G41" s="46" t="str">
        <f t="shared" si="3"/>
        <v>cbevt</v>
      </c>
      <c r="H41" s="46" t="str">
        <f t="shared" si="4"/>
        <v>cbevt</v>
      </c>
      <c r="AM41" s="46" t="str">
        <f t="shared" si="13"/>
        <v>atext</v>
      </c>
    </row>
    <row r="42" spans="1:39" x14ac:dyDescent="0.2">
      <c r="A42" s="46" t="s">
        <v>348</v>
      </c>
      <c r="D42" s="46" t="str">
        <f t="shared" si="1"/>
        <v>aclth</v>
      </c>
      <c r="E42" s="46" t="str">
        <f t="shared" si="2"/>
        <v>aclth</v>
      </c>
      <c r="G42" s="46" t="str">
        <f t="shared" si="3"/>
        <v>ctext</v>
      </c>
      <c r="H42" s="46" t="str">
        <f t="shared" si="4"/>
        <v>ctext</v>
      </c>
      <c r="AM42" s="46" t="str">
        <f t="shared" si="13"/>
        <v>aclth</v>
      </c>
    </row>
    <row r="43" spans="1:39" x14ac:dyDescent="0.2">
      <c r="A43" s="46" t="s">
        <v>349</v>
      </c>
      <c r="D43" s="46" t="str">
        <f t="shared" si="1"/>
        <v>aleat</v>
      </c>
      <c r="E43" s="46" t="str">
        <f t="shared" si="2"/>
        <v>aleat</v>
      </c>
      <c r="G43" s="46" t="str">
        <f t="shared" si="3"/>
        <v>cclth</v>
      </c>
      <c r="H43" s="46" t="str">
        <f t="shared" si="4"/>
        <v>cclth</v>
      </c>
      <c r="AM43" s="46" t="str">
        <f t="shared" si="13"/>
        <v>aleat</v>
      </c>
    </row>
    <row r="44" spans="1:39" x14ac:dyDescent="0.2">
      <c r="A44" s="46" t="s">
        <v>350</v>
      </c>
      <c r="D44" s="46" t="str">
        <f t="shared" si="1"/>
        <v>afoot</v>
      </c>
      <c r="E44" s="46" t="str">
        <f t="shared" si="2"/>
        <v>afoot</v>
      </c>
      <c r="G44" s="46" t="str">
        <f t="shared" si="3"/>
        <v>cleat</v>
      </c>
      <c r="H44" s="46" t="str">
        <f t="shared" si="4"/>
        <v>cleat</v>
      </c>
      <c r="AM44" s="46" t="str">
        <f t="shared" si="13"/>
        <v>afoot</v>
      </c>
    </row>
    <row r="45" spans="1:39" x14ac:dyDescent="0.2">
      <c r="A45" s="46" t="s">
        <v>351</v>
      </c>
      <c r="D45" s="46" t="str">
        <f t="shared" si="1"/>
        <v>awood</v>
      </c>
      <c r="E45" s="46" t="str">
        <f t="shared" si="2"/>
        <v>awood</v>
      </c>
      <c r="G45" s="46" t="str">
        <f t="shared" si="3"/>
        <v>cfoot</v>
      </c>
      <c r="H45" s="46" t="str">
        <f t="shared" si="4"/>
        <v>cfoot</v>
      </c>
      <c r="AM45" s="46" t="str">
        <f t="shared" si="13"/>
        <v>awood</v>
      </c>
    </row>
    <row r="46" spans="1:39" x14ac:dyDescent="0.2">
      <c r="A46" s="46" t="s">
        <v>352</v>
      </c>
      <c r="D46" s="46" t="str">
        <f t="shared" si="1"/>
        <v>apapr</v>
      </c>
      <c r="E46" s="46" t="str">
        <f t="shared" si="2"/>
        <v>apapr</v>
      </c>
      <c r="G46" s="46" t="str">
        <f t="shared" si="3"/>
        <v>cwood</v>
      </c>
      <c r="H46" s="46" t="str">
        <f t="shared" si="4"/>
        <v>cwood</v>
      </c>
      <c r="AM46" s="46" t="str">
        <f t="shared" si="13"/>
        <v>apapr</v>
      </c>
    </row>
    <row r="47" spans="1:39" x14ac:dyDescent="0.2">
      <c r="A47" s="46" t="s">
        <v>353</v>
      </c>
      <c r="D47" s="46" t="str">
        <f t="shared" si="1"/>
        <v>aprnt</v>
      </c>
      <c r="E47" s="46" t="str">
        <f t="shared" si="2"/>
        <v>aprnt</v>
      </c>
      <c r="G47" s="46" t="str">
        <f t="shared" si="3"/>
        <v>cpapr</v>
      </c>
      <c r="H47" s="46" t="str">
        <f t="shared" si="4"/>
        <v>cpapr</v>
      </c>
      <c r="AM47" s="46" t="str">
        <f t="shared" si="13"/>
        <v>aprnt</v>
      </c>
    </row>
    <row r="48" spans="1:39" x14ac:dyDescent="0.2">
      <c r="A48" s="46" t="s">
        <v>12</v>
      </c>
      <c r="D48" s="46" t="str">
        <f t="shared" si="1"/>
        <v>apetr</v>
      </c>
      <c r="E48" s="46" t="str">
        <f t="shared" si="2"/>
        <v>apetr</v>
      </c>
      <c r="G48" s="46" t="str">
        <f t="shared" si="3"/>
        <v>cprnt</v>
      </c>
      <c r="H48" s="46" t="str">
        <f t="shared" si="4"/>
        <v>cprnt</v>
      </c>
      <c r="AM48" s="46" t="str">
        <f t="shared" si="13"/>
        <v>apetr</v>
      </c>
    </row>
    <row r="49" spans="1:39" x14ac:dyDescent="0.2">
      <c r="A49" s="46" t="s">
        <v>574</v>
      </c>
      <c r="D49" s="46" t="str">
        <f t="shared" si="1"/>
        <v>ahydr</v>
      </c>
      <c r="E49" s="46" t="str">
        <f t="shared" si="2"/>
        <v>ahydr</v>
      </c>
      <c r="G49" s="46" t="str">
        <f t="shared" si="3"/>
        <v>cpetr-p</v>
      </c>
      <c r="H49" s="46" t="str">
        <f t="shared" si="4"/>
        <v>cpetr-p</v>
      </c>
      <c r="AM49" s="46" t="str">
        <f t="shared" si="13"/>
        <v>ahydr</v>
      </c>
    </row>
    <row r="50" spans="1:39" x14ac:dyDescent="0.2">
      <c r="A50" s="46" t="s">
        <v>1348</v>
      </c>
      <c r="D50" s="46" t="str">
        <f t="shared" si="1"/>
        <v>aammo</v>
      </c>
      <c r="E50" s="46" t="str">
        <f t="shared" si="2"/>
        <v>aammo</v>
      </c>
      <c r="G50" s="46" t="str">
        <f t="shared" si="3"/>
        <v>cpetr-d</v>
      </c>
      <c r="H50" s="46" t="str">
        <f t="shared" si="4"/>
        <v>cpetr-d</v>
      </c>
      <c r="AM50" s="46" t="str">
        <f t="shared" si="13"/>
        <v>aammo</v>
      </c>
    </row>
    <row r="51" spans="1:39" x14ac:dyDescent="0.2">
      <c r="A51" s="46" t="s">
        <v>354</v>
      </c>
      <c r="D51" s="46" t="str">
        <f t="shared" si="1"/>
        <v>abchm</v>
      </c>
      <c r="E51" s="46" t="str">
        <f t="shared" si="2"/>
        <v>abchm</v>
      </c>
      <c r="G51" s="46" t="str">
        <f t="shared" si="3"/>
        <v>cpetr-h</v>
      </c>
      <c r="H51" s="46" t="str">
        <f t="shared" si="4"/>
        <v>cpetr-h</v>
      </c>
      <c r="AM51" s="46" t="str">
        <f t="shared" si="13"/>
        <v>abchm</v>
      </c>
    </row>
    <row r="52" spans="1:39" x14ac:dyDescent="0.2">
      <c r="A52" s="46" t="s">
        <v>355</v>
      </c>
      <c r="D52" s="46" t="str">
        <f t="shared" si="1"/>
        <v>aochm</v>
      </c>
      <c r="E52" s="46" t="str">
        <f t="shared" ref="E52:E58" si="14">D52</f>
        <v>aochm</v>
      </c>
      <c r="G52" s="46" t="str">
        <f t="shared" si="3"/>
        <v>cpetr-k</v>
      </c>
      <c r="H52" s="46" t="str">
        <f t="shared" si="4"/>
        <v>cpetr-k</v>
      </c>
      <c r="AM52" s="46" t="str">
        <f t="shared" si="13"/>
        <v>aochm</v>
      </c>
    </row>
    <row r="53" spans="1:39" x14ac:dyDescent="0.2">
      <c r="A53" s="46" t="s">
        <v>356</v>
      </c>
      <c r="D53" s="46" t="str">
        <f t="shared" si="1"/>
        <v>arubb</v>
      </c>
      <c r="E53" s="46" t="str">
        <f t="shared" si="14"/>
        <v>arubb</v>
      </c>
      <c r="G53" s="46" t="str">
        <f t="shared" si="3"/>
        <v>cpetr-l</v>
      </c>
      <c r="H53" s="46" t="str">
        <f t="shared" si="4"/>
        <v>cpetr-l</v>
      </c>
      <c r="AM53" s="46" t="str">
        <f t="shared" si="13"/>
        <v>arubb</v>
      </c>
    </row>
    <row r="54" spans="1:39" x14ac:dyDescent="0.2">
      <c r="A54" s="46" t="s">
        <v>357</v>
      </c>
      <c r="D54" s="46" t="str">
        <f t="shared" si="1"/>
        <v>aplas</v>
      </c>
      <c r="E54" s="46" t="str">
        <f t="shared" si="14"/>
        <v>aplas</v>
      </c>
      <c r="G54" s="46" t="str">
        <f t="shared" si="3"/>
        <v>chydr</v>
      </c>
      <c r="H54" s="46" t="str">
        <f t="shared" si="4"/>
        <v>chydr</v>
      </c>
      <c r="AM54" s="46" t="str">
        <f t="shared" ref="AM54:AM76" si="15">D54</f>
        <v>aplas</v>
      </c>
    </row>
    <row r="55" spans="1:39" x14ac:dyDescent="0.2">
      <c r="A55" s="46" t="s">
        <v>1382</v>
      </c>
      <c r="D55" s="46" t="str">
        <f t="shared" si="1"/>
        <v>aconc</v>
      </c>
      <c r="E55" s="46" t="str">
        <f t="shared" si="14"/>
        <v>aconc</v>
      </c>
      <c r="G55" s="46" t="str">
        <f t="shared" si="3"/>
        <v>cammo</v>
      </c>
      <c r="H55" s="46" t="str">
        <f t="shared" si="4"/>
        <v>cammo</v>
      </c>
      <c r="AM55" s="46" t="str">
        <f t="shared" si="15"/>
        <v>aconc</v>
      </c>
    </row>
    <row r="56" spans="1:39" x14ac:dyDescent="0.2">
      <c r="A56" s="46" t="s">
        <v>1383</v>
      </c>
      <c r="D56" s="46" t="str">
        <f t="shared" si="1"/>
        <v>acmnt</v>
      </c>
      <c r="E56" s="46" t="str">
        <f t="shared" si="14"/>
        <v>acmnt</v>
      </c>
      <c r="G56" s="46" t="str">
        <f t="shared" si="3"/>
        <v>cbchm</v>
      </c>
      <c r="H56" s="46" t="str">
        <f t="shared" si="4"/>
        <v>cbchm</v>
      </c>
      <c r="AM56" s="46" t="str">
        <f t="shared" si="15"/>
        <v>acmnt</v>
      </c>
    </row>
    <row r="57" spans="1:39" x14ac:dyDescent="0.2">
      <c r="A57" s="46" t="s">
        <v>13</v>
      </c>
      <c r="D57" s="46" t="str">
        <f t="shared" si="1"/>
        <v>anmet</v>
      </c>
      <c r="E57" s="46" t="str">
        <f t="shared" si="14"/>
        <v>anmet</v>
      </c>
      <c r="G57" s="46" t="str">
        <f t="shared" si="3"/>
        <v>cochm</v>
      </c>
      <c r="H57" s="46" t="str">
        <f t="shared" si="4"/>
        <v>cochm</v>
      </c>
      <c r="AM57" s="46" t="str">
        <f t="shared" si="15"/>
        <v>anmet</v>
      </c>
    </row>
    <row r="58" spans="1:39" x14ac:dyDescent="0.2">
      <c r="A58" s="46" t="s">
        <v>359</v>
      </c>
      <c r="D58" s="46" t="str">
        <f t="shared" si="1"/>
        <v>airon</v>
      </c>
      <c r="E58" s="46" t="str">
        <f t="shared" si="14"/>
        <v>airon</v>
      </c>
      <c r="G58" s="46" t="str">
        <f t="shared" si="3"/>
        <v>crubb</v>
      </c>
      <c r="H58" s="46" t="str">
        <f t="shared" si="4"/>
        <v>crubb</v>
      </c>
      <c r="AM58" s="46" t="str">
        <f t="shared" si="15"/>
        <v>airon</v>
      </c>
    </row>
    <row r="59" spans="1:39" x14ac:dyDescent="0.2">
      <c r="A59" s="46" t="s">
        <v>360</v>
      </c>
      <c r="D59" s="46" t="str">
        <f t="shared" si="1"/>
        <v>anfrm</v>
      </c>
      <c r="E59" s="46" t="str">
        <f t="shared" ref="E59:E80" si="16">D59</f>
        <v>anfrm</v>
      </c>
      <c r="G59" s="46" t="str">
        <f t="shared" si="3"/>
        <v>cplas</v>
      </c>
      <c r="H59" s="46" t="str">
        <f t="shared" si="4"/>
        <v>cplas</v>
      </c>
      <c r="AM59" s="46" t="str">
        <f t="shared" si="15"/>
        <v>anfrm</v>
      </c>
    </row>
    <row r="60" spans="1:39" x14ac:dyDescent="0.2">
      <c r="A60" s="46" t="s">
        <v>361</v>
      </c>
      <c r="D60" s="46" t="str">
        <f t="shared" si="1"/>
        <v>ametp</v>
      </c>
      <c r="E60" s="46" t="str">
        <f t="shared" si="16"/>
        <v>ametp</v>
      </c>
      <c r="G60" s="46" t="str">
        <f t="shared" si="3"/>
        <v>cconc</v>
      </c>
      <c r="H60" s="46" t="str">
        <f t="shared" si="4"/>
        <v>cconc</v>
      </c>
      <c r="AM60" s="46" t="str">
        <f t="shared" si="15"/>
        <v>ametp</v>
      </c>
    </row>
    <row r="61" spans="1:39" x14ac:dyDescent="0.2">
      <c r="A61" s="46" t="s">
        <v>14</v>
      </c>
      <c r="D61" s="46" t="str">
        <f t="shared" si="1"/>
        <v>amach</v>
      </c>
      <c r="E61" s="46" t="str">
        <f t="shared" si="16"/>
        <v>amach</v>
      </c>
      <c r="G61" s="46" t="str">
        <f t="shared" si="3"/>
        <v>ccmnt</v>
      </c>
      <c r="H61" s="46" t="str">
        <f t="shared" si="4"/>
        <v>ccmnt</v>
      </c>
      <c r="AM61" s="46" t="str">
        <f t="shared" si="15"/>
        <v>amach</v>
      </c>
    </row>
    <row r="62" spans="1:39" x14ac:dyDescent="0.2">
      <c r="A62" s="46" t="s">
        <v>1384</v>
      </c>
      <c r="D62" s="46" t="str">
        <f t="shared" si="1"/>
        <v>amach_e</v>
      </c>
      <c r="E62" s="46" t="str">
        <f t="shared" si="16"/>
        <v>amach_e</v>
      </c>
      <c r="G62" s="46" t="str">
        <f t="shared" si="3"/>
        <v>cnmet</v>
      </c>
      <c r="H62" s="46" t="str">
        <f t="shared" si="4"/>
        <v>cnmet</v>
      </c>
      <c r="AM62" s="46" t="str">
        <f t="shared" si="15"/>
        <v>amach_e</v>
      </c>
    </row>
    <row r="63" spans="1:39" x14ac:dyDescent="0.2">
      <c r="A63" s="46" t="s">
        <v>1349</v>
      </c>
      <c r="D63" s="46" t="str">
        <f t="shared" si="1"/>
        <v>afcel</v>
      </c>
      <c r="E63" s="46" t="str">
        <f t="shared" si="16"/>
        <v>afcel</v>
      </c>
      <c r="G63" s="46" t="str">
        <f t="shared" si="3"/>
        <v>ciron</v>
      </c>
      <c r="H63" s="46" t="str">
        <f t="shared" si="4"/>
        <v>ciron</v>
      </c>
      <c r="AM63" s="46" t="str">
        <f t="shared" si="15"/>
        <v>afcel</v>
      </c>
    </row>
    <row r="64" spans="1:39" x14ac:dyDescent="0.2">
      <c r="A64" s="46" t="s">
        <v>1350</v>
      </c>
      <c r="D64" s="46" t="str">
        <f t="shared" si="1"/>
        <v>aelct</v>
      </c>
      <c r="E64" s="46" t="str">
        <f t="shared" si="16"/>
        <v>aelct</v>
      </c>
      <c r="G64" s="46" t="str">
        <f t="shared" si="3"/>
        <v>cnfrm</v>
      </c>
      <c r="H64" s="46" t="str">
        <f t="shared" si="4"/>
        <v>cnfrm</v>
      </c>
      <c r="AM64" s="46" t="str">
        <f t="shared" si="15"/>
        <v>aelct</v>
      </c>
    </row>
    <row r="65" spans="1:39" x14ac:dyDescent="0.2">
      <c r="A65" s="46" t="s">
        <v>362</v>
      </c>
      <c r="D65" s="46" t="str">
        <f t="shared" si="1"/>
        <v>aemch</v>
      </c>
      <c r="E65" s="46" t="str">
        <f t="shared" si="16"/>
        <v>aemch</v>
      </c>
      <c r="G65" s="46" t="str">
        <f t="shared" si="3"/>
        <v>cmetp</v>
      </c>
      <c r="H65" s="46" t="str">
        <f t="shared" si="4"/>
        <v>cmetp</v>
      </c>
      <c r="AM65" s="46" t="str">
        <f t="shared" si="15"/>
        <v>aemch</v>
      </c>
    </row>
    <row r="66" spans="1:39" x14ac:dyDescent="0.2">
      <c r="A66" s="46" t="s">
        <v>1385</v>
      </c>
      <c r="D66" s="46" t="str">
        <f t="shared" si="1"/>
        <v>aemch_e</v>
      </c>
      <c r="E66" s="46" t="str">
        <f t="shared" si="16"/>
        <v>aemch_e</v>
      </c>
      <c r="G66" s="46" t="str">
        <f t="shared" si="3"/>
        <v>cmach</v>
      </c>
      <c r="H66" s="46" t="str">
        <f t="shared" si="4"/>
        <v>cmach</v>
      </c>
      <c r="AM66" s="46" t="str">
        <f t="shared" si="15"/>
        <v>aemch_e</v>
      </c>
    </row>
    <row r="67" spans="1:39" x14ac:dyDescent="0.2">
      <c r="A67" s="46" t="s">
        <v>363</v>
      </c>
      <c r="D67" s="46" t="str">
        <f t="shared" si="1"/>
        <v>asequ</v>
      </c>
      <c r="E67" s="46" t="str">
        <f t="shared" si="16"/>
        <v>asequ</v>
      </c>
      <c r="G67" s="46" t="str">
        <f t="shared" si="3"/>
        <v>cmach_e</v>
      </c>
      <c r="H67" s="46" t="str">
        <f t="shared" si="4"/>
        <v>cmach_e</v>
      </c>
      <c r="AM67" s="46" t="str">
        <f t="shared" si="15"/>
        <v>asequ</v>
      </c>
    </row>
    <row r="68" spans="1:39" x14ac:dyDescent="0.2">
      <c r="A68" s="46" t="s">
        <v>15</v>
      </c>
      <c r="D68" s="46" t="str">
        <f t="shared" si="1"/>
        <v>avehi</v>
      </c>
      <c r="E68" s="46" t="str">
        <f t="shared" si="16"/>
        <v>avehi</v>
      </c>
      <c r="G68" s="46" t="str">
        <f t="shared" si="3"/>
        <v>cfcel</v>
      </c>
      <c r="H68" s="46" t="str">
        <f t="shared" si="4"/>
        <v>cfcel</v>
      </c>
      <c r="AM68" s="46" t="str">
        <f t="shared" si="15"/>
        <v>avehi</v>
      </c>
    </row>
    <row r="69" spans="1:39" x14ac:dyDescent="0.2">
      <c r="A69" s="46" t="s">
        <v>364</v>
      </c>
      <c r="D69" s="46" t="str">
        <f t="shared" si="1"/>
        <v>atequ</v>
      </c>
      <c r="E69" s="46" t="str">
        <f t="shared" si="16"/>
        <v>atequ</v>
      </c>
      <c r="G69" s="46" t="str">
        <f t="shared" si="3"/>
        <v>celct</v>
      </c>
      <c r="H69" s="46" t="str">
        <f t="shared" si="4"/>
        <v>celct</v>
      </c>
      <c r="AM69" s="46" t="str">
        <f t="shared" si="15"/>
        <v>atequ</v>
      </c>
    </row>
    <row r="70" spans="1:39" x14ac:dyDescent="0.2">
      <c r="A70" s="46" t="s">
        <v>365</v>
      </c>
      <c r="D70" s="46" t="str">
        <f t="shared" si="1"/>
        <v>afurn</v>
      </c>
      <c r="E70" s="46" t="str">
        <f t="shared" si="16"/>
        <v>afurn</v>
      </c>
      <c r="G70" s="46" t="str">
        <f t="shared" si="3"/>
        <v>cemch</v>
      </c>
      <c r="H70" s="46" t="str">
        <f t="shared" si="4"/>
        <v>cemch</v>
      </c>
      <c r="AM70" s="46" t="str">
        <f t="shared" si="15"/>
        <v>afurn</v>
      </c>
    </row>
    <row r="71" spans="1:39" x14ac:dyDescent="0.2">
      <c r="A71" s="46" t="s">
        <v>16</v>
      </c>
      <c r="D71" s="46" t="str">
        <f t="shared" si="1"/>
        <v>aoman</v>
      </c>
      <c r="E71" s="46" t="str">
        <f t="shared" si="16"/>
        <v>aoman</v>
      </c>
      <c r="G71" s="46" t="str">
        <f t="shared" si="3"/>
        <v>cemch_e</v>
      </c>
      <c r="H71" s="46" t="str">
        <f t="shared" si="4"/>
        <v>cemch_e</v>
      </c>
      <c r="AM71" s="46" t="str">
        <f t="shared" si="15"/>
        <v>aoman</v>
      </c>
    </row>
    <row r="72" spans="1:39" x14ac:dyDescent="0.2">
      <c r="A72" s="46" t="s">
        <v>17</v>
      </c>
      <c r="D72" s="46" t="str">
        <f t="shared" ref="D72:D83" si="17">A72</f>
        <v>aelec</v>
      </c>
      <c r="E72" s="46" t="str">
        <f t="shared" si="16"/>
        <v>aelec</v>
      </c>
      <c r="G72" s="46" t="str">
        <f t="shared" ref="G72:G89" si="18">A154</f>
        <v>csequ</v>
      </c>
      <c r="H72" s="46" t="str">
        <f t="shared" ref="H72:H94" si="19">G72</f>
        <v>csequ</v>
      </c>
      <c r="AM72" s="46" t="str">
        <f t="shared" si="15"/>
        <v>aelec</v>
      </c>
    </row>
    <row r="73" spans="1:39" x14ac:dyDescent="0.2">
      <c r="A73" s="46" t="s">
        <v>18</v>
      </c>
      <c r="D73" s="46" t="str">
        <f t="shared" si="17"/>
        <v>awatr</v>
      </c>
      <c r="E73" s="46" t="str">
        <f t="shared" si="16"/>
        <v>awatr</v>
      </c>
      <c r="G73" s="46" t="str">
        <f t="shared" si="18"/>
        <v>cvehi</v>
      </c>
      <c r="H73" s="46" t="str">
        <f t="shared" si="19"/>
        <v>cvehi</v>
      </c>
      <c r="AM73" s="46" t="str">
        <f t="shared" si="15"/>
        <v>awatr</v>
      </c>
    </row>
    <row r="74" spans="1:39" x14ac:dyDescent="0.2">
      <c r="A74" s="46" t="s">
        <v>19</v>
      </c>
      <c r="D74" s="46" t="str">
        <f t="shared" si="17"/>
        <v>acons</v>
      </c>
      <c r="E74" s="46" t="str">
        <f t="shared" si="16"/>
        <v>acons</v>
      </c>
      <c r="G74" s="46" t="str">
        <f t="shared" si="18"/>
        <v>ctequ</v>
      </c>
      <c r="H74" s="46" t="str">
        <f t="shared" si="19"/>
        <v>ctequ</v>
      </c>
      <c r="AM74" s="46" t="str">
        <f t="shared" si="15"/>
        <v>acons</v>
      </c>
    </row>
    <row r="75" spans="1:39" x14ac:dyDescent="0.2">
      <c r="A75" s="46" t="s">
        <v>1386</v>
      </c>
      <c r="D75" s="46" t="str">
        <f t="shared" si="17"/>
        <v>acons_e</v>
      </c>
      <c r="E75" s="46" t="str">
        <f t="shared" si="16"/>
        <v>acons_e</v>
      </c>
      <c r="G75" s="46" t="str">
        <f t="shared" si="18"/>
        <v>cfurn</v>
      </c>
      <c r="H75" s="46" t="str">
        <f t="shared" si="19"/>
        <v>cfurn</v>
      </c>
      <c r="AM75" s="46" t="str">
        <f t="shared" si="15"/>
        <v>acons_e</v>
      </c>
    </row>
    <row r="76" spans="1:39" x14ac:dyDescent="0.2">
      <c r="A76" s="46" t="s">
        <v>20</v>
      </c>
      <c r="D76" s="46" t="str">
        <f t="shared" si="17"/>
        <v>atrad</v>
      </c>
      <c r="E76" s="46" t="str">
        <f t="shared" si="16"/>
        <v>atrad</v>
      </c>
      <c r="G76" s="46" t="str">
        <f t="shared" si="18"/>
        <v>coman</v>
      </c>
      <c r="H76" s="46" t="str">
        <f t="shared" si="19"/>
        <v>coman</v>
      </c>
      <c r="AM76" s="46" t="str">
        <f t="shared" si="15"/>
        <v>atrad</v>
      </c>
    </row>
    <row r="77" spans="1:39" x14ac:dyDescent="0.2">
      <c r="A77" s="46" t="s">
        <v>366</v>
      </c>
      <c r="D77" s="46" t="str">
        <f t="shared" si="17"/>
        <v>ahotl</v>
      </c>
      <c r="E77" s="46" t="str">
        <f t="shared" si="16"/>
        <v>ahotl</v>
      </c>
      <c r="G77" s="46" t="str">
        <f t="shared" si="18"/>
        <v>celec</v>
      </c>
      <c r="H77" s="46" t="str">
        <f t="shared" si="19"/>
        <v>celec</v>
      </c>
      <c r="AM77" s="46" t="str">
        <f t="shared" ref="AM77:AM87" si="20">D78</f>
        <v>altrp-p</v>
      </c>
    </row>
    <row r="78" spans="1:39" x14ac:dyDescent="0.2">
      <c r="A78" s="46" t="s">
        <v>703</v>
      </c>
      <c r="D78" s="46" t="str">
        <f t="shared" si="17"/>
        <v>altrp-p</v>
      </c>
      <c r="E78" s="46" t="str">
        <f t="shared" si="16"/>
        <v>altrp-p</v>
      </c>
      <c r="G78" s="46" t="str">
        <f t="shared" si="18"/>
        <v>cwatr</v>
      </c>
      <c r="H78" s="46" t="str">
        <f t="shared" si="19"/>
        <v>cwatr</v>
      </c>
      <c r="AM78" s="46" t="str">
        <f t="shared" si="20"/>
        <v>altrp-f</v>
      </c>
    </row>
    <row r="79" spans="1:39" x14ac:dyDescent="0.2">
      <c r="A79" s="46" t="s">
        <v>704</v>
      </c>
      <c r="D79" s="46" t="str">
        <f t="shared" si="17"/>
        <v>altrp-f</v>
      </c>
      <c r="E79" s="46" t="str">
        <f t="shared" si="16"/>
        <v>altrp-f</v>
      </c>
      <c r="G79" s="46" t="str">
        <f t="shared" si="18"/>
        <v>ccons</v>
      </c>
      <c r="H79" s="46" t="str">
        <f t="shared" si="19"/>
        <v>ccons</v>
      </c>
      <c r="AM79" s="46" t="str">
        <f t="shared" si="20"/>
        <v>aotrp-p</v>
      </c>
    </row>
    <row r="80" spans="1:39" x14ac:dyDescent="0.2">
      <c r="A80" s="46" t="s">
        <v>744</v>
      </c>
      <c r="D80" s="46" t="str">
        <f t="shared" si="17"/>
        <v>aotrp-p</v>
      </c>
      <c r="E80" s="46" t="str">
        <f t="shared" si="16"/>
        <v>aotrp-p</v>
      </c>
      <c r="G80" s="46" t="str">
        <f t="shared" si="18"/>
        <v>ccons_e</v>
      </c>
      <c r="H80" s="46" t="str">
        <f t="shared" si="19"/>
        <v>ccons_e</v>
      </c>
      <c r="AM80" s="46" t="str">
        <f t="shared" si="20"/>
        <v>aotrp-f</v>
      </c>
    </row>
    <row r="81" spans="1:39" x14ac:dyDescent="0.2">
      <c r="A81" s="46" t="s">
        <v>745</v>
      </c>
      <c r="D81" s="46" t="str">
        <f t="shared" si="17"/>
        <v>aotrp-f</v>
      </c>
      <c r="E81" s="46" t="str">
        <f t="shared" ref="E81:E83" si="21">D81</f>
        <v>aotrp-f</v>
      </c>
      <c r="G81" s="46" t="str">
        <f t="shared" si="18"/>
        <v>ctrad</v>
      </c>
      <c r="H81" s="46" t="str">
        <f t="shared" si="19"/>
        <v>ctrad</v>
      </c>
      <c r="AM81" s="46" t="str">
        <f t="shared" si="20"/>
        <v>aprtr</v>
      </c>
    </row>
    <row r="82" spans="1:39" x14ac:dyDescent="0.2">
      <c r="A82" s="46" t="s">
        <v>717</v>
      </c>
      <c r="D82" s="46" t="str">
        <f t="shared" si="17"/>
        <v>aprtr</v>
      </c>
      <c r="E82" s="46" t="str">
        <f t="shared" si="21"/>
        <v>aprtr</v>
      </c>
      <c r="G82" s="46" t="str">
        <f t="shared" si="18"/>
        <v>chotl</v>
      </c>
      <c r="H82" s="46" t="str">
        <f t="shared" si="19"/>
        <v>chotl</v>
      </c>
      <c r="AM82" s="46" t="str">
        <f t="shared" si="20"/>
        <v>atrps</v>
      </c>
    </row>
    <row r="83" spans="1:39" x14ac:dyDescent="0.2">
      <c r="A83" s="46" t="s">
        <v>562</v>
      </c>
      <c r="D83" s="46" t="str">
        <f t="shared" si="17"/>
        <v>atrps</v>
      </c>
      <c r="E83" s="46" t="str">
        <f t="shared" si="21"/>
        <v>atrps</v>
      </c>
      <c r="G83" s="46" t="str">
        <f t="shared" si="18"/>
        <v>cptrp-l</v>
      </c>
      <c r="H83" s="46" t="str">
        <f t="shared" si="19"/>
        <v>cptrp-l</v>
      </c>
      <c r="AM83" s="46" t="str">
        <f t="shared" si="20"/>
        <v>acomm</v>
      </c>
    </row>
    <row r="84" spans="1:39" x14ac:dyDescent="0.2">
      <c r="A84" s="46" t="s">
        <v>22</v>
      </c>
      <c r="D84" s="46" t="str">
        <f t="shared" ref="D84:D88" si="22">A84</f>
        <v>acomm</v>
      </c>
      <c r="E84" s="46" t="str">
        <f t="shared" ref="E84:E88" si="23">D84</f>
        <v>acomm</v>
      </c>
      <c r="G84" s="46" t="str">
        <f t="shared" si="18"/>
        <v>cftrp-l</v>
      </c>
      <c r="H84" s="46" t="str">
        <f t="shared" si="19"/>
        <v>cftrp-l</v>
      </c>
      <c r="AM84" s="46" t="str">
        <f t="shared" si="20"/>
        <v>afsrv</v>
      </c>
    </row>
    <row r="85" spans="1:39" x14ac:dyDescent="0.2">
      <c r="A85" s="46" t="s">
        <v>23</v>
      </c>
      <c r="D85" s="46" t="str">
        <f t="shared" si="22"/>
        <v>afsrv</v>
      </c>
      <c r="E85" s="46" t="str">
        <f t="shared" si="23"/>
        <v>afsrv</v>
      </c>
      <c r="G85" s="46" t="str">
        <f t="shared" si="18"/>
        <v>cptrp-o</v>
      </c>
      <c r="H85" s="46" t="str">
        <f t="shared" si="19"/>
        <v>cptrp-o</v>
      </c>
      <c r="AM85" s="46" t="str">
        <f t="shared" si="20"/>
        <v>absrv</v>
      </c>
    </row>
    <row r="86" spans="1:39" x14ac:dyDescent="0.2">
      <c r="A86" s="46" t="s">
        <v>367</v>
      </c>
      <c r="D86" s="46" t="str">
        <f t="shared" si="22"/>
        <v>absrv</v>
      </c>
      <c r="E86" s="46" t="str">
        <f t="shared" si="23"/>
        <v>absrv</v>
      </c>
      <c r="G86" s="46" t="str">
        <f t="shared" si="18"/>
        <v>cftrp-o</v>
      </c>
      <c r="H86" s="46" t="str">
        <f t="shared" si="19"/>
        <v>cftrp-o</v>
      </c>
      <c r="AM86" s="46" t="str">
        <f t="shared" si="20"/>
        <v>agsrv</v>
      </c>
    </row>
    <row r="87" spans="1:39" x14ac:dyDescent="0.2">
      <c r="A87" s="46" t="s">
        <v>24</v>
      </c>
      <c r="D87" s="46" t="str">
        <f t="shared" si="22"/>
        <v>agsrv</v>
      </c>
      <c r="E87" s="46" t="str">
        <f t="shared" si="23"/>
        <v>agsrv</v>
      </c>
      <c r="G87" s="46" t="str">
        <f t="shared" si="18"/>
        <v>cprtr</v>
      </c>
      <c r="H87" s="46" t="str">
        <f t="shared" si="19"/>
        <v>cprtr</v>
      </c>
      <c r="AM87" s="46" t="str">
        <f t="shared" si="20"/>
        <v>aosrv</v>
      </c>
    </row>
    <row r="88" spans="1:39" x14ac:dyDescent="0.2">
      <c r="A88" s="46" t="s">
        <v>368</v>
      </c>
      <c r="D88" s="46" t="str">
        <f t="shared" si="22"/>
        <v>aosrv</v>
      </c>
      <c r="E88" s="46" t="str">
        <f t="shared" si="23"/>
        <v>aosrv</v>
      </c>
      <c r="G88" s="46" t="str">
        <f t="shared" si="18"/>
        <v>ctrps</v>
      </c>
      <c r="H88" s="46" t="str">
        <f t="shared" si="19"/>
        <v>ctrps</v>
      </c>
    </row>
    <row r="89" spans="1:39" x14ac:dyDescent="0.2">
      <c r="A89" s="46" t="s">
        <v>746</v>
      </c>
      <c r="B89" s="46" t="s">
        <v>114</v>
      </c>
      <c r="G89" s="46" t="str">
        <f t="shared" si="18"/>
        <v>ccomm</v>
      </c>
      <c r="H89" s="46" t="str">
        <f t="shared" si="19"/>
        <v>ccomm</v>
      </c>
    </row>
    <row r="90" spans="1:39" x14ac:dyDescent="0.2">
      <c r="A90" s="46" t="s">
        <v>747</v>
      </c>
      <c r="G90" s="46" t="str">
        <f>A172</f>
        <v>cfsrv</v>
      </c>
      <c r="H90" s="46" t="str">
        <f t="shared" si="19"/>
        <v>cfsrv</v>
      </c>
    </row>
    <row r="91" spans="1:39" x14ac:dyDescent="0.2">
      <c r="A91" s="46" t="s">
        <v>748</v>
      </c>
      <c r="G91" s="46" t="str">
        <f t="shared" ref="G91:G94" si="24">A173</f>
        <v>cbsrv</v>
      </c>
      <c r="H91" s="46" t="str">
        <f t="shared" si="19"/>
        <v>cbsrv</v>
      </c>
    </row>
    <row r="92" spans="1:39" x14ac:dyDescent="0.2">
      <c r="A92" s="46" t="s">
        <v>749</v>
      </c>
      <c r="G92" s="46" t="str">
        <f t="shared" si="24"/>
        <v>cgsrv</v>
      </c>
      <c r="H92" s="46" t="str">
        <f t="shared" si="19"/>
        <v>cgsrv</v>
      </c>
    </row>
    <row r="93" spans="1:39" x14ac:dyDescent="0.2">
      <c r="A93" s="46" t="s">
        <v>750</v>
      </c>
      <c r="G93" s="46" t="str">
        <f t="shared" si="24"/>
        <v>cosrv</v>
      </c>
      <c r="H93" s="46" t="str">
        <f t="shared" si="19"/>
        <v>cosrv</v>
      </c>
    </row>
    <row r="94" spans="1:39" x14ac:dyDescent="0.2">
      <c r="A94" s="46" t="s">
        <v>751</v>
      </c>
      <c r="G94" s="46" t="str">
        <f t="shared" si="24"/>
        <v>cimpt</v>
      </c>
      <c r="H94" s="46" t="str">
        <f t="shared" si="19"/>
        <v>cimpt</v>
      </c>
    </row>
    <row r="95" spans="1:39" x14ac:dyDescent="0.2">
      <c r="A95" s="46" t="s">
        <v>752</v>
      </c>
    </row>
    <row r="96" spans="1:39" x14ac:dyDescent="0.2">
      <c r="A96" s="46" t="s">
        <v>753</v>
      </c>
    </row>
    <row r="97" spans="1:1" x14ac:dyDescent="0.2">
      <c r="A97" s="46" t="s">
        <v>754</v>
      </c>
    </row>
    <row r="98" spans="1:1" x14ac:dyDescent="0.2">
      <c r="A98" s="46" t="s">
        <v>755</v>
      </c>
    </row>
    <row r="99" spans="1:1" x14ac:dyDescent="0.2">
      <c r="A99" s="46" t="s">
        <v>756</v>
      </c>
    </row>
    <row r="100" spans="1:1" x14ac:dyDescent="0.2">
      <c r="A100" s="46" t="s">
        <v>757</v>
      </c>
    </row>
    <row r="101" spans="1:1" x14ac:dyDescent="0.2">
      <c r="A101" s="46" t="s">
        <v>405</v>
      </c>
    </row>
    <row r="102" spans="1:1" x14ac:dyDescent="0.2">
      <c r="A102" s="46" t="s">
        <v>406</v>
      </c>
    </row>
    <row r="103" spans="1:1" x14ac:dyDescent="0.2">
      <c r="A103" s="46" t="s">
        <v>550</v>
      </c>
    </row>
    <row r="104" spans="1:1" x14ac:dyDescent="0.2">
      <c r="A104" s="46" t="s">
        <v>551</v>
      </c>
    </row>
    <row r="105" spans="1:1" x14ac:dyDescent="0.2">
      <c r="A105" s="46" t="s">
        <v>326</v>
      </c>
    </row>
    <row r="106" spans="1:1" x14ac:dyDescent="0.2">
      <c r="A106" s="46" t="s">
        <v>411</v>
      </c>
    </row>
    <row r="107" spans="1:1" x14ac:dyDescent="0.2">
      <c r="A107" s="46" t="s">
        <v>1351</v>
      </c>
    </row>
    <row r="108" spans="1:1" x14ac:dyDescent="0.2">
      <c r="A108" s="46" t="s">
        <v>587</v>
      </c>
    </row>
    <row r="109" spans="1:1" x14ac:dyDescent="0.2">
      <c r="A109" s="46" t="s">
        <v>563</v>
      </c>
    </row>
    <row r="110" spans="1:1" x14ac:dyDescent="0.2">
      <c r="A110" s="46" t="s">
        <v>758</v>
      </c>
    </row>
    <row r="111" spans="1:1" x14ac:dyDescent="0.2">
      <c r="A111" s="46" t="s">
        <v>759</v>
      </c>
    </row>
    <row r="112" spans="1:1" x14ac:dyDescent="0.2">
      <c r="A112" s="46" t="s">
        <v>760</v>
      </c>
    </row>
    <row r="113" spans="1:1" x14ac:dyDescent="0.2">
      <c r="A113" s="46" t="s">
        <v>761</v>
      </c>
    </row>
    <row r="114" spans="1:1" x14ac:dyDescent="0.2">
      <c r="A114" s="46" t="s">
        <v>762</v>
      </c>
    </row>
    <row r="115" spans="1:1" x14ac:dyDescent="0.2">
      <c r="A115" s="46" t="s">
        <v>763</v>
      </c>
    </row>
    <row r="116" spans="1:1" x14ac:dyDescent="0.2">
      <c r="A116" s="46" t="s">
        <v>764</v>
      </c>
    </row>
    <row r="117" spans="1:1" x14ac:dyDescent="0.2">
      <c r="A117" s="46" t="s">
        <v>765</v>
      </c>
    </row>
    <row r="118" spans="1:1" x14ac:dyDescent="0.2">
      <c r="A118" s="46" t="s">
        <v>766</v>
      </c>
    </row>
    <row r="119" spans="1:1" x14ac:dyDescent="0.2">
      <c r="A119" s="46" t="s">
        <v>767</v>
      </c>
    </row>
    <row r="120" spans="1:1" x14ac:dyDescent="0.2">
      <c r="A120" s="46" t="s">
        <v>768</v>
      </c>
    </row>
    <row r="121" spans="1:1" x14ac:dyDescent="0.2">
      <c r="A121" s="46" t="s">
        <v>769</v>
      </c>
    </row>
    <row r="122" spans="1:1" x14ac:dyDescent="0.2">
      <c r="A122" s="46" t="s">
        <v>770</v>
      </c>
    </row>
    <row r="123" spans="1:1" x14ac:dyDescent="0.2">
      <c r="A123" s="46" t="s">
        <v>369</v>
      </c>
    </row>
    <row r="124" spans="1:1" x14ac:dyDescent="0.2">
      <c r="A124" s="46" t="s">
        <v>29</v>
      </c>
    </row>
    <row r="125" spans="1:1" x14ac:dyDescent="0.2">
      <c r="A125" s="46" t="s">
        <v>370</v>
      </c>
    </row>
    <row r="126" spans="1:1" x14ac:dyDescent="0.2">
      <c r="A126" s="46" t="s">
        <v>371</v>
      </c>
    </row>
    <row r="127" spans="1:1" x14ac:dyDescent="0.2">
      <c r="A127" s="46" t="s">
        <v>372</v>
      </c>
    </row>
    <row r="128" spans="1:1" x14ac:dyDescent="0.2">
      <c r="A128" s="46" t="s">
        <v>373</v>
      </c>
    </row>
    <row r="129" spans="1:1" x14ac:dyDescent="0.2">
      <c r="A129" s="46" t="s">
        <v>374</v>
      </c>
    </row>
    <row r="130" spans="1:1" x14ac:dyDescent="0.2">
      <c r="A130" s="46" t="s">
        <v>375</v>
      </c>
    </row>
    <row r="131" spans="1:1" x14ac:dyDescent="0.2">
      <c r="A131" s="46" t="s">
        <v>1355</v>
      </c>
    </row>
    <row r="132" spans="1:1" x14ac:dyDescent="0.2">
      <c r="A132" s="46" t="s">
        <v>1356</v>
      </c>
    </row>
    <row r="133" spans="1:1" x14ac:dyDescent="0.2">
      <c r="A133" s="46" t="s">
        <v>1357</v>
      </c>
    </row>
    <row r="134" spans="1:1" x14ac:dyDescent="0.2">
      <c r="A134" s="46" t="s">
        <v>1358</v>
      </c>
    </row>
    <row r="135" spans="1:1" x14ac:dyDescent="0.2">
      <c r="A135" s="46" t="s">
        <v>1359</v>
      </c>
    </row>
    <row r="136" spans="1:1" x14ac:dyDescent="0.2">
      <c r="A136" s="46" t="s">
        <v>584</v>
      </c>
    </row>
    <row r="137" spans="1:1" x14ac:dyDescent="0.2">
      <c r="A137" s="46" t="s">
        <v>1352</v>
      </c>
    </row>
    <row r="138" spans="1:1" x14ac:dyDescent="0.2">
      <c r="A138" s="46" t="s">
        <v>376</v>
      </c>
    </row>
    <row r="139" spans="1:1" x14ac:dyDescent="0.2">
      <c r="A139" s="46" t="s">
        <v>377</v>
      </c>
    </row>
    <row r="140" spans="1:1" x14ac:dyDescent="0.2">
      <c r="A140" s="46" t="s">
        <v>378</v>
      </c>
    </row>
    <row r="141" spans="1:1" x14ac:dyDescent="0.2">
      <c r="A141" s="46" t="s">
        <v>379</v>
      </c>
    </row>
    <row r="142" spans="1:1" x14ac:dyDescent="0.2">
      <c r="A142" s="46" t="s">
        <v>1387</v>
      </c>
    </row>
    <row r="143" spans="1:1" x14ac:dyDescent="0.2">
      <c r="A143" s="46" t="s">
        <v>1388</v>
      </c>
    </row>
    <row r="144" spans="1:1" x14ac:dyDescent="0.2">
      <c r="A144" s="46" t="s">
        <v>31</v>
      </c>
    </row>
    <row r="145" spans="1:2" x14ac:dyDescent="0.2">
      <c r="A145" s="46" t="s">
        <v>381</v>
      </c>
    </row>
    <row r="146" spans="1:2" x14ac:dyDescent="0.2">
      <c r="A146" s="46" t="s">
        <v>382</v>
      </c>
    </row>
    <row r="147" spans="1:2" x14ac:dyDescent="0.2">
      <c r="A147" s="46" t="s">
        <v>383</v>
      </c>
    </row>
    <row r="148" spans="1:2" x14ac:dyDescent="0.2">
      <c r="A148" s="46" t="s">
        <v>32</v>
      </c>
    </row>
    <row r="149" spans="1:2" x14ac:dyDescent="0.2">
      <c r="A149" s="46" t="s">
        <v>1389</v>
      </c>
    </row>
    <row r="150" spans="1:2" x14ac:dyDescent="0.2">
      <c r="A150" s="46" t="s">
        <v>1353</v>
      </c>
    </row>
    <row r="151" spans="1:2" x14ac:dyDescent="0.2">
      <c r="A151" s="46" t="s">
        <v>1354</v>
      </c>
    </row>
    <row r="152" spans="1:2" x14ac:dyDescent="0.2">
      <c r="A152" s="46" t="s">
        <v>384</v>
      </c>
    </row>
    <row r="153" spans="1:2" x14ac:dyDescent="0.2">
      <c r="A153" s="46" t="s">
        <v>1390</v>
      </c>
    </row>
    <row r="154" spans="1:2" x14ac:dyDescent="0.2">
      <c r="A154" s="46" t="s">
        <v>385</v>
      </c>
    </row>
    <row r="155" spans="1:2" x14ac:dyDescent="0.2">
      <c r="A155" s="46" t="s">
        <v>33</v>
      </c>
    </row>
    <row r="156" spans="1:2" x14ac:dyDescent="0.2">
      <c r="A156" s="46" t="s">
        <v>386</v>
      </c>
      <c r="B156" s="81"/>
    </row>
    <row r="157" spans="1:2" x14ac:dyDescent="0.2">
      <c r="A157" s="46" t="s">
        <v>387</v>
      </c>
      <c r="B157" s="81"/>
    </row>
    <row r="158" spans="1:2" x14ac:dyDescent="0.2">
      <c r="A158" s="46" t="s">
        <v>34</v>
      </c>
      <c r="B158" s="81"/>
    </row>
    <row r="159" spans="1:2" x14ac:dyDescent="0.2">
      <c r="A159" s="46" t="s">
        <v>35</v>
      </c>
      <c r="B159" s="81"/>
    </row>
    <row r="160" spans="1:2" x14ac:dyDescent="0.2">
      <c r="A160" s="46" t="s">
        <v>36</v>
      </c>
      <c r="B160" s="81"/>
    </row>
    <row r="161" spans="1:2" x14ac:dyDescent="0.2">
      <c r="A161" s="46" t="s">
        <v>37</v>
      </c>
      <c r="B161" s="81"/>
    </row>
    <row r="162" spans="1:2" x14ac:dyDescent="0.2">
      <c r="A162" s="46" t="s">
        <v>1391</v>
      </c>
      <c r="B162" s="81"/>
    </row>
    <row r="163" spans="1:2" x14ac:dyDescent="0.2">
      <c r="A163" s="46" t="s">
        <v>38</v>
      </c>
      <c r="B163" s="81"/>
    </row>
    <row r="164" spans="1:2" x14ac:dyDescent="0.2">
      <c r="A164" s="46" t="s">
        <v>388</v>
      </c>
      <c r="B164" s="81"/>
    </row>
    <row r="165" spans="1:2" x14ac:dyDescent="0.2">
      <c r="A165" s="46" t="s">
        <v>566</v>
      </c>
      <c r="B165" s="81"/>
    </row>
    <row r="166" spans="1:2" x14ac:dyDescent="0.2">
      <c r="A166" s="46" t="s">
        <v>567</v>
      </c>
    </row>
    <row r="167" spans="1:2" x14ac:dyDescent="0.2">
      <c r="A167" s="46" t="s">
        <v>569</v>
      </c>
      <c r="B167" s="81"/>
    </row>
    <row r="168" spans="1:2" x14ac:dyDescent="0.2">
      <c r="A168" s="46" t="s">
        <v>570</v>
      </c>
      <c r="B168" s="81"/>
    </row>
    <row r="169" spans="1:2" x14ac:dyDescent="0.2">
      <c r="A169" s="46" t="s">
        <v>718</v>
      </c>
    </row>
    <row r="170" spans="1:2" x14ac:dyDescent="0.2">
      <c r="A170" s="46" t="s">
        <v>705</v>
      </c>
    </row>
    <row r="171" spans="1:2" x14ac:dyDescent="0.2">
      <c r="A171" s="46" t="s">
        <v>40</v>
      </c>
    </row>
    <row r="172" spans="1:2" x14ac:dyDescent="0.2">
      <c r="A172" s="46" t="s">
        <v>41</v>
      </c>
    </row>
    <row r="173" spans="1:2" x14ac:dyDescent="0.2">
      <c r="A173" s="46" t="s">
        <v>389</v>
      </c>
    </row>
    <row r="174" spans="1:2" x14ac:dyDescent="0.2">
      <c r="A174" s="46" t="s">
        <v>42</v>
      </c>
    </row>
    <row r="175" spans="1:2" x14ac:dyDescent="0.2">
      <c r="A175" s="46" t="s">
        <v>390</v>
      </c>
    </row>
    <row r="176" spans="1:2" x14ac:dyDescent="0.2">
      <c r="A176" s="46" t="s">
        <v>552</v>
      </c>
    </row>
    <row r="177" spans="1:2" x14ac:dyDescent="0.2">
      <c r="A177" s="46" t="s">
        <v>43</v>
      </c>
      <c r="B177" s="46" t="s">
        <v>79</v>
      </c>
    </row>
    <row r="178" spans="1:2" x14ac:dyDescent="0.2">
      <c r="A178" s="46" t="s">
        <v>189</v>
      </c>
    </row>
    <row r="179" spans="1:2" x14ac:dyDescent="0.2">
      <c r="A179" s="46" t="s">
        <v>190</v>
      </c>
    </row>
    <row r="180" spans="1:2" x14ac:dyDescent="0.2">
      <c r="A180" s="46" t="s">
        <v>191</v>
      </c>
    </row>
    <row r="181" spans="1:2" x14ac:dyDescent="0.2">
      <c r="A181" s="46" t="s">
        <v>391</v>
      </c>
      <c r="B181" s="46" t="s">
        <v>112</v>
      </c>
    </row>
    <row r="182" spans="1:2" x14ac:dyDescent="0.2">
      <c r="A182" s="46" t="s">
        <v>392</v>
      </c>
    </row>
    <row r="183" spans="1:2" x14ac:dyDescent="0.2">
      <c r="A183" s="46" t="s">
        <v>393</v>
      </c>
    </row>
    <row r="184" spans="1:2" x14ac:dyDescent="0.2">
      <c r="A184" s="46" t="s">
        <v>394</v>
      </c>
    </row>
    <row r="185" spans="1:2" x14ac:dyDescent="0.2">
      <c r="A185" s="46" t="s">
        <v>44</v>
      </c>
      <c r="B185" s="46" t="s">
        <v>533</v>
      </c>
    </row>
    <row r="186" spans="1:2" x14ac:dyDescent="0.2">
      <c r="A186" s="46" t="s">
        <v>530</v>
      </c>
      <c r="B186" s="46" t="s">
        <v>532</v>
      </c>
    </row>
    <row r="187" spans="1:2" x14ac:dyDescent="0.2">
      <c r="A187" s="46" t="s">
        <v>541</v>
      </c>
    </row>
    <row r="188" spans="1:2" x14ac:dyDescent="0.2">
      <c r="A188" s="46" t="s">
        <v>542</v>
      </c>
    </row>
    <row r="189" spans="1:2" x14ac:dyDescent="0.2">
      <c r="A189" s="46" t="s">
        <v>771</v>
      </c>
      <c r="B189" s="46" t="s">
        <v>113</v>
      </c>
    </row>
    <row r="190" spans="1:2" x14ac:dyDescent="0.2">
      <c r="A190" s="46" t="s">
        <v>529</v>
      </c>
      <c r="B190" s="46" t="s">
        <v>80</v>
      </c>
    </row>
    <row r="191" spans="1:2" x14ac:dyDescent="0.2">
      <c r="A191" s="46" t="s">
        <v>531</v>
      </c>
    </row>
    <row r="192" spans="1:2" x14ac:dyDescent="0.2">
      <c r="A192" s="46" t="s">
        <v>46</v>
      </c>
      <c r="B192" s="46" t="s">
        <v>5</v>
      </c>
    </row>
    <row r="193" spans="1:2" x14ac:dyDescent="0.2">
      <c r="A193" s="46" t="s">
        <v>47</v>
      </c>
    </row>
    <row r="194" spans="1:2" x14ac:dyDescent="0.2">
      <c r="A194" s="46" t="s">
        <v>48</v>
      </c>
    </row>
    <row r="195" spans="1:2" x14ac:dyDescent="0.2">
      <c r="A195" s="46" t="s">
        <v>49</v>
      </c>
    </row>
    <row r="196" spans="1:2" x14ac:dyDescent="0.2">
      <c r="A196" s="46" t="s">
        <v>50</v>
      </c>
    </row>
    <row r="197" spans="1:2" x14ac:dyDescent="0.2">
      <c r="A197" s="46" t="s">
        <v>51</v>
      </c>
    </row>
    <row r="198" spans="1:2" x14ac:dyDescent="0.2">
      <c r="A198" s="46" t="s">
        <v>52</v>
      </c>
    </row>
    <row r="199" spans="1:2" x14ac:dyDescent="0.2">
      <c r="A199" s="46" t="s">
        <v>53</v>
      </c>
    </row>
    <row r="200" spans="1:2" x14ac:dyDescent="0.2">
      <c r="A200" s="46" t="s">
        <v>54</v>
      </c>
    </row>
    <row r="201" spans="1:2" x14ac:dyDescent="0.2">
      <c r="A201" s="46" t="s">
        <v>716</v>
      </c>
    </row>
    <row r="202" spans="1:2" x14ac:dyDescent="0.2">
      <c r="A202" s="46" t="s">
        <v>59</v>
      </c>
      <c r="B202" s="46" t="s">
        <v>85</v>
      </c>
    </row>
    <row r="203" spans="1:2" x14ac:dyDescent="0.2">
      <c r="A203" s="46" t="s">
        <v>57</v>
      </c>
      <c r="B203" s="46" t="s">
        <v>194</v>
      </c>
    </row>
    <row r="204" spans="1:2" x14ac:dyDescent="0.2">
      <c r="A204" s="46" t="s">
        <v>540</v>
      </c>
    </row>
    <row r="205" spans="1:2" x14ac:dyDescent="0.2">
      <c r="A205" s="46" t="s">
        <v>58</v>
      </c>
    </row>
    <row r="206" spans="1:2" x14ac:dyDescent="0.2">
      <c r="A206" s="46" t="s">
        <v>56</v>
      </c>
    </row>
    <row r="207" spans="1:2" x14ac:dyDescent="0.2">
      <c r="A207" s="46" t="s">
        <v>55</v>
      </c>
    </row>
    <row r="208" spans="1:2" x14ac:dyDescent="0.2">
      <c r="A208" s="46" t="s">
        <v>553</v>
      </c>
    </row>
    <row r="209" spans="1:2" x14ac:dyDescent="0.2">
      <c r="A209" s="46" t="s">
        <v>712</v>
      </c>
    </row>
    <row r="210" spans="1:2" x14ac:dyDescent="0.2">
      <c r="A210" s="46" t="s">
        <v>713</v>
      </c>
    </row>
    <row r="211" spans="1:2" x14ac:dyDescent="0.2">
      <c r="A211" s="46" t="s">
        <v>60</v>
      </c>
      <c r="B211" s="46" t="s">
        <v>195</v>
      </c>
    </row>
    <row r="212" spans="1:2" x14ac:dyDescent="0.2">
      <c r="A212" s="46" t="s">
        <v>534</v>
      </c>
    </row>
    <row r="213" spans="1:2" x14ac:dyDescent="0.2">
      <c r="A213" s="46" t="s">
        <v>61</v>
      </c>
      <c r="B213" s="46" t="s">
        <v>196</v>
      </c>
    </row>
    <row r="214" spans="1:2" x14ac:dyDescent="0.2">
      <c r="A214" s="46" t="s">
        <v>62</v>
      </c>
      <c r="B214" s="46" t="s">
        <v>88</v>
      </c>
    </row>
    <row r="215" spans="1:2" x14ac:dyDescent="0.2">
      <c r="A215" s="46" t="s">
        <v>193</v>
      </c>
      <c r="B215" s="46" t="s">
        <v>257</v>
      </c>
    </row>
    <row r="216" spans="1:2" x14ac:dyDescent="0.2">
      <c r="A216" s="46" t="s">
        <v>340</v>
      </c>
      <c r="B216" s="46" t="s">
        <v>295</v>
      </c>
    </row>
    <row r="217" spans="1:2" x14ac:dyDescent="0.2">
      <c r="A217" s="46" t="s">
        <v>341</v>
      </c>
    </row>
    <row r="218" spans="1:2" x14ac:dyDescent="0.2">
      <c r="A218" s="46" t="s">
        <v>342</v>
      </c>
    </row>
    <row r="219" spans="1:2" x14ac:dyDescent="0.2">
      <c r="A219" s="46" t="s">
        <v>270</v>
      </c>
      <c r="B219" s="46" t="s">
        <v>772</v>
      </c>
    </row>
    <row r="220" spans="1:2" x14ac:dyDescent="0.2">
      <c r="A220" s="46" t="s">
        <v>271</v>
      </c>
      <c r="B220" s="46" t="s">
        <v>772</v>
      </c>
    </row>
    <row r="221" spans="1:2" x14ac:dyDescent="0.2">
      <c r="A221" s="46" t="s">
        <v>272</v>
      </c>
      <c r="B221" s="46" t="s">
        <v>772</v>
      </c>
    </row>
    <row r="222" spans="1:2" x14ac:dyDescent="0.2">
      <c r="A222" s="46" t="s">
        <v>273</v>
      </c>
      <c r="B222" s="46" t="s">
        <v>773</v>
      </c>
    </row>
    <row r="223" spans="1:2" x14ac:dyDescent="0.2">
      <c r="A223" s="46" t="s">
        <v>274</v>
      </c>
      <c r="B223" s="46" t="s">
        <v>774</v>
      </c>
    </row>
    <row r="224" spans="1:2" x14ac:dyDescent="0.2">
      <c r="A224" s="46" t="s">
        <v>275</v>
      </c>
      <c r="B224" s="46" t="s">
        <v>775</v>
      </c>
    </row>
    <row r="225" spans="1:2" x14ac:dyDescent="0.2">
      <c r="A225" s="46" t="s">
        <v>276</v>
      </c>
      <c r="B225" s="46" t="s">
        <v>776</v>
      </c>
    </row>
    <row r="226" spans="1:2" x14ac:dyDescent="0.2">
      <c r="A226" s="46" t="s">
        <v>277</v>
      </c>
      <c r="B226" s="46" t="s">
        <v>777</v>
      </c>
    </row>
    <row r="227" spans="1:2" x14ac:dyDescent="0.2">
      <c r="A227" s="46" t="s">
        <v>278</v>
      </c>
      <c r="B227" s="46" t="s">
        <v>778</v>
      </c>
    </row>
    <row r="228" spans="1:2" x14ac:dyDescent="0.2">
      <c r="A228" s="46" t="s">
        <v>279</v>
      </c>
      <c r="B228" s="46" t="s">
        <v>779</v>
      </c>
    </row>
    <row r="229" spans="1:2" x14ac:dyDescent="0.2">
      <c r="A229" s="46" t="s">
        <v>61</v>
      </c>
      <c r="B229" s="46" t="s">
        <v>780</v>
      </c>
    </row>
    <row r="230" spans="1:2" x14ac:dyDescent="0.2">
      <c r="A230" s="46" t="s">
        <v>280</v>
      </c>
      <c r="B230" s="46" t="s">
        <v>781</v>
      </c>
    </row>
    <row r="231" spans="1:2" x14ac:dyDescent="0.2">
      <c r="A231" s="46" t="s">
        <v>63</v>
      </c>
      <c r="B231" s="46" t="s">
        <v>782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T88"/>
  <sheetViews>
    <sheetView workbookViewId="0"/>
  </sheetViews>
  <sheetFormatPr defaultRowHeight="15" x14ac:dyDescent="0.25"/>
  <sheetData>
    <row r="1" spans="1:46" ht="18.75" x14ac:dyDescent="0.3">
      <c r="A1" s="1" t="s">
        <v>187</v>
      </c>
    </row>
    <row r="2" spans="1:46" x14ac:dyDescent="0.25">
      <c r="A2" s="7" t="s">
        <v>118</v>
      </c>
      <c r="B2" s="7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  <c r="O2" s="7" t="s">
        <v>132</v>
      </c>
      <c r="P2" s="7" t="s">
        <v>133</v>
      </c>
      <c r="Q2" s="8" t="s">
        <v>134</v>
      </c>
      <c r="R2" s="8" t="s">
        <v>135</v>
      </c>
      <c r="S2" s="7" t="s">
        <v>136</v>
      </c>
      <c r="T2" s="7" t="s">
        <v>137</v>
      </c>
      <c r="U2" s="7" t="s">
        <v>138</v>
      </c>
      <c r="V2" s="7" t="s">
        <v>139</v>
      </c>
      <c r="W2" s="7" t="s">
        <v>140</v>
      </c>
      <c r="X2" s="7" t="s">
        <v>141</v>
      </c>
      <c r="Y2" s="7" t="s">
        <v>142</v>
      </c>
      <c r="Z2" s="7" t="s">
        <v>143</v>
      </c>
      <c r="AA2" s="7" t="s">
        <v>144</v>
      </c>
      <c r="AB2" s="7" t="s">
        <v>145</v>
      </c>
      <c r="AC2" s="7" t="s">
        <v>146</v>
      </c>
      <c r="AD2" s="7" t="s">
        <v>147</v>
      </c>
      <c r="AE2" s="7" t="s">
        <v>148</v>
      </c>
      <c r="AF2" s="7" t="s">
        <v>149</v>
      </c>
      <c r="AG2" s="7" t="s">
        <v>150</v>
      </c>
      <c r="AH2" s="7" t="s">
        <v>151</v>
      </c>
      <c r="AI2" s="7" t="s">
        <v>152</v>
      </c>
      <c r="AJ2" s="7" t="s">
        <v>153</v>
      </c>
      <c r="AK2" s="7" t="s">
        <v>154</v>
      </c>
      <c r="AL2" s="7" t="s">
        <v>155</v>
      </c>
      <c r="AM2" s="7" t="s">
        <v>156</v>
      </c>
      <c r="AN2" s="7" t="s">
        <v>157</v>
      </c>
      <c r="AO2" s="7" t="s">
        <v>158</v>
      </c>
      <c r="AP2" s="7" t="s">
        <v>159</v>
      </c>
      <c r="AQ2" s="7" t="s">
        <v>160</v>
      </c>
      <c r="AR2" s="7" t="s">
        <v>161</v>
      </c>
      <c r="AS2" s="7" t="s">
        <v>162</v>
      </c>
      <c r="AT2" s="7" t="s">
        <v>163</v>
      </c>
    </row>
    <row r="4" spans="1:46" x14ac:dyDescent="0.25">
      <c r="A4" s="3" t="s">
        <v>200</v>
      </c>
    </row>
    <row r="5" spans="1:46" x14ac:dyDescent="0.25">
      <c r="A5" s="5" t="s">
        <v>265</v>
      </c>
    </row>
    <row r="6" spans="1:46" x14ac:dyDescent="0.25">
      <c r="A6" s="7" t="s">
        <v>215</v>
      </c>
      <c r="B6" s="7" t="s">
        <v>94</v>
      </c>
      <c r="C6" s="7" t="s">
        <v>185</v>
      </c>
    </row>
    <row r="7" spans="1:46" x14ac:dyDescent="0.25">
      <c r="A7" t="str">
        <f>Sets!D7</f>
        <v>aawhe</v>
      </c>
      <c r="B7" t="str">
        <f>Sets!E7</f>
        <v>aawhe</v>
      </c>
      <c r="C7" t="s">
        <v>193</v>
      </c>
    </row>
    <row r="8" spans="1:46" x14ac:dyDescent="0.25">
      <c r="A8" t="str">
        <f>Sets!D8</f>
        <v>aamai</v>
      </c>
      <c r="B8" t="str">
        <f>Sets!E8</f>
        <v>aamai</v>
      </c>
      <c r="C8" t="s">
        <v>193</v>
      </c>
    </row>
    <row r="9" spans="1:46" x14ac:dyDescent="0.25">
      <c r="A9" t="str">
        <f>Sets!D9</f>
        <v>aaoce</v>
      </c>
      <c r="B9" t="str">
        <f>Sets!E9</f>
        <v>aaoce</v>
      </c>
      <c r="C9" t="s">
        <v>193</v>
      </c>
    </row>
    <row r="10" spans="1:46" x14ac:dyDescent="0.25">
      <c r="A10" t="str">
        <f>Sets!D10</f>
        <v>aaveg</v>
      </c>
      <c r="B10" t="str">
        <f>Sets!E10</f>
        <v>aaveg</v>
      </c>
      <c r="C10" t="s">
        <v>193</v>
      </c>
    </row>
    <row r="11" spans="1:46" x14ac:dyDescent="0.25">
      <c r="A11" t="str">
        <f>Sets!D11</f>
        <v>aaofr</v>
      </c>
      <c r="B11" t="str">
        <f>Sets!E11</f>
        <v>aaofr</v>
      </c>
      <c r="C11" t="s">
        <v>193</v>
      </c>
    </row>
    <row r="12" spans="1:46" x14ac:dyDescent="0.25">
      <c r="A12" t="str">
        <f>Sets!D12</f>
        <v>aagra</v>
      </c>
      <c r="B12" t="str">
        <f>Sets!E12</f>
        <v>aagra</v>
      </c>
      <c r="C12" t="s">
        <v>193</v>
      </c>
    </row>
    <row r="13" spans="1:46" x14ac:dyDescent="0.25">
      <c r="A13" t="str">
        <f>Sets!D13</f>
        <v>aaoil</v>
      </c>
      <c r="B13" t="str">
        <f>Sets!E13</f>
        <v>aaoil</v>
      </c>
      <c r="C13" t="s">
        <v>193</v>
      </c>
    </row>
    <row r="14" spans="1:46" x14ac:dyDescent="0.25">
      <c r="A14" t="str">
        <f>Sets!D14</f>
        <v>aatub</v>
      </c>
      <c r="B14" t="str">
        <f>Sets!E14</f>
        <v>aatub</v>
      </c>
      <c r="C14" t="s">
        <v>193</v>
      </c>
    </row>
    <row r="15" spans="1:46" x14ac:dyDescent="0.25">
      <c r="A15" t="str">
        <f>Sets!D15</f>
        <v>aapul</v>
      </c>
      <c r="B15" t="str">
        <f>Sets!E15</f>
        <v>aapul</v>
      </c>
      <c r="C15" t="s">
        <v>193</v>
      </c>
    </row>
    <row r="16" spans="1:46" x14ac:dyDescent="0.25">
      <c r="A16" t="str">
        <f>Sets!D16</f>
        <v>aasug</v>
      </c>
      <c r="B16" t="str">
        <f>Sets!E16</f>
        <v>aasug</v>
      </c>
      <c r="C16" t="s">
        <v>193</v>
      </c>
    </row>
    <row r="17" spans="1:3" x14ac:dyDescent="0.25">
      <c r="A17" t="str">
        <f>Sets!D17</f>
        <v>aaoth</v>
      </c>
      <c r="B17" t="str">
        <f>Sets!E17</f>
        <v>aaoth</v>
      </c>
      <c r="C17" t="s">
        <v>193</v>
      </c>
    </row>
    <row r="18" spans="1:3" x14ac:dyDescent="0.25">
      <c r="A18" t="str">
        <f>Sets!D18</f>
        <v>alani</v>
      </c>
      <c r="B18" t="str">
        <f>Sets!E18</f>
        <v>alani</v>
      </c>
      <c r="C18" t="s">
        <v>193</v>
      </c>
    </row>
    <row r="19" spans="1:3" x14ac:dyDescent="0.25">
      <c r="A19" t="str">
        <f>Sets!D19</f>
        <v>afore</v>
      </c>
      <c r="B19" t="str">
        <f>Sets!E19</f>
        <v>afore</v>
      </c>
      <c r="C19" t="s">
        <v>193</v>
      </c>
    </row>
    <row r="20" spans="1:3" x14ac:dyDescent="0.25">
      <c r="A20" t="str">
        <f>Sets!D20</f>
        <v>afish</v>
      </c>
      <c r="B20" t="str">
        <f>Sets!E20</f>
        <v>afish</v>
      </c>
      <c r="C20" t="s">
        <v>193</v>
      </c>
    </row>
    <row r="21" spans="1:3" x14ac:dyDescent="0.25">
      <c r="A21" t="str">
        <f>Sets!D21</f>
        <v>acoal</v>
      </c>
      <c r="B21" t="str">
        <f>Sets!E21</f>
        <v>acoal</v>
      </c>
      <c r="C21" t="s">
        <v>193</v>
      </c>
    </row>
    <row r="22" spans="1:3" x14ac:dyDescent="0.25">
      <c r="A22" t="str">
        <f>Sets!D22</f>
        <v>agold</v>
      </c>
      <c r="B22" t="str">
        <f>Sets!E22</f>
        <v>agold</v>
      </c>
      <c r="C22" t="s">
        <v>193</v>
      </c>
    </row>
    <row r="23" spans="1:3" x14ac:dyDescent="0.25">
      <c r="A23" t="str">
        <f>Sets!D23</f>
        <v>angas</v>
      </c>
      <c r="B23" t="str">
        <f>Sets!E23</f>
        <v>angas</v>
      </c>
      <c r="C23" t="s">
        <v>193</v>
      </c>
    </row>
    <row r="24" spans="1:3" x14ac:dyDescent="0.25">
      <c r="A24" t="str">
        <f>Sets!D24</f>
        <v>apgm</v>
      </c>
      <c r="B24" t="str">
        <f>Sets!E24</f>
        <v>apgm</v>
      </c>
      <c r="C24" t="s">
        <v>193</v>
      </c>
    </row>
    <row r="25" spans="1:3" x14ac:dyDescent="0.25">
      <c r="A25" t="str">
        <f>Sets!D25</f>
        <v>amore</v>
      </c>
      <c r="B25" t="str">
        <f>Sets!E25</f>
        <v>amore</v>
      </c>
      <c r="C25" t="s">
        <v>193</v>
      </c>
    </row>
    <row r="26" spans="1:3" x14ac:dyDescent="0.25">
      <c r="A26" t="str">
        <f>Sets!D26</f>
        <v>amine</v>
      </c>
      <c r="B26" t="str">
        <f>Sets!E26</f>
        <v>amine</v>
      </c>
      <c r="C26" t="s">
        <v>193</v>
      </c>
    </row>
    <row r="27" spans="1:3" x14ac:dyDescent="0.25">
      <c r="A27" t="str">
        <f>Sets!D27</f>
        <v>ameat</v>
      </c>
      <c r="B27" t="str">
        <f>Sets!E27</f>
        <v>ameat</v>
      </c>
      <c r="C27" t="s">
        <v>193</v>
      </c>
    </row>
    <row r="28" spans="1:3" x14ac:dyDescent="0.25">
      <c r="A28" t="str">
        <f>Sets!D28</f>
        <v>apfis</v>
      </c>
      <c r="B28" t="str">
        <f>Sets!E28</f>
        <v>apfis</v>
      </c>
      <c r="C28" t="s">
        <v>193</v>
      </c>
    </row>
    <row r="29" spans="1:3" x14ac:dyDescent="0.25">
      <c r="A29" t="str">
        <f>Sets!D29</f>
        <v>avege</v>
      </c>
      <c r="B29" t="str">
        <f>Sets!E29</f>
        <v>avege</v>
      </c>
      <c r="C29" t="s">
        <v>193</v>
      </c>
    </row>
    <row r="30" spans="1:3" x14ac:dyDescent="0.25">
      <c r="A30" t="str">
        <f>Sets!D30</f>
        <v>afats</v>
      </c>
      <c r="B30" t="str">
        <f>Sets!E30</f>
        <v>afats</v>
      </c>
      <c r="C30" t="s">
        <v>193</v>
      </c>
    </row>
    <row r="31" spans="1:3" x14ac:dyDescent="0.25">
      <c r="A31" t="str">
        <f>Sets!D31</f>
        <v>adair</v>
      </c>
      <c r="B31" t="str">
        <f>Sets!E31</f>
        <v>adair</v>
      </c>
      <c r="C31" t="s">
        <v>193</v>
      </c>
    </row>
    <row r="32" spans="1:3" x14ac:dyDescent="0.25">
      <c r="A32" t="str">
        <f>Sets!D32</f>
        <v>agrai</v>
      </c>
      <c r="B32" t="str">
        <f>Sets!E32</f>
        <v>agrai</v>
      </c>
      <c r="C32" t="s">
        <v>193</v>
      </c>
    </row>
    <row r="33" spans="1:3" x14ac:dyDescent="0.25">
      <c r="A33" t="str">
        <f>Sets!D33</f>
        <v>astar</v>
      </c>
      <c r="B33" t="str">
        <f>Sets!E33</f>
        <v>astar</v>
      </c>
      <c r="C33" t="s">
        <v>193</v>
      </c>
    </row>
    <row r="34" spans="1:3" x14ac:dyDescent="0.25">
      <c r="A34" t="str">
        <f>Sets!D34</f>
        <v>afeed</v>
      </c>
      <c r="B34" t="str">
        <f>Sets!E34</f>
        <v>afeed</v>
      </c>
      <c r="C34" t="s">
        <v>193</v>
      </c>
    </row>
    <row r="35" spans="1:3" x14ac:dyDescent="0.25">
      <c r="A35" t="str">
        <f>Sets!D35</f>
        <v>abake</v>
      </c>
      <c r="B35" t="str">
        <f>Sets!E35</f>
        <v>abake</v>
      </c>
      <c r="C35" t="s">
        <v>193</v>
      </c>
    </row>
    <row r="36" spans="1:3" x14ac:dyDescent="0.25">
      <c r="A36" t="str">
        <f>Sets!D36</f>
        <v>asuga</v>
      </c>
      <c r="B36" t="str">
        <f>Sets!E36</f>
        <v>asuga</v>
      </c>
      <c r="C36" t="s">
        <v>193</v>
      </c>
    </row>
    <row r="37" spans="1:3" x14ac:dyDescent="0.25">
      <c r="A37" t="str">
        <f>Sets!D37</f>
        <v>aconf</v>
      </c>
      <c r="B37" t="str">
        <f>Sets!E37</f>
        <v>aconf</v>
      </c>
      <c r="C37" t="s">
        <v>193</v>
      </c>
    </row>
    <row r="38" spans="1:3" x14ac:dyDescent="0.25">
      <c r="A38" t="str">
        <f>Sets!D38</f>
        <v>apast</v>
      </c>
      <c r="B38" t="str">
        <f>Sets!E38</f>
        <v>apast</v>
      </c>
      <c r="C38" t="s">
        <v>193</v>
      </c>
    </row>
    <row r="39" spans="1:3" x14ac:dyDescent="0.25">
      <c r="A39" t="str">
        <f>Sets!D39</f>
        <v>aofoo</v>
      </c>
      <c r="B39" t="str">
        <f>Sets!E39</f>
        <v>aofoo</v>
      </c>
      <c r="C39" t="s">
        <v>193</v>
      </c>
    </row>
    <row r="40" spans="1:3" x14ac:dyDescent="0.25">
      <c r="A40" t="str">
        <f>Sets!D40</f>
        <v>abevt</v>
      </c>
      <c r="B40" t="str">
        <f>Sets!E40</f>
        <v>abevt</v>
      </c>
      <c r="C40" t="s">
        <v>193</v>
      </c>
    </row>
    <row r="41" spans="1:3" x14ac:dyDescent="0.25">
      <c r="A41" t="str">
        <f>Sets!D41</f>
        <v>atext</v>
      </c>
      <c r="B41" t="str">
        <f>Sets!E41</f>
        <v>atext</v>
      </c>
      <c r="C41" t="s">
        <v>193</v>
      </c>
    </row>
    <row r="42" spans="1:3" x14ac:dyDescent="0.25">
      <c r="A42" t="str">
        <f>Sets!D42</f>
        <v>aclth</v>
      </c>
      <c r="B42" t="str">
        <f>Sets!E42</f>
        <v>aclth</v>
      </c>
      <c r="C42" t="s">
        <v>193</v>
      </c>
    </row>
    <row r="43" spans="1:3" x14ac:dyDescent="0.25">
      <c r="A43" t="str">
        <f>Sets!D43</f>
        <v>aleat</v>
      </c>
      <c r="B43" t="str">
        <f>Sets!E43</f>
        <v>aleat</v>
      </c>
      <c r="C43" t="s">
        <v>193</v>
      </c>
    </row>
    <row r="44" spans="1:3" x14ac:dyDescent="0.25">
      <c r="A44" t="str">
        <f>Sets!D44</f>
        <v>afoot</v>
      </c>
      <c r="B44" t="str">
        <f>Sets!E44</f>
        <v>afoot</v>
      </c>
      <c r="C44" t="s">
        <v>193</v>
      </c>
    </row>
    <row r="45" spans="1:3" x14ac:dyDescent="0.25">
      <c r="A45" t="str">
        <f>Sets!D45</f>
        <v>awood</v>
      </c>
      <c r="B45" t="str">
        <f>Sets!E45</f>
        <v>awood</v>
      </c>
      <c r="C45" t="s">
        <v>193</v>
      </c>
    </row>
    <row r="46" spans="1:3" x14ac:dyDescent="0.25">
      <c r="A46" t="str">
        <f>Sets!D46</f>
        <v>apapr</v>
      </c>
      <c r="B46" t="str">
        <f>Sets!E46</f>
        <v>apapr</v>
      </c>
      <c r="C46" t="s">
        <v>193</v>
      </c>
    </row>
    <row r="47" spans="1:3" x14ac:dyDescent="0.25">
      <c r="A47" t="str">
        <f>Sets!D47</f>
        <v>aprnt</v>
      </c>
      <c r="B47" t="str">
        <f>Sets!E47</f>
        <v>aprnt</v>
      </c>
      <c r="C47" t="s">
        <v>193</v>
      </c>
    </row>
    <row r="48" spans="1:3" x14ac:dyDescent="0.25">
      <c r="A48" t="str">
        <f>Sets!D48</f>
        <v>apetr</v>
      </c>
      <c r="B48" t="str">
        <f>Sets!E48</f>
        <v>apetr</v>
      </c>
      <c r="C48" t="s">
        <v>193</v>
      </c>
    </row>
    <row r="49" spans="1:3" x14ac:dyDescent="0.25">
      <c r="A49" t="str">
        <f>Sets!D49</f>
        <v>ahydr</v>
      </c>
      <c r="B49" t="str">
        <f>Sets!E49</f>
        <v>ahydr</v>
      </c>
      <c r="C49" t="s">
        <v>193</v>
      </c>
    </row>
    <row r="50" spans="1:3" x14ac:dyDescent="0.25">
      <c r="A50" t="str">
        <f>Sets!D50</f>
        <v>aammo</v>
      </c>
      <c r="B50" t="str">
        <f>Sets!E50</f>
        <v>aammo</v>
      </c>
      <c r="C50" t="s">
        <v>193</v>
      </c>
    </row>
    <row r="51" spans="1:3" x14ac:dyDescent="0.25">
      <c r="A51" t="str">
        <f>Sets!D51</f>
        <v>abchm</v>
      </c>
      <c r="B51" t="str">
        <f>Sets!E51</f>
        <v>abchm</v>
      </c>
      <c r="C51" t="s">
        <v>193</v>
      </c>
    </row>
    <row r="52" spans="1:3" x14ac:dyDescent="0.25">
      <c r="A52" t="str">
        <f>Sets!D52</f>
        <v>aochm</v>
      </c>
      <c r="B52" t="str">
        <f>Sets!E52</f>
        <v>aochm</v>
      </c>
      <c r="C52" t="s">
        <v>193</v>
      </c>
    </row>
    <row r="53" spans="1:3" x14ac:dyDescent="0.25">
      <c r="A53" t="str">
        <f>Sets!D53</f>
        <v>arubb</v>
      </c>
      <c r="B53" t="str">
        <f>Sets!E53</f>
        <v>arubb</v>
      </c>
      <c r="C53" t="s">
        <v>193</v>
      </c>
    </row>
    <row r="54" spans="1:3" x14ac:dyDescent="0.25">
      <c r="A54" t="str">
        <f>Sets!D54</f>
        <v>aplas</v>
      </c>
      <c r="B54" t="str">
        <f>Sets!E54</f>
        <v>aplas</v>
      </c>
      <c r="C54" t="s">
        <v>193</v>
      </c>
    </row>
    <row r="55" spans="1:3" x14ac:dyDescent="0.25">
      <c r="A55" t="str">
        <f>Sets!D55</f>
        <v>aconc</v>
      </c>
      <c r="B55" t="str">
        <f>Sets!E55</f>
        <v>aconc</v>
      </c>
      <c r="C55" t="s">
        <v>193</v>
      </c>
    </row>
    <row r="56" spans="1:3" x14ac:dyDescent="0.25">
      <c r="A56" t="str">
        <f>Sets!D56</f>
        <v>acmnt</v>
      </c>
      <c r="B56" t="str">
        <f>Sets!E56</f>
        <v>acmnt</v>
      </c>
      <c r="C56" t="s">
        <v>193</v>
      </c>
    </row>
    <row r="57" spans="1:3" x14ac:dyDescent="0.25">
      <c r="A57" t="str">
        <f>Sets!D57</f>
        <v>anmet</v>
      </c>
      <c r="B57" t="str">
        <f>Sets!E57</f>
        <v>anmet</v>
      </c>
      <c r="C57" t="s">
        <v>193</v>
      </c>
    </row>
    <row r="58" spans="1:3" x14ac:dyDescent="0.25">
      <c r="A58" t="str">
        <f>Sets!D58</f>
        <v>airon</v>
      </c>
      <c r="B58" t="str">
        <f>Sets!E58</f>
        <v>airon</v>
      </c>
      <c r="C58" t="s">
        <v>193</v>
      </c>
    </row>
    <row r="59" spans="1:3" x14ac:dyDescent="0.25">
      <c r="A59" t="str">
        <f>Sets!D59</f>
        <v>anfrm</v>
      </c>
      <c r="B59" t="str">
        <f>Sets!E59</f>
        <v>anfrm</v>
      </c>
      <c r="C59" t="s">
        <v>193</v>
      </c>
    </row>
    <row r="60" spans="1:3" x14ac:dyDescent="0.25">
      <c r="A60" t="str">
        <f>Sets!D60</f>
        <v>ametp</v>
      </c>
      <c r="B60" t="str">
        <f>Sets!E60</f>
        <v>ametp</v>
      </c>
      <c r="C60" t="s">
        <v>193</v>
      </c>
    </row>
    <row r="61" spans="1:3" x14ac:dyDescent="0.25">
      <c r="A61" t="str">
        <f>Sets!D61</f>
        <v>amach</v>
      </c>
      <c r="B61" t="str">
        <f>Sets!E61</f>
        <v>amach</v>
      </c>
      <c r="C61" t="s">
        <v>193</v>
      </c>
    </row>
    <row r="62" spans="1:3" x14ac:dyDescent="0.25">
      <c r="A62" t="str">
        <f>Sets!D62</f>
        <v>amach_e</v>
      </c>
      <c r="B62" t="str">
        <f>Sets!E62</f>
        <v>amach_e</v>
      </c>
      <c r="C62" t="s">
        <v>193</v>
      </c>
    </row>
    <row r="63" spans="1:3" x14ac:dyDescent="0.25">
      <c r="A63" t="str">
        <f>Sets!D63</f>
        <v>afcel</v>
      </c>
      <c r="B63" t="str">
        <f>Sets!E63</f>
        <v>afcel</v>
      </c>
      <c r="C63" t="s">
        <v>193</v>
      </c>
    </row>
    <row r="64" spans="1:3" x14ac:dyDescent="0.25">
      <c r="A64" t="str">
        <f>Sets!D64</f>
        <v>aelct</v>
      </c>
      <c r="B64" t="str">
        <f>Sets!E64</f>
        <v>aelct</v>
      </c>
      <c r="C64" t="s">
        <v>193</v>
      </c>
    </row>
    <row r="65" spans="1:3" x14ac:dyDescent="0.25">
      <c r="A65" t="str">
        <f>Sets!D65</f>
        <v>aemch</v>
      </c>
      <c r="B65" t="str">
        <f>Sets!E65</f>
        <v>aemch</v>
      </c>
      <c r="C65" t="s">
        <v>193</v>
      </c>
    </row>
    <row r="66" spans="1:3" x14ac:dyDescent="0.25">
      <c r="A66" t="str">
        <f>Sets!D66</f>
        <v>aemch_e</v>
      </c>
      <c r="B66" t="str">
        <f>Sets!E66</f>
        <v>aemch_e</v>
      </c>
      <c r="C66" t="s">
        <v>193</v>
      </c>
    </row>
    <row r="67" spans="1:3" x14ac:dyDescent="0.25">
      <c r="A67" t="str">
        <f>Sets!D67</f>
        <v>asequ</v>
      </c>
      <c r="B67" t="str">
        <f>Sets!E67</f>
        <v>asequ</v>
      </c>
      <c r="C67" t="s">
        <v>193</v>
      </c>
    </row>
    <row r="68" spans="1:3" x14ac:dyDescent="0.25">
      <c r="A68" t="str">
        <f>Sets!D68</f>
        <v>avehi</v>
      </c>
      <c r="B68" t="str">
        <f>Sets!E68</f>
        <v>avehi</v>
      </c>
      <c r="C68" t="s">
        <v>193</v>
      </c>
    </row>
    <row r="69" spans="1:3" x14ac:dyDescent="0.25">
      <c r="A69" t="str">
        <f>Sets!D69</f>
        <v>atequ</v>
      </c>
      <c r="B69" t="str">
        <f>Sets!E69</f>
        <v>atequ</v>
      </c>
      <c r="C69" t="s">
        <v>193</v>
      </c>
    </row>
    <row r="70" spans="1:3" x14ac:dyDescent="0.25">
      <c r="A70" t="str">
        <f>Sets!D70</f>
        <v>afurn</v>
      </c>
      <c r="B70" t="str">
        <f>Sets!E70</f>
        <v>afurn</v>
      </c>
      <c r="C70" t="s">
        <v>193</v>
      </c>
    </row>
    <row r="71" spans="1:3" x14ac:dyDescent="0.25">
      <c r="A71" t="str">
        <f>Sets!D71</f>
        <v>aoman</v>
      </c>
      <c r="B71" t="str">
        <f>Sets!E71</f>
        <v>aoman</v>
      </c>
      <c r="C71" t="s">
        <v>193</v>
      </c>
    </row>
    <row r="72" spans="1:3" x14ac:dyDescent="0.25">
      <c r="A72" t="str">
        <f>Sets!D72</f>
        <v>aelec</v>
      </c>
      <c r="B72" t="str">
        <f>Sets!E72</f>
        <v>aelec</v>
      </c>
      <c r="C72" t="s">
        <v>193</v>
      </c>
    </row>
    <row r="73" spans="1:3" x14ac:dyDescent="0.25">
      <c r="A73" t="str">
        <f>Sets!D73</f>
        <v>awatr</v>
      </c>
      <c r="B73" t="str">
        <f>Sets!E73</f>
        <v>awatr</v>
      </c>
      <c r="C73" t="s">
        <v>193</v>
      </c>
    </row>
    <row r="74" spans="1:3" x14ac:dyDescent="0.25">
      <c r="A74" t="str">
        <f>Sets!D74</f>
        <v>acons</v>
      </c>
      <c r="B74" t="str">
        <f>Sets!E74</f>
        <v>acons</v>
      </c>
      <c r="C74" t="s">
        <v>193</v>
      </c>
    </row>
    <row r="75" spans="1:3" x14ac:dyDescent="0.25">
      <c r="A75" t="str">
        <f>Sets!D75</f>
        <v>acons_e</v>
      </c>
      <c r="B75" t="str">
        <f>Sets!E75</f>
        <v>acons_e</v>
      </c>
      <c r="C75" t="s">
        <v>193</v>
      </c>
    </row>
    <row r="76" spans="1:3" x14ac:dyDescent="0.25">
      <c r="A76" t="str">
        <f>Sets!D76</f>
        <v>atrad</v>
      </c>
      <c r="B76" t="str">
        <f>Sets!E76</f>
        <v>atrad</v>
      </c>
      <c r="C76" t="s">
        <v>193</v>
      </c>
    </row>
    <row r="77" spans="1:3" x14ac:dyDescent="0.25">
      <c r="A77" t="str">
        <f>Sets!D77</f>
        <v>ahotl</v>
      </c>
      <c r="B77" t="str">
        <f>Sets!E77</f>
        <v>ahotl</v>
      </c>
      <c r="C77" t="s">
        <v>193</v>
      </c>
    </row>
    <row r="78" spans="1:3" x14ac:dyDescent="0.25">
      <c r="A78" t="str">
        <f>Sets!D78</f>
        <v>altrp-p</v>
      </c>
      <c r="B78" t="str">
        <f>Sets!E78</f>
        <v>altrp-p</v>
      </c>
      <c r="C78" t="s">
        <v>193</v>
      </c>
    </row>
    <row r="79" spans="1:3" x14ac:dyDescent="0.25">
      <c r="A79" t="str">
        <f>Sets!D79</f>
        <v>altrp-f</v>
      </c>
      <c r="B79" t="str">
        <f>Sets!E79</f>
        <v>altrp-f</v>
      </c>
      <c r="C79" t="s">
        <v>193</v>
      </c>
    </row>
    <row r="80" spans="1:3" x14ac:dyDescent="0.25">
      <c r="A80" t="str">
        <f>Sets!D80</f>
        <v>aotrp-p</v>
      </c>
      <c r="B80" t="str">
        <f>Sets!E80</f>
        <v>aotrp-p</v>
      </c>
      <c r="C80" t="s">
        <v>193</v>
      </c>
    </row>
    <row r="81" spans="1:3" x14ac:dyDescent="0.25">
      <c r="A81" t="str">
        <f>Sets!D81</f>
        <v>aotrp-f</v>
      </c>
      <c r="B81" t="str">
        <f>Sets!E81</f>
        <v>aotrp-f</v>
      </c>
      <c r="C81" t="s">
        <v>193</v>
      </c>
    </row>
    <row r="82" spans="1:3" x14ac:dyDescent="0.25">
      <c r="A82" t="str">
        <f>Sets!D82</f>
        <v>aprtr</v>
      </c>
      <c r="B82" t="str">
        <f>Sets!E82</f>
        <v>aprtr</v>
      </c>
      <c r="C82" t="s">
        <v>193</v>
      </c>
    </row>
    <row r="83" spans="1:3" x14ac:dyDescent="0.25">
      <c r="A83" t="str">
        <f>Sets!D83</f>
        <v>atrps</v>
      </c>
      <c r="B83" t="str">
        <f>Sets!E83</f>
        <v>atrps</v>
      </c>
      <c r="C83" t="s">
        <v>193</v>
      </c>
    </row>
    <row r="84" spans="1:3" x14ac:dyDescent="0.25">
      <c r="A84" t="str">
        <f>Sets!D84</f>
        <v>acomm</v>
      </c>
      <c r="B84" t="str">
        <f>Sets!E84</f>
        <v>acomm</v>
      </c>
      <c r="C84" t="s">
        <v>193</v>
      </c>
    </row>
    <row r="85" spans="1:3" x14ac:dyDescent="0.25">
      <c r="A85" t="str">
        <f>Sets!D85</f>
        <v>afsrv</v>
      </c>
      <c r="B85" t="str">
        <f>Sets!E85</f>
        <v>afsrv</v>
      </c>
      <c r="C85" t="s">
        <v>193</v>
      </c>
    </row>
    <row r="86" spans="1:3" x14ac:dyDescent="0.25">
      <c r="A86" t="str">
        <f>Sets!D86</f>
        <v>absrv</v>
      </c>
      <c r="B86" t="str">
        <f>Sets!E86</f>
        <v>absrv</v>
      </c>
      <c r="C86" t="s">
        <v>193</v>
      </c>
    </row>
    <row r="87" spans="1:3" x14ac:dyDescent="0.25">
      <c r="A87" t="str">
        <f>Sets!D87</f>
        <v>agsrv</v>
      </c>
      <c r="B87" t="str">
        <f>Sets!E87</f>
        <v>agsrv</v>
      </c>
      <c r="C87" t="s">
        <v>193</v>
      </c>
    </row>
    <row r="88" spans="1:3" x14ac:dyDescent="0.25">
      <c r="A88" t="str">
        <f>Sets!D88</f>
        <v>aosrv</v>
      </c>
      <c r="B88" t="str">
        <f>Sets!E88</f>
        <v>aosrv</v>
      </c>
      <c r="C88" t="s">
        <v>193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F0E9-6DC9-429A-AB79-5F8256D1D190}">
  <sheetPr>
    <tabColor rgb="FF92D050"/>
  </sheetPr>
  <dimension ref="A1:GU223"/>
  <sheetViews>
    <sheetView tabSelected="1" workbookViewId="0">
      <pane xSplit="1" ySplit="7" topLeftCell="AK186" activePane="bottomRight" state="frozen"/>
      <selection pane="topRight" activeCell="B1" sqref="B1"/>
      <selection pane="bottomLeft" activeCell="A8" sqref="A8"/>
      <selection pane="bottomRight" activeCell="AZ220" sqref="AZ220"/>
    </sheetView>
  </sheetViews>
  <sheetFormatPr defaultRowHeight="15" x14ac:dyDescent="0.25"/>
  <cols>
    <col min="1" max="1" width="9.140625" bestFit="1" customWidth="1"/>
    <col min="2" max="9" width="12.7109375" bestFit="1" customWidth="1"/>
    <col min="10" max="10" width="9.5703125" bestFit="1" customWidth="1"/>
    <col min="11" max="11" width="11" bestFit="1" customWidth="1"/>
    <col min="12" max="15" width="12.7109375" bestFit="1" customWidth="1"/>
    <col min="16" max="16" width="11.5703125" bestFit="1" customWidth="1"/>
    <col min="17" max="20" width="12.7109375" bestFit="1" customWidth="1"/>
    <col min="21" max="21" width="11.5703125" bestFit="1" customWidth="1"/>
    <col min="22" max="25" width="12.7109375" bestFit="1" customWidth="1"/>
    <col min="26" max="26" width="11.5703125" bestFit="1" customWidth="1"/>
    <col min="27" max="41" width="12.7109375" bestFit="1" customWidth="1"/>
    <col min="42" max="42" width="11.5703125" bestFit="1" customWidth="1"/>
    <col min="43" max="43" width="12.7109375" bestFit="1" customWidth="1"/>
    <col min="44" max="44" width="11.5703125" bestFit="1" customWidth="1"/>
    <col min="45" max="45" width="12.7109375" bestFit="1" customWidth="1"/>
    <col min="46" max="46" width="11.5703125" bestFit="1" customWidth="1"/>
    <col min="47" max="52" width="12.7109375" bestFit="1" customWidth="1"/>
    <col min="53" max="53" width="11.5703125" bestFit="1" customWidth="1"/>
    <col min="54" max="55" width="12.7109375" bestFit="1" customWidth="1"/>
    <col min="56" max="56" width="11.5703125" bestFit="1" customWidth="1"/>
    <col min="57" max="61" width="12.7109375" bestFit="1" customWidth="1"/>
    <col min="62" max="62" width="10.140625" bestFit="1" customWidth="1"/>
    <col min="63" max="77" width="12.7109375" bestFit="1" customWidth="1"/>
    <col min="78" max="78" width="11.5703125" bestFit="1" customWidth="1"/>
    <col min="79" max="81" width="12.7109375" bestFit="1" customWidth="1"/>
    <col min="82" max="82" width="11.5703125" bestFit="1" customWidth="1"/>
    <col min="83" max="83" width="12.7109375" bestFit="1" customWidth="1"/>
    <col min="84" max="85" width="11.5703125" bestFit="1" customWidth="1"/>
    <col min="86" max="102" width="12.7109375" bestFit="1" customWidth="1"/>
    <col min="103" max="103" width="11.5703125" bestFit="1" customWidth="1"/>
    <col min="104" max="118" width="12.7109375" bestFit="1" customWidth="1"/>
    <col min="119" max="119" width="11.5703125" bestFit="1" customWidth="1"/>
    <col min="120" max="124" width="12.7109375" bestFit="1" customWidth="1"/>
    <col min="125" max="125" width="11.5703125" bestFit="1" customWidth="1"/>
    <col min="126" max="126" width="9.7109375" bestFit="1" customWidth="1"/>
    <col min="127" max="127" width="8.5703125" bestFit="1" customWidth="1"/>
    <col min="128" max="128" width="9.7109375" bestFit="1" customWidth="1"/>
    <col min="129" max="129" width="8.5703125" bestFit="1" customWidth="1"/>
    <col min="130" max="130" width="9.7109375" bestFit="1" customWidth="1"/>
    <col min="131" max="131" width="13.85546875" bestFit="1" customWidth="1"/>
    <col min="132" max="133" width="13.28515625" bestFit="1" customWidth="1"/>
    <col min="134" max="135" width="12.7109375" bestFit="1" customWidth="1"/>
    <col min="136" max="136" width="11.5703125" bestFit="1" customWidth="1"/>
    <col min="137" max="138" width="12.7109375" bestFit="1" customWidth="1"/>
    <col min="139" max="139" width="13.5703125" bestFit="1" customWidth="1"/>
    <col min="140" max="142" width="14" bestFit="1" customWidth="1"/>
    <col min="143" max="143" width="11.7109375" bestFit="1" customWidth="1"/>
    <col min="144" max="146" width="9.42578125" bestFit="1" customWidth="1"/>
    <col min="147" max="147" width="14" bestFit="1" customWidth="1"/>
    <col min="148" max="148" width="11.7109375" bestFit="1" customWidth="1"/>
    <col min="149" max="149" width="10.140625" bestFit="1" customWidth="1"/>
    <col min="150" max="151" width="10" bestFit="1" customWidth="1"/>
    <col min="152" max="152" width="10.140625" bestFit="1" customWidth="1"/>
    <col min="153" max="153" width="9.42578125" bestFit="1" customWidth="1"/>
    <col min="154" max="154" width="13.85546875" bestFit="1" customWidth="1"/>
    <col min="155" max="155" width="9.42578125" bestFit="1" customWidth="1"/>
    <col min="156" max="157" width="10.140625" bestFit="1" customWidth="1"/>
    <col min="158" max="159" width="10" bestFit="1" customWidth="1"/>
    <col min="160" max="160" width="10.140625" bestFit="1" customWidth="1"/>
    <col min="161" max="161" width="9.42578125" bestFit="1" customWidth="1"/>
    <col min="162" max="162" width="10" bestFit="1" customWidth="1"/>
    <col min="163" max="170" width="9.42578125" bestFit="1" customWidth="1"/>
    <col min="171" max="172" width="10.140625" bestFit="1" customWidth="1"/>
    <col min="173" max="174" width="10" bestFit="1" customWidth="1"/>
    <col min="175" max="182" width="9.42578125" bestFit="1" customWidth="1"/>
    <col min="183" max="184" width="10.140625" bestFit="1" customWidth="1"/>
    <col min="185" max="186" width="10" bestFit="1" customWidth="1"/>
    <col min="203" max="203" width="11.5703125" customWidth="1"/>
  </cols>
  <sheetData>
    <row r="1" spans="1:203" ht="18.75" x14ac:dyDescent="0.3">
      <c r="A1" s="2"/>
      <c r="B1" s="9">
        <f>SUM(B3:B5)</f>
        <v>-60.573675517858582</v>
      </c>
      <c r="C1" s="9">
        <f>SUM(C3:C5)</f>
        <v>60.573675517858575</v>
      </c>
      <c r="D1" s="9">
        <f>SUM(D3:D5)</f>
        <v>0</v>
      </c>
      <c r="R1" s="62"/>
      <c r="S1" s="62"/>
    </row>
    <row r="2" spans="1:203" x14ac:dyDescent="0.25">
      <c r="B2" t="s">
        <v>710</v>
      </c>
      <c r="C2" t="s">
        <v>711</v>
      </c>
      <c r="D2" t="s">
        <v>1381</v>
      </c>
      <c r="R2" s="62"/>
    </row>
    <row r="3" spans="1:203" x14ac:dyDescent="0.25">
      <c r="A3" t="s">
        <v>709</v>
      </c>
      <c r="B3" s="31">
        <f>SUM(B202:CE202)</f>
        <v>-58.260582759867731</v>
      </c>
      <c r="C3" s="31">
        <f>SUM(FY202:GH202)</f>
        <v>58.260582759867702</v>
      </c>
      <c r="D3" s="127">
        <f>GT202</f>
        <v>0</v>
      </c>
      <c r="E3" s="132">
        <f>B3+C3+D3</f>
        <v>-2.8421709430404007E-14</v>
      </c>
      <c r="R3" s="62"/>
      <c r="BA3" s="32"/>
    </row>
    <row r="4" spans="1:203" x14ac:dyDescent="0.25">
      <c r="A4" t="s">
        <v>714</v>
      </c>
      <c r="B4" s="31">
        <f t="shared" ref="B4:B5" si="0">SUM(B203:CE203)</f>
        <v>1.3322676295501878E-14</v>
      </c>
      <c r="C4" s="31">
        <f t="shared" ref="C4:C5" si="1">SUM(FY203:GH203)</f>
        <v>0</v>
      </c>
      <c r="D4" s="127">
        <f t="shared" ref="D4:D5" si="2">GT203</f>
        <v>0</v>
      </c>
      <c r="E4" s="132">
        <f t="shared" ref="E4:E5" si="3">B4+C4+D4</f>
        <v>1.3322676295501878E-14</v>
      </c>
      <c r="R4" s="62"/>
      <c r="BA4" s="31"/>
    </row>
    <row r="5" spans="1:203" x14ac:dyDescent="0.25">
      <c r="A5" t="s">
        <v>715</v>
      </c>
      <c r="B5" s="31">
        <f t="shared" si="0"/>
        <v>-2.313092757990864</v>
      </c>
      <c r="C5" s="31">
        <f t="shared" si="1"/>
        <v>2.3130927579908693</v>
      </c>
      <c r="D5" s="127">
        <f t="shared" si="2"/>
        <v>0</v>
      </c>
      <c r="E5" s="132">
        <f t="shared" si="3"/>
        <v>5.3290705182007514E-15</v>
      </c>
    </row>
    <row r="6" spans="1:203" x14ac:dyDescent="0.25"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203" x14ac:dyDescent="0.25">
      <c r="B7" s="121" t="s">
        <v>719</v>
      </c>
      <c r="C7" s="121" t="s">
        <v>720</v>
      </c>
      <c r="D7" s="121" t="s">
        <v>721</v>
      </c>
      <c r="E7" s="121" t="s">
        <v>722</v>
      </c>
      <c r="F7" s="121" t="s">
        <v>723</v>
      </c>
      <c r="G7" s="121" t="s">
        <v>724</v>
      </c>
      <c r="H7" s="121" t="s">
        <v>725</v>
      </c>
      <c r="I7" s="121" t="s">
        <v>726</v>
      </c>
      <c r="J7" s="121" t="s">
        <v>727</v>
      </c>
      <c r="K7" s="121" t="s">
        <v>728</v>
      </c>
      <c r="L7" s="121" t="s">
        <v>729</v>
      </c>
      <c r="M7" s="121" t="s">
        <v>730</v>
      </c>
      <c r="N7" s="121" t="s">
        <v>402</v>
      </c>
      <c r="O7" s="121" t="s">
        <v>403</v>
      </c>
      <c r="P7" s="121" t="s">
        <v>8</v>
      </c>
      <c r="Q7" s="121" t="s">
        <v>585</v>
      </c>
      <c r="R7" s="121" t="s">
        <v>408</v>
      </c>
      <c r="S7" s="121" t="s">
        <v>1347</v>
      </c>
      <c r="T7" s="121" t="s">
        <v>586</v>
      </c>
      <c r="U7" s="121" t="s">
        <v>561</v>
      </c>
      <c r="V7" s="121" t="s">
        <v>731</v>
      </c>
      <c r="W7" s="121" t="s">
        <v>732</v>
      </c>
      <c r="X7" s="121" t="s">
        <v>733</v>
      </c>
      <c r="Y7" s="121" t="s">
        <v>734</v>
      </c>
      <c r="Z7" s="121" t="s">
        <v>735</v>
      </c>
      <c r="AA7" s="121" t="s">
        <v>736</v>
      </c>
      <c r="AB7" s="121" t="s">
        <v>737</v>
      </c>
      <c r="AC7" s="121" t="s">
        <v>738</v>
      </c>
      <c r="AD7" s="121" t="s">
        <v>739</v>
      </c>
      <c r="AE7" s="121" t="s">
        <v>740</v>
      </c>
      <c r="AF7" s="121" t="s">
        <v>741</v>
      </c>
      <c r="AG7" s="121" t="s">
        <v>742</v>
      </c>
      <c r="AH7" s="121" t="s">
        <v>743</v>
      </c>
      <c r="AI7" s="121" t="s">
        <v>347</v>
      </c>
      <c r="AJ7" s="121" t="s">
        <v>11</v>
      </c>
      <c r="AK7" s="121" t="s">
        <v>348</v>
      </c>
      <c r="AL7" s="121" t="s">
        <v>349</v>
      </c>
      <c r="AM7" s="121" t="s">
        <v>350</v>
      </c>
      <c r="AN7" s="121" t="s">
        <v>351</v>
      </c>
      <c r="AO7" s="121" t="s">
        <v>352</v>
      </c>
      <c r="AP7" s="121" t="s">
        <v>353</v>
      </c>
      <c r="AQ7" s="121" t="s">
        <v>12</v>
      </c>
      <c r="AR7" s="121" t="s">
        <v>574</v>
      </c>
      <c r="AS7" s="121" t="s">
        <v>1348</v>
      </c>
      <c r="AT7" s="121" t="s">
        <v>354</v>
      </c>
      <c r="AU7" s="121" t="s">
        <v>355</v>
      </c>
      <c r="AV7" s="121" t="s">
        <v>356</v>
      </c>
      <c r="AW7" s="121" t="s">
        <v>357</v>
      </c>
      <c r="AX7" s="121" t="s">
        <v>1382</v>
      </c>
      <c r="AY7" s="121" t="s">
        <v>1383</v>
      </c>
      <c r="AZ7" s="121" t="s">
        <v>13</v>
      </c>
      <c r="BA7" s="121" t="s">
        <v>359</v>
      </c>
      <c r="BB7" s="121" t="s">
        <v>360</v>
      </c>
      <c r="BC7" s="121" t="s">
        <v>361</v>
      </c>
      <c r="BD7" s="121" t="s">
        <v>14</v>
      </c>
      <c r="BE7" s="121" t="s">
        <v>1384</v>
      </c>
      <c r="BF7" s="121" t="s">
        <v>1349</v>
      </c>
      <c r="BG7" s="121" t="s">
        <v>1350</v>
      </c>
      <c r="BH7" s="121" t="s">
        <v>362</v>
      </c>
      <c r="BI7" s="121" t="s">
        <v>1385</v>
      </c>
      <c r="BJ7" s="121" t="s">
        <v>363</v>
      </c>
      <c r="BK7" s="121" t="s">
        <v>15</v>
      </c>
      <c r="BL7" s="121" t="s">
        <v>364</v>
      </c>
      <c r="BM7" s="121" t="s">
        <v>365</v>
      </c>
      <c r="BN7" s="121" t="s">
        <v>16</v>
      </c>
      <c r="BO7" s="121" t="s">
        <v>17</v>
      </c>
      <c r="BP7" s="121" t="s">
        <v>18</v>
      </c>
      <c r="BQ7" s="121" t="s">
        <v>19</v>
      </c>
      <c r="BR7" s="121" t="s">
        <v>1386</v>
      </c>
      <c r="BS7" s="121" t="s">
        <v>20</v>
      </c>
      <c r="BT7" s="121" t="s">
        <v>366</v>
      </c>
      <c r="BU7" s="121" t="s">
        <v>703</v>
      </c>
      <c r="BV7" s="121" t="s">
        <v>704</v>
      </c>
      <c r="BW7" s="121" t="s">
        <v>744</v>
      </c>
      <c r="BX7" s="121" t="s">
        <v>745</v>
      </c>
      <c r="BY7" s="121" t="s">
        <v>717</v>
      </c>
      <c r="BZ7" s="121" t="s">
        <v>562</v>
      </c>
      <c r="CA7" s="121" t="s">
        <v>22</v>
      </c>
      <c r="CB7" s="121" t="s">
        <v>23</v>
      </c>
      <c r="CC7" s="121" t="s">
        <v>367</v>
      </c>
      <c r="CD7" s="121" t="s">
        <v>24</v>
      </c>
      <c r="CE7" s="121" t="s">
        <v>368</v>
      </c>
      <c r="CF7" s="121" t="s">
        <v>746</v>
      </c>
      <c r="CG7" s="121" t="s">
        <v>747</v>
      </c>
      <c r="CH7" s="121" t="s">
        <v>748</v>
      </c>
      <c r="CI7" s="121" t="s">
        <v>749</v>
      </c>
      <c r="CJ7" s="121" t="s">
        <v>750</v>
      </c>
      <c r="CK7" s="121" t="s">
        <v>751</v>
      </c>
      <c r="CL7" s="121" t="s">
        <v>752</v>
      </c>
      <c r="CM7" s="121" t="s">
        <v>753</v>
      </c>
      <c r="CN7" s="121" t="s">
        <v>754</v>
      </c>
      <c r="CO7" s="121" t="s">
        <v>755</v>
      </c>
      <c r="CP7" s="121" t="s">
        <v>756</v>
      </c>
      <c r="CQ7" s="121" t="s">
        <v>757</v>
      </c>
      <c r="CR7" s="121" t="s">
        <v>405</v>
      </c>
      <c r="CS7" s="121" t="s">
        <v>406</v>
      </c>
      <c r="CT7" s="121" t="s">
        <v>550</v>
      </c>
      <c r="CU7" s="121" t="s">
        <v>551</v>
      </c>
      <c r="CV7" s="121" t="s">
        <v>326</v>
      </c>
      <c r="CW7" s="121" t="s">
        <v>411</v>
      </c>
      <c r="CX7" s="121" t="s">
        <v>1351</v>
      </c>
      <c r="CY7" s="121" t="s">
        <v>587</v>
      </c>
      <c r="CZ7" s="121" t="s">
        <v>563</v>
      </c>
      <c r="DA7" s="121" t="s">
        <v>758</v>
      </c>
      <c r="DB7" s="121" t="s">
        <v>759</v>
      </c>
      <c r="DC7" s="121" t="s">
        <v>760</v>
      </c>
      <c r="DD7" s="121" t="s">
        <v>761</v>
      </c>
      <c r="DE7" s="121" t="s">
        <v>762</v>
      </c>
      <c r="DF7" s="121" t="s">
        <v>763</v>
      </c>
      <c r="DG7" s="121" t="s">
        <v>764</v>
      </c>
      <c r="DH7" s="121" t="s">
        <v>765</v>
      </c>
      <c r="DI7" s="121" t="s">
        <v>766</v>
      </c>
      <c r="DJ7" s="121" t="s">
        <v>767</v>
      </c>
      <c r="DK7" s="121" t="s">
        <v>768</v>
      </c>
      <c r="DL7" s="121" t="s">
        <v>769</v>
      </c>
      <c r="DM7" s="121" t="s">
        <v>770</v>
      </c>
      <c r="DN7" s="121" t="s">
        <v>369</v>
      </c>
      <c r="DO7" s="121" t="s">
        <v>29</v>
      </c>
      <c r="DP7" s="121" t="s">
        <v>370</v>
      </c>
      <c r="DQ7" s="121" t="s">
        <v>371</v>
      </c>
      <c r="DR7" s="121" t="s">
        <v>372</v>
      </c>
      <c r="DS7" s="121" t="s">
        <v>373</v>
      </c>
      <c r="DT7" s="121" t="s">
        <v>374</v>
      </c>
      <c r="DU7" s="121" t="s">
        <v>375</v>
      </c>
      <c r="DV7" s="121" t="s">
        <v>1355</v>
      </c>
      <c r="DW7" s="121" t="s">
        <v>1356</v>
      </c>
      <c r="DX7" s="121" t="s">
        <v>1357</v>
      </c>
      <c r="DY7" s="121" t="s">
        <v>1358</v>
      </c>
      <c r="DZ7" s="121" t="s">
        <v>1359</v>
      </c>
      <c r="EA7" s="121" t="s">
        <v>584</v>
      </c>
      <c r="EB7" s="121" t="s">
        <v>1352</v>
      </c>
      <c r="EC7" s="121" t="s">
        <v>376</v>
      </c>
      <c r="ED7" s="121" t="s">
        <v>377</v>
      </c>
      <c r="EE7" s="121" t="s">
        <v>378</v>
      </c>
      <c r="EF7" s="121" t="s">
        <v>379</v>
      </c>
      <c r="EG7" s="121" t="s">
        <v>1387</v>
      </c>
      <c r="EH7" s="121" t="s">
        <v>1388</v>
      </c>
      <c r="EI7" s="121" t="s">
        <v>31</v>
      </c>
      <c r="EJ7" s="121" t="s">
        <v>381</v>
      </c>
      <c r="EK7" s="121" t="s">
        <v>382</v>
      </c>
      <c r="EL7" s="121" t="s">
        <v>383</v>
      </c>
      <c r="EM7" s="121" t="s">
        <v>32</v>
      </c>
      <c r="EN7" s="121" t="s">
        <v>1389</v>
      </c>
      <c r="EO7" s="121" t="s">
        <v>1353</v>
      </c>
      <c r="EP7" s="121" t="s">
        <v>1354</v>
      </c>
      <c r="EQ7" s="121" t="s">
        <v>384</v>
      </c>
      <c r="ER7" s="121" t="s">
        <v>1390</v>
      </c>
      <c r="ES7" s="121" t="s">
        <v>385</v>
      </c>
      <c r="ET7" s="121" t="s">
        <v>33</v>
      </c>
      <c r="EU7" s="121" t="s">
        <v>386</v>
      </c>
      <c r="EV7" s="121" t="s">
        <v>387</v>
      </c>
      <c r="EW7" s="121" t="s">
        <v>34</v>
      </c>
      <c r="EX7" s="121" t="s">
        <v>35</v>
      </c>
      <c r="EY7" s="121" t="s">
        <v>36</v>
      </c>
      <c r="EZ7" s="121" t="s">
        <v>37</v>
      </c>
      <c r="FA7" s="121" t="s">
        <v>1391</v>
      </c>
      <c r="FB7" s="121" t="s">
        <v>38</v>
      </c>
      <c r="FC7" s="121" t="s">
        <v>388</v>
      </c>
      <c r="FD7" s="121" t="s">
        <v>566</v>
      </c>
      <c r="FE7" s="121" t="s">
        <v>567</v>
      </c>
      <c r="FF7" s="121" t="s">
        <v>569</v>
      </c>
      <c r="FG7" s="121" t="s">
        <v>570</v>
      </c>
      <c r="FH7" s="121" t="s">
        <v>718</v>
      </c>
      <c r="FI7" s="121" t="s">
        <v>705</v>
      </c>
      <c r="FJ7" s="121" t="s">
        <v>40</v>
      </c>
      <c r="FK7" s="121" t="s">
        <v>41</v>
      </c>
      <c r="FL7" s="121" t="s">
        <v>389</v>
      </c>
      <c r="FM7" s="121" t="s">
        <v>42</v>
      </c>
      <c r="FN7" s="121" t="s">
        <v>390</v>
      </c>
      <c r="FO7" s="121" t="s">
        <v>43</v>
      </c>
      <c r="FP7" s="121" t="s">
        <v>391</v>
      </c>
      <c r="FQ7" s="121" t="s">
        <v>392</v>
      </c>
      <c r="FR7" s="121" t="s">
        <v>393</v>
      </c>
      <c r="FS7" s="121" t="s">
        <v>394</v>
      </c>
      <c r="FT7" s="121" t="s">
        <v>44</v>
      </c>
      <c r="FU7" s="121" t="s">
        <v>530</v>
      </c>
      <c r="FV7" s="121" t="s">
        <v>771</v>
      </c>
      <c r="FW7" s="121" t="s">
        <v>529</v>
      </c>
      <c r="FX7" s="121" t="s">
        <v>531</v>
      </c>
      <c r="FY7" s="121" t="s">
        <v>46</v>
      </c>
      <c r="FZ7" s="121" t="s">
        <v>47</v>
      </c>
      <c r="GA7" s="121" t="s">
        <v>48</v>
      </c>
      <c r="GB7" s="121" t="s">
        <v>49</v>
      </c>
      <c r="GC7" s="121" t="s">
        <v>50</v>
      </c>
      <c r="GD7" s="121" t="s">
        <v>51</v>
      </c>
      <c r="GE7" s="121" t="s">
        <v>52</v>
      </c>
      <c r="GF7" s="121" t="s">
        <v>53</v>
      </c>
      <c r="GG7" s="121" t="s">
        <v>54</v>
      </c>
      <c r="GH7" s="121" t="s">
        <v>716</v>
      </c>
      <c r="GI7" s="121" t="s">
        <v>59</v>
      </c>
      <c r="GJ7" s="121" t="s">
        <v>57</v>
      </c>
      <c r="GK7" s="121" t="s">
        <v>58</v>
      </c>
      <c r="GL7" s="121" t="s">
        <v>56</v>
      </c>
      <c r="GM7" s="121" t="s">
        <v>55</v>
      </c>
      <c r="GN7" s="121" t="s">
        <v>553</v>
      </c>
      <c r="GO7" s="121" t="s">
        <v>712</v>
      </c>
      <c r="GP7" s="121" t="s">
        <v>713</v>
      </c>
      <c r="GQ7" s="121" t="s">
        <v>60</v>
      </c>
      <c r="GR7" s="121" t="s">
        <v>534</v>
      </c>
      <c r="GS7" s="121" t="s">
        <v>61</v>
      </c>
      <c r="GT7" s="121" t="s">
        <v>62</v>
      </c>
      <c r="GU7" s="121" t="s">
        <v>63</v>
      </c>
    </row>
    <row r="8" spans="1:203" x14ac:dyDescent="0.25">
      <c r="A8" s="121" t="s">
        <v>719</v>
      </c>
      <c r="B8" s="12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>
        <v>7.3741084821381495</v>
      </c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U8">
        <v>7.3741084821381495</v>
      </c>
    </row>
    <row r="9" spans="1:203" x14ac:dyDescent="0.25">
      <c r="A9" s="121" t="s">
        <v>720</v>
      </c>
      <c r="B9" s="12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>
        <v>28.06659068098239</v>
      </c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U9">
        <v>28.06659068098239</v>
      </c>
    </row>
    <row r="10" spans="1:203" x14ac:dyDescent="0.25">
      <c r="A10" s="121" t="s">
        <v>721</v>
      </c>
      <c r="B10" s="12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>
        <v>1.7023298856169622</v>
      </c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U10">
        <v>1.7023298856169622</v>
      </c>
    </row>
    <row r="11" spans="1:203" x14ac:dyDescent="0.25">
      <c r="A11" s="121" t="s">
        <v>722</v>
      </c>
      <c r="B11" s="12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>
        <v>16.905350625662713</v>
      </c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U11">
        <v>16.905350625662713</v>
      </c>
    </row>
    <row r="12" spans="1:203" x14ac:dyDescent="0.25">
      <c r="A12" s="121" t="s">
        <v>723</v>
      </c>
      <c r="B12" s="12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>
        <v>38.420437273352775</v>
      </c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U12">
        <v>38.420437273352775</v>
      </c>
    </row>
    <row r="13" spans="1:203" x14ac:dyDescent="0.25">
      <c r="A13" s="121" t="s">
        <v>724</v>
      </c>
      <c r="B13" s="12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>
        <v>14.137265383422497</v>
      </c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U13">
        <v>14.137265383422497</v>
      </c>
    </row>
    <row r="14" spans="1:203" x14ac:dyDescent="0.25">
      <c r="A14" s="121" t="s">
        <v>725</v>
      </c>
      <c r="B14" s="12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>
        <v>11.736096337132768</v>
      </c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U14">
        <v>11.736096337132768</v>
      </c>
    </row>
    <row r="15" spans="1:203" x14ac:dyDescent="0.25">
      <c r="A15" s="121" t="s">
        <v>726</v>
      </c>
      <c r="B15" s="12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>
        <v>9.1976194584660824</v>
      </c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U15">
        <v>9.1976194584660824</v>
      </c>
    </row>
    <row r="16" spans="1:203" x14ac:dyDescent="0.25">
      <c r="A16" s="121" t="s">
        <v>727</v>
      </c>
      <c r="B16" s="12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>
        <v>1.5021868255688351</v>
      </c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U16">
        <v>1.5021868255688351</v>
      </c>
    </row>
    <row r="17" spans="1:203" x14ac:dyDescent="0.25">
      <c r="A17" s="121" t="s">
        <v>728</v>
      </c>
      <c r="B17" s="12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>
        <v>10.715713738125704</v>
      </c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U17">
        <v>10.715713738125704</v>
      </c>
    </row>
    <row r="18" spans="1:203" x14ac:dyDescent="0.25">
      <c r="A18" s="121" t="s">
        <v>729</v>
      </c>
      <c r="B18" s="12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>
        <v>10.26472521342453</v>
      </c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U18">
        <v>10.26472521342453</v>
      </c>
    </row>
    <row r="19" spans="1:203" x14ac:dyDescent="0.25">
      <c r="A19" s="121" t="s">
        <v>730</v>
      </c>
      <c r="B19" s="12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>
        <v>66.403817545985007</v>
      </c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U19">
        <v>66.403817545985007</v>
      </c>
    </row>
    <row r="20" spans="1:203" x14ac:dyDescent="0.25">
      <c r="A20" s="121" t="s">
        <v>402</v>
      </c>
      <c r="B20" s="12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>
        <v>18.882391355713256</v>
      </c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U20">
        <v>18.882391355713256</v>
      </c>
    </row>
    <row r="21" spans="1:203" x14ac:dyDescent="0.25">
      <c r="A21" s="121" t="s">
        <v>403</v>
      </c>
      <c r="B21" s="12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>
        <v>9.7313276274077918</v>
      </c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U21">
        <v>9.7313276274077918</v>
      </c>
    </row>
    <row r="22" spans="1:203" x14ac:dyDescent="0.25">
      <c r="A22" s="121" t="s">
        <v>8</v>
      </c>
      <c r="B22" s="12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>
        <v>45.275510629062289</v>
      </c>
      <c r="CU22" s="17">
        <v>67.824383348665364</v>
      </c>
      <c r="CV22" s="17"/>
      <c r="CW22" s="17"/>
      <c r="CX22" s="17"/>
      <c r="CY22" s="17">
        <v>7.8390382624678931</v>
      </c>
      <c r="CZ22" s="17">
        <v>29.717437128775451</v>
      </c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U22">
        <v>150.65636936897099</v>
      </c>
    </row>
    <row r="23" spans="1:203" x14ac:dyDescent="0.25">
      <c r="A23" s="121" t="s">
        <v>585</v>
      </c>
      <c r="B23" s="12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>
        <v>95.767761990612541</v>
      </c>
      <c r="CZ23" s="17">
        <v>6.7825499763015555</v>
      </c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U23">
        <v>102.55031196691409</v>
      </c>
    </row>
    <row r="24" spans="1:203" x14ac:dyDescent="0.25">
      <c r="A24" s="121" t="s">
        <v>408</v>
      </c>
      <c r="B24" s="12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>
        <v>5.3774315000000019</v>
      </c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U24">
        <v>5.3774315000000019</v>
      </c>
    </row>
    <row r="25" spans="1:203" x14ac:dyDescent="0.25">
      <c r="A25" s="121" t="s">
        <v>1347</v>
      </c>
      <c r="B25" s="12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>
        <v>192.86876666737385</v>
      </c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U25">
        <v>192.86876666737385</v>
      </c>
    </row>
    <row r="26" spans="1:203" x14ac:dyDescent="0.25">
      <c r="A26" s="121" t="s">
        <v>586</v>
      </c>
      <c r="B26" s="12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>
        <v>111.81436136661841</v>
      </c>
      <c r="CZ26" s="17">
        <v>36.35854199061589</v>
      </c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U26">
        <v>148.1729033572343</v>
      </c>
    </row>
    <row r="27" spans="1:203" x14ac:dyDescent="0.25">
      <c r="A27" s="121" t="s">
        <v>561</v>
      </c>
      <c r="B27" s="12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>
        <v>2.3538015632843403</v>
      </c>
      <c r="CZ27" s="17">
        <v>106.55053200950746</v>
      </c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U27">
        <v>108.9043335727918</v>
      </c>
    </row>
    <row r="28" spans="1:203" x14ac:dyDescent="0.25">
      <c r="A28" s="121" t="s">
        <v>731</v>
      </c>
      <c r="B28" s="12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>
        <v>60.680579792394674</v>
      </c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U28">
        <v>60.680579792394674</v>
      </c>
    </row>
    <row r="29" spans="1:203" x14ac:dyDescent="0.25">
      <c r="A29" s="121" t="s">
        <v>732</v>
      </c>
      <c r="B29" s="12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>
        <v>23.74653428908773</v>
      </c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U29">
        <v>23.74653428908773</v>
      </c>
    </row>
    <row r="30" spans="1:203" x14ac:dyDescent="0.25">
      <c r="A30" s="121" t="s">
        <v>733</v>
      </c>
      <c r="B30" s="12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>
        <v>42.076004352646606</v>
      </c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U30">
        <v>42.076004352646606</v>
      </c>
    </row>
    <row r="31" spans="1:203" x14ac:dyDescent="0.25">
      <c r="A31" s="121" t="s">
        <v>734</v>
      </c>
      <c r="B31" s="12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>
        <v>9.8987836282922341</v>
      </c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U31">
        <v>9.8987836282922341</v>
      </c>
    </row>
    <row r="32" spans="1:203" x14ac:dyDescent="0.25">
      <c r="A32" s="121" t="s">
        <v>735</v>
      </c>
      <c r="B32" s="12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>
        <v>40.811503336641671</v>
      </c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U32">
        <v>40.811503336641671</v>
      </c>
    </row>
    <row r="33" spans="1:203" x14ac:dyDescent="0.25">
      <c r="A33" s="121" t="s">
        <v>736</v>
      </c>
      <c r="B33" s="12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>
        <v>40.652151228871155</v>
      </c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U33">
        <v>40.652151228871155</v>
      </c>
    </row>
    <row r="34" spans="1:203" x14ac:dyDescent="0.25">
      <c r="A34" s="121" t="s">
        <v>737</v>
      </c>
      <c r="B34" s="12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>
        <v>19.684214571185219</v>
      </c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U34">
        <v>19.684214571185219</v>
      </c>
    </row>
    <row r="35" spans="1:203" x14ac:dyDescent="0.25">
      <c r="A35" s="121" t="s">
        <v>738</v>
      </c>
      <c r="B35" s="12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>
        <v>14.803503768347531</v>
      </c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U35">
        <v>14.803503768347531</v>
      </c>
    </row>
    <row r="36" spans="1:203" x14ac:dyDescent="0.25">
      <c r="A36" s="121" t="s">
        <v>739</v>
      </c>
      <c r="B36" s="12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>
        <v>92.737378200285349</v>
      </c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U36">
        <v>92.737378200285349</v>
      </c>
    </row>
    <row r="37" spans="1:203" x14ac:dyDescent="0.25">
      <c r="A37" s="121" t="s">
        <v>740</v>
      </c>
      <c r="B37" s="12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>
        <v>21.889062769176974</v>
      </c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U37">
        <v>21.889062769176974</v>
      </c>
    </row>
    <row r="38" spans="1:203" x14ac:dyDescent="0.25">
      <c r="A38" s="121" t="s">
        <v>741</v>
      </c>
      <c r="B38" s="12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>
        <v>10.741554933161995</v>
      </c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U38">
        <v>10.741554933161995</v>
      </c>
    </row>
    <row r="39" spans="1:203" x14ac:dyDescent="0.25">
      <c r="A39" s="121" t="s">
        <v>742</v>
      </c>
      <c r="B39" s="12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>
        <v>1.2872652329397825</v>
      </c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U39">
        <v>1.2872652329397825</v>
      </c>
    </row>
    <row r="40" spans="1:203" x14ac:dyDescent="0.25">
      <c r="A40" s="121" t="s">
        <v>743</v>
      </c>
      <c r="B40" s="12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>
        <v>35.135414546143934</v>
      </c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U40">
        <v>35.135414546143934</v>
      </c>
    </row>
    <row r="41" spans="1:203" x14ac:dyDescent="0.25">
      <c r="A41" s="121" t="s">
        <v>347</v>
      </c>
      <c r="B41" s="12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>
        <v>119.70755439724738</v>
      </c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U41">
        <v>119.70755439724738</v>
      </c>
    </row>
    <row r="42" spans="1:203" x14ac:dyDescent="0.25">
      <c r="A42" s="121" t="s">
        <v>11</v>
      </c>
      <c r="B42" s="12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>
        <v>44.603887981454903</v>
      </c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U42">
        <v>44.603887981454903</v>
      </c>
    </row>
    <row r="43" spans="1:203" x14ac:dyDescent="0.25">
      <c r="A43" s="121" t="s">
        <v>348</v>
      </c>
      <c r="B43" s="12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>
        <v>46.50919784222679</v>
      </c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U43">
        <v>46.50919784222679</v>
      </c>
    </row>
    <row r="44" spans="1:203" x14ac:dyDescent="0.25">
      <c r="A44" s="121" t="s">
        <v>349</v>
      </c>
      <c r="B44" s="12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>
        <v>13.609683941409642</v>
      </c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U44">
        <v>13.609683941409642</v>
      </c>
    </row>
    <row r="45" spans="1:203" x14ac:dyDescent="0.25">
      <c r="A45" s="121" t="s">
        <v>350</v>
      </c>
      <c r="B45" s="12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>
        <v>11.507157829720187</v>
      </c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U45">
        <v>11.507157829720187</v>
      </c>
    </row>
    <row r="46" spans="1:203" x14ac:dyDescent="0.25">
      <c r="A46" s="121" t="s">
        <v>351</v>
      </c>
      <c r="B46" s="12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>
        <v>65.941472292705811</v>
      </c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U46">
        <v>65.941472292705811</v>
      </c>
    </row>
    <row r="47" spans="1:203" x14ac:dyDescent="0.25">
      <c r="A47" s="121" t="s">
        <v>352</v>
      </c>
      <c r="B47" s="12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>
        <v>102.70716090016057</v>
      </c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U47">
        <v>102.70716090016057</v>
      </c>
    </row>
    <row r="48" spans="1:203" x14ac:dyDescent="0.25">
      <c r="A48" s="121" t="s">
        <v>353</v>
      </c>
      <c r="B48" s="12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>
        <v>64.743951169429153</v>
      </c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U48">
        <v>64.743951169429153</v>
      </c>
    </row>
    <row r="49" spans="1:203" x14ac:dyDescent="0.25">
      <c r="A49" s="121" t="s">
        <v>12</v>
      </c>
      <c r="B49" s="12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>
        <v>78.891250289745301</v>
      </c>
      <c r="DW49" s="17">
        <v>79.646293352813956</v>
      </c>
      <c r="DX49" s="17">
        <v>2.3666367947946996</v>
      </c>
      <c r="DY49" s="17">
        <v>21.78264968165924</v>
      </c>
      <c r="DZ49" s="17">
        <v>22.5331967867786</v>
      </c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U49">
        <v>205.2200269057918</v>
      </c>
    </row>
    <row r="50" spans="1:203" x14ac:dyDescent="0.25">
      <c r="A50" s="121" t="s">
        <v>574</v>
      </c>
      <c r="B50" s="12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>
        <v>1.0000009999999999</v>
      </c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U50">
        <v>1.0000009999999999</v>
      </c>
    </row>
    <row r="51" spans="1:203" x14ac:dyDescent="0.25">
      <c r="A51" s="121" t="s">
        <v>1348</v>
      </c>
      <c r="B51" s="12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>
        <v>15.425149866988992</v>
      </c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U51">
        <v>15.425149866988992</v>
      </c>
    </row>
    <row r="52" spans="1:203" x14ac:dyDescent="0.25">
      <c r="A52" s="121" t="s">
        <v>354</v>
      </c>
      <c r="B52" s="12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>
        <v>138.82634880290092</v>
      </c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U52">
        <v>138.82634880290092</v>
      </c>
    </row>
    <row r="53" spans="1:203" x14ac:dyDescent="0.25">
      <c r="A53" s="121" t="s">
        <v>355</v>
      </c>
      <c r="B53" s="12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>
        <v>184.38815938377314</v>
      </c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U53">
        <v>184.38815938377314</v>
      </c>
    </row>
    <row r="54" spans="1:203" x14ac:dyDescent="0.25">
      <c r="A54" s="121" t="s">
        <v>356</v>
      </c>
      <c r="B54" s="12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>
        <v>23.564050314426733</v>
      </c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U54">
        <v>23.564050314426733</v>
      </c>
    </row>
    <row r="55" spans="1:203" x14ac:dyDescent="0.25">
      <c r="A55" s="121" t="s">
        <v>357</v>
      </c>
      <c r="B55" s="12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>
        <v>53.105532235031717</v>
      </c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U55">
        <v>53.105532235031717</v>
      </c>
    </row>
    <row r="56" spans="1:203" x14ac:dyDescent="0.25">
      <c r="A56" s="121" t="s">
        <v>1382</v>
      </c>
      <c r="B56" s="12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>
        <v>8.5647379716173386</v>
      </c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U56">
        <v>8.5647379716173386</v>
      </c>
    </row>
    <row r="57" spans="1:203" x14ac:dyDescent="0.25">
      <c r="A57" s="121" t="s">
        <v>1383</v>
      </c>
      <c r="B57" s="12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>
        <v>25.214463507114786</v>
      </c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U57">
        <v>25.214463507114786</v>
      </c>
    </row>
    <row r="58" spans="1:203" x14ac:dyDescent="0.25">
      <c r="A58" s="121" t="s">
        <v>13</v>
      </c>
      <c r="B58" s="12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>
        <v>41.58497944529303</v>
      </c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U58">
        <v>41.58497944529303</v>
      </c>
    </row>
    <row r="59" spans="1:203" x14ac:dyDescent="0.25">
      <c r="A59" s="121" t="s">
        <v>359</v>
      </c>
      <c r="B59" s="12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>
        <v>202.93441637918497</v>
      </c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U59">
        <v>202.93441637918497</v>
      </c>
    </row>
    <row r="60" spans="1:203" x14ac:dyDescent="0.25">
      <c r="A60" s="121" t="s">
        <v>360</v>
      </c>
      <c r="B60" s="12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>
        <v>75.780948358767702</v>
      </c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U60">
        <v>75.780948358767702</v>
      </c>
    </row>
    <row r="61" spans="1:203" x14ac:dyDescent="0.25">
      <c r="A61" s="121" t="s">
        <v>361</v>
      </c>
      <c r="B61" s="12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>
        <v>116.84111338264049</v>
      </c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U61">
        <v>116.84111338264049</v>
      </c>
    </row>
    <row r="62" spans="1:203" x14ac:dyDescent="0.25">
      <c r="A62" s="121" t="s">
        <v>14</v>
      </c>
      <c r="B62" s="12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>
        <v>130.74053117906763</v>
      </c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U62">
        <v>130.74053117906763</v>
      </c>
    </row>
    <row r="63" spans="1:203" x14ac:dyDescent="0.25">
      <c r="A63" s="121" t="s">
        <v>1384</v>
      </c>
      <c r="B63" s="12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>
        <v>2.963251671447062</v>
      </c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U63">
        <v>2.963251671447062</v>
      </c>
    </row>
    <row r="64" spans="1:203" x14ac:dyDescent="0.25">
      <c r="A64" s="121" t="s">
        <v>1349</v>
      </c>
      <c r="B64" s="12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>
        <v>1</v>
      </c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U64">
        <v>1</v>
      </c>
    </row>
    <row r="65" spans="1:203" x14ac:dyDescent="0.25">
      <c r="A65" s="121" t="s">
        <v>1350</v>
      </c>
      <c r="B65" s="12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>
        <v>0.25216058839894534</v>
      </c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U65">
        <v>0.25216058839894534</v>
      </c>
    </row>
    <row r="66" spans="1:203" x14ac:dyDescent="0.25">
      <c r="A66" s="121" t="s">
        <v>362</v>
      </c>
      <c r="B66" s="12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>
        <v>62.21936501647054</v>
      </c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U66">
        <v>62.21936501647054</v>
      </c>
    </row>
    <row r="67" spans="1:203" x14ac:dyDescent="0.25">
      <c r="A67" s="121" t="s">
        <v>1385</v>
      </c>
      <c r="B67" s="12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>
        <v>5.598073511157641</v>
      </c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U67">
        <v>5.598073511157641</v>
      </c>
    </row>
    <row r="68" spans="1:203" x14ac:dyDescent="0.25">
      <c r="A68" s="121" t="s">
        <v>363</v>
      </c>
      <c r="B68" s="12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>
        <v>53.538499447477314</v>
      </c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U68">
        <v>53.538499447477314</v>
      </c>
    </row>
    <row r="69" spans="1:203" x14ac:dyDescent="0.25">
      <c r="A69" s="121" t="s">
        <v>15</v>
      </c>
      <c r="B69" s="12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>
        <v>236.27608599938534</v>
      </c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U69">
        <v>236.27608599938534</v>
      </c>
    </row>
    <row r="70" spans="1:203" x14ac:dyDescent="0.25">
      <c r="A70" s="121" t="s">
        <v>364</v>
      </c>
      <c r="B70" s="12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>
        <v>25.948676451639834</v>
      </c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U70">
        <v>25.948676451639834</v>
      </c>
    </row>
    <row r="71" spans="1:203" x14ac:dyDescent="0.25">
      <c r="A71" s="121" t="s">
        <v>365</v>
      </c>
      <c r="B71" s="12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>
        <v>28.228975923258403</v>
      </c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U71">
        <v>28.228975923258403</v>
      </c>
    </row>
    <row r="72" spans="1:203" x14ac:dyDescent="0.25">
      <c r="A72" s="121" t="s">
        <v>16</v>
      </c>
      <c r="B72" s="12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>
        <v>72.159121239283877</v>
      </c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U72">
        <v>72.159121239283877</v>
      </c>
    </row>
    <row r="73" spans="1:203" x14ac:dyDescent="0.25">
      <c r="A73" s="121" t="s">
        <v>17</v>
      </c>
      <c r="B73" s="12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>
        <v>241.06479676923792</v>
      </c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U73">
        <v>241.06479676923792</v>
      </c>
    </row>
    <row r="74" spans="1:203" x14ac:dyDescent="0.25">
      <c r="A74" s="121" t="s">
        <v>18</v>
      </c>
      <c r="B74" s="12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>
        <v>86.711776279331957</v>
      </c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U74">
        <v>86.711776279331957</v>
      </c>
    </row>
    <row r="75" spans="1:203" x14ac:dyDescent="0.25">
      <c r="A75" s="121" t="s">
        <v>19</v>
      </c>
      <c r="B75" s="12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>
        <v>538.91727449458017</v>
      </c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U75">
        <v>538.91727449458017</v>
      </c>
    </row>
    <row r="76" spans="1:203" x14ac:dyDescent="0.25">
      <c r="A76" s="121" t="s">
        <v>1386</v>
      </c>
      <c r="B76" s="12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>
        <v>14.65640330931511</v>
      </c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U76">
        <v>14.65640330931511</v>
      </c>
    </row>
    <row r="77" spans="1:203" x14ac:dyDescent="0.25">
      <c r="A77" s="121" t="s">
        <v>20</v>
      </c>
      <c r="B77" s="12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>
        <v>1043.761244748516</v>
      </c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U77">
        <v>1043.761244748516</v>
      </c>
    </row>
    <row r="78" spans="1:203" x14ac:dyDescent="0.25">
      <c r="A78" s="121" t="s">
        <v>366</v>
      </c>
      <c r="B78" s="12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>
        <v>117.73460413346804</v>
      </c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U78">
        <v>117.73460413346804</v>
      </c>
    </row>
    <row r="79" spans="1:203" x14ac:dyDescent="0.25">
      <c r="A79" s="121" t="s">
        <v>703</v>
      </c>
      <c r="B79" s="12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>
        <v>124.41949170855</v>
      </c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U79">
        <v>124.41949170855</v>
      </c>
    </row>
    <row r="80" spans="1:203" x14ac:dyDescent="0.25">
      <c r="A80" s="121" t="s">
        <v>704</v>
      </c>
      <c r="B80" s="12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>
        <v>646.40545437459843</v>
      </c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U80">
        <v>646.40545437459843</v>
      </c>
    </row>
    <row r="81" spans="1:203" x14ac:dyDescent="0.25">
      <c r="A81" s="121" t="s">
        <v>744</v>
      </c>
      <c r="B81" s="12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>
        <v>30.153262741901855</v>
      </c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U81">
        <v>30.153262741901855</v>
      </c>
    </row>
    <row r="82" spans="1:203" x14ac:dyDescent="0.25">
      <c r="A82" s="121" t="s">
        <v>745</v>
      </c>
      <c r="B82" s="12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>
        <v>27.779795696762825</v>
      </c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U82">
        <v>27.779795696762825</v>
      </c>
    </row>
    <row r="83" spans="1:203" x14ac:dyDescent="0.25">
      <c r="A83" s="121" t="s">
        <v>717</v>
      </c>
      <c r="B83" s="12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>
        <v>76.802416566411338</v>
      </c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U83">
        <v>76.802416566411338</v>
      </c>
    </row>
    <row r="84" spans="1:203" x14ac:dyDescent="0.25">
      <c r="A84" s="121" t="s">
        <v>562</v>
      </c>
      <c r="B84" s="12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>
        <v>111.48013489216567</v>
      </c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U84">
        <v>111.48013489216567</v>
      </c>
    </row>
    <row r="85" spans="1:203" x14ac:dyDescent="0.25">
      <c r="A85" s="121" t="s">
        <v>22</v>
      </c>
      <c r="B85" s="12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>
        <v>246.02194900173819</v>
      </c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U85">
        <v>246.02194900173819</v>
      </c>
    </row>
    <row r="86" spans="1:203" x14ac:dyDescent="0.25">
      <c r="A86" s="121" t="s">
        <v>23</v>
      </c>
      <c r="B86" s="12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>
        <v>829.83909308365742</v>
      </c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U86">
        <v>829.83909308365742</v>
      </c>
    </row>
    <row r="87" spans="1:203" x14ac:dyDescent="0.25">
      <c r="A87" s="121" t="s">
        <v>367</v>
      </c>
      <c r="B87" s="12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>
        <v>1414.8083205019259</v>
      </c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U87">
        <v>1414.8083205019259</v>
      </c>
    </row>
    <row r="88" spans="1:203" x14ac:dyDescent="0.25">
      <c r="A88" s="121" t="s">
        <v>24</v>
      </c>
      <c r="B88" s="12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>
        <v>1202.9996827022781</v>
      </c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U88">
        <v>1202.9996827022781</v>
      </c>
    </row>
    <row r="89" spans="1:203" x14ac:dyDescent="0.25">
      <c r="A89" s="121" t="s">
        <v>368</v>
      </c>
      <c r="B89" s="12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>
        <v>839.19790112824217</v>
      </c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U89">
        <v>839.19790112824217</v>
      </c>
    </row>
    <row r="90" spans="1:203" x14ac:dyDescent="0.25">
      <c r="A90" s="121" t="s">
        <v>746</v>
      </c>
      <c r="B90" s="128">
        <v>0.14713483683113582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>
        <v>1.0499026950270437E-2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>
        <v>2.0571106391634553</v>
      </c>
      <c r="AB90" s="17">
        <v>0.91719169259947675</v>
      </c>
      <c r="AC90" s="17">
        <v>4.1314155300932413E-3</v>
      </c>
      <c r="AD90" s="17">
        <v>3.6112487631479597</v>
      </c>
      <c r="AE90" s="17"/>
      <c r="AF90" s="17"/>
      <c r="AG90" s="17"/>
      <c r="AH90" s="17">
        <v>5.2917917120817289E-2</v>
      </c>
      <c r="AI90" s="17">
        <v>0.29936701929840481</v>
      </c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>
        <v>2.2761497438205727E-2</v>
      </c>
      <c r="BO90" s="17">
        <v>1.5222029295207495E-3</v>
      </c>
      <c r="BP90" s="17"/>
      <c r="BQ90" s="17">
        <v>2.1537871901054349E-2</v>
      </c>
      <c r="BR90" s="17">
        <v>5.8574432838929635E-4</v>
      </c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>
        <v>1.0803776461062202E-2</v>
      </c>
      <c r="CD90" s="17">
        <v>1.8581215959156915E-2</v>
      </c>
      <c r="CE90" s="17">
        <v>6.8258299515989468E-2</v>
      </c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>
        <v>0.67457713327541657</v>
      </c>
      <c r="FZ90" s="17">
        <v>0.78295956161405478</v>
      </c>
      <c r="GA90" s="17">
        <v>0.69176856425298305</v>
      </c>
      <c r="GB90" s="17">
        <v>0.65587893929838814</v>
      </c>
      <c r="GC90" s="17">
        <v>0.63522485483354418</v>
      </c>
      <c r="GD90" s="17">
        <v>0.59115278446563979</v>
      </c>
      <c r="GE90">
        <v>0.57449335453819217</v>
      </c>
      <c r="GF90">
        <v>0.62316319322424263</v>
      </c>
      <c r="GG90">
        <v>0.60159516983264516</v>
      </c>
      <c r="GH90">
        <v>0.79789189409887817</v>
      </c>
      <c r="GS90">
        <v>0.87894967296347426</v>
      </c>
      <c r="GT90">
        <v>0.9612938297860617</v>
      </c>
      <c r="GU90">
        <v>15.712600871358511</v>
      </c>
    </row>
    <row r="91" spans="1:203" x14ac:dyDescent="0.25">
      <c r="A91" s="121" t="s">
        <v>747</v>
      </c>
      <c r="B91" s="128"/>
      <c r="C91" s="17">
        <v>1.1500804981671116</v>
      </c>
      <c r="D91" s="17"/>
      <c r="E91" s="17"/>
      <c r="F91" s="17"/>
      <c r="G91" s="17"/>
      <c r="H91" s="17"/>
      <c r="I91" s="17"/>
      <c r="J91" s="17"/>
      <c r="K91" s="17"/>
      <c r="L91" s="17"/>
      <c r="M91" s="17">
        <v>0.92588400089646739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>
        <v>16.04603907669448</v>
      </c>
      <c r="AB91" s="17">
        <v>5.8351694354005748</v>
      </c>
      <c r="AC91" s="17">
        <v>0.35148507722683225</v>
      </c>
      <c r="AD91" s="17">
        <v>0.83299928838172888</v>
      </c>
      <c r="AE91" s="17"/>
      <c r="AF91" s="17"/>
      <c r="AG91" s="17"/>
      <c r="AH91" s="17">
        <v>0.26333533492878425</v>
      </c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>
        <v>0.11258951630101913</v>
      </c>
      <c r="BO91" s="17">
        <v>7.4968065986607225E-3</v>
      </c>
      <c r="BP91" s="17"/>
      <c r="BQ91" s="17">
        <v>0.12023173704976893</v>
      </c>
      <c r="BR91" s="17">
        <v>3.2698243537165731E-3</v>
      </c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>
        <v>5.3319293056819629E-2</v>
      </c>
      <c r="CD91" s="17">
        <v>9.1829112351357572E-2</v>
      </c>
      <c r="CE91" s="17">
        <v>0.34097580146726841</v>
      </c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>
        <v>0.48908158454367007</v>
      </c>
      <c r="FZ91" s="17">
        <v>0.57223757464048619</v>
      </c>
      <c r="GA91" s="17">
        <v>0.50193586796887346</v>
      </c>
      <c r="GB91" s="17">
        <v>0.47439552896801318</v>
      </c>
      <c r="GC91" s="17">
        <v>0.45833636973264313</v>
      </c>
      <c r="GD91" s="17">
        <v>0.42492970619492221</v>
      </c>
      <c r="GE91">
        <v>0.41229874639076625</v>
      </c>
      <c r="GF91">
        <v>0.44878809261701463</v>
      </c>
      <c r="GG91">
        <v>0.43256368626305525</v>
      </c>
      <c r="GH91">
        <v>0.58256730306172955</v>
      </c>
      <c r="GS91">
        <v>-5.5412968013451618</v>
      </c>
      <c r="GT91">
        <v>6.1091328511166569</v>
      </c>
      <c r="GU91">
        <v>31.499675313027254</v>
      </c>
    </row>
    <row r="92" spans="1:203" x14ac:dyDescent="0.25">
      <c r="A92" s="121" t="s">
        <v>748</v>
      </c>
      <c r="B92" s="128"/>
      <c r="C92" s="17"/>
      <c r="D92" s="17">
        <v>4.103640570500329E-2</v>
      </c>
      <c r="E92" s="17"/>
      <c r="F92" s="17"/>
      <c r="G92" s="17"/>
      <c r="H92" s="17"/>
      <c r="I92" s="17"/>
      <c r="J92" s="17"/>
      <c r="K92" s="17"/>
      <c r="L92" s="17"/>
      <c r="M92" s="17">
        <v>5.8587590012909845E-3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>
        <v>0.81021022657158093</v>
      </c>
      <c r="AB92" s="17">
        <v>0.27929401381803987</v>
      </c>
      <c r="AC92" s="17">
        <v>2.3017906958703489E-3</v>
      </c>
      <c r="AD92" s="17">
        <v>4.5227458315247999E-2</v>
      </c>
      <c r="AE92" s="17"/>
      <c r="AF92" s="17"/>
      <c r="AG92" s="17"/>
      <c r="AH92" s="17">
        <v>1.4264067584697953E-2</v>
      </c>
      <c r="AI92" s="17">
        <v>0.34329714486004265</v>
      </c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>
        <v>6.1045502129903019E-3</v>
      </c>
      <c r="BO92" s="17">
        <v>4.0702154428092304E-4</v>
      </c>
      <c r="BP92" s="17"/>
      <c r="BQ92" s="17">
        <v>2.2634897667276051E-2</v>
      </c>
      <c r="BR92" s="17">
        <v>6.1557905967627314E-4</v>
      </c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>
        <v>2.8928815686365401E-3</v>
      </c>
      <c r="CD92" s="17">
        <v>4.9805519892668921E-3</v>
      </c>
      <c r="CE92" s="17">
        <v>1.8431417484371354E-2</v>
      </c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>
        <v>9.2616537032760626E-2</v>
      </c>
      <c r="FZ92" s="17">
        <v>0.10868288749276869</v>
      </c>
      <c r="GA92" s="17">
        <v>9.5003870561830642E-2</v>
      </c>
      <c r="GB92" s="17">
        <v>8.9613501224441269E-2</v>
      </c>
      <c r="GC92" s="17">
        <v>8.6375653347196657E-2</v>
      </c>
      <c r="GD92" s="17">
        <v>7.9898674221100099E-2</v>
      </c>
      <c r="GE92">
        <v>7.7432911431158297E-2</v>
      </c>
      <c r="GF92">
        <v>8.4385128416431615E-2</v>
      </c>
      <c r="GG92">
        <v>8.1284246545090907E-2</v>
      </c>
      <c r="GH92">
        <v>0.11022938685145241</v>
      </c>
      <c r="GS92">
        <v>-0.44152634463991597</v>
      </c>
      <c r="GT92">
        <v>0.20262265112320219</v>
      </c>
      <c r="GU92">
        <v>2.2641758696857903</v>
      </c>
    </row>
    <row r="93" spans="1:203" x14ac:dyDescent="0.25">
      <c r="A93" s="121" t="s">
        <v>749</v>
      </c>
      <c r="B93" s="128"/>
      <c r="C93" s="17"/>
      <c r="D93" s="17"/>
      <c r="E93" s="17">
        <v>0.41546629962671128</v>
      </c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>
        <v>0.39091825040319023</v>
      </c>
      <c r="Y93" s="17">
        <v>4.3252482720825946E-3</v>
      </c>
      <c r="Z93" s="17"/>
      <c r="AA93" s="17"/>
      <c r="AB93" s="17"/>
      <c r="AC93" s="17"/>
      <c r="AD93" s="17">
        <v>0.33696601385096953</v>
      </c>
      <c r="AE93" s="17"/>
      <c r="AF93" s="17"/>
      <c r="AG93" s="17"/>
      <c r="AH93" s="17">
        <v>0.10951571669374847</v>
      </c>
      <c r="AI93" s="17">
        <v>0.29656486605671867</v>
      </c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>
        <v>4.7253336305545256E-2</v>
      </c>
      <c r="BO93" s="17">
        <v>3.1678281487832896E-3</v>
      </c>
      <c r="BP93" s="17"/>
      <c r="BQ93" s="17">
        <v>0.41595784820421905</v>
      </c>
      <c r="BR93" s="17">
        <v>1.1312396672890877E-2</v>
      </c>
      <c r="BS93" s="17"/>
      <c r="BT93" s="17">
        <v>5.6250089671987961E-2</v>
      </c>
      <c r="BU93" s="17">
        <v>7.787326197398045E-5</v>
      </c>
      <c r="BV93" s="17">
        <v>2.6041131162485152E-4</v>
      </c>
      <c r="BW93" s="17">
        <v>4.7178901806907756E-5</v>
      </c>
      <c r="BX93" s="17">
        <v>4.3465288138528897E-5</v>
      </c>
      <c r="BY93" s="17"/>
      <c r="BZ93" s="17">
        <v>1.126734090663874E-4</v>
      </c>
      <c r="CA93" s="17">
        <v>7.2920823901296137E-6</v>
      </c>
      <c r="CB93" s="17"/>
      <c r="CC93" s="17">
        <v>2.2459846531850014E-2</v>
      </c>
      <c r="CD93" s="17">
        <v>3.8593467174297964E-2</v>
      </c>
      <c r="CE93" s="17">
        <v>0.14096386285787546</v>
      </c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>
        <v>1.451651542873817</v>
      </c>
      <c r="FZ93" s="17">
        <v>1.6443963943641906</v>
      </c>
      <c r="GA93" s="17">
        <v>1.482423551905875</v>
      </c>
      <c r="GB93" s="17">
        <v>1.4154815383054076</v>
      </c>
      <c r="GC93" s="17">
        <v>1.3754316304165366</v>
      </c>
      <c r="GD93" s="17">
        <v>1.2905108591788188</v>
      </c>
      <c r="GE93">
        <v>1.2577659173140165</v>
      </c>
      <c r="GF93">
        <v>1.3511615047335599</v>
      </c>
      <c r="GG93">
        <v>1.3100729025283857</v>
      </c>
      <c r="GH93">
        <v>1.666254244939761</v>
      </c>
      <c r="GS93">
        <v>1.8505493118731715</v>
      </c>
      <c r="GT93">
        <v>0.96615262955308534</v>
      </c>
      <c r="GU93">
        <v>19.352115992712491</v>
      </c>
    </row>
    <row r="94" spans="1:203" x14ac:dyDescent="0.25">
      <c r="A94" s="121" t="s">
        <v>750</v>
      </c>
      <c r="B94" s="128"/>
      <c r="C94" s="17"/>
      <c r="D94" s="17"/>
      <c r="E94" s="17"/>
      <c r="F94" s="17">
        <v>0.10787770506870713</v>
      </c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>
        <v>0.93245897677845169</v>
      </c>
      <c r="Y94" s="17">
        <v>8.6526029727574654E-3</v>
      </c>
      <c r="Z94" s="17">
        <v>0.1907576317846478</v>
      </c>
      <c r="AA94" s="17"/>
      <c r="AB94" s="17"/>
      <c r="AC94" s="17"/>
      <c r="AD94" s="17">
        <v>1.1528526577887208</v>
      </c>
      <c r="AE94" s="17"/>
      <c r="AF94" s="17"/>
      <c r="AG94" s="17"/>
      <c r="AH94" s="17">
        <v>0.25705675266501188</v>
      </c>
      <c r="AI94" s="17">
        <v>1.7819385225974629</v>
      </c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>
        <v>0.11058038259766438</v>
      </c>
      <c r="BO94" s="17">
        <v>7.3971664154900193E-3</v>
      </c>
      <c r="BP94" s="17"/>
      <c r="BQ94" s="17">
        <v>1.6492211969419512</v>
      </c>
      <c r="BR94" s="17">
        <v>4.4852247557515879E-2</v>
      </c>
      <c r="BS94" s="17"/>
      <c r="BT94" s="17">
        <v>0.1316807316475172</v>
      </c>
      <c r="BU94" s="17">
        <v>1.818161976757846E-4</v>
      </c>
      <c r="BV94" s="17">
        <v>6.0800065787939206E-4</v>
      </c>
      <c r="BW94" s="17">
        <v>1.1015054889475419E-4</v>
      </c>
      <c r="BX94" s="17">
        <v>1.0148022024596187E-4</v>
      </c>
      <c r="BY94" s="17"/>
      <c r="BZ94" s="17">
        <v>2.6306366079760073E-4</v>
      </c>
      <c r="CA94" s="17">
        <v>1.7025077332748383E-5</v>
      </c>
      <c r="CB94" s="17"/>
      <c r="CC94" s="17">
        <v>5.2492776943264881E-2</v>
      </c>
      <c r="CD94" s="17">
        <v>9.0274281326544276E-2</v>
      </c>
      <c r="CE94" s="17">
        <v>0.33135590591557801</v>
      </c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>
        <v>1.7339646357427674</v>
      </c>
      <c r="FZ94" s="17">
        <v>2.0150468843316425</v>
      </c>
      <c r="GA94" s="17">
        <v>1.7772311649068098</v>
      </c>
      <c r="GB94" s="17">
        <v>1.6830476890741606</v>
      </c>
      <c r="GC94" s="17">
        <v>1.6274670097002153</v>
      </c>
      <c r="GD94" s="17">
        <v>1.5124930999951571</v>
      </c>
      <c r="GE94">
        <v>1.4688388947775901</v>
      </c>
      <c r="GF94">
        <v>1.5939905401337642</v>
      </c>
      <c r="GG94">
        <v>1.5384650142484966</v>
      </c>
      <c r="GH94">
        <v>2.0474803805068134</v>
      </c>
      <c r="GS94">
        <v>5.386363661327902</v>
      </c>
      <c r="GT94">
        <v>13.703642930431119</v>
      </c>
      <c r="GU94">
        <v>42.938762980540552</v>
      </c>
    </row>
    <row r="95" spans="1:203" x14ac:dyDescent="0.25">
      <c r="A95" s="121" t="s">
        <v>751</v>
      </c>
      <c r="B95" s="128"/>
      <c r="C95" s="17"/>
      <c r="D95" s="17"/>
      <c r="E95" s="17"/>
      <c r="F95" s="17"/>
      <c r="G95" s="17">
        <v>4.1089563543075441E-2</v>
      </c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>
        <v>0.35466002436267463</v>
      </c>
      <c r="Y95" s="17"/>
      <c r="Z95" s="17"/>
      <c r="AA95" s="17"/>
      <c r="AB95" s="17"/>
      <c r="AC95" s="17"/>
      <c r="AD95" s="17">
        <v>0.30658569906600519</v>
      </c>
      <c r="AE95" s="17"/>
      <c r="AF95" s="17"/>
      <c r="AG95" s="17"/>
      <c r="AH95" s="17">
        <v>9.8069752647873654E-2</v>
      </c>
      <c r="AI95" s="17">
        <v>6.8987128915047018</v>
      </c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>
        <v>4.2162648828513921E-2</v>
      </c>
      <c r="BO95" s="17">
        <v>2.8175131001527049E-3</v>
      </c>
      <c r="BP95" s="17"/>
      <c r="BQ95" s="17">
        <v>0.56954641836505537</v>
      </c>
      <c r="BR95" s="17">
        <v>1.5489394023902488E-2</v>
      </c>
      <c r="BS95" s="17"/>
      <c r="BT95" s="17">
        <v>5.0210749869406934E-2</v>
      </c>
      <c r="BU95" s="17">
        <v>6.9247335199719011E-5</v>
      </c>
      <c r="BV95" s="17">
        <v>2.3156586649612562E-4</v>
      </c>
      <c r="BW95" s="17">
        <v>4.1952204880888514E-5</v>
      </c>
      <c r="BX95" s="17">
        <v>3.865000250869411E-5</v>
      </c>
      <c r="BY95" s="17"/>
      <c r="BZ95" s="17">
        <v>1.0019112665861889E-4</v>
      </c>
      <c r="CA95" s="17">
        <v>6.4842009681659929E-6</v>
      </c>
      <c r="CB95" s="17"/>
      <c r="CC95" s="17">
        <v>2.000255204617717E-2</v>
      </c>
      <c r="CD95" s="17">
        <v>3.4413432022115852E-2</v>
      </c>
      <c r="CE95" s="17">
        <v>0.12661497643350075</v>
      </c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>
        <v>8.6393443883823112E-2</v>
      </c>
      <c r="FZ95" s="17">
        <v>0.10075101642655453</v>
      </c>
      <c r="GA95" s="17">
        <v>8.8540817352688664E-2</v>
      </c>
      <c r="GB95" s="17">
        <v>8.3695858909679899E-2</v>
      </c>
      <c r="GC95" s="17">
        <v>8.0779193010992137E-2</v>
      </c>
      <c r="GD95" s="17">
        <v>7.4915137482967228E-2</v>
      </c>
      <c r="GE95">
        <v>7.2675640140055023E-2</v>
      </c>
      <c r="GF95">
        <v>7.8984655126993653E-2</v>
      </c>
      <c r="GG95">
        <v>7.6175096125826958E-2</v>
      </c>
      <c r="GH95">
        <v>0.10213882012351846</v>
      </c>
      <c r="GS95">
        <v>2.0725994050700205</v>
      </c>
      <c r="GT95">
        <v>4.2022900280844029</v>
      </c>
      <c r="GU95">
        <v>15.680802818287393</v>
      </c>
    </row>
    <row r="96" spans="1:203" x14ac:dyDescent="0.25">
      <c r="A96" s="121" t="s">
        <v>752</v>
      </c>
      <c r="B96" s="128"/>
      <c r="C96" s="17"/>
      <c r="D96" s="17"/>
      <c r="E96" s="17"/>
      <c r="F96" s="17"/>
      <c r="G96" s="17"/>
      <c r="H96" s="17">
        <v>0.32317801127467821</v>
      </c>
      <c r="I96" s="17"/>
      <c r="J96" s="17"/>
      <c r="K96" s="17"/>
      <c r="L96" s="17"/>
      <c r="M96" s="17">
        <v>1.5487432845086551E-3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>
        <v>0.63372495990303379</v>
      </c>
      <c r="Z96" s="17">
        <v>7.2279091410346163E-2</v>
      </c>
      <c r="AA96" s="17"/>
      <c r="AB96" s="17"/>
      <c r="AC96" s="17">
        <v>6.0938850007479059E-4</v>
      </c>
      <c r="AD96" s="17">
        <v>6.1602929812227156</v>
      </c>
      <c r="AE96" s="17"/>
      <c r="AF96" s="17"/>
      <c r="AG96" s="17"/>
      <c r="AH96" s="17">
        <v>9.7851987332597104E-2</v>
      </c>
      <c r="AI96" s="17">
        <v>0.30820184607333678</v>
      </c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>
        <v>4.1912427701612451E-2</v>
      </c>
      <c r="BO96" s="17">
        <v>2.794140755809226E-3</v>
      </c>
      <c r="BP96" s="17"/>
      <c r="BQ96" s="17">
        <v>0.12046927914241226</v>
      </c>
      <c r="BR96" s="17">
        <v>3.2762845524845281E-3</v>
      </c>
      <c r="BS96" s="17"/>
      <c r="BT96" s="17">
        <v>4.9937235252634347E-2</v>
      </c>
      <c r="BU96" s="17">
        <v>6.8662464296680259E-5</v>
      </c>
      <c r="BV96" s="17">
        <v>2.2961003473653634E-4</v>
      </c>
      <c r="BW96" s="17">
        <v>4.1597285252292756E-5</v>
      </c>
      <c r="BX96" s="17">
        <v>3.8323019825076922E-5</v>
      </c>
      <c r="BY96" s="17"/>
      <c r="BZ96" s="17">
        <v>9.9343664677732356E-5</v>
      </c>
      <c r="CA96" s="17">
        <v>6.4293201033951089E-6</v>
      </c>
      <c r="CB96" s="17"/>
      <c r="CC96" s="17">
        <v>1.985850964366475E-2</v>
      </c>
      <c r="CD96" s="17">
        <v>3.4193367025116793E-2</v>
      </c>
      <c r="CE96" s="17">
        <v>0.12653493035537236</v>
      </c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>
        <v>0.8921568774976375</v>
      </c>
      <c r="FZ96" s="17">
        <v>1.0491829942655007</v>
      </c>
      <c r="GA96" s="17">
        <v>0.9171281761457275</v>
      </c>
      <c r="GB96" s="17">
        <v>0.86613824662296091</v>
      </c>
      <c r="GC96" s="17">
        <v>0.83736910067280779</v>
      </c>
      <c r="GD96" s="17">
        <v>0.77551245700736116</v>
      </c>
      <c r="GE96">
        <v>0.75237589624903445</v>
      </c>
      <c r="GF96">
        <v>0.82089822318145911</v>
      </c>
      <c r="GG96">
        <v>0.79045933707323734</v>
      </c>
      <c r="GH96">
        <v>1.0728423056803946</v>
      </c>
      <c r="GS96">
        <v>-1.3523567392822176</v>
      </c>
      <c r="GT96">
        <v>6.788317861180114E-2</v>
      </c>
      <c r="GU96">
        <v>15.486737202944994</v>
      </c>
    </row>
    <row r="97" spans="1:203" x14ac:dyDescent="0.25">
      <c r="A97" s="121" t="s">
        <v>753</v>
      </c>
      <c r="B97" s="128"/>
      <c r="C97" s="17"/>
      <c r="D97" s="17"/>
      <c r="E97" s="17"/>
      <c r="F97" s="17"/>
      <c r="G97" s="17"/>
      <c r="H97" s="17"/>
      <c r="I97" s="17">
        <v>0.67550319237932388</v>
      </c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>
        <v>0.23742880360508364</v>
      </c>
      <c r="Y97" s="17"/>
      <c r="Z97" s="17"/>
      <c r="AA97" s="17"/>
      <c r="AB97" s="17">
        <v>1.1817477703686139</v>
      </c>
      <c r="AC97" s="17"/>
      <c r="AD97" s="17">
        <v>1.3676683491208932</v>
      </c>
      <c r="AE97" s="17"/>
      <c r="AF97" s="17"/>
      <c r="AG97" s="17"/>
      <c r="AH97" s="17">
        <v>6.5351290782455052E-2</v>
      </c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>
        <v>2.8075452667546276E-2</v>
      </c>
      <c r="BO97" s="17">
        <v>1.8758112928179255E-3</v>
      </c>
      <c r="BP97" s="17"/>
      <c r="BQ97" s="17">
        <v>0.26443548315835441</v>
      </c>
      <c r="BR97" s="17">
        <v>7.1915918711220007E-3</v>
      </c>
      <c r="BS97" s="17"/>
      <c r="BT97" s="17">
        <v>3.344035662710141E-2</v>
      </c>
      <c r="BU97" s="17">
        <v>4.6102202525980517E-5</v>
      </c>
      <c r="BV97" s="17">
        <v>1.5416761445791885E-4</v>
      </c>
      <c r="BW97" s="17">
        <v>2.7930111128830095E-5</v>
      </c>
      <c r="BX97" s="17">
        <v>2.5731635995350468E-5</v>
      </c>
      <c r="BY97" s="17"/>
      <c r="BZ97" s="17">
        <v>6.6703286051360104E-5</v>
      </c>
      <c r="CA97" s="17">
        <v>4.3169197081215408E-6</v>
      </c>
      <c r="CB97" s="17"/>
      <c r="CC97" s="17">
        <v>1.3318756932072016E-2</v>
      </c>
      <c r="CD97" s="17">
        <v>2.291488613772448E-2</v>
      </c>
      <c r="CE97" s="17">
        <v>8.4359426880360674E-2</v>
      </c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>
        <v>0.5798851435822705</v>
      </c>
      <c r="FZ97" s="17">
        <v>0.67644310593232315</v>
      </c>
      <c r="GA97" s="17">
        <v>0.59492136189190792</v>
      </c>
      <c r="GB97" s="17">
        <v>0.56290971305539839</v>
      </c>
      <c r="GC97" s="17">
        <v>0.54428906995558224</v>
      </c>
      <c r="GD97" s="17">
        <v>0.50529888511647025</v>
      </c>
      <c r="GE97">
        <v>0.49054911520274286</v>
      </c>
      <c r="GF97">
        <v>0.53325641880215513</v>
      </c>
      <c r="GG97">
        <v>0.51428649272640214</v>
      </c>
      <c r="GH97">
        <v>0.6887188700293283</v>
      </c>
      <c r="GS97">
        <v>4.1089883009454001E-2</v>
      </c>
      <c r="GT97">
        <v>0.48402189847235005</v>
      </c>
      <c r="GU97">
        <v>10.19930608136972</v>
      </c>
    </row>
    <row r="98" spans="1:203" x14ac:dyDescent="0.25">
      <c r="A98" s="121" t="s">
        <v>754</v>
      </c>
      <c r="B98" s="128"/>
      <c r="C98" s="17"/>
      <c r="D98" s="17"/>
      <c r="E98" s="17"/>
      <c r="F98" s="17"/>
      <c r="G98" s="17"/>
      <c r="H98" s="17"/>
      <c r="I98" s="17"/>
      <c r="J98" s="17">
        <v>9.5228980687120074E-2</v>
      </c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>
        <v>3.2365890761777462E-2</v>
      </c>
      <c r="AE98" s="17"/>
      <c r="AF98" s="17"/>
      <c r="AG98" s="17"/>
      <c r="AH98" s="17">
        <v>1.043798993810777E-2</v>
      </c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>
        <v>4.4949892474206226E-3</v>
      </c>
      <c r="BO98" s="17">
        <v>3.0096953912445081E-4</v>
      </c>
      <c r="BP98" s="17"/>
      <c r="BQ98" s="17">
        <v>1.4880435019678673E-2</v>
      </c>
      <c r="BR98" s="17">
        <v>4.0468856239764186E-4</v>
      </c>
      <c r="BS98" s="17"/>
      <c r="BT98" s="17">
        <v>5.3526190125035202E-3</v>
      </c>
      <c r="BU98" s="17">
        <v>7.3980095773384604E-6</v>
      </c>
      <c r="BV98" s="17">
        <v>2.473924076907971E-5</v>
      </c>
      <c r="BW98" s="17">
        <v>4.4819837353433554E-6</v>
      </c>
      <c r="BX98" s="17">
        <v>4.1291913763956146E-6</v>
      </c>
      <c r="BY98" s="17"/>
      <c r="BZ98" s="17">
        <v>1.0703971235296273E-5</v>
      </c>
      <c r="CA98" s="17">
        <v>6.9272415867902366E-7</v>
      </c>
      <c r="CB98" s="17"/>
      <c r="CC98" s="17">
        <v>2.1351148041836724E-3</v>
      </c>
      <c r="CD98" s="17">
        <v>3.6703849349972503E-3</v>
      </c>
      <c r="CE98" s="17">
        <v>1.3447813336014212E-2</v>
      </c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>
        <v>0.24487243702461092</v>
      </c>
      <c r="FZ98" s="17">
        <v>0.27671557886287496</v>
      </c>
      <c r="GA98" s="17">
        <v>0.24991446936386069</v>
      </c>
      <c r="GB98" s="17">
        <v>0.23874398134991065</v>
      </c>
      <c r="GC98" s="17">
        <v>0.23196922788003191</v>
      </c>
      <c r="GD98" s="17">
        <v>0.21776556098489994</v>
      </c>
      <c r="GE98">
        <v>0.21224774104454508</v>
      </c>
      <c r="GF98">
        <v>0.2278129860605905</v>
      </c>
      <c r="GG98">
        <v>0.22095439563321967</v>
      </c>
      <c r="GH98">
        <v>0.28003437711281443</v>
      </c>
      <c r="GS98">
        <v>0.20655168038487037</v>
      </c>
      <c r="GT98">
        <v>0.1002696746046657</v>
      </c>
      <c r="GU98">
        <v>2.8906241312710725</v>
      </c>
    </row>
    <row r="99" spans="1:203" x14ac:dyDescent="0.25">
      <c r="A99" s="121" t="s">
        <v>755</v>
      </c>
      <c r="B99" s="128"/>
      <c r="C99" s="17"/>
      <c r="D99" s="17"/>
      <c r="E99" s="17"/>
      <c r="F99" s="17"/>
      <c r="G99" s="17"/>
      <c r="H99" s="17"/>
      <c r="I99" s="17"/>
      <c r="J99" s="17"/>
      <c r="K99" s="17">
        <v>0.85307985120663188</v>
      </c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>
        <v>8.9386633167520273</v>
      </c>
      <c r="AF99" s="17"/>
      <c r="AG99" s="17"/>
      <c r="AH99" s="17">
        <v>7.6855745268247691E-2</v>
      </c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>
        <v>3.2997417577808039E-2</v>
      </c>
      <c r="BO99" s="17">
        <v>2.2050613546716726E-3</v>
      </c>
      <c r="BP99" s="17"/>
      <c r="BQ99" s="17">
        <v>0.26450062109077893</v>
      </c>
      <c r="BR99" s="17">
        <v>7.1933633634335874E-3</v>
      </c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S99">
        <v>2.3860349478764915</v>
      </c>
      <c r="GT99">
        <v>4.0257683304097411E-3</v>
      </c>
      <c r="GU99">
        <v>12.565556092820502</v>
      </c>
    </row>
    <row r="100" spans="1:203" x14ac:dyDescent="0.25">
      <c r="A100" s="121" t="s">
        <v>756</v>
      </c>
      <c r="B100" s="128"/>
      <c r="C100" s="17"/>
      <c r="D100" s="17"/>
      <c r="E100" s="17"/>
      <c r="F100" s="17"/>
      <c r="G100" s="17"/>
      <c r="H100" s="17"/>
      <c r="I100" s="17"/>
      <c r="J100" s="17"/>
      <c r="K100" s="17"/>
      <c r="L100" s="17">
        <v>0.17470994244279539</v>
      </c>
      <c r="M100" s="17">
        <v>0.82308363905949178</v>
      </c>
      <c r="N100" s="17">
        <v>0.52932755021461864</v>
      </c>
      <c r="O100" s="17">
        <v>6.309033329990521E-2</v>
      </c>
      <c r="P100" s="17">
        <v>1.3579937271329917E-2</v>
      </c>
      <c r="Q100" s="17">
        <v>1.3114686749117934E-3</v>
      </c>
      <c r="R100" s="17">
        <v>2.9640210977369651E-4</v>
      </c>
      <c r="S100" s="17"/>
      <c r="T100" s="17">
        <v>5.020443003406567E-3</v>
      </c>
      <c r="U100" s="17">
        <v>6.0027680937402702E-3</v>
      </c>
      <c r="V100" s="17">
        <v>0.1968033996947901</v>
      </c>
      <c r="W100" s="17">
        <v>4.1198423592695467E-3</v>
      </c>
      <c r="X100" s="17">
        <v>1.5332331225173128E-2</v>
      </c>
      <c r="Y100" s="17"/>
      <c r="Z100" s="17"/>
      <c r="AA100" s="17"/>
      <c r="AB100" s="17"/>
      <c r="AC100" s="17">
        <v>8.5270834220219256E-3</v>
      </c>
      <c r="AD100" s="17">
        <v>1.3175154446868351E-2</v>
      </c>
      <c r="AE100" s="17"/>
      <c r="AF100" s="17">
        <v>4.4493736979756733E-2</v>
      </c>
      <c r="AG100" s="17"/>
      <c r="AH100" s="17">
        <v>7.2132380350460323E-2</v>
      </c>
      <c r="AI100" s="17">
        <v>1.7022092284366963</v>
      </c>
      <c r="AJ100" s="17">
        <v>2.1344305672683963</v>
      </c>
      <c r="AK100" s="17">
        <v>5.3164881976294494E-2</v>
      </c>
      <c r="AL100" s="17">
        <v>8.6528105107540538E-4</v>
      </c>
      <c r="AM100" s="17">
        <v>8.8791977675865968E-2</v>
      </c>
      <c r="AN100" s="17">
        <v>3.4807084716957939E-2</v>
      </c>
      <c r="AO100" s="17">
        <v>0.16419189379620833</v>
      </c>
      <c r="AP100" s="17">
        <v>0.10203965568294271</v>
      </c>
      <c r="AQ100" s="17">
        <v>0.11700481660768941</v>
      </c>
      <c r="AR100" s="17">
        <v>6.076703386467976E-4</v>
      </c>
      <c r="AS100" s="17">
        <v>1.2529760903678843E-2</v>
      </c>
      <c r="AT100" s="17">
        <v>0.11276784813310957</v>
      </c>
      <c r="AU100" s="17">
        <v>0.42187070807565796</v>
      </c>
      <c r="AV100" s="17">
        <v>1.0306682400648166</v>
      </c>
      <c r="AW100" s="17">
        <v>1.2519293832741078E-2</v>
      </c>
      <c r="AX100" s="17">
        <v>1.0617050615619595E-2</v>
      </c>
      <c r="AY100" s="17">
        <v>3.1256441958629894E-2</v>
      </c>
      <c r="AZ100" s="17">
        <v>5.1549718518335827E-2</v>
      </c>
      <c r="BA100" s="17">
        <v>1.2868207924272948E-2</v>
      </c>
      <c r="BB100" s="17">
        <v>9.2122243368357823E-2</v>
      </c>
      <c r="BC100" s="17">
        <v>6.3960312223910826E-2</v>
      </c>
      <c r="BD100" s="17">
        <v>0.17382664813853713</v>
      </c>
      <c r="BE100" s="17">
        <v>3.9398042901712628E-3</v>
      </c>
      <c r="BF100" s="17">
        <v>1.4343342721271715E-3</v>
      </c>
      <c r="BG100" s="17">
        <v>3.5149433249866022E-4</v>
      </c>
      <c r="BH100" s="17">
        <v>0.10902586530115668</v>
      </c>
      <c r="BI100" s="17">
        <v>9.8094027223177248E-3</v>
      </c>
      <c r="BJ100" s="17">
        <v>2.7554992219900758E-2</v>
      </c>
      <c r="BK100" s="17">
        <v>0.13168972982652821</v>
      </c>
      <c r="BL100" s="17">
        <v>7.7425222903096058E-2</v>
      </c>
      <c r="BM100" s="17">
        <v>3.045317943734439E-2</v>
      </c>
      <c r="BN100" s="17">
        <v>3.100940160180949E-2</v>
      </c>
      <c r="BO100" s="17">
        <v>2.0739894973950722E-3</v>
      </c>
      <c r="BP100" s="17"/>
      <c r="BQ100" s="17">
        <v>3.7641470608408646E-2</v>
      </c>
      <c r="BR100" s="17">
        <v>1.0236980711185503E-3</v>
      </c>
      <c r="BS100" s="17">
        <v>3.520512224135728E-2</v>
      </c>
      <c r="BT100" s="17">
        <v>3.6926801095164156E-2</v>
      </c>
      <c r="BU100" s="17">
        <v>5.0976280185302051E-5</v>
      </c>
      <c r="BV100" s="17">
        <v>1.7046672565541052E-4</v>
      </c>
      <c r="BW100" s="17">
        <v>3.0883168023071241E-5</v>
      </c>
      <c r="BX100" s="17">
        <v>2.8452247622195658E-5</v>
      </c>
      <c r="BY100" s="17"/>
      <c r="BZ100" s="17">
        <v>7.3755802274756802E-5</v>
      </c>
      <c r="CA100" s="17">
        <v>4.7733565474599761E-6</v>
      </c>
      <c r="CB100" s="17"/>
      <c r="CC100" s="17">
        <v>1.4721350605695259E-2</v>
      </c>
      <c r="CD100" s="17">
        <v>2.5314964106856158E-2</v>
      </c>
      <c r="CE100" s="17">
        <v>9.3015996924386099E-2</v>
      </c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>
        <v>0.20246281372424513</v>
      </c>
      <c r="FZ100" s="17">
        <v>0.23598241320799962</v>
      </c>
      <c r="GA100" s="17">
        <v>0.20753113764038103</v>
      </c>
      <c r="GB100" s="17">
        <v>0.19626326043644846</v>
      </c>
      <c r="GC100" s="17">
        <v>0.18953492483145648</v>
      </c>
      <c r="GD100" s="17">
        <v>0.17586546269503509</v>
      </c>
      <c r="GE100">
        <v>0.17065552241031487</v>
      </c>
      <c r="GF100">
        <v>0.18543138347557855</v>
      </c>
      <c r="GG100">
        <v>0.17885659073176238</v>
      </c>
      <c r="GH100">
        <v>0.23947971371986171</v>
      </c>
      <c r="GS100">
        <v>1.53154160056838</v>
      </c>
      <c r="GT100">
        <v>1.9309692812888037</v>
      </c>
      <c r="GU100">
        <v>14.509226176324658</v>
      </c>
    </row>
    <row r="101" spans="1:203" x14ac:dyDescent="0.25">
      <c r="A101" s="121" t="s">
        <v>757</v>
      </c>
      <c r="B101" s="12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>
        <v>13.654544023270688</v>
      </c>
      <c r="N101" s="17"/>
      <c r="O101" s="17"/>
      <c r="P101" s="17"/>
      <c r="Q101" s="17"/>
      <c r="R101" s="17"/>
      <c r="S101" s="17"/>
      <c r="T101" s="17"/>
      <c r="U101" s="17"/>
      <c r="V101" s="17">
        <v>25.241449038414821</v>
      </c>
      <c r="W101" s="17"/>
      <c r="X101" s="17">
        <v>6.9711065154639288E-3</v>
      </c>
      <c r="Y101" s="17"/>
      <c r="Z101" s="17">
        <v>8.2086647759860885</v>
      </c>
      <c r="AA101" s="17"/>
      <c r="AB101" s="17"/>
      <c r="AC101" s="17">
        <v>2.006067890343545E-2</v>
      </c>
      <c r="AD101" s="17">
        <v>3.7913452473271943E-2</v>
      </c>
      <c r="AE101" s="17"/>
      <c r="AF101" s="17">
        <v>1.6196162925212982</v>
      </c>
      <c r="AG101" s="17"/>
      <c r="AH101" s="17">
        <v>0.12034379253338363</v>
      </c>
      <c r="AI101" s="17">
        <v>0.2492348183798849</v>
      </c>
      <c r="AJ101" s="17">
        <v>4.2013452683409982</v>
      </c>
      <c r="AK101" s="17"/>
      <c r="AL101" s="17">
        <v>5.2918537421656788</v>
      </c>
      <c r="AM101" s="17">
        <v>0.94384147991052691</v>
      </c>
      <c r="AN101" s="17"/>
      <c r="AO101" s="17"/>
      <c r="AP101" s="17"/>
      <c r="AQ101" s="17"/>
      <c r="AR101" s="17"/>
      <c r="AS101" s="17"/>
      <c r="AT101" s="17"/>
      <c r="AU101" s="17">
        <v>0.50001968698265731</v>
      </c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>
        <v>1.4876695307971737</v>
      </c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>
        <v>2.8432413630761149</v>
      </c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>
        <v>0.50126141160311355</v>
      </c>
      <c r="FZ101" s="17">
        <v>0.93763696431910448</v>
      </c>
      <c r="GA101" s="17">
        <v>0.98861352365330235</v>
      </c>
      <c r="GB101" s="17">
        <v>0.91023131429409876</v>
      </c>
      <c r="GC101" s="17">
        <v>0.79426910502300874</v>
      </c>
      <c r="GD101" s="17">
        <v>0.50929806701532254</v>
      </c>
      <c r="GE101">
        <v>0.58600946462792747</v>
      </c>
      <c r="GF101">
        <v>1.1914666315688034</v>
      </c>
      <c r="GG101">
        <v>2.1690630594143143</v>
      </c>
      <c r="GH101">
        <v>7.5882592665874675</v>
      </c>
      <c r="GS101">
        <v>-0.27316408701380529</v>
      </c>
      <c r="GT101">
        <v>3.8099525154912444</v>
      </c>
      <c r="GU101">
        <v>84.139666286855359</v>
      </c>
    </row>
    <row r="102" spans="1:203" x14ac:dyDescent="0.25">
      <c r="A102" s="121" t="s">
        <v>405</v>
      </c>
      <c r="B102" s="12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>
        <v>8.4591169437793159</v>
      </c>
      <c r="AO102" s="17">
        <v>5.8203238229188381</v>
      </c>
      <c r="AP102" s="17">
        <v>0.12949397409883959</v>
      </c>
      <c r="AQ102" s="17"/>
      <c r="AR102" s="17"/>
      <c r="AS102" s="17"/>
      <c r="AT102" s="17"/>
      <c r="AU102" s="17">
        <v>3.2708496584182623E-2</v>
      </c>
      <c r="AV102" s="17">
        <v>2.6760564765832402E-2</v>
      </c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>
        <v>0.39636795827142601</v>
      </c>
      <c r="BN102" s="17">
        <v>2.048289234683507E-2</v>
      </c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>
        <v>7.177937232156946E-2</v>
      </c>
      <c r="CD102" s="17"/>
      <c r="CE102" s="17">
        <v>4.048762585090606E-2</v>
      </c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>
        <v>0.72190353479497904</v>
      </c>
      <c r="FZ102" s="17">
        <v>1.2811757135248079</v>
      </c>
      <c r="GA102" s="17">
        <v>1.6300831897887167</v>
      </c>
      <c r="GB102" s="17">
        <v>0.71328219134003457</v>
      </c>
      <c r="GC102" s="17">
        <v>0.35628390793113035</v>
      </c>
      <c r="GD102" s="17">
        <v>0.38217610036341537</v>
      </c>
      <c r="GE102">
        <v>0.23029693605020687</v>
      </c>
      <c r="GF102">
        <v>0.12812169535767182</v>
      </c>
      <c r="GG102">
        <v>0.56754299337085046</v>
      </c>
      <c r="GH102">
        <v>0.78782652149053833</v>
      </c>
      <c r="GS102">
        <v>-0.11349500514321688</v>
      </c>
      <c r="GT102">
        <v>0.55381513729279896</v>
      </c>
      <c r="GU102">
        <v>22.236534567099675</v>
      </c>
    </row>
    <row r="103" spans="1:203" x14ac:dyDescent="0.25">
      <c r="A103" s="121" t="s">
        <v>406</v>
      </c>
      <c r="B103" s="12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>
        <v>5.3195094598103294</v>
      </c>
      <c r="X103" s="17"/>
      <c r="Y103" s="17"/>
      <c r="Z103" s="17"/>
      <c r="AA103" s="17"/>
      <c r="AB103" s="17"/>
      <c r="AC103" s="17"/>
      <c r="AD103" s="17">
        <v>0.48547556540036219</v>
      </c>
      <c r="AE103" s="17"/>
      <c r="AF103" s="17"/>
      <c r="AG103" s="17"/>
      <c r="AH103" s="17">
        <v>9.7817536259490866E-3</v>
      </c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>
        <v>0.16595171471601045</v>
      </c>
      <c r="BO103" s="17">
        <v>1.1063173997251248E-2</v>
      </c>
      <c r="BP103" s="17"/>
      <c r="BQ103" s="17"/>
      <c r="BR103" s="17"/>
      <c r="BS103" s="17"/>
      <c r="BT103" s="17">
        <v>0.26673795050384003</v>
      </c>
      <c r="BU103" s="17">
        <v>1.6688673632135615E-3</v>
      </c>
      <c r="BV103" s="17">
        <v>5.5807594027274723E-3</v>
      </c>
      <c r="BW103" s="17">
        <v>1.0112774818446845E-3</v>
      </c>
      <c r="BX103" s="17">
        <v>9.3167635220261428E-4</v>
      </c>
      <c r="BY103" s="17"/>
      <c r="BZ103" s="17">
        <v>2.4150940269023393E-3</v>
      </c>
      <c r="CA103" s="17">
        <v>1.5631390124755442E-4</v>
      </c>
      <c r="CB103" s="17"/>
      <c r="CC103" s="17">
        <v>0.11357770041897219</v>
      </c>
      <c r="CD103" s="17">
        <v>0.20387377105141871</v>
      </c>
      <c r="CE103" s="17">
        <v>0.51788045520378234</v>
      </c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>
        <v>8.8285496949898054E-2</v>
      </c>
      <c r="FZ103" s="17">
        <v>0.16610053009543435</v>
      </c>
      <c r="GA103" s="17">
        <v>0.17525442207490877</v>
      </c>
      <c r="GB103" s="17">
        <v>0.16119132194373287</v>
      </c>
      <c r="GC103" s="17">
        <v>0.14043821192921907</v>
      </c>
      <c r="GD103" s="17">
        <v>8.9714212752096248E-2</v>
      </c>
      <c r="GE103">
        <v>0.10333042095067281</v>
      </c>
      <c r="GF103">
        <v>0.21181733227185387</v>
      </c>
      <c r="GG103">
        <v>0.3911153610372991</v>
      </c>
      <c r="GH103">
        <v>1.5772950278443292</v>
      </c>
      <c r="GS103">
        <v>-2.0986475443943501E-2</v>
      </c>
      <c r="GT103">
        <v>2.6094427684461463</v>
      </c>
      <c r="GU103">
        <v>12.7986141641077</v>
      </c>
    </row>
    <row r="104" spans="1:203" x14ac:dyDescent="0.25">
      <c r="A104" s="121" t="s">
        <v>550</v>
      </c>
      <c r="B104" s="12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>
        <v>13.885981631339931</v>
      </c>
      <c r="AR104" s="17">
        <v>1.8666081185990059E-3</v>
      </c>
      <c r="AS104" s="17">
        <v>3.848822616386658E-2</v>
      </c>
      <c r="AT104" s="17">
        <v>0.34639403547479919</v>
      </c>
      <c r="AU104" s="17">
        <v>0.11362980819567529</v>
      </c>
      <c r="AV104" s="17">
        <v>6.5951596694219933E-2</v>
      </c>
      <c r="AW104" s="17">
        <v>1.2673080647498856E-2</v>
      </c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>
        <v>36.558002549418596</v>
      </c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T104">
        <v>9.9999999999999995E-7</v>
      </c>
      <c r="GU104">
        <v>51.022988536053184</v>
      </c>
    </row>
    <row r="105" spans="1:203" x14ac:dyDescent="0.25">
      <c r="A105" s="121" t="s">
        <v>551</v>
      </c>
      <c r="B105" s="128">
        <v>1.6664727397886559E-3</v>
      </c>
      <c r="C105" s="17">
        <v>6.5689170018479355E-3</v>
      </c>
      <c r="D105" s="17">
        <v>2.8143351447485593E-4</v>
      </c>
      <c r="E105" s="17">
        <v>4.7258944520053034E-3</v>
      </c>
      <c r="F105" s="17">
        <v>1.8545181440409429E-2</v>
      </c>
      <c r="G105" s="17">
        <v>6.3080604153114518E-3</v>
      </c>
      <c r="H105" s="17">
        <v>2.2869987999093429E-3</v>
      </c>
      <c r="I105" s="17">
        <v>2.9125536125096997E-3</v>
      </c>
      <c r="J105" s="17">
        <v>2.6237772953433659E-4</v>
      </c>
      <c r="K105" s="17">
        <v>2.9137581159990929E-3</v>
      </c>
      <c r="L105" s="17">
        <v>6.8656974894514553E-4</v>
      </c>
      <c r="M105" s="17">
        <v>1.8127307551143114E-3</v>
      </c>
      <c r="N105" s="17"/>
      <c r="O105" s="17"/>
      <c r="P105" s="17"/>
      <c r="Q105" s="17">
        <v>0.1944951398813296</v>
      </c>
      <c r="R105" s="17">
        <v>1.5612083041349679E-2</v>
      </c>
      <c r="S105" s="17"/>
      <c r="T105" s="17">
        <v>1.535392080495017</v>
      </c>
      <c r="U105" s="17">
        <v>0.31617762110057013</v>
      </c>
      <c r="V105" s="17">
        <v>3.519337761854692E-2</v>
      </c>
      <c r="W105" s="17">
        <v>5.4893123303573162E-2</v>
      </c>
      <c r="X105" s="17">
        <v>0.12165021587774032</v>
      </c>
      <c r="Y105" s="17">
        <v>2.893135816989004E-2</v>
      </c>
      <c r="Z105" s="17">
        <v>5.3986044998922997E-2</v>
      </c>
      <c r="AA105" s="17">
        <v>3.9940684072840276E-3</v>
      </c>
      <c r="AB105" s="17"/>
      <c r="AC105" s="17">
        <v>1.4168173801850828E-3</v>
      </c>
      <c r="AD105" s="17">
        <v>0.12484333628639627</v>
      </c>
      <c r="AE105" s="17">
        <v>0.1655652892757602</v>
      </c>
      <c r="AF105" s="17"/>
      <c r="AG105" s="17"/>
      <c r="AH105" s="17">
        <v>6.2587935572103723E-2</v>
      </c>
      <c r="AI105" s="17">
        <v>0.1843416494816249</v>
      </c>
      <c r="AJ105" s="17">
        <v>1.8397507206988237</v>
      </c>
      <c r="AK105" s="17">
        <v>0.56731414921821588</v>
      </c>
      <c r="AL105" s="17">
        <v>3.0596463860029583E-2</v>
      </c>
      <c r="AM105" s="17">
        <v>7.7016018588927969E-3</v>
      </c>
      <c r="AN105" s="17">
        <v>1.2562458983051059</v>
      </c>
      <c r="AO105" s="17">
        <v>2.3555026144733637</v>
      </c>
      <c r="AP105" s="17">
        <v>0.19958431580029856</v>
      </c>
      <c r="AQ105" s="17"/>
      <c r="AR105" s="17"/>
      <c r="AS105" s="17"/>
      <c r="AT105" s="17"/>
      <c r="AU105" s="17"/>
      <c r="AV105" s="17"/>
      <c r="AW105" s="17"/>
      <c r="AX105" s="17">
        <v>0.24876835515765147</v>
      </c>
      <c r="AY105" s="17">
        <v>0.73237040451607449</v>
      </c>
      <c r="AZ105" s="17">
        <v>1.2078626304917495</v>
      </c>
      <c r="BA105" s="17">
        <v>8.2858844567337435</v>
      </c>
      <c r="BB105" s="17">
        <v>2.4485474162924778E-2</v>
      </c>
      <c r="BC105" s="17">
        <v>0.41199800959538574</v>
      </c>
      <c r="BD105" s="17">
        <v>0.21401644182003077</v>
      </c>
      <c r="BE105" s="17">
        <v>4.8507113534038918E-3</v>
      </c>
      <c r="BF105" s="17">
        <v>1.4703946463607072E-3</v>
      </c>
      <c r="BG105" s="17">
        <v>3.6033119669215885E-4</v>
      </c>
      <c r="BH105" s="17">
        <v>0.11176686757677282</v>
      </c>
      <c r="BI105" s="17">
        <v>1.0056019386262906E-2</v>
      </c>
      <c r="BJ105" s="17">
        <v>4.1574165277137781E-2</v>
      </c>
      <c r="BK105" s="17">
        <v>2.4066450169711859E-2</v>
      </c>
      <c r="BL105" s="17">
        <v>3.3006290984521638E-2</v>
      </c>
      <c r="BM105" s="17">
        <v>0.19745503237086839</v>
      </c>
      <c r="BN105" s="17">
        <v>7.75025289462343E-2</v>
      </c>
      <c r="BO105" s="17"/>
      <c r="BP105" s="17">
        <v>0.54159764361424134</v>
      </c>
      <c r="BQ105" s="17"/>
      <c r="BR105" s="17"/>
      <c r="BS105" s="17"/>
      <c r="BT105" s="17">
        <v>1.5401795545462022E-2</v>
      </c>
      <c r="BU105" s="17"/>
      <c r="BV105" s="17"/>
      <c r="BW105" s="17"/>
      <c r="BX105" s="17"/>
      <c r="BY105" s="17"/>
      <c r="BZ105" s="17">
        <v>4.6055971008717063E-2</v>
      </c>
      <c r="CA105" s="17">
        <v>6.2008298023739764E-4</v>
      </c>
      <c r="CB105" s="17"/>
      <c r="CC105" s="17">
        <v>0.37761368505396015</v>
      </c>
      <c r="CD105" s="17">
        <v>0.24717413278689609</v>
      </c>
      <c r="CE105" s="17">
        <v>4.4781345482574529E-2</v>
      </c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>
        <v>5.2663951086196661E-2</v>
      </c>
      <c r="FZ105" s="17">
        <v>7.8556139406780121E-2</v>
      </c>
      <c r="GA105" s="17">
        <v>3.4871767976159151E-2</v>
      </c>
      <c r="GB105" s="17">
        <v>3.0203335820622512E-2</v>
      </c>
      <c r="GC105" s="17">
        <v>0.10242759049792383</v>
      </c>
      <c r="GD105" s="17">
        <v>0.16568065727284104</v>
      </c>
      <c r="GE105">
        <v>0.13247004761638986</v>
      </c>
      <c r="GF105">
        <v>4.9543028224300907E-2</v>
      </c>
      <c r="GG105">
        <v>2.2517013893804588E-2</v>
      </c>
      <c r="GH105">
        <v>2.6453934432044968E-2</v>
      </c>
      <c r="GT105">
        <v>47.764811586079581</v>
      </c>
      <c r="GU105">
        <v>70.565685126595127</v>
      </c>
    </row>
    <row r="106" spans="1:203" x14ac:dyDescent="0.25">
      <c r="A106" s="121" t="s">
        <v>326</v>
      </c>
      <c r="B106" s="12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>
        <v>99.948960070206212</v>
      </c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U106">
        <v>99.948960070206212</v>
      </c>
    </row>
    <row r="107" spans="1:203" x14ac:dyDescent="0.25">
      <c r="A107" s="121" t="s">
        <v>411</v>
      </c>
      <c r="B107" s="12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>
        <v>0.12057726701079292</v>
      </c>
      <c r="Q107" s="17">
        <v>4.0400963373085623E-2</v>
      </c>
      <c r="R107" s="17">
        <v>5.4770898227661045E-3</v>
      </c>
      <c r="S107" s="17"/>
      <c r="T107" s="17">
        <v>0.32073421509537475</v>
      </c>
      <c r="U107" s="17">
        <v>0.11639971469798072</v>
      </c>
      <c r="V107" s="17">
        <v>0.24190678780391217</v>
      </c>
      <c r="W107" s="17">
        <v>4.9523737532119897E-4</v>
      </c>
      <c r="X107" s="17">
        <v>2.3002864254512726E-3</v>
      </c>
      <c r="Y107" s="17">
        <v>2.637563123920426E-4</v>
      </c>
      <c r="Z107" s="17">
        <v>4.7857079627857116E-3</v>
      </c>
      <c r="AA107" s="17"/>
      <c r="AB107" s="17"/>
      <c r="AC107" s="17">
        <v>1.2141036077973357E-3</v>
      </c>
      <c r="AD107" s="17">
        <v>1.5010170118183607E-2</v>
      </c>
      <c r="AE107" s="17">
        <v>1.2029387079874377E-2</v>
      </c>
      <c r="AF107" s="17">
        <v>5.1569858461015484E-3</v>
      </c>
      <c r="AG107" s="17"/>
      <c r="AH107" s="17">
        <v>6.7902207181179841E-2</v>
      </c>
      <c r="AI107" s="17">
        <v>1.1457028700091737E-4</v>
      </c>
      <c r="AJ107" s="17">
        <v>5.0744356195129344E-4</v>
      </c>
      <c r="AK107" s="17"/>
      <c r="AL107" s="17"/>
      <c r="AM107" s="17"/>
      <c r="AN107" s="17">
        <v>1.1859223436417142E-2</v>
      </c>
      <c r="AO107" s="17">
        <v>0.45763039499999997</v>
      </c>
      <c r="AP107" s="17">
        <v>9.5224821472423317E-3</v>
      </c>
      <c r="AQ107" s="17">
        <v>12.697322950000002</v>
      </c>
      <c r="AR107" s="17">
        <v>1.3694953223648922E-2</v>
      </c>
      <c r="AS107" s="17">
        <v>0.28238088740929046</v>
      </c>
      <c r="AT107" s="17">
        <v>2.541427986683614</v>
      </c>
      <c r="AU107" s="17">
        <v>1.5602709600233542</v>
      </c>
      <c r="AV107" s="17"/>
      <c r="AW107" s="17">
        <v>0.23340091266009264</v>
      </c>
      <c r="AX107" s="17">
        <v>0.12845917508369131</v>
      </c>
      <c r="AY107" s="17">
        <v>0.37818193540019712</v>
      </c>
      <c r="AZ107" s="17">
        <v>0.62371693951611173</v>
      </c>
      <c r="BA107" s="17">
        <v>0.79015320000000011</v>
      </c>
      <c r="BB107" s="17">
        <v>0.21948700000000002</v>
      </c>
      <c r="BC107" s="17">
        <v>8.9887814536905445E-4</v>
      </c>
      <c r="BD107" s="17">
        <v>1.0777881589040784E-2</v>
      </c>
      <c r="BE107" s="17">
        <v>2.4428213152691411E-4</v>
      </c>
      <c r="BF107" s="17"/>
      <c r="BG107" s="17"/>
      <c r="BH107" s="17"/>
      <c r="BI107" s="17"/>
      <c r="BJ107" s="17">
        <v>2.1105577127090335E-4</v>
      </c>
      <c r="BK107" s="17">
        <v>2.4447947050328729E-3</v>
      </c>
      <c r="BL107" s="17">
        <v>4.372275936596127E-6</v>
      </c>
      <c r="BM107" s="17">
        <v>9.8511505836483464E-5</v>
      </c>
      <c r="BN107" s="17">
        <v>9.9998672966321242E-2</v>
      </c>
      <c r="BO107" s="17">
        <v>0.3292305000000002</v>
      </c>
      <c r="BP107" s="17">
        <v>4.4317270557132969E-4</v>
      </c>
      <c r="BQ107" s="17">
        <v>0.25166472368354098</v>
      </c>
      <c r="BR107" s="17">
        <v>6.8442780805134835E-3</v>
      </c>
      <c r="BS107" s="17"/>
      <c r="BT107" s="17">
        <v>2.7251529964624806E-4</v>
      </c>
      <c r="BU107" s="17"/>
      <c r="BV107" s="17"/>
      <c r="BW107" s="17"/>
      <c r="BX107" s="17"/>
      <c r="BY107" s="17">
        <v>1E-10</v>
      </c>
      <c r="BZ107" s="17">
        <v>2.9305009694451495E-3</v>
      </c>
      <c r="CA107" s="17">
        <v>1.8966026209121526E-4</v>
      </c>
      <c r="CB107" s="17"/>
      <c r="CC107" s="17">
        <v>1.7670079140531956E-2</v>
      </c>
      <c r="CD107" s="17">
        <v>2.7312015142511602E-2</v>
      </c>
      <c r="CE107" s="17">
        <v>6.0925556480202502E-2</v>
      </c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>
        <v>4.9169406785254458E-3</v>
      </c>
      <c r="GE107">
        <v>3.931334812853517E-3</v>
      </c>
      <c r="GF107">
        <v>1.4703043451266787E-3</v>
      </c>
      <c r="GG107">
        <v>3.015254822896625E-4</v>
      </c>
      <c r="GH107">
        <v>3.5424468120469631E-4</v>
      </c>
      <c r="GT107">
        <v>1E-3</v>
      </c>
      <c r="GU107">
        <v>21.726920695099992</v>
      </c>
    </row>
    <row r="108" spans="1:203" x14ac:dyDescent="0.25">
      <c r="A108" s="121" t="s">
        <v>1351</v>
      </c>
      <c r="B108" s="12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>
        <v>1.7958026546982716E-6</v>
      </c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>
        <v>1.6977182858544191E-3</v>
      </c>
      <c r="AR108" s="17"/>
      <c r="AS108" s="17"/>
      <c r="AT108" s="17"/>
      <c r="AU108" s="17"/>
      <c r="AV108" s="17"/>
      <c r="AW108" s="17"/>
      <c r="AX108" s="17">
        <v>1.7306221908254318E-5</v>
      </c>
      <c r="AY108" s="17">
        <v>5.0949264554010253E-5</v>
      </c>
      <c r="AZ108" s="17">
        <v>8.4028126104426925E-5</v>
      </c>
      <c r="BA108" s="17"/>
      <c r="BB108" s="17">
        <v>2.9302626800363174</v>
      </c>
      <c r="BC108" s="17"/>
      <c r="BD108" s="17">
        <v>1.312589366092427</v>
      </c>
      <c r="BE108" s="17">
        <v>2.9750014000400213E-2</v>
      </c>
      <c r="BF108" s="17"/>
      <c r="BG108" s="17"/>
      <c r="BH108" s="17">
        <v>0.52658120786085316</v>
      </c>
      <c r="BI108" s="17">
        <v>4.7378180578006447E-2</v>
      </c>
      <c r="BJ108" s="17">
        <v>0.72279812774229157</v>
      </c>
      <c r="BK108" s="17">
        <v>3.177226604886108</v>
      </c>
      <c r="BL108" s="17">
        <v>0.24000246712678411</v>
      </c>
      <c r="BM108" s="17"/>
      <c r="BN108" s="17">
        <v>0.18963295952296971</v>
      </c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>
        <v>4.7117356301224029E-3</v>
      </c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S108">
        <v>0.72312236247385098</v>
      </c>
      <c r="GT108">
        <v>183.12840631154975</v>
      </c>
      <c r="GU108">
        <v>193.03431381520096</v>
      </c>
    </row>
    <row r="109" spans="1:203" x14ac:dyDescent="0.25">
      <c r="A109" s="121" t="s">
        <v>587</v>
      </c>
      <c r="B109" s="12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>
        <v>1.0782172459716402E-2</v>
      </c>
      <c r="Q109" s="17"/>
      <c r="R109" s="17">
        <v>8.8672373691203877E-8</v>
      </c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>
        <v>1.3993542101814811E-2</v>
      </c>
      <c r="AO109" s="17"/>
      <c r="AP109" s="17">
        <v>5.022984818436419E-4</v>
      </c>
      <c r="AQ109" s="17">
        <v>8.5008235634241539E-3</v>
      </c>
      <c r="AR109" s="17"/>
      <c r="AS109" s="17"/>
      <c r="AT109" s="17"/>
      <c r="AU109" s="17"/>
      <c r="AV109" s="17"/>
      <c r="AW109" s="17"/>
      <c r="AX109" s="17">
        <v>8.6571588775424701E-6</v>
      </c>
      <c r="AY109" s="17">
        <v>2.5486549304423033E-5</v>
      </c>
      <c r="AZ109" s="17">
        <v>4.2033717221737352E-5</v>
      </c>
      <c r="BA109" s="17">
        <v>42.55105702626031</v>
      </c>
      <c r="BB109" s="17">
        <v>7.4824570301091011</v>
      </c>
      <c r="BC109" s="17">
        <v>2.3864164119427125</v>
      </c>
      <c r="BD109" s="17">
        <v>1.0805833495342929</v>
      </c>
      <c r="BE109" s="17">
        <v>2.4491566523159605E-2</v>
      </c>
      <c r="BF109" s="17">
        <v>2.730826903412862E-2</v>
      </c>
      <c r="BG109" s="17">
        <v>6.6920954078644708E-3</v>
      </c>
      <c r="BH109" s="17">
        <v>1.5491606322244407</v>
      </c>
      <c r="BI109" s="17">
        <v>0.13938289305087179</v>
      </c>
      <c r="BJ109" s="17">
        <v>0.1367171842335283</v>
      </c>
      <c r="BK109" s="17">
        <v>0.14230864256773135</v>
      </c>
      <c r="BL109" s="17">
        <v>6.1416957833381941E-2</v>
      </c>
      <c r="BM109" s="17"/>
      <c r="BN109" s="17">
        <v>8.9686069894459264E-2</v>
      </c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>
        <v>4.4761997675969951</v>
      </c>
      <c r="CD109" s="17"/>
      <c r="CE109" s="17">
        <v>1.9601556430001409E-3</v>
      </c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S109">
        <v>0.75035028547939953</v>
      </c>
      <c r="GT109">
        <v>158.94573876406716</v>
      </c>
      <c r="GU109">
        <v>219.8857822041071</v>
      </c>
    </row>
    <row r="110" spans="1:203" x14ac:dyDescent="0.25">
      <c r="A110" s="121" t="s">
        <v>563</v>
      </c>
      <c r="B110" s="128">
        <v>0.12315640750039968</v>
      </c>
      <c r="C110" s="17">
        <v>0.47774955533935476</v>
      </c>
      <c r="D110" s="17">
        <v>2.0581440892228759E-2</v>
      </c>
      <c r="E110" s="17">
        <v>0.35536188928875734</v>
      </c>
      <c r="F110" s="17">
        <v>1.383638168167985</v>
      </c>
      <c r="G110" s="17">
        <v>0.46549578239648637</v>
      </c>
      <c r="H110" s="17">
        <v>0.16722912131525941</v>
      </c>
      <c r="I110" s="17">
        <v>0.21424459753392427</v>
      </c>
      <c r="J110" s="17">
        <v>1.9452606943989863E-2</v>
      </c>
      <c r="K110" s="17">
        <v>0.21436147317453333</v>
      </c>
      <c r="L110" s="17">
        <v>5.0571827757130199E-2</v>
      </c>
      <c r="M110" s="17">
        <v>0.1337809980746843</v>
      </c>
      <c r="N110" s="17">
        <v>0.40853734120602553</v>
      </c>
      <c r="O110" s="17">
        <v>4.712624413584271E-2</v>
      </c>
      <c r="P110" s="17">
        <v>0.2104809375998058</v>
      </c>
      <c r="Q110" s="17">
        <v>7.0524343945706697E-2</v>
      </c>
      <c r="R110" s="17">
        <v>9.5608652426246651E-3</v>
      </c>
      <c r="S110" s="17"/>
      <c r="T110" s="17">
        <v>0.55987699827007642</v>
      </c>
      <c r="U110" s="17">
        <v>0.18815060355227864</v>
      </c>
      <c r="V110" s="17">
        <v>0.49699341426992816</v>
      </c>
      <c r="W110" s="17">
        <v>1.0174568323170468E-3</v>
      </c>
      <c r="X110" s="17">
        <v>4.7258996523507546E-3</v>
      </c>
      <c r="Y110" s="17">
        <v>5.4188289390715082E-4</v>
      </c>
      <c r="Z110" s="17">
        <v>9.8321562686021803E-3</v>
      </c>
      <c r="AA110" s="17"/>
      <c r="AB110" s="17"/>
      <c r="AC110" s="17">
        <v>2.4943553787574921E-3</v>
      </c>
      <c r="AD110" s="17">
        <v>3.0838141267269872E-2</v>
      </c>
      <c r="AE110" s="17">
        <v>2.4714172804640253E-2</v>
      </c>
      <c r="AF110" s="17">
        <v>1.0594940415947489E-2</v>
      </c>
      <c r="AG110" s="17"/>
      <c r="AH110" s="17">
        <v>0.13950393905769037</v>
      </c>
      <c r="AI110" s="17">
        <v>2.353827216978598E-4</v>
      </c>
      <c r="AJ110" s="17">
        <v>3.6389689835791807E-2</v>
      </c>
      <c r="AK110" s="17"/>
      <c r="AL110" s="17"/>
      <c r="AM110" s="17"/>
      <c r="AN110" s="17">
        <v>0.85044622673919201</v>
      </c>
      <c r="AO110" s="17">
        <v>5.5691972477980856E-3</v>
      </c>
      <c r="AP110" s="17">
        <v>0.68287430915967295</v>
      </c>
      <c r="AQ110" s="17">
        <v>5.9301664414136024</v>
      </c>
      <c r="AR110" s="17">
        <v>3.6629039351396039E-2</v>
      </c>
      <c r="AS110" s="17">
        <v>0.75526659113634609</v>
      </c>
      <c r="AT110" s="17">
        <v>6.7973993202271146</v>
      </c>
      <c r="AU110" s="17">
        <v>4.1731596640173398</v>
      </c>
      <c r="AV110" s="17"/>
      <c r="AW110" s="17">
        <v>0.62426289997947115</v>
      </c>
      <c r="AX110" s="17">
        <v>2.7160221949710093</v>
      </c>
      <c r="AY110" s="17">
        <v>7.9959296766061119</v>
      </c>
      <c r="AZ110" s="17">
        <v>13.187295107581756</v>
      </c>
      <c r="BA110" s="17">
        <v>0.20322211114584432</v>
      </c>
      <c r="BB110" s="17">
        <v>6.1210279201865364E-2</v>
      </c>
      <c r="BC110" s="17">
        <v>6.4460167322590453E-2</v>
      </c>
      <c r="BD110" s="17">
        <v>0.7729012594108553</v>
      </c>
      <c r="BE110" s="17">
        <v>1.75179106904183E-2</v>
      </c>
      <c r="BF110" s="17"/>
      <c r="BG110" s="17"/>
      <c r="BH110" s="17"/>
      <c r="BI110" s="17"/>
      <c r="BJ110" s="17">
        <v>1.513518868003527E-2</v>
      </c>
      <c r="BK110" s="17">
        <v>0.17532062223083564</v>
      </c>
      <c r="BL110" s="17">
        <v>3.1354376553209844E-4</v>
      </c>
      <c r="BM110" s="17">
        <v>7.0644371343714313E-3</v>
      </c>
      <c r="BN110" s="17">
        <v>7.1710845620788231</v>
      </c>
      <c r="BO110" s="17">
        <v>16.26774019372878</v>
      </c>
      <c r="BP110" s="17">
        <v>6.3345139136652406E-2</v>
      </c>
      <c r="BQ110" s="17">
        <v>18.047329642411203</v>
      </c>
      <c r="BR110" s="17">
        <v>0.49081548210419523</v>
      </c>
      <c r="BS110" s="17"/>
      <c r="BT110" s="17">
        <v>3.8952127141276896E-2</v>
      </c>
      <c r="BU110" s="17">
        <v>0.2915055126707663</v>
      </c>
      <c r="BV110" s="17">
        <v>0.97480612698403535</v>
      </c>
      <c r="BW110" s="17">
        <v>0.17661817457967266</v>
      </c>
      <c r="BX110" s="17">
        <v>0.16271595044805537</v>
      </c>
      <c r="BY110" s="17"/>
      <c r="BZ110" s="17">
        <v>0.41887279905986829</v>
      </c>
      <c r="CA110" s="17">
        <v>2.7109195895477597E-2</v>
      </c>
      <c r="CB110" s="17"/>
      <c r="CC110" s="17">
        <v>2.5256826687231535</v>
      </c>
      <c r="CD110" s="17">
        <v>3.9038581969400954</v>
      </c>
      <c r="CE110" s="17">
        <v>8.7084285735535492</v>
      </c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>
        <v>0.16252683555821182</v>
      </c>
      <c r="FZ110" s="17">
        <v>0.2424283050039201</v>
      </c>
      <c r="GA110" s="17">
        <v>0.10761949870582117</v>
      </c>
      <c r="GB110" s="17">
        <v>9.3212564790856031E-2</v>
      </c>
      <c r="GC110" s="17">
        <v>0.31610009051341514</v>
      </c>
      <c r="GD110" s="17">
        <v>0.12409181036516323</v>
      </c>
      <c r="GE110">
        <v>9.921747809755653E-2</v>
      </c>
      <c r="GF110">
        <v>3.7106961402115501E-2</v>
      </c>
      <c r="GG110">
        <v>7.6097812471014421E-3</v>
      </c>
      <c r="GH110">
        <v>8.9402876050365138E-3</v>
      </c>
      <c r="GS110">
        <v>1.1654088312833437</v>
      </c>
      <c r="GT110">
        <v>106.19858207903914</v>
      </c>
      <c r="GU110">
        <v>218.78163769081644</v>
      </c>
    </row>
    <row r="111" spans="1:203" x14ac:dyDescent="0.25">
      <c r="A111" s="121" t="s">
        <v>758</v>
      </c>
      <c r="B111" s="12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>
        <v>5.127564862006472</v>
      </c>
      <c r="W111" s="17">
        <v>3.9582304143020372E-2</v>
      </c>
      <c r="X111" s="17">
        <v>8.2724146869284268E-2</v>
      </c>
      <c r="Y111" s="17"/>
      <c r="Z111" s="17">
        <v>6.7703243701319991E-3</v>
      </c>
      <c r="AA111" s="17"/>
      <c r="AB111" s="17"/>
      <c r="AC111" s="17">
        <v>0.11248323370258576</v>
      </c>
      <c r="AD111" s="17">
        <v>0.6668296923202689</v>
      </c>
      <c r="AE111" s="17"/>
      <c r="AF111" s="17">
        <v>1.0662873486066038E-2</v>
      </c>
      <c r="AG111" s="17"/>
      <c r="AH111" s="17">
        <v>0.51964072224303526</v>
      </c>
      <c r="AI111" s="17">
        <v>5.5475591145779313E-5</v>
      </c>
      <c r="AJ111" s="17"/>
      <c r="AK111" s="17"/>
      <c r="AL111" s="17"/>
      <c r="AM111" s="17"/>
      <c r="AN111" s="17"/>
      <c r="AO111" s="17">
        <v>4.7873292077440392E-2</v>
      </c>
      <c r="AP111" s="17"/>
      <c r="AQ111" s="17"/>
      <c r="AR111" s="17"/>
      <c r="AS111" s="17"/>
      <c r="AT111" s="17"/>
      <c r="AU111" s="17">
        <v>4.6470919725041674E-3</v>
      </c>
      <c r="AV111" s="17"/>
      <c r="AW111" s="17"/>
      <c r="AX111" s="17"/>
      <c r="AY111" s="17"/>
      <c r="AZ111" s="17"/>
      <c r="BA111" s="17"/>
      <c r="BB111" s="17"/>
      <c r="BC111" s="17"/>
      <c r="BD111" s="17">
        <v>2.1897769476936356E-2</v>
      </c>
      <c r="BE111" s="17">
        <v>4.9631588168033366E-4</v>
      </c>
      <c r="BF111" s="17"/>
      <c r="BG111" s="17"/>
      <c r="BH111" s="17"/>
      <c r="BI111" s="17"/>
      <c r="BJ111" s="17"/>
      <c r="BK111" s="17"/>
      <c r="BL111" s="17"/>
      <c r="BM111" s="17"/>
      <c r="BN111" s="17">
        <v>0.12473170297188373</v>
      </c>
      <c r="BO111" s="17">
        <v>0.11397951614883683</v>
      </c>
      <c r="BP111" s="17"/>
      <c r="BQ111" s="17"/>
      <c r="BR111" s="17"/>
      <c r="BS111" s="17"/>
      <c r="BT111" s="17">
        <v>2.0743768903110613</v>
      </c>
      <c r="BU111" s="17">
        <v>6.9710824663177752E-3</v>
      </c>
      <c r="BV111" s="17">
        <v>2.3311579385301383E-2</v>
      </c>
      <c r="BW111" s="17">
        <v>4.2241201066837257E-3</v>
      </c>
      <c r="BX111" s="17">
        <v>3.8916250810628059E-3</v>
      </c>
      <c r="BY111" s="17"/>
      <c r="BZ111" s="17">
        <v>1.0087915448318172E-2</v>
      </c>
      <c r="CA111" s="17">
        <v>1.7063130146412926E-2</v>
      </c>
      <c r="CB111" s="17"/>
      <c r="CC111" s="17">
        <v>1.6845294429758344</v>
      </c>
      <c r="CD111" s="17">
        <v>1.0042309351252245</v>
      </c>
      <c r="CE111" s="17">
        <v>1.6159102102721115</v>
      </c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>
        <v>3.2798701854432197</v>
      </c>
      <c r="FZ111" s="17">
        <v>4.7085243906802612</v>
      </c>
      <c r="GA111" s="17">
        <v>5.5169233391486028</v>
      </c>
      <c r="GB111" s="17">
        <v>6.2033467836128224</v>
      </c>
      <c r="GC111" s="17">
        <v>6.7325980166147055</v>
      </c>
      <c r="GD111" s="17">
        <v>7.5154974614677537</v>
      </c>
      <c r="GE111">
        <v>7.5429465935436504</v>
      </c>
      <c r="GF111">
        <v>9.8619155694568956</v>
      </c>
      <c r="GG111">
        <v>10.870369347802523</v>
      </c>
      <c r="GH111">
        <v>12.804677681724652</v>
      </c>
      <c r="GS111">
        <v>-0.29380669077014043</v>
      </c>
      <c r="GT111">
        <v>6.4243311749179695</v>
      </c>
      <c r="GU111">
        <v>94.491730108222541</v>
      </c>
    </row>
    <row r="112" spans="1:203" x14ac:dyDescent="0.25">
      <c r="A112" s="121" t="s">
        <v>759</v>
      </c>
      <c r="B112" s="12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>
        <v>0.20676484037288639</v>
      </c>
      <c r="W112" s="17">
        <v>4.271083721718762</v>
      </c>
      <c r="X112" s="17"/>
      <c r="Y112" s="17"/>
      <c r="Z112" s="17"/>
      <c r="AA112" s="17">
        <v>3.1391992481783002</v>
      </c>
      <c r="AB112" s="17"/>
      <c r="AC112" s="17">
        <v>6.538644710152524</v>
      </c>
      <c r="AD112" s="17">
        <v>5.6138082746315189E-2</v>
      </c>
      <c r="AE112" s="17"/>
      <c r="AF112" s="17"/>
      <c r="AG112" s="17"/>
      <c r="AH112" s="17">
        <v>2.1140205144376862</v>
      </c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>
        <v>0.16564248614203009</v>
      </c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>
        <v>9.3844024768570584E-4</v>
      </c>
      <c r="CB112" s="17"/>
      <c r="CC112" s="17"/>
      <c r="CD112" s="17"/>
      <c r="CE112" s="17">
        <v>0.32540251322006153</v>
      </c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>
        <v>0.68462698096059171</v>
      </c>
      <c r="FZ112" s="17">
        <v>0.78911167571733853</v>
      </c>
      <c r="GA112" s="17">
        <v>0.89039576541828913</v>
      </c>
      <c r="GB112" s="17">
        <v>0.88505832832789555</v>
      </c>
      <c r="GC112" s="17">
        <v>0.94268949415027525</v>
      </c>
      <c r="GD112" s="17">
        <v>1.1501860248779152</v>
      </c>
      <c r="GE112">
        <v>1.0561549024046235</v>
      </c>
      <c r="GF112">
        <v>1.2434630476620416</v>
      </c>
      <c r="GG112">
        <v>1.7087983090954546</v>
      </c>
      <c r="GH112">
        <v>2.4052509136615972</v>
      </c>
      <c r="GS112">
        <v>-9.1363175970871735E-2</v>
      </c>
      <c r="GT112">
        <v>5.4553681851733904</v>
      </c>
      <c r="GU112">
        <v>33.9375750086948</v>
      </c>
    </row>
    <row r="113" spans="1:203" x14ac:dyDescent="0.25">
      <c r="A113" s="121" t="s">
        <v>760</v>
      </c>
      <c r="B113" s="12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>
        <v>0.32793128481761386</v>
      </c>
      <c r="W113" s="17"/>
      <c r="X113" s="17">
        <v>10.525208455931251</v>
      </c>
      <c r="Y113" s="17"/>
      <c r="Z113" s="17">
        <v>1.2215761201913253</v>
      </c>
      <c r="AA113" s="17"/>
      <c r="AB113" s="17"/>
      <c r="AC113" s="17"/>
      <c r="AD113" s="17">
        <v>2.3704039289250742</v>
      </c>
      <c r="AE113" s="17"/>
      <c r="AF113" s="17">
        <v>1.7532107623469566E-2</v>
      </c>
      <c r="AG113" s="17"/>
      <c r="AH113" s="17">
        <v>0.19466395087142477</v>
      </c>
      <c r="AI113" s="17">
        <v>4.1702533135934301</v>
      </c>
      <c r="AJ113" s="17"/>
      <c r="AK113" s="17"/>
      <c r="AL113" s="17">
        <v>5.3394360858449155E-4</v>
      </c>
      <c r="AM113" s="17"/>
      <c r="AN113" s="17"/>
      <c r="AO113" s="17"/>
      <c r="AP113" s="17"/>
      <c r="AQ113" s="17"/>
      <c r="AR113" s="17"/>
      <c r="AS113" s="17"/>
      <c r="AT113" s="17"/>
      <c r="AU113" s="17">
        <v>5.6514383443935926E-3</v>
      </c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>
        <v>0.25595628165720774</v>
      </c>
      <c r="BO113" s="17">
        <v>3.0127309504583984E-2</v>
      </c>
      <c r="BP113" s="17"/>
      <c r="BQ113" s="17"/>
      <c r="BR113" s="17"/>
      <c r="BS113" s="17"/>
      <c r="BT113" s="17">
        <v>0.10853264751863993</v>
      </c>
      <c r="BU113" s="17">
        <v>1.5315920697100099E-3</v>
      </c>
      <c r="BV113" s="17">
        <v>5.121705314985639E-3</v>
      </c>
      <c r="BW113" s="17">
        <v>9.2792525381213582E-4</v>
      </c>
      <c r="BX113" s="17">
        <v>8.548850647909043E-4</v>
      </c>
      <c r="BY113" s="17"/>
      <c r="BZ113" s="17">
        <v>2.2160801606196565E-3</v>
      </c>
      <c r="CA113" s="17">
        <v>3.0851960171149493E-3</v>
      </c>
      <c r="CB113" s="17"/>
      <c r="CC113" s="17"/>
      <c r="CD113" s="17">
        <v>0.37973741718388354</v>
      </c>
      <c r="CE113" s="17">
        <v>0.8113882630636654</v>
      </c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>
        <v>1.2814472395741832</v>
      </c>
      <c r="FZ113" s="17">
        <v>1.6346974527050273</v>
      </c>
      <c r="GA113" s="17">
        <v>1.7694171155111684</v>
      </c>
      <c r="GB113" s="17">
        <v>1.8938673763522513</v>
      </c>
      <c r="GC113" s="17">
        <v>1.9460349091588645</v>
      </c>
      <c r="GD113" s="17">
        <v>2.1662404504948314</v>
      </c>
      <c r="GE113">
        <v>2.1814675068085796</v>
      </c>
      <c r="GF113">
        <v>2.9842477201752953</v>
      </c>
      <c r="GG113">
        <v>3.8796357993971222</v>
      </c>
      <c r="GH113">
        <v>6.5395689963413757</v>
      </c>
      <c r="GS113">
        <v>0.87966394909307599</v>
      </c>
      <c r="GT113">
        <v>9.2780042081225602</v>
      </c>
      <c r="GU113">
        <v>56.867526570449918</v>
      </c>
    </row>
    <row r="114" spans="1:203" x14ac:dyDescent="0.25">
      <c r="A114" s="121" t="s">
        <v>761</v>
      </c>
      <c r="B114" s="12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>
        <v>4.8309258110064437E-2</v>
      </c>
      <c r="W114" s="17">
        <v>8.1222895285472232E-2</v>
      </c>
      <c r="X114" s="17">
        <v>7.4215966816900444E-2</v>
      </c>
      <c r="Y114" s="17">
        <v>4.3747073555242517</v>
      </c>
      <c r="Z114" s="17">
        <v>1.3737185637840798E-2</v>
      </c>
      <c r="AA114" s="17">
        <v>6.4473556936439982E-2</v>
      </c>
      <c r="AB114" s="17"/>
      <c r="AC114" s="17">
        <v>5.5196007900646063E-2</v>
      </c>
      <c r="AD114" s="17">
        <v>2.7609045038851923</v>
      </c>
      <c r="AE114" s="17">
        <v>6.0652543701440922E-2</v>
      </c>
      <c r="AF114" s="17">
        <v>0.18085186393206523</v>
      </c>
      <c r="AG114" s="17"/>
      <c r="AH114" s="17">
        <v>2.2998749700525378</v>
      </c>
      <c r="AI114" s="17"/>
      <c r="AJ114" s="17">
        <v>2.2813193007542802E-2</v>
      </c>
      <c r="AK114" s="17"/>
      <c r="AL114" s="17"/>
      <c r="AM114" s="17"/>
      <c r="AN114" s="17"/>
      <c r="AO114" s="17"/>
      <c r="AP114" s="17"/>
      <c r="AQ114" s="17"/>
      <c r="AR114" s="17">
        <v>2.5868440575717373E-3</v>
      </c>
      <c r="AS114" s="17">
        <v>5.3339015375762404E-2</v>
      </c>
      <c r="AT114" s="17">
        <v>0.48005113838186159</v>
      </c>
      <c r="AU114" s="17">
        <v>2.7773059632219037</v>
      </c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>
        <v>5.0727151762588171E-2</v>
      </c>
      <c r="BO114" s="17"/>
      <c r="BP114" s="17"/>
      <c r="BQ114" s="17"/>
      <c r="BR114" s="17"/>
      <c r="BS114" s="17"/>
      <c r="BT114" s="17">
        <v>0.15626647493336915</v>
      </c>
      <c r="BU114" s="17"/>
      <c r="BV114" s="17"/>
      <c r="BW114" s="17"/>
      <c r="BX114" s="17"/>
      <c r="BY114" s="17"/>
      <c r="BZ114" s="17"/>
      <c r="CA114" s="17">
        <v>1.8598288439530429E-3</v>
      </c>
      <c r="CB114" s="17"/>
      <c r="CC114" s="17"/>
      <c r="CD114" s="17">
        <v>0.16259320247995979</v>
      </c>
      <c r="CE114" s="17">
        <v>0.39036768986997206</v>
      </c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>
        <v>1.3690316460702578</v>
      </c>
      <c r="FZ114" s="17">
        <v>1.6680111998670277</v>
      </c>
      <c r="GA114" s="17">
        <v>1.6963067700442171</v>
      </c>
      <c r="GB114" s="17">
        <v>1.8498205090364859</v>
      </c>
      <c r="GC114" s="17">
        <v>1.7886450522644124</v>
      </c>
      <c r="GD114" s="17">
        <v>1.7478502739117685</v>
      </c>
      <c r="GE114">
        <v>1.7745371738400226</v>
      </c>
      <c r="GF114">
        <v>1.926748766119307</v>
      </c>
      <c r="GG114">
        <v>2.5275838917735984</v>
      </c>
      <c r="GH114">
        <v>2.0865291010597282</v>
      </c>
      <c r="GS114">
        <v>-0.12051129097326256</v>
      </c>
      <c r="GT114">
        <v>5.6532482345466768</v>
      </c>
      <c r="GU114">
        <v>38.079857937277581</v>
      </c>
    </row>
    <row r="115" spans="1:203" x14ac:dyDescent="0.25">
      <c r="A115" s="121" t="s">
        <v>762</v>
      </c>
      <c r="B115" s="12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>
        <v>1.4604508164804442</v>
      </c>
      <c r="Y115" s="17"/>
      <c r="Z115" s="17">
        <v>4.2979679873107299</v>
      </c>
      <c r="AA115" s="17">
        <v>2.5075905307108428E-2</v>
      </c>
      <c r="AB115" s="17"/>
      <c r="AC115" s="17"/>
      <c r="AD115" s="17">
        <v>3.1155558500825276</v>
      </c>
      <c r="AE115" s="17">
        <v>0.11172852684861138</v>
      </c>
      <c r="AF115" s="17">
        <v>1.1410926284987868</v>
      </c>
      <c r="AG115" s="17"/>
      <c r="AH115" s="17">
        <v>1.3587905903006836</v>
      </c>
      <c r="AI115" s="17">
        <v>2.5569585234219167E-2</v>
      </c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>
        <v>0.24761935175647817</v>
      </c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>
        <v>4.3368923007182586E-3</v>
      </c>
      <c r="BO115" s="17">
        <v>1.2640764983393917E-2</v>
      </c>
      <c r="BP115" s="17"/>
      <c r="BQ115" s="17"/>
      <c r="BR115" s="17"/>
      <c r="BS115" s="17">
        <v>0.34899593358285952</v>
      </c>
      <c r="BT115" s="17">
        <v>0.56833785489827982</v>
      </c>
      <c r="BU115" s="17">
        <v>1.63488201467951E-3</v>
      </c>
      <c r="BV115" s="17">
        <v>5.467111034039164E-3</v>
      </c>
      <c r="BW115" s="17">
        <v>9.9047770250031706E-4</v>
      </c>
      <c r="BX115" s="17">
        <v>9.1251379504685669E-4</v>
      </c>
      <c r="BY115" s="17"/>
      <c r="BZ115" s="17">
        <v>2.3654755902342826E-3</v>
      </c>
      <c r="CA115" s="17">
        <v>2.5433652430812961E-3</v>
      </c>
      <c r="CB115" s="17"/>
      <c r="CC115" s="17">
        <v>0.18302779554943599</v>
      </c>
      <c r="CD115" s="17">
        <v>0.13008874444652238</v>
      </c>
      <c r="CE115" s="17">
        <v>0.34798975060544096</v>
      </c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>
        <v>1.8896157262123732</v>
      </c>
      <c r="FZ115" s="17">
        <v>2.5580152492943915</v>
      </c>
      <c r="GA115" s="17">
        <v>3.1400309307228893</v>
      </c>
      <c r="GB115" s="17">
        <v>3.3703759874934449</v>
      </c>
      <c r="GC115" s="17">
        <v>3.5703401676416813</v>
      </c>
      <c r="GD115" s="17">
        <v>4.1123965225268329</v>
      </c>
      <c r="GE115">
        <v>4.3162502413156618</v>
      </c>
      <c r="GF115">
        <v>5.6237171860554342</v>
      </c>
      <c r="GG115">
        <v>7.1382160113613589</v>
      </c>
      <c r="GH115">
        <v>9.9567418651219644</v>
      </c>
      <c r="GS115">
        <v>2.9880126242194214</v>
      </c>
      <c r="GT115">
        <v>6.2413271515385018</v>
      </c>
      <c r="GU115">
        <v>68.298222467069778</v>
      </c>
    </row>
    <row r="116" spans="1:203" x14ac:dyDescent="0.25">
      <c r="A116" s="121" t="s">
        <v>763</v>
      </c>
      <c r="B116" s="12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>
        <v>5.1355056232947017E-3</v>
      </c>
      <c r="Y116" s="17"/>
      <c r="Z116" s="17">
        <v>7.3144365987850291E-3</v>
      </c>
      <c r="AA116" s="17">
        <v>5.9337215359783813E-2</v>
      </c>
      <c r="AB116" s="17"/>
      <c r="AC116" s="17">
        <v>0.36646422121104583</v>
      </c>
      <c r="AD116" s="17">
        <v>8.5585549767131592</v>
      </c>
      <c r="AE116" s="17">
        <v>1.0487721459055776E-2</v>
      </c>
      <c r="AF116" s="17">
        <v>4.8309241923637045E-2</v>
      </c>
      <c r="AG116" s="17">
        <v>0.19900036943854157</v>
      </c>
      <c r="AH116" s="17">
        <v>0.34177989455304747</v>
      </c>
      <c r="AI116" s="17">
        <v>1.9885055826383842E-2</v>
      </c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>
        <v>0.15767511292027417</v>
      </c>
      <c r="BO116" s="17">
        <v>5.1302676078633126E-3</v>
      </c>
      <c r="BP116" s="17"/>
      <c r="BQ116" s="17"/>
      <c r="BR116" s="17"/>
      <c r="BS116" s="17"/>
      <c r="BT116" s="17">
        <v>4.9434241031744451E-2</v>
      </c>
      <c r="BU116" s="17">
        <v>3.1943263373510435E-4</v>
      </c>
      <c r="BV116" s="17">
        <v>1.0681955400113235E-3</v>
      </c>
      <c r="BW116" s="17">
        <v>1.935207689738743E-4</v>
      </c>
      <c r="BX116" s="17">
        <v>1.7828808348836048E-4</v>
      </c>
      <c r="BY116" s="17"/>
      <c r="BZ116" s="17">
        <v>4.621707364130077E-4</v>
      </c>
      <c r="CA116" s="17">
        <v>6.2882275926933655E-4</v>
      </c>
      <c r="CB116" s="17"/>
      <c r="CC116" s="17">
        <v>9.5523444988381903E-2</v>
      </c>
      <c r="CD116" s="17">
        <v>4.9285408150729487E-2</v>
      </c>
      <c r="CE116" s="17">
        <v>0.37636705562311673</v>
      </c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>
        <v>5.7889722003009094</v>
      </c>
      <c r="FZ116" s="17">
        <v>6.5834370576123069</v>
      </c>
      <c r="GA116" s="17">
        <v>6.0052834787216858</v>
      </c>
      <c r="GB116" s="17">
        <v>5.4101340365866317</v>
      </c>
      <c r="GC116" s="17">
        <v>4.8070984652329019</v>
      </c>
      <c r="GD116" s="17">
        <v>4.2876209918178816</v>
      </c>
      <c r="GE116">
        <v>3.7444423426111202</v>
      </c>
      <c r="GF116">
        <v>3.716157496131427</v>
      </c>
      <c r="GG116">
        <v>3.4045952827762633</v>
      </c>
      <c r="GH116">
        <v>3.0380887633614333</v>
      </c>
      <c r="GS116">
        <v>-0.13203444631582223</v>
      </c>
      <c r="GT116">
        <v>5.080608251990121</v>
      </c>
      <c r="GU116">
        <v>62.086938520377608</v>
      </c>
    </row>
    <row r="117" spans="1:203" x14ac:dyDescent="0.25">
      <c r="A117" s="121" t="s">
        <v>764</v>
      </c>
      <c r="B117" s="12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>
        <v>3.1822798135890007E-2</v>
      </c>
      <c r="Y117" s="17"/>
      <c r="Z117" s="17"/>
      <c r="AA117" s="17"/>
      <c r="AB117" s="17"/>
      <c r="AC117" s="17"/>
      <c r="AD117" s="17">
        <v>0.27056179744469233</v>
      </c>
      <c r="AE117" s="17">
        <v>2.1700241387011932E-2</v>
      </c>
      <c r="AF117" s="17">
        <v>7.1745821264986159E-2</v>
      </c>
      <c r="AG117" s="17"/>
      <c r="AH117" s="17">
        <v>0.16731476222311048</v>
      </c>
      <c r="AI117" s="17">
        <v>5.6911393223874604E-2</v>
      </c>
      <c r="AJ117" s="17">
        <v>1.0934081620754151E-2</v>
      </c>
      <c r="AK117" s="17"/>
      <c r="AL117" s="17"/>
      <c r="AM117" s="17"/>
      <c r="AN117" s="17">
        <v>1.5693670100661665E-3</v>
      </c>
      <c r="AO117" s="17">
        <v>0.27574611306344154</v>
      </c>
      <c r="AP117" s="17"/>
      <c r="AQ117" s="17"/>
      <c r="AR117" s="17">
        <v>9.5051819865076622E-5</v>
      </c>
      <c r="AS117" s="17">
        <v>1.9599057262217369E-3</v>
      </c>
      <c r="AT117" s="17">
        <v>1.7639151535995632E-2</v>
      </c>
      <c r="AU117" s="17">
        <v>0.29603910019248342</v>
      </c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>
        <v>3.0913284633001742E-3</v>
      </c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>
        <v>3.1321328254026869E-3</v>
      </c>
      <c r="CB117" s="17"/>
      <c r="CC117" s="17"/>
      <c r="CD117" s="17"/>
      <c r="CE117" s="17">
        <v>6.2762109706800979E-3</v>
      </c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>
        <v>2.5910110002504276</v>
      </c>
      <c r="FZ117" s="17">
        <v>2.9377626194217785</v>
      </c>
      <c r="GA117" s="17">
        <v>2.6857109743493277</v>
      </c>
      <c r="GB117" s="17">
        <v>2.4251092281704292</v>
      </c>
      <c r="GC117" s="17">
        <v>2.1597846538852701</v>
      </c>
      <c r="GD117" s="17">
        <v>1.930408144406661</v>
      </c>
      <c r="GE117">
        <v>1.6892675265212607</v>
      </c>
      <c r="GF117">
        <v>1.6766825836938946</v>
      </c>
      <c r="GG117">
        <v>1.5378622435468334</v>
      </c>
      <c r="GH117">
        <v>1.3742299727744165</v>
      </c>
      <c r="GS117">
        <v>-7.2862487953697749E-2</v>
      </c>
      <c r="GT117">
        <v>3.2506055838625909</v>
      </c>
      <c r="GU117">
        <v>25.422111299836967</v>
      </c>
    </row>
    <row r="118" spans="1:203" x14ac:dyDescent="0.25">
      <c r="A118" s="121" t="s">
        <v>765</v>
      </c>
      <c r="B118" s="12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>
        <v>15.40567612568343</v>
      </c>
      <c r="N118" s="17">
        <v>1.0201556422405644</v>
      </c>
      <c r="O118" s="17">
        <v>0.12360227389196009</v>
      </c>
      <c r="P118" s="17">
        <v>3.6625546823572004E-3</v>
      </c>
      <c r="Q118" s="17"/>
      <c r="R118" s="17">
        <v>5.332295724271164E-5</v>
      </c>
      <c r="S118" s="17"/>
      <c r="T118" s="17"/>
      <c r="U118" s="17">
        <v>1.0799023888352609E-3</v>
      </c>
      <c r="V118" s="17"/>
      <c r="W118" s="17"/>
      <c r="X118" s="17"/>
      <c r="Y118" s="17"/>
      <c r="Z118" s="17"/>
      <c r="AA118" s="17">
        <v>0.1131058507996482</v>
      </c>
      <c r="AB118" s="17"/>
      <c r="AC118" s="17">
        <v>0.31478318959308321</v>
      </c>
      <c r="AD118" s="17">
        <v>4.912072633683112E-3</v>
      </c>
      <c r="AE118" s="17">
        <v>8.4145981182263963E-3</v>
      </c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>
        <v>7.8229729844839349E-5</v>
      </c>
      <c r="BO118" s="17">
        <v>5.8434805016359722E-3</v>
      </c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>
        <v>2.8627829819883929E-3</v>
      </c>
      <c r="CE118" s="17">
        <v>1.5437059515372567E-4</v>
      </c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>
        <v>4.3704393391264459E-2</v>
      </c>
      <c r="FZ118" s="17">
        <v>6.793164979455843E-2</v>
      </c>
      <c r="GA118" s="17">
        <v>0.13102611464647451</v>
      </c>
      <c r="GB118" s="17">
        <v>0.23647266385909971</v>
      </c>
      <c r="GC118" s="17">
        <v>0.28122667706250737</v>
      </c>
      <c r="GD118" s="17">
        <v>0.53806854650961544</v>
      </c>
      <c r="GE118">
        <v>0.71500934686166773</v>
      </c>
      <c r="GF118">
        <v>1.4654020302583499</v>
      </c>
      <c r="GG118">
        <v>3.6955830057517729</v>
      </c>
      <c r="GH118">
        <v>7.2155602653668813</v>
      </c>
      <c r="GS118">
        <v>0.41206297537398756</v>
      </c>
      <c r="GT118">
        <v>2.8580376868853441</v>
      </c>
      <c r="GU118">
        <v>34.664469752559178</v>
      </c>
    </row>
    <row r="119" spans="1:203" x14ac:dyDescent="0.25">
      <c r="A119" s="121" t="s">
        <v>766</v>
      </c>
      <c r="B119" s="12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>
        <v>0.48933656886673788</v>
      </c>
      <c r="X119" s="17"/>
      <c r="Y119" s="17"/>
      <c r="Z119" s="17"/>
      <c r="AA119" s="17"/>
      <c r="AB119" s="17"/>
      <c r="AC119" s="17"/>
      <c r="AD119" s="17">
        <v>2.065789297607612</v>
      </c>
      <c r="AE119" s="17"/>
      <c r="AF119" s="17">
        <v>1.3046254898107083E-4</v>
      </c>
      <c r="AG119" s="17"/>
      <c r="AH119" s="17">
        <v>0.54290136971874903</v>
      </c>
      <c r="AI119" s="17">
        <v>1.0274818540333729E-2</v>
      </c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>
        <v>7.3855467307077455E-2</v>
      </c>
      <c r="BO119" s="17">
        <v>0.18871199244449546</v>
      </c>
      <c r="BP119" s="17"/>
      <c r="BQ119" s="17"/>
      <c r="BR119" s="17"/>
      <c r="BS119" s="17"/>
      <c r="BT119" s="17">
        <v>1.6737324678977843</v>
      </c>
      <c r="BU119" s="17">
        <v>1.1653247882631834E-2</v>
      </c>
      <c r="BV119" s="17">
        <v>3.8968928344360783E-2</v>
      </c>
      <c r="BW119" s="17">
        <v>7.0596887690428664E-3</v>
      </c>
      <c r="BX119" s="17">
        <v>6.5039963789461624E-3</v>
      </c>
      <c r="BY119" s="17"/>
      <c r="BZ119" s="17">
        <v>1.6860159016471997E-2</v>
      </c>
      <c r="CA119" s="17">
        <v>9.1457678984809096E-2</v>
      </c>
      <c r="CB119" s="17"/>
      <c r="CC119" s="17">
        <v>6.3956315565664124</v>
      </c>
      <c r="CD119" s="17">
        <v>3.1949160456784149</v>
      </c>
      <c r="CE119" s="17">
        <v>4.1685242629139765</v>
      </c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>
        <v>6.2944037999420361</v>
      </c>
      <c r="FZ119" s="17">
        <v>7.7814485787978454</v>
      </c>
      <c r="GA119" s="17">
        <v>8.4625485661222442</v>
      </c>
      <c r="GB119" s="17">
        <v>9.0063886262908746</v>
      </c>
      <c r="GC119" s="17">
        <v>9.2025265788768777</v>
      </c>
      <c r="GD119" s="17">
        <v>9.6651132095358054</v>
      </c>
      <c r="GE119">
        <v>9.4639676192217017</v>
      </c>
      <c r="GF119">
        <v>9.8352893715094805</v>
      </c>
      <c r="GG119">
        <v>10.705038215614541</v>
      </c>
      <c r="GH119">
        <v>10.771678281943757</v>
      </c>
      <c r="GS119">
        <v>1.6843611780902836</v>
      </c>
      <c r="GT119">
        <v>3.8362653512212579</v>
      </c>
      <c r="GU119">
        <v>115.68533738663355</v>
      </c>
    </row>
    <row r="120" spans="1:203" x14ac:dyDescent="0.25">
      <c r="A120" s="121" t="s">
        <v>767</v>
      </c>
      <c r="B120" s="12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>
        <v>0.32832137644893689</v>
      </c>
      <c r="W120" s="17"/>
      <c r="X120" s="17">
        <v>0.90622195346591328</v>
      </c>
      <c r="Y120" s="17">
        <v>1.4835931381854727E-3</v>
      </c>
      <c r="Z120" s="17">
        <v>0.41361993255510637</v>
      </c>
      <c r="AA120" s="17">
        <v>0.77502495227785073</v>
      </c>
      <c r="AB120" s="17"/>
      <c r="AC120" s="17">
        <v>9.0618665166763302E-3</v>
      </c>
      <c r="AD120" s="17">
        <v>0.94056109923032816</v>
      </c>
      <c r="AE120" s="17">
        <v>3.4350215881426935E-2</v>
      </c>
      <c r="AF120" s="17">
        <v>0.4875903220275502</v>
      </c>
      <c r="AG120" s="17"/>
      <c r="AH120" s="17">
        <v>0.65674247688072762</v>
      </c>
      <c r="AI120" s="17">
        <v>2.6546195620660127</v>
      </c>
      <c r="AJ120" s="17"/>
      <c r="AK120" s="17"/>
      <c r="AL120" s="17">
        <v>1.5847710724858557E-3</v>
      </c>
      <c r="AM120" s="17"/>
      <c r="AN120" s="17"/>
      <c r="AO120" s="17"/>
      <c r="AP120" s="17"/>
      <c r="AQ120" s="17"/>
      <c r="AR120" s="17">
        <v>2.3699804297627951E-3</v>
      </c>
      <c r="AS120" s="17">
        <v>4.886743064908082E-2</v>
      </c>
      <c r="AT120" s="17">
        <v>0.4398068758417274</v>
      </c>
      <c r="AU120" s="17">
        <v>0.95137538651223008</v>
      </c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>
        <v>4.5520951098559435E-2</v>
      </c>
      <c r="BO120" s="17">
        <v>4.3082560029229069E-2</v>
      </c>
      <c r="BP120" s="17"/>
      <c r="BQ120" s="17"/>
      <c r="BR120" s="17"/>
      <c r="BS120" s="17">
        <v>0.62549731098263461</v>
      </c>
      <c r="BT120" s="17"/>
      <c r="BU120" s="17">
        <v>4.1746739521523728E-3</v>
      </c>
      <c r="BV120" s="17">
        <v>1.3960277146851021E-2</v>
      </c>
      <c r="BW120" s="17">
        <v>2.5291415606019177E-3</v>
      </c>
      <c r="BX120" s="17">
        <v>2.3300641274908922E-3</v>
      </c>
      <c r="BY120" s="17"/>
      <c r="BZ120" s="17">
        <v>6.0401510939619542E-3</v>
      </c>
      <c r="CA120" s="17">
        <v>2.5061056957494409E-3</v>
      </c>
      <c r="CB120" s="17"/>
      <c r="CC120" s="17">
        <v>0.90317770468765102</v>
      </c>
      <c r="CD120" s="17">
        <v>0.13507677343898813</v>
      </c>
      <c r="CE120" s="17">
        <v>0.19508380067615655</v>
      </c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>
        <v>2.2743538718801966</v>
      </c>
      <c r="FZ120" s="17">
        <v>2.8454129355327593</v>
      </c>
      <c r="GA120" s="17">
        <v>2.7022243224164426</v>
      </c>
      <c r="GB120" s="17">
        <v>2.5229815707985925</v>
      </c>
      <c r="GC120" s="17">
        <v>2.4984843391320513</v>
      </c>
      <c r="GD120" s="17">
        <v>2.2124062567514926</v>
      </c>
      <c r="GE120">
        <v>1.898885467997744</v>
      </c>
      <c r="GF120">
        <v>1.8086056107970923</v>
      </c>
      <c r="GG120">
        <v>1.7360611611263073</v>
      </c>
      <c r="GH120">
        <v>1.5239059200803591</v>
      </c>
      <c r="GS120">
        <v>-5.058133764109439E-2</v>
      </c>
      <c r="GT120">
        <v>3.2174800863922206</v>
      </c>
      <c r="GU120">
        <v>35.82080151474819</v>
      </c>
    </row>
    <row r="121" spans="1:203" x14ac:dyDescent="0.25">
      <c r="A121" s="121" t="s">
        <v>768</v>
      </c>
      <c r="B121" s="12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>
        <v>9.1178102439939904E-3</v>
      </c>
      <c r="Z121" s="17"/>
      <c r="AA121" s="17"/>
      <c r="AB121" s="17"/>
      <c r="AC121" s="17"/>
      <c r="AD121" s="17">
        <v>1.5232281547397075</v>
      </c>
      <c r="AE121" s="17">
        <v>1.1651778529851132E-2</v>
      </c>
      <c r="AF121" s="17">
        <v>2.2793039707539231</v>
      </c>
      <c r="AG121" s="17"/>
      <c r="AH121" s="17">
        <v>2.7614966464191953E-2</v>
      </c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>
        <v>2.740928494804163E-2</v>
      </c>
      <c r="BO121" s="17"/>
      <c r="BP121" s="17"/>
      <c r="BQ121" s="17"/>
      <c r="BR121" s="17"/>
      <c r="BS121" s="17"/>
      <c r="BT121" s="17">
        <v>0.50172098653923336</v>
      </c>
      <c r="BU121" s="17">
        <v>1.7501649495409818E-2</v>
      </c>
      <c r="BV121" s="17">
        <v>5.8526217923437165E-2</v>
      </c>
      <c r="BW121" s="17">
        <v>1.0594080441158144E-2</v>
      </c>
      <c r="BX121" s="17">
        <v>9.7601839233627738E-3</v>
      </c>
      <c r="BY121" s="17"/>
      <c r="BZ121" s="17">
        <v>2.5303406085540159E-2</v>
      </c>
      <c r="CA121" s="17">
        <v>2.2501500606873039E-3</v>
      </c>
      <c r="CB121" s="17"/>
      <c r="CC121" s="17"/>
      <c r="CD121" s="17"/>
      <c r="CE121" s="17">
        <v>0.37918376822400413</v>
      </c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>
        <v>0.19930862012620204</v>
      </c>
      <c r="FZ121" s="17">
        <v>0.36104220098837081</v>
      </c>
      <c r="GA121" s="17">
        <v>0.33216022243816234</v>
      </c>
      <c r="GB121" s="17">
        <v>0.44173072825318566</v>
      </c>
      <c r="GC121" s="17">
        <v>0.49475413036967114</v>
      </c>
      <c r="GD121" s="17">
        <v>0.72339534330954836</v>
      </c>
      <c r="GE121">
        <v>0.71154983525274618</v>
      </c>
      <c r="GF121">
        <v>1.1812802307702368</v>
      </c>
      <c r="GG121">
        <v>2.1482781345280948</v>
      </c>
      <c r="GH121">
        <v>4.9015359937612395</v>
      </c>
      <c r="GS121">
        <v>-5.5550201327804555E-2</v>
      </c>
      <c r="GT121">
        <v>1.3551047203316851</v>
      </c>
      <c r="GU121">
        <v>17.677756367173881</v>
      </c>
    </row>
    <row r="122" spans="1:203" x14ac:dyDescent="0.25">
      <c r="A122" s="121" t="s">
        <v>769</v>
      </c>
      <c r="B122" s="12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>
        <v>0.24535304943637781</v>
      </c>
      <c r="W122" s="17"/>
      <c r="X122" s="17">
        <v>6.9157167834838756E-3</v>
      </c>
      <c r="Y122" s="17"/>
      <c r="Z122" s="17">
        <v>7.0841149262909645E-2</v>
      </c>
      <c r="AA122" s="17"/>
      <c r="AB122" s="17"/>
      <c r="AC122" s="17"/>
      <c r="AD122" s="17"/>
      <c r="AE122" s="17"/>
      <c r="AF122" s="17">
        <v>0.1484134786530738</v>
      </c>
      <c r="AG122" s="17"/>
      <c r="AH122" s="17">
        <v>1.2614454043893081E-2</v>
      </c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>
        <v>7.2310199692774127E-3</v>
      </c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>
        <v>1.4519617572922687E-2</v>
      </c>
      <c r="CB122" s="17"/>
      <c r="CC122" s="17"/>
      <c r="CD122" s="17"/>
      <c r="CE122" s="17">
        <v>1.4269208609864496E-2</v>
      </c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>
        <v>3.7922519810138743E-2</v>
      </c>
      <c r="FZ122" s="17">
        <v>6.3083659199847361E-2</v>
      </c>
      <c r="GA122" s="17">
        <v>9.3252366086536212E-2</v>
      </c>
      <c r="GB122" s="17">
        <v>9.5458570225904177E-2</v>
      </c>
      <c r="GC122" s="17">
        <v>0.13121708380536176</v>
      </c>
      <c r="GD122" s="17">
        <v>0.17058436513682199</v>
      </c>
      <c r="GE122">
        <v>0.15958638765258037</v>
      </c>
      <c r="GF122">
        <v>0.23693046048641603</v>
      </c>
      <c r="GG122">
        <v>0.27762639487540003</v>
      </c>
      <c r="GH122">
        <v>0.3848915434088066</v>
      </c>
      <c r="GS122">
        <v>-6.0390602280541708E-3</v>
      </c>
      <c r="GT122">
        <v>0.41047672338545516</v>
      </c>
      <c r="GU122">
        <v>2.5751487081770175</v>
      </c>
    </row>
    <row r="123" spans="1:203" x14ac:dyDescent="0.25">
      <c r="A123" s="121" t="s">
        <v>770</v>
      </c>
      <c r="B123" s="12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>
        <v>1.0411687251244814</v>
      </c>
      <c r="W123" s="17">
        <v>0.19644928588404417</v>
      </c>
      <c r="X123" s="17">
        <v>0.41409799469703379</v>
      </c>
      <c r="Y123" s="17">
        <v>0.15289053312654374</v>
      </c>
      <c r="Z123" s="17">
        <v>1.7304998506113933</v>
      </c>
      <c r="AA123" s="17">
        <v>0.41223413884635746</v>
      </c>
      <c r="AB123" s="17"/>
      <c r="AC123" s="17"/>
      <c r="AD123" s="17">
        <v>4.4994229404568689</v>
      </c>
      <c r="AE123" s="17">
        <v>0.12104533794147947</v>
      </c>
      <c r="AF123" s="17">
        <v>0.64665776961148047</v>
      </c>
      <c r="AG123" s="17"/>
      <c r="AH123" s="17">
        <v>4.1170568071198588</v>
      </c>
      <c r="AI123" s="17">
        <v>1.5271912869633384</v>
      </c>
      <c r="AJ123" s="17"/>
      <c r="AK123" s="17">
        <v>6.7082189408697295E-3</v>
      </c>
      <c r="AL123" s="17">
        <v>0.44630175855513871</v>
      </c>
      <c r="AM123" s="17"/>
      <c r="AN123" s="17"/>
      <c r="AO123" s="17"/>
      <c r="AP123" s="17"/>
      <c r="AQ123" s="17">
        <v>4.2208139552917453E-5</v>
      </c>
      <c r="AR123" s="17">
        <v>5.6314332024901027E-3</v>
      </c>
      <c r="AS123" s="17">
        <v>0.11611643202689216</v>
      </c>
      <c r="AT123" s="17">
        <v>1.0450478882420293</v>
      </c>
      <c r="AU123" s="17">
        <v>0.54541028892015542</v>
      </c>
      <c r="AV123" s="17"/>
      <c r="AW123" s="17">
        <v>1.6839288414273026E-4</v>
      </c>
      <c r="AX123" s="17">
        <v>1.7004141360269769E-2</v>
      </c>
      <c r="AY123" s="17">
        <v>5.0059943832394836E-2</v>
      </c>
      <c r="AZ123" s="17">
        <v>8.2561413004692941E-2</v>
      </c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>
        <v>1.513106794052069</v>
      </c>
      <c r="BO123" s="17">
        <v>1.684716284752864E-2</v>
      </c>
      <c r="BP123" s="17"/>
      <c r="BQ123" s="17"/>
      <c r="BR123" s="17"/>
      <c r="BS123" s="17">
        <v>1.5834737428845009</v>
      </c>
      <c r="BT123" s="17">
        <v>0.46645264505553646</v>
      </c>
      <c r="BU123" s="17">
        <v>7.6310735387356519E-3</v>
      </c>
      <c r="BV123" s="17">
        <v>2.5518616004448755E-2</v>
      </c>
      <c r="BW123" s="17">
        <v>4.623416621138075E-3</v>
      </c>
      <c r="BX123" s="17">
        <v>4.2594915931851258E-3</v>
      </c>
      <c r="BY123" s="17"/>
      <c r="BZ123" s="17">
        <v>1.104166976459931E-2</v>
      </c>
      <c r="CA123" s="17">
        <v>6.2261974067827838E-3</v>
      </c>
      <c r="CB123" s="17"/>
      <c r="CC123" s="17">
        <v>2.7613000165095904</v>
      </c>
      <c r="CD123" s="17">
        <v>0.29342607215157029</v>
      </c>
      <c r="CE123" s="17">
        <v>0.93955246852749419</v>
      </c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>
        <v>1.3775960890040779</v>
      </c>
      <c r="FZ123" s="17">
        <v>1.8858065092931422</v>
      </c>
      <c r="GA123" s="17">
        <v>2.294693412117593</v>
      </c>
      <c r="GB123" s="17">
        <v>2.5096955412226603</v>
      </c>
      <c r="GC123" s="17">
        <v>2.6569373536218248</v>
      </c>
      <c r="GD123" s="17">
        <v>2.6377775715740484</v>
      </c>
      <c r="GE123">
        <v>2.4196430158051188</v>
      </c>
      <c r="GF123">
        <v>3.6080903375622602</v>
      </c>
      <c r="GG123">
        <v>4.2174817699489564</v>
      </c>
      <c r="GH123">
        <v>6.8850362720107086</v>
      </c>
      <c r="GS123">
        <v>-0.17495087759709102</v>
      </c>
      <c r="GT123">
        <v>9.0837626303601837</v>
      </c>
      <c r="GU123">
        <v>64.208795781372174</v>
      </c>
    </row>
    <row r="124" spans="1:203" x14ac:dyDescent="0.25">
      <c r="A124" s="121" t="s">
        <v>369</v>
      </c>
      <c r="B124" s="12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>
        <v>1.0761578469853756</v>
      </c>
      <c r="Q124" s="17">
        <v>6.0658699872675123E-2</v>
      </c>
      <c r="R124" s="17">
        <v>2.1977664458252822E-2</v>
      </c>
      <c r="S124" s="17">
        <v>0.29581163982273412</v>
      </c>
      <c r="T124" s="17">
        <v>2.4313285464882262E-2</v>
      </c>
      <c r="U124" s="17">
        <v>0.44509407536152801</v>
      </c>
      <c r="V124" s="17"/>
      <c r="W124" s="17">
        <v>2.9822279741556062E-4</v>
      </c>
      <c r="X124" s="17">
        <v>0.23691101629423067</v>
      </c>
      <c r="Y124" s="17">
        <v>1.6914020713018025E-2</v>
      </c>
      <c r="Z124" s="17">
        <v>0.35288022031704169</v>
      </c>
      <c r="AA124" s="17">
        <v>8.8598975512312415E-3</v>
      </c>
      <c r="AB124" s="17">
        <v>4.6400910419046636E-3</v>
      </c>
      <c r="AC124" s="17"/>
      <c r="AD124" s="17">
        <v>1.8620730040488892E-3</v>
      </c>
      <c r="AE124" s="17">
        <v>3.4883517193872275E-3</v>
      </c>
      <c r="AF124" s="17">
        <v>6.6630672732162621E-3</v>
      </c>
      <c r="AG124" s="17"/>
      <c r="AH124" s="17">
        <v>0.12013205129592784</v>
      </c>
      <c r="AI124" s="17">
        <v>21.736020213630535</v>
      </c>
      <c r="AJ124" s="17"/>
      <c r="AK124" s="17"/>
      <c r="AL124" s="17"/>
      <c r="AM124" s="17"/>
      <c r="AN124" s="17"/>
      <c r="AO124" s="17"/>
      <c r="AP124" s="17"/>
      <c r="AQ124" s="17"/>
      <c r="AR124" s="17">
        <v>2.2871529841539588E-5</v>
      </c>
      <c r="AS124" s="17">
        <v>4.715958344355119E-4</v>
      </c>
      <c r="AT124" s="17">
        <v>4.2443625099196063E-3</v>
      </c>
      <c r="AU124" s="17">
        <v>9.2202061874706006E-4</v>
      </c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>
        <v>1.162520484383724E-2</v>
      </c>
      <c r="BO124" s="17"/>
      <c r="BP124" s="17"/>
      <c r="BQ124" s="17"/>
      <c r="BR124" s="17"/>
      <c r="BS124" s="17"/>
      <c r="BT124" s="17">
        <v>29.408116288311501</v>
      </c>
      <c r="BU124" s="17">
        <v>1.2433399188395797</v>
      </c>
      <c r="BV124" s="17">
        <v>4.1577785603579169</v>
      </c>
      <c r="BW124" s="17">
        <v>0.75357286884304653</v>
      </c>
      <c r="BX124" s="17">
        <v>0.69425655585830337</v>
      </c>
      <c r="BY124" s="17"/>
      <c r="BZ124" s="17">
        <v>1.7996881649901257</v>
      </c>
      <c r="CA124" s="17">
        <v>0.18616867342319374</v>
      </c>
      <c r="CB124" s="17"/>
      <c r="CC124" s="17">
        <v>0.22523367416149212</v>
      </c>
      <c r="CD124" s="17">
        <v>4.6565404905638221</v>
      </c>
      <c r="CE124" s="17">
        <v>12.79285693467517</v>
      </c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>
        <v>3.9384243441210063</v>
      </c>
      <c r="FZ124" s="17">
        <v>6.1551006066124403</v>
      </c>
      <c r="GA124" s="17">
        <v>8.3036163711752486</v>
      </c>
      <c r="GB124" s="17">
        <v>11.525790419442465</v>
      </c>
      <c r="GC124" s="17">
        <v>13.906669605951992</v>
      </c>
      <c r="GD124" s="17">
        <v>19.052426541911636</v>
      </c>
      <c r="GE124">
        <v>19.32550405728734</v>
      </c>
      <c r="GF124">
        <v>23.397029331343663</v>
      </c>
      <c r="GG124">
        <v>28.294495131702391</v>
      </c>
      <c r="GH124">
        <v>37.533599870789544</v>
      </c>
      <c r="GS124">
        <v>-0.71488117365990733</v>
      </c>
      <c r="GT124">
        <v>38.596089194338333</v>
      </c>
      <c r="GU124">
        <v>289.66138492398045</v>
      </c>
    </row>
    <row r="125" spans="1:203" x14ac:dyDescent="0.25">
      <c r="A125" s="121" t="s">
        <v>29</v>
      </c>
      <c r="B125" s="128">
        <v>3.3498221290074376E-2</v>
      </c>
      <c r="C125" s="17">
        <v>0.13149364067503513</v>
      </c>
      <c r="D125" s="17">
        <v>5.640934074618892E-3</v>
      </c>
      <c r="E125" s="17">
        <v>9.5454816775500342E-2</v>
      </c>
      <c r="F125" s="17">
        <v>0.37391908301480531</v>
      </c>
      <c r="G125" s="17">
        <v>0.1267656441970221</v>
      </c>
      <c r="H125" s="17">
        <v>4.5840542990680994E-2</v>
      </c>
      <c r="I125" s="17">
        <v>5.8474245630043171E-2</v>
      </c>
      <c r="J125" s="17">
        <v>5.2785176093269768E-3</v>
      </c>
      <c r="K125" s="17">
        <v>5.8500142415611564E-2</v>
      </c>
      <c r="L125" s="17">
        <v>1.3788208758998664E-2</v>
      </c>
      <c r="M125" s="17">
        <v>3.6424679643615954E-2</v>
      </c>
      <c r="N125" s="17">
        <v>0.29584415158671123</v>
      </c>
      <c r="O125" s="17">
        <v>3.561256058078776E-2</v>
      </c>
      <c r="P125" s="17">
        <v>0.12062635114429175</v>
      </c>
      <c r="Q125" s="17">
        <v>7.8892308886635037E-2</v>
      </c>
      <c r="R125" s="17">
        <v>9.5166921677167955E-3</v>
      </c>
      <c r="S125" s="17">
        <v>0.37611220107835247</v>
      </c>
      <c r="T125" s="17">
        <v>0.29529470332597912</v>
      </c>
      <c r="U125" s="17">
        <v>0.19273309540858019</v>
      </c>
      <c r="V125" s="17"/>
      <c r="W125" s="17"/>
      <c r="X125" s="17"/>
      <c r="Y125" s="17">
        <v>7.1055126973985319E-2</v>
      </c>
      <c r="Z125" s="17"/>
      <c r="AA125" s="17"/>
      <c r="AB125" s="17"/>
      <c r="AC125" s="17"/>
      <c r="AD125" s="17"/>
      <c r="AE125" s="17"/>
      <c r="AF125" s="17"/>
      <c r="AG125" s="17"/>
      <c r="AH125" s="17"/>
      <c r="AI125" s="17">
        <v>0.56500337513835652</v>
      </c>
      <c r="AJ125" s="17">
        <v>12.347153843867153</v>
      </c>
      <c r="AK125" s="17">
        <v>16.860746751312501</v>
      </c>
      <c r="AL125" s="17">
        <v>3.5906462165536585E-2</v>
      </c>
      <c r="AM125" s="17">
        <v>0.5575111600829481</v>
      </c>
      <c r="AN125" s="17">
        <v>0.1176687387574637</v>
      </c>
      <c r="AO125" s="17">
        <v>1.1957346939544253</v>
      </c>
      <c r="AP125" s="17">
        <v>1.0642505966131397</v>
      </c>
      <c r="AQ125" s="17">
        <v>4.3746296839685402E-2</v>
      </c>
      <c r="AR125" s="17">
        <v>1.368012971394286E-4</v>
      </c>
      <c r="AS125" s="17">
        <v>2.8207523643283515E-3</v>
      </c>
      <c r="AT125" s="17">
        <v>2.5386771278955163E-2</v>
      </c>
      <c r="AU125" s="17">
        <v>1.5572259801604071</v>
      </c>
      <c r="AV125" s="17">
        <v>1.4184352134785021</v>
      </c>
      <c r="AW125" s="17">
        <v>0.19366198185813813</v>
      </c>
      <c r="AX125" s="17">
        <v>1.9221431493493247E-2</v>
      </c>
      <c r="AY125" s="17">
        <v>5.6587613602809492E-2</v>
      </c>
      <c r="AZ125" s="17">
        <v>9.3327178976741379E-2</v>
      </c>
      <c r="BA125" s="17"/>
      <c r="BB125" s="17"/>
      <c r="BC125" s="17">
        <v>0.26452756896641461</v>
      </c>
      <c r="BD125" s="17">
        <v>0.20940734903759284</v>
      </c>
      <c r="BE125" s="17">
        <v>4.7462456474117133E-3</v>
      </c>
      <c r="BF125" s="17">
        <v>8.1853182159972592E-4</v>
      </c>
      <c r="BG125" s="17">
        <v>2.0058733996185176E-4</v>
      </c>
      <c r="BH125" s="17">
        <v>6.2217812026546762E-2</v>
      </c>
      <c r="BI125" s="17">
        <v>5.5979337837310907E-3</v>
      </c>
      <c r="BJ125" s="17">
        <v>0.17106812921797987</v>
      </c>
      <c r="BK125" s="17">
        <v>3.457679962984169</v>
      </c>
      <c r="BL125" s="17">
        <v>3.7018984152073782E-2</v>
      </c>
      <c r="BM125" s="17">
        <v>1.0269354805678761</v>
      </c>
      <c r="BN125" s="17">
        <v>0.61903393176906285</v>
      </c>
      <c r="BO125" s="17"/>
      <c r="BP125" s="17"/>
      <c r="BQ125" s="17">
        <v>3.3336028532351416</v>
      </c>
      <c r="BR125" s="17">
        <v>9.0660719562050698E-2</v>
      </c>
      <c r="BS125" s="17"/>
      <c r="BT125" s="17">
        <v>0.1193750376449919</v>
      </c>
      <c r="BU125" s="17">
        <v>0.1927915826601504</v>
      </c>
      <c r="BV125" s="17">
        <v>0.64470278550211013</v>
      </c>
      <c r="BW125" s="17">
        <v>0.11670779922824528</v>
      </c>
      <c r="BX125" s="17">
        <v>0.10752132684713173</v>
      </c>
      <c r="BY125" s="17"/>
      <c r="BZ125" s="17">
        <v>0.27875011874100181</v>
      </c>
      <c r="CA125" s="17">
        <v>1.8034769308114654E-2</v>
      </c>
      <c r="CB125" s="17">
        <v>1.4216458769828076E-2</v>
      </c>
      <c r="CC125" s="17">
        <v>0.11057676194694012</v>
      </c>
      <c r="CD125" s="17">
        <v>1.0476745845120765</v>
      </c>
      <c r="CE125" s="17">
        <v>3.0562028351581425</v>
      </c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>
        <v>0.60673412943344551</v>
      </c>
      <c r="FZ125" s="17">
        <v>0.77592234663076132</v>
      </c>
      <c r="GA125" s="17">
        <v>1.0662557947490801</v>
      </c>
      <c r="GB125" s="17">
        <v>1.0906807065834265</v>
      </c>
      <c r="GC125" s="17">
        <v>1.3492040323711751</v>
      </c>
      <c r="GD125" s="17">
        <v>1.4857218750199681</v>
      </c>
      <c r="GE125">
        <v>2.1498449162767814</v>
      </c>
      <c r="GF125">
        <v>2.6247074447683127</v>
      </c>
      <c r="GG125">
        <v>3.5231505711812874</v>
      </c>
      <c r="GH125">
        <v>7.7350338852304601</v>
      </c>
      <c r="GQ125">
        <v>3.1292659128840342E-2</v>
      </c>
      <c r="GR125">
        <v>1.1758618958638291E-3</v>
      </c>
      <c r="GS125">
        <v>-0.16226286741385115</v>
      </c>
      <c r="GT125">
        <v>8.3577421675637549</v>
      </c>
      <c r="GU125">
        <v>84.240565185319767</v>
      </c>
    </row>
    <row r="126" spans="1:203" x14ac:dyDescent="0.25">
      <c r="A126" s="121" t="s">
        <v>370</v>
      </c>
      <c r="B126" s="12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>
        <v>0.38611766667995934</v>
      </c>
      <c r="Q126" s="17">
        <v>0.15998573306870242</v>
      </c>
      <c r="R126" s="17">
        <v>1.9951182117695733E-2</v>
      </c>
      <c r="S126" s="17">
        <v>0.74253463011357501</v>
      </c>
      <c r="T126" s="17">
        <v>0.55083451318882848</v>
      </c>
      <c r="U126" s="17">
        <v>0.40405353234477348</v>
      </c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>
        <v>2.0803899283288856</v>
      </c>
      <c r="AK126" s="17">
        <v>1.5788345244071071</v>
      </c>
      <c r="AL126" s="17">
        <v>7.8763847145715937E-2</v>
      </c>
      <c r="AM126" s="17">
        <v>2.9033704960895197E-2</v>
      </c>
      <c r="AN126" s="17"/>
      <c r="AO126" s="17"/>
      <c r="AP126" s="17"/>
      <c r="AQ126" s="17"/>
      <c r="AR126" s="17"/>
      <c r="AS126" s="17"/>
      <c r="AT126" s="17"/>
      <c r="AU126" s="17">
        <v>0.21599471983200436</v>
      </c>
      <c r="AV126" s="17"/>
      <c r="AW126" s="17">
        <v>2.7857585515577595E-2</v>
      </c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>
        <v>5.3283027982556019E-2</v>
      </c>
      <c r="BK126" s="17"/>
      <c r="BL126" s="17"/>
      <c r="BM126" s="17"/>
      <c r="BN126" s="17">
        <v>5.1685281262090578E-2</v>
      </c>
      <c r="BO126" s="17">
        <v>0.17319337756895001</v>
      </c>
      <c r="BP126" s="17"/>
      <c r="BQ126" s="17"/>
      <c r="BR126" s="17"/>
      <c r="BS126" s="17">
        <v>5.1480585531907463</v>
      </c>
      <c r="BT126" s="17">
        <v>5.6594083931191266E-2</v>
      </c>
      <c r="BU126" s="17">
        <v>8.637950058195551E-2</v>
      </c>
      <c r="BV126" s="17">
        <v>0.28885651472468915</v>
      </c>
      <c r="BW126" s="17">
        <v>5.2331020559551952E-2</v>
      </c>
      <c r="BX126" s="17">
        <v>4.8211865899582457E-2</v>
      </c>
      <c r="BY126" s="17"/>
      <c r="BZ126" s="17">
        <v>0.12497849438641298</v>
      </c>
      <c r="CA126" s="17">
        <v>8.088340944358759E-3</v>
      </c>
      <c r="CB126" s="17">
        <v>7.9197706229178089E-3</v>
      </c>
      <c r="CC126" s="17">
        <v>0.74582721004697716</v>
      </c>
      <c r="CD126" s="17">
        <v>2.0542961323491764</v>
      </c>
      <c r="CE126" s="17">
        <v>1.2171308418221694</v>
      </c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>
        <v>3.3406924656090298</v>
      </c>
      <c r="FZ126" s="17">
        <v>4.4582150363409401</v>
      </c>
      <c r="GA126" s="17">
        <v>5.2311534498737657</v>
      </c>
      <c r="GB126" s="17">
        <v>5.2442554714880796</v>
      </c>
      <c r="GC126" s="17">
        <v>5.413618637933082</v>
      </c>
      <c r="GD126" s="17">
        <v>6.8543356120714218</v>
      </c>
      <c r="GE126">
        <v>7.3463659802026253</v>
      </c>
      <c r="GF126">
        <v>9.1602944957948704</v>
      </c>
      <c r="GG126">
        <v>11.730783284145653</v>
      </c>
      <c r="GH126">
        <v>14.974881191957509</v>
      </c>
      <c r="GS126">
        <v>-0.25578970372541898</v>
      </c>
      <c r="GT126">
        <v>5.5280022904726476</v>
      </c>
      <c r="GU126">
        <v>95.417993795741253</v>
      </c>
    </row>
    <row r="127" spans="1:203" x14ac:dyDescent="0.25">
      <c r="A127" s="121" t="s">
        <v>371</v>
      </c>
      <c r="B127" s="12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>
        <v>0.11585039127802989</v>
      </c>
      <c r="Q127" s="17">
        <v>2.2988090247117711E-2</v>
      </c>
      <c r="R127" s="17">
        <v>2.155231262458607E-3</v>
      </c>
      <c r="S127" s="17">
        <v>0.11896139759901039</v>
      </c>
      <c r="T127" s="17">
        <v>8.614446033031789E-2</v>
      </c>
      <c r="U127" s="17">
        <v>4.3647980329140641E-2</v>
      </c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>
        <v>1.7951822297243571</v>
      </c>
      <c r="AK127" s="17">
        <v>0.10694924401449102</v>
      </c>
      <c r="AL127" s="17">
        <v>0.48308874106542454</v>
      </c>
      <c r="AM127" s="17">
        <v>2.5503092455165839</v>
      </c>
      <c r="AN127" s="17"/>
      <c r="AO127" s="17">
        <v>9.7702257830912298E-2</v>
      </c>
      <c r="AP127" s="17">
        <v>3.9784858544522758E-3</v>
      </c>
      <c r="AQ127" s="17"/>
      <c r="AR127" s="17"/>
      <c r="AS127" s="17"/>
      <c r="AT127" s="17"/>
      <c r="AU127" s="17"/>
      <c r="AV127" s="17"/>
      <c r="AW127" s="17">
        <v>3.3912333620962742E-2</v>
      </c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>
        <v>6.630381131748651</v>
      </c>
      <c r="BL127" s="17"/>
      <c r="BM127" s="17">
        <v>0.82804841290541753</v>
      </c>
      <c r="BN127" s="17">
        <v>6.3277784435530282E-2</v>
      </c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>
        <v>3.8315918011360651E-3</v>
      </c>
      <c r="CD127" s="17">
        <v>0.16937163128802876</v>
      </c>
      <c r="CE127" s="17">
        <v>0.46243129108564007</v>
      </c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>
        <v>0.28208397759751636</v>
      </c>
      <c r="FZ127" s="17">
        <v>0.31655292501269222</v>
      </c>
      <c r="GA127" s="17">
        <v>0.36416979433498431</v>
      </c>
      <c r="GB127" s="17">
        <v>0.30469729153475333</v>
      </c>
      <c r="GC127" s="17">
        <v>0.35676356707822171</v>
      </c>
      <c r="GD127" s="17">
        <v>0.42478113625658642</v>
      </c>
      <c r="GE127">
        <v>0.56153113274031652</v>
      </c>
      <c r="GF127">
        <v>0.54546155948967312</v>
      </c>
      <c r="GG127">
        <v>0.7946415855375476</v>
      </c>
      <c r="GH127">
        <v>1.5705619166639642</v>
      </c>
      <c r="GQ127">
        <v>3.8720083502482627E-5</v>
      </c>
      <c r="GR127">
        <v>1.4549569152234025E-6</v>
      </c>
      <c r="GS127">
        <v>-7.9141273728687705E-2</v>
      </c>
      <c r="GT127">
        <v>7.0100443399682826</v>
      </c>
      <c r="GU127">
        <v>26.070400059463928</v>
      </c>
    </row>
    <row r="128" spans="1:203" x14ac:dyDescent="0.25">
      <c r="A128" s="121" t="s">
        <v>372</v>
      </c>
      <c r="B128" s="12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>
        <v>0.11609236930776801</v>
      </c>
      <c r="Q128" s="17">
        <v>0.19688257838479542</v>
      </c>
      <c r="R128" s="17">
        <v>1.9306623321651006E-2</v>
      </c>
      <c r="S128" s="17">
        <v>0.91233998067258082</v>
      </c>
      <c r="T128" s="17">
        <v>0.67003830558880606</v>
      </c>
      <c r="U128" s="17">
        <v>0.39099985678763582</v>
      </c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>
        <v>1.3292670679257958E-2</v>
      </c>
      <c r="AK128" s="17">
        <v>3.9097637676015241E-2</v>
      </c>
      <c r="AL128" s="17">
        <v>8.8272953691513362E-2</v>
      </c>
      <c r="AM128" s="17">
        <v>1.9254932876538127</v>
      </c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>
        <v>5.4213286639494165E-4</v>
      </c>
      <c r="BO128" s="17"/>
      <c r="BP128" s="17">
        <v>4.5917392700734611E-2</v>
      </c>
      <c r="BQ128" s="17">
        <v>1.3323198835686076</v>
      </c>
      <c r="BR128" s="17">
        <v>3.6233794080760433E-2</v>
      </c>
      <c r="BS128" s="17">
        <v>0.55608800757371568</v>
      </c>
      <c r="BT128" s="17"/>
      <c r="BU128" s="17"/>
      <c r="BV128" s="17"/>
      <c r="BW128" s="17"/>
      <c r="BX128" s="17"/>
      <c r="BY128" s="17"/>
      <c r="BZ128" s="17"/>
      <c r="CA128" s="17"/>
      <c r="CB128" s="17"/>
      <c r="CC128" s="17">
        <v>3.8227249219153535E-3</v>
      </c>
      <c r="CD128" s="17">
        <v>1.062984221439881</v>
      </c>
      <c r="CE128" s="17">
        <v>1.68195165515609</v>
      </c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>
        <v>1.2238692234427895</v>
      </c>
      <c r="FZ128" s="17">
        <v>1.6399731813732785</v>
      </c>
      <c r="GA128" s="17">
        <v>1.9849424971793066</v>
      </c>
      <c r="GB128" s="17">
        <v>1.9863245184798139</v>
      </c>
      <c r="GC128" s="17">
        <v>2.1041961188763687</v>
      </c>
      <c r="GD128" s="17">
        <v>2.412487614110987</v>
      </c>
      <c r="GE128">
        <v>2.7494446567794331</v>
      </c>
      <c r="GF128">
        <v>3.3226900360881571</v>
      </c>
      <c r="GG128">
        <v>4.1550515078942194</v>
      </c>
      <c r="GH128">
        <v>5.2957827863456144</v>
      </c>
      <c r="GS128">
        <v>0.34163269041053784</v>
      </c>
      <c r="GT128">
        <v>3.0480190235940521</v>
      </c>
      <c r="GU128">
        <v>39.356089930646483</v>
      </c>
    </row>
    <row r="129" spans="1:203" x14ac:dyDescent="0.25">
      <c r="A129" s="121" t="s">
        <v>373</v>
      </c>
      <c r="B129" s="128">
        <v>1.3615625545929724E-2</v>
      </c>
      <c r="C129" s="17">
        <v>5.3581301203213291E-2</v>
      </c>
      <c r="D129" s="17">
        <v>2.2967570299046156E-3</v>
      </c>
      <c r="E129" s="17">
        <v>3.8686782827880628E-2</v>
      </c>
      <c r="F129" s="17">
        <v>0.15170708006655267</v>
      </c>
      <c r="G129" s="17">
        <v>5.1533474263630911E-2</v>
      </c>
      <c r="H129" s="17">
        <v>1.8664233692564019E-2</v>
      </c>
      <c r="I129" s="17">
        <v>2.3784830803935009E-2</v>
      </c>
      <c r="J129" s="17">
        <v>2.1444241271323106E-3</v>
      </c>
      <c r="K129" s="17">
        <v>2.3795018250910977E-2</v>
      </c>
      <c r="L129" s="17">
        <v>5.6074233276220157E-3</v>
      </c>
      <c r="M129" s="17">
        <v>1.4808404379576267E-2</v>
      </c>
      <c r="N129" s="17">
        <v>8.3836081651718061E-2</v>
      </c>
      <c r="O129" s="17">
        <v>4.8297597410502588E-3</v>
      </c>
      <c r="P129" s="17">
        <v>0.16305723705843986</v>
      </c>
      <c r="Q129" s="17">
        <v>0.15478973578129329</v>
      </c>
      <c r="R129" s="17">
        <v>6.8700614053963022E-2</v>
      </c>
      <c r="S129" s="17">
        <v>0.87204736069918887</v>
      </c>
      <c r="T129" s="17">
        <v>0.44415614166641115</v>
      </c>
      <c r="U129" s="17">
        <v>1.3913323841667558</v>
      </c>
      <c r="V129" s="17">
        <v>8.4709170603792919E-2</v>
      </c>
      <c r="W129" s="17">
        <v>0.15025517188725257</v>
      </c>
      <c r="X129" s="17">
        <v>1.11271545475665</v>
      </c>
      <c r="Y129" s="17">
        <v>6.2293142056502784E-2</v>
      </c>
      <c r="Z129" s="17">
        <v>1.990956683795555</v>
      </c>
      <c r="AA129" s="17">
        <v>0.43086736176300561</v>
      </c>
      <c r="AB129" s="17">
        <v>0.20077622775193851</v>
      </c>
      <c r="AC129" s="17">
        <v>1.1386950750384461E-2</v>
      </c>
      <c r="AD129" s="17">
        <v>1.0580513287979798</v>
      </c>
      <c r="AE129" s="17">
        <v>0.13045780420348296</v>
      </c>
      <c r="AF129" s="17">
        <v>0.10595656066360269</v>
      </c>
      <c r="AG129" s="17">
        <v>3.9331604820923023E-2</v>
      </c>
      <c r="AH129" s="17">
        <v>0.47900303165529762</v>
      </c>
      <c r="AI129" s="17">
        <v>3.6664043419014418</v>
      </c>
      <c r="AJ129" s="17">
        <v>0.26452696954979094</v>
      </c>
      <c r="AK129" s="17">
        <v>0.11773779695794381</v>
      </c>
      <c r="AL129" s="17">
        <v>1.2092480003457685E-2</v>
      </c>
      <c r="AM129" s="17">
        <v>6.9735279104793393E-2</v>
      </c>
      <c r="AN129" s="17">
        <v>13.967929111600522</v>
      </c>
      <c r="AO129" s="17">
        <v>2.6290580929252347</v>
      </c>
      <c r="AP129" s="17">
        <v>0.16686650500000944</v>
      </c>
      <c r="AQ129" s="17">
        <v>1.2494228408026826</v>
      </c>
      <c r="AR129" s="17">
        <v>7.5487737109359255E-3</v>
      </c>
      <c r="AS129" s="17">
        <v>0.15565072655122597</v>
      </c>
      <c r="AT129" s="17">
        <v>1.4008565389610337</v>
      </c>
      <c r="AU129" s="17">
        <v>3.5136447702187676</v>
      </c>
      <c r="AV129" s="17">
        <v>1.9714486928898808E-2</v>
      </c>
      <c r="AW129" s="17">
        <v>0.12878364934058101</v>
      </c>
      <c r="AX129" s="17">
        <v>0.11175617379406502</v>
      </c>
      <c r="AY129" s="17">
        <v>0.32900854353786052</v>
      </c>
      <c r="AZ129" s="17">
        <v>0.54261767324484667</v>
      </c>
      <c r="BA129" s="17">
        <v>0.56012145999171636</v>
      </c>
      <c r="BB129" s="17">
        <v>7.3195322204671301E-2</v>
      </c>
      <c r="BC129" s="17">
        <v>0.84952705505630777</v>
      </c>
      <c r="BD129" s="17">
        <v>0.34817045700793664</v>
      </c>
      <c r="BE129" s="17">
        <v>7.8913300976586487E-3</v>
      </c>
      <c r="BF129" s="17">
        <v>1.2672158495298405E-3</v>
      </c>
      <c r="BG129" s="17">
        <v>3.105407141263107E-4</v>
      </c>
      <c r="BH129" s="17">
        <v>9.6322947309510923E-2</v>
      </c>
      <c r="BI129" s="17">
        <v>8.6664809212897726E-3</v>
      </c>
      <c r="BJ129" s="17">
        <v>0.24595068919938473</v>
      </c>
      <c r="BK129" s="17">
        <v>1.4879093160645072</v>
      </c>
      <c r="BL129" s="17">
        <v>0.22921987057043539</v>
      </c>
      <c r="BM129" s="17">
        <v>7.3218660612335604</v>
      </c>
      <c r="BN129" s="17">
        <v>0.59766232600797886</v>
      </c>
      <c r="BO129" s="17">
        <v>0.5313297509995798</v>
      </c>
      <c r="BP129" s="17">
        <v>8.4039041671500309E-2</v>
      </c>
      <c r="BQ129" s="17">
        <v>6.4505256484533753</v>
      </c>
      <c r="BR129" s="17">
        <v>0.17542860460258794</v>
      </c>
      <c r="BS129" s="17">
        <v>4.1304156160089942</v>
      </c>
      <c r="BT129" s="17">
        <v>0.1068084167051255</v>
      </c>
      <c r="BU129" s="17">
        <v>0.37509092266169475</v>
      </c>
      <c r="BV129" s="17">
        <v>1.2543190906982233</v>
      </c>
      <c r="BW129" s="17">
        <v>0.13351332213412243</v>
      </c>
      <c r="BX129" s="17">
        <v>0.1230040292299084</v>
      </c>
      <c r="BY129" s="17"/>
      <c r="BZ129" s="17">
        <v>0.51666065889980151</v>
      </c>
      <c r="CA129" s="17">
        <v>5.6845205008289899E-2</v>
      </c>
      <c r="CB129" s="17"/>
      <c r="CC129" s="17">
        <v>1.465504346050476</v>
      </c>
      <c r="CD129" s="17">
        <v>1.6062566720630485</v>
      </c>
      <c r="CE129" s="17">
        <v>4.0818939420798239</v>
      </c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>
        <v>8.8210309295074479E-2</v>
      </c>
      <c r="FZ129" s="17">
        <v>0.11777308826224046</v>
      </c>
      <c r="GA129" s="17">
        <v>0.14723451205715263</v>
      </c>
      <c r="GB129" s="17">
        <v>0.1605206210160561</v>
      </c>
      <c r="GC129" s="17">
        <v>0.21320567978292956</v>
      </c>
      <c r="GD129" s="17">
        <v>0.19264534969929129</v>
      </c>
      <c r="GE129">
        <v>0.19302311875505038</v>
      </c>
      <c r="GF129">
        <v>0.29751791787284626</v>
      </c>
      <c r="GG129">
        <v>0.47073616395536716</v>
      </c>
      <c r="GH129">
        <v>0.9083041827552476</v>
      </c>
      <c r="GS129">
        <v>5.330878763213568E-2</v>
      </c>
      <c r="GT129">
        <v>8.6067007612895434</v>
      </c>
      <c r="GU129">
        <v>82.161986749846264</v>
      </c>
    </row>
    <row r="130" spans="1:203" x14ac:dyDescent="0.25">
      <c r="A130" s="121" t="s">
        <v>374</v>
      </c>
      <c r="B130" s="128">
        <v>8.2008453313850004E-4</v>
      </c>
      <c r="C130" s="17">
        <v>3.232422800503839E-3</v>
      </c>
      <c r="D130" s="17">
        <v>1.384901806445413E-4</v>
      </c>
      <c r="E130" s="17">
        <v>2.3258049168268491E-3</v>
      </c>
      <c r="F130" s="17">
        <v>9.1265635470314053E-3</v>
      </c>
      <c r="G130" s="17">
        <v>3.1042295130925706E-3</v>
      </c>
      <c r="H130" s="17">
        <v>1.1254052123895236E-3</v>
      </c>
      <c r="I130" s="17">
        <v>1.4332655263644943E-3</v>
      </c>
      <c r="J130" s="17">
        <v>1.2911975055835196E-4</v>
      </c>
      <c r="K130" s="17">
        <v>1.4338590006754942E-3</v>
      </c>
      <c r="L130" s="17">
        <v>3.3786221502995638E-4</v>
      </c>
      <c r="M130" s="17">
        <v>8.9205459095692845E-4</v>
      </c>
      <c r="N130" s="17">
        <v>3.1299281314998435E-2</v>
      </c>
      <c r="O130" s="17">
        <v>8.1154915219253318E-3</v>
      </c>
      <c r="P130" s="17">
        <v>4.7616558650073033E-2</v>
      </c>
      <c r="Q130" s="17">
        <v>3.4414694764324141E-2</v>
      </c>
      <c r="R130" s="17">
        <v>5.6505034453879976E-3</v>
      </c>
      <c r="S130" s="17">
        <v>0.27766682131715464</v>
      </c>
      <c r="T130" s="17">
        <v>4.3452442762024757E-2</v>
      </c>
      <c r="U130" s="17">
        <v>0.11443461661403655</v>
      </c>
      <c r="V130" s="17">
        <v>0.26245839924453157</v>
      </c>
      <c r="W130" s="17">
        <v>0.20037126299045202</v>
      </c>
      <c r="X130" s="17">
        <v>0.78878928505096635</v>
      </c>
      <c r="Y130" s="17">
        <v>6.9871776310565722E-2</v>
      </c>
      <c r="Z130" s="17">
        <v>0.86518002289404872</v>
      </c>
      <c r="AA130" s="17">
        <v>0.61338979671686611</v>
      </c>
      <c r="AB130" s="17">
        <v>0.12413461324447035</v>
      </c>
      <c r="AC130" s="17">
        <v>1.4065894691309717E-2</v>
      </c>
      <c r="AD130" s="17">
        <v>1.1489069099519347</v>
      </c>
      <c r="AE130" s="17">
        <v>0.18915969567134144</v>
      </c>
      <c r="AF130" s="17">
        <v>0.15783102823834164</v>
      </c>
      <c r="AG130" s="17">
        <v>4.4463974613222872E-2</v>
      </c>
      <c r="AH130" s="17">
        <v>0.72453546968776517</v>
      </c>
      <c r="AI130" s="17">
        <v>3.2426319601114186</v>
      </c>
      <c r="AJ130" s="17">
        <v>0.35288704249036501</v>
      </c>
      <c r="AK130" s="17">
        <v>0.2002431657338615</v>
      </c>
      <c r="AL130" s="17">
        <v>1.8187227019068282E-2</v>
      </c>
      <c r="AM130" s="17">
        <v>0.11993123570341553</v>
      </c>
      <c r="AN130" s="17">
        <v>0.61003264159496973</v>
      </c>
      <c r="AO130" s="17">
        <v>30.02685458197092</v>
      </c>
      <c r="AP130" s="17">
        <v>19.303513120112299</v>
      </c>
      <c r="AQ130" s="17">
        <v>0.21923918079644286</v>
      </c>
      <c r="AR130" s="17">
        <v>1.6560658116273731E-3</v>
      </c>
      <c r="AS130" s="17">
        <v>3.4146982896442843E-2</v>
      </c>
      <c r="AT130" s="17">
        <v>0.30732284606798554</v>
      </c>
      <c r="AU130" s="17">
        <v>4.8238528429009992</v>
      </c>
      <c r="AV130" s="17">
        <v>2.3002302680869908E-2</v>
      </c>
      <c r="AW130" s="17">
        <v>6.6764618200085</v>
      </c>
      <c r="AX130" s="17">
        <v>7.1656574981244392E-2</v>
      </c>
      <c r="AY130" s="17">
        <v>0.21095591025632207</v>
      </c>
      <c r="AZ130" s="17">
        <v>0.34791924838681809</v>
      </c>
      <c r="BA130" s="17">
        <v>0.1592230200146727</v>
      </c>
      <c r="BB130" s="17">
        <v>0.13727260920397685</v>
      </c>
      <c r="BC130" s="17">
        <v>0.1821612405753773</v>
      </c>
      <c r="BD130" s="17">
        <v>0.32665174741251424</v>
      </c>
      <c r="BE130" s="17">
        <v>7.403605659024667E-3</v>
      </c>
      <c r="BF130" s="17">
        <v>2.1847187267686058E-3</v>
      </c>
      <c r="BG130" s="17">
        <v>5.3538165090624614E-4</v>
      </c>
      <c r="BH130" s="17">
        <v>0.16606369537021703</v>
      </c>
      <c r="BI130" s="17">
        <v>1.4941277108354819E-2</v>
      </c>
      <c r="BJ130" s="17">
        <v>0.15238048994734379</v>
      </c>
      <c r="BK130" s="17">
        <v>1.188040115639925</v>
      </c>
      <c r="BL130" s="17">
        <v>7.1257963588876949E-3</v>
      </c>
      <c r="BM130" s="17">
        <v>0.22144799852782604</v>
      </c>
      <c r="BN130" s="17">
        <v>1.1419951290036159</v>
      </c>
      <c r="BO130" s="17">
        <v>0.17399621534392132</v>
      </c>
      <c r="BP130" s="17">
        <v>1.5631555039985163E-2</v>
      </c>
      <c r="BQ130" s="17">
        <v>0.75122115629872122</v>
      </c>
      <c r="BR130" s="17">
        <v>2.043022326855257E-2</v>
      </c>
      <c r="BS130" s="17">
        <v>26.767169118895026</v>
      </c>
      <c r="BT130" s="17">
        <v>7.5501317753414579E-2</v>
      </c>
      <c r="BU130" s="17">
        <v>0.40445196560349728</v>
      </c>
      <c r="BV130" s="17">
        <v>1.3525035959999672</v>
      </c>
      <c r="BW130" s="17">
        <v>0.19620214493340501</v>
      </c>
      <c r="BX130" s="17">
        <v>0.18075839912151626</v>
      </c>
      <c r="BY130" s="17"/>
      <c r="BZ130" s="17">
        <v>0.57309921074933723</v>
      </c>
      <c r="CA130" s="17">
        <v>9.6630085093995274E-2</v>
      </c>
      <c r="CB130" s="17">
        <v>0.35908600141815777</v>
      </c>
      <c r="CC130" s="17">
        <v>16.980945003887417</v>
      </c>
      <c r="CD130" s="17">
        <v>2.205400509846887</v>
      </c>
      <c r="CE130" s="17">
        <v>4.8234207255921548</v>
      </c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>
        <v>0.54460240988140651</v>
      </c>
      <c r="FZ130" s="17">
        <v>1.0326507445840754</v>
      </c>
      <c r="GA130" s="17">
        <v>0.98521807298490971</v>
      </c>
      <c r="GB130" s="17">
        <v>1.1095694575745831</v>
      </c>
      <c r="GC130" s="17">
        <v>1.0077848422184124</v>
      </c>
      <c r="GD130" s="17">
        <v>1.1866155887721428</v>
      </c>
      <c r="GE130">
        <v>1.1986008966393795</v>
      </c>
      <c r="GF130">
        <v>1.36592346400223</v>
      </c>
      <c r="GG130">
        <v>1.8358622645110767</v>
      </c>
      <c r="GH130">
        <v>2.2353343749017784</v>
      </c>
      <c r="GS130">
        <v>4.9010882183310567E-2</v>
      </c>
      <c r="GT130">
        <v>18.567565545715411</v>
      </c>
      <c r="GU130">
        <v>162.18301504902064</v>
      </c>
    </row>
    <row r="131" spans="1:203" x14ac:dyDescent="0.25">
      <c r="A131" s="121" t="s">
        <v>375</v>
      </c>
      <c r="B131" s="128">
        <v>1.9813861933737234E-4</v>
      </c>
      <c r="C131" s="17">
        <v>7.8104049600005525E-4</v>
      </c>
      <c r="D131" s="17">
        <v>3.3462056921093279E-5</v>
      </c>
      <c r="E131" s="17">
        <v>5.6188190534210605E-4</v>
      </c>
      <c r="F131" s="17">
        <v>2.204938498101982E-3</v>
      </c>
      <c r="G131" s="17">
        <v>7.5001087056367514E-4</v>
      </c>
      <c r="H131" s="17">
        <v>2.7192103644999515E-4</v>
      </c>
      <c r="I131" s="17">
        <v>3.4629599077911824E-4</v>
      </c>
      <c r="J131" s="17">
        <v>3.1195796754633185E-5</v>
      </c>
      <c r="K131" s="17">
        <v>3.4643914244106267E-4</v>
      </c>
      <c r="L131" s="17">
        <v>8.1631438845252636E-5</v>
      </c>
      <c r="M131" s="17">
        <v>2.1552864539721314E-4</v>
      </c>
      <c r="N131" s="17">
        <v>7.915578168307234E-3</v>
      </c>
      <c r="O131" s="17">
        <v>3.1922488039600669E-3</v>
      </c>
      <c r="P131" s="17">
        <v>8.7773981342458805E-3</v>
      </c>
      <c r="Q131" s="17">
        <v>6.017173631022432E-3</v>
      </c>
      <c r="R131" s="17">
        <v>5.3928572652425311E-4</v>
      </c>
      <c r="S131" s="17"/>
      <c r="T131" s="17">
        <v>4.78939616445253E-2</v>
      </c>
      <c r="U131" s="17">
        <v>1.0921673786535935E-2</v>
      </c>
      <c r="V131" s="17">
        <v>5.5755897643674527E-3</v>
      </c>
      <c r="W131" s="17">
        <v>1.4872678904646539E-3</v>
      </c>
      <c r="X131" s="17">
        <v>1.957059877031157E-2</v>
      </c>
      <c r="Y131" s="17">
        <v>6.2353603972108477E-4</v>
      </c>
      <c r="Z131" s="17">
        <v>6.934764547618189E-3</v>
      </c>
      <c r="AA131" s="17">
        <v>5.9325369131320973E-3</v>
      </c>
      <c r="AB131" s="17">
        <v>1.0463523736097631E-2</v>
      </c>
      <c r="AC131" s="17"/>
      <c r="AD131" s="17">
        <v>7.5424215714803747E-2</v>
      </c>
      <c r="AE131" s="17">
        <v>1.2102686059230396E-3</v>
      </c>
      <c r="AF131" s="17"/>
      <c r="AG131" s="17"/>
      <c r="AH131" s="17">
        <v>4.3489443017174449E-3</v>
      </c>
      <c r="AI131" s="17">
        <v>1.2032738333643295E-2</v>
      </c>
      <c r="AJ131" s="17">
        <v>4.2884793717480905E-2</v>
      </c>
      <c r="AK131" s="17">
        <v>1.4575910412963862E-2</v>
      </c>
      <c r="AL131" s="17">
        <v>1.2742246421223477E-3</v>
      </c>
      <c r="AM131" s="17">
        <v>6.9758312729376309E-3</v>
      </c>
      <c r="AN131" s="17">
        <v>2.3115637526161782E-2</v>
      </c>
      <c r="AO131" s="17">
        <v>2.1866264758270231</v>
      </c>
      <c r="AP131" s="17">
        <v>4.6109160410669547</v>
      </c>
      <c r="AQ131" s="17">
        <v>1.9497182559932734E-2</v>
      </c>
      <c r="AR131" s="17">
        <v>8.2846560000415451E-5</v>
      </c>
      <c r="AS131" s="17">
        <v>1.7082413316553925E-3</v>
      </c>
      <c r="AT131" s="17">
        <v>1.537417198489853E-2</v>
      </c>
      <c r="AU131" s="17">
        <v>0.21055968295604294</v>
      </c>
      <c r="AV131" s="17">
        <v>7.9793236198801524E-3</v>
      </c>
      <c r="AW131" s="17">
        <v>5.4317994510553504E-2</v>
      </c>
      <c r="AX131" s="17">
        <v>1.981648801087576E-3</v>
      </c>
      <c r="AY131" s="17">
        <v>5.8339451299646685E-3</v>
      </c>
      <c r="AZ131" s="17">
        <v>9.6216399070355833E-3</v>
      </c>
      <c r="BA131" s="17">
        <v>2.5624868290481106E-2</v>
      </c>
      <c r="BB131" s="17">
        <v>7.7810372036726761E-3</v>
      </c>
      <c r="BC131" s="17">
        <v>3.5479077775340283E-2</v>
      </c>
      <c r="BD131" s="17">
        <v>6.170238255766787E-2</v>
      </c>
      <c r="BE131" s="17">
        <v>1.398492774944065E-3</v>
      </c>
      <c r="BF131" s="17">
        <v>3.2877413312484063E-4</v>
      </c>
      <c r="BG131" s="17">
        <v>8.0568558327870365E-5</v>
      </c>
      <c r="BH131" s="17">
        <v>2.4990607175142045E-2</v>
      </c>
      <c r="BI131" s="17">
        <v>2.2484841498764097E-3</v>
      </c>
      <c r="BJ131" s="17">
        <v>3.0913282820593073</v>
      </c>
      <c r="BK131" s="17">
        <v>5.823888445898133E-2</v>
      </c>
      <c r="BL131" s="17">
        <v>3.5562721831852951E-3</v>
      </c>
      <c r="BM131" s="17">
        <v>1.2049780583646837E-2</v>
      </c>
      <c r="BN131" s="17">
        <v>0.35664716536351604</v>
      </c>
      <c r="BO131" s="17">
        <v>0.15645522822678681</v>
      </c>
      <c r="BP131" s="17">
        <v>1.2298819015790672E-2</v>
      </c>
      <c r="BQ131" s="17">
        <v>0.17895473702601414</v>
      </c>
      <c r="BR131" s="17">
        <v>4.866856053975065E-3</v>
      </c>
      <c r="BS131" s="17">
        <v>31.395009002676623</v>
      </c>
      <c r="BT131" s="17">
        <v>0.2252266047903517</v>
      </c>
      <c r="BU131" s="17">
        <v>0.11036431283061161</v>
      </c>
      <c r="BV131" s="17">
        <v>0.3690626889419098</v>
      </c>
      <c r="BW131" s="17">
        <v>6.2155290723066553E-2</v>
      </c>
      <c r="BX131" s="17">
        <v>5.7262833960593854E-2</v>
      </c>
      <c r="BY131" s="17"/>
      <c r="BZ131" s="17">
        <v>0.18424774377394151</v>
      </c>
      <c r="CA131" s="17">
        <v>0.14971768995983556</v>
      </c>
      <c r="CB131" s="17">
        <v>1.1962993920530636</v>
      </c>
      <c r="CC131" s="17">
        <v>29.854131845616948</v>
      </c>
      <c r="CD131" s="17">
        <v>4.0359736034560729</v>
      </c>
      <c r="CE131" s="17">
        <v>8.2340231327045323</v>
      </c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>
        <v>2.7237712241229447E-2</v>
      </c>
      <c r="FZ131" s="17">
        <v>5.4481822589562107E-2</v>
      </c>
      <c r="GA131" s="17">
        <v>0.11292721373389702</v>
      </c>
      <c r="GB131" s="17">
        <v>0.20786686494948273</v>
      </c>
      <c r="GC131" s="17">
        <v>0.24034248986799431</v>
      </c>
      <c r="GD131" s="17">
        <v>0.58205756046533097</v>
      </c>
      <c r="GE131">
        <v>0.88817598931121233</v>
      </c>
      <c r="GF131">
        <v>1.0508330185870742</v>
      </c>
      <c r="GG131">
        <v>2.0587574542672193</v>
      </c>
      <c r="GH131">
        <v>4.134638978610198</v>
      </c>
      <c r="GQ131">
        <v>1.6286656672988796E-3</v>
      </c>
      <c r="GR131">
        <v>6.1199206222566836E-5</v>
      </c>
      <c r="GS131">
        <v>0.27498948882423163</v>
      </c>
      <c r="GT131">
        <v>1.637902179382414</v>
      </c>
      <c r="GU131">
        <v>98.627414477617265</v>
      </c>
    </row>
    <row r="132" spans="1:203" x14ac:dyDescent="0.25">
      <c r="A132" s="121" t="s">
        <v>1355</v>
      </c>
      <c r="B132" s="12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>
        <v>6.2863793165201525</v>
      </c>
      <c r="BV132" s="17">
        <v>63.667583161956109</v>
      </c>
      <c r="BW132" s="17"/>
      <c r="BX132" s="17"/>
      <c r="BY132" s="17">
        <v>64.145682359825415</v>
      </c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S132">
        <v>-1.0000000000000001E-5</v>
      </c>
      <c r="GT132">
        <v>1.0000000000000001E-5</v>
      </c>
      <c r="GU132">
        <v>134.09964483830169</v>
      </c>
    </row>
    <row r="133" spans="1:203" x14ac:dyDescent="0.25">
      <c r="A133" s="121" t="s">
        <v>1356</v>
      </c>
      <c r="B133" s="128">
        <v>0.60012610721413806</v>
      </c>
      <c r="C133" s="17">
        <v>2.9562627291296657</v>
      </c>
      <c r="D133" s="17">
        <v>0.14053090266974436</v>
      </c>
      <c r="E133" s="17">
        <v>1.4262717190702958</v>
      </c>
      <c r="F133" s="17">
        <v>3.8225211899804625</v>
      </c>
      <c r="G133" s="17">
        <v>1.4585728934478555</v>
      </c>
      <c r="H133" s="17">
        <v>1.310767371673029</v>
      </c>
      <c r="I133" s="17">
        <v>0.7723114651053774</v>
      </c>
      <c r="J133" s="17">
        <v>0.14645250856702488</v>
      </c>
      <c r="K133" s="17">
        <v>1.5000639071451227</v>
      </c>
      <c r="L133" s="17">
        <v>0.43345143995177643</v>
      </c>
      <c r="M133" s="17">
        <v>2.2232073708339075</v>
      </c>
      <c r="N133" s="17">
        <v>2.065023665373789</v>
      </c>
      <c r="O133" s="17">
        <v>0.25575507630397387</v>
      </c>
      <c r="P133" s="17">
        <v>1.4992455655794816</v>
      </c>
      <c r="Q133" s="17">
        <v>1.0797519439564838</v>
      </c>
      <c r="R133" s="17">
        <v>0.10499385778306168</v>
      </c>
      <c r="S133" s="17">
        <v>5.872942507130027</v>
      </c>
      <c r="T133" s="17">
        <v>2.8536394486970096</v>
      </c>
      <c r="U133" s="17">
        <v>1.8440506913385288</v>
      </c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>
        <v>2.3246184191483658E-2</v>
      </c>
      <c r="AO133" s="17"/>
      <c r="AP133" s="17">
        <v>4.6400676861842509E-2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>
        <v>3.1902959105260978E-3</v>
      </c>
      <c r="BD133" s="17">
        <v>2.9253956282987117E-2</v>
      </c>
      <c r="BE133" s="17">
        <v>6.6304484210233904E-4</v>
      </c>
      <c r="BF133" s="17">
        <v>1.1148465965589039E-2</v>
      </c>
      <c r="BG133" s="17">
        <v>2.7320148999488711E-3</v>
      </c>
      <c r="BH133" s="17">
        <v>0.84741135472992013</v>
      </c>
      <c r="BI133" s="17">
        <v>7.6244285950394924E-2</v>
      </c>
      <c r="BJ133" s="17"/>
      <c r="BK133" s="17">
        <v>1.7885319811003435E-2</v>
      </c>
      <c r="BL133" s="17"/>
      <c r="BM133" s="17"/>
      <c r="BN133" s="17">
        <v>2.9808420424010294E-2</v>
      </c>
      <c r="BO133" s="17">
        <v>6.3281903345719579</v>
      </c>
      <c r="BP133" s="17">
        <v>1.701255358481959E-3</v>
      </c>
      <c r="BQ133" s="17">
        <v>9.5621629477170469E-2</v>
      </c>
      <c r="BR133" s="17">
        <v>2.6005274520577632E-3</v>
      </c>
      <c r="BS133" s="17">
        <v>0.11321120198107519</v>
      </c>
      <c r="BT133" s="17">
        <v>1.508207894712256E-3</v>
      </c>
      <c r="BU133" s="17">
        <v>5.0067450543024536</v>
      </c>
      <c r="BV133" s="17">
        <v>191.30092701328715</v>
      </c>
      <c r="BW133" s="17"/>
      <c r="BX133" s="17"/>
      <c r="BY133" s="17">
        <v>12.656734205785915</v>
      </c>
      <c r="BZ133" s="17">
        <v>6.373589347714495E-2</v>
      </c>
      <c r="CA133" s="17">
        <v>9.9839260921899976E-3</v>
      </c>
      <c r="CB133" s="17">
        <v>5.1819137043379107E-3</v>
      </c>
      <c r="CC133" s="17">
        <v>0.16796113340538976</v>
      </c>
      <c r="CD133" s="17">
        <v>5.3782951156672323E-2</v>
      </c>
      <c r="CE133" s="17">
        <v>5.7170204480173646E-2</v>
      </c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Q133">
        <v>0.73392039827998556</v>
      </c>
      <c r="GR133">
        <v>2.7578002475963488E-2</v>
      </c>
      <c r="GS133">
        <v>7.6187910949585075E-2</v>
      </c>
      <c r="GT133">
        <v>1.0000000000000001E-5</v>
      </c>
      <c r="GU133">
        <v>250.15667814495299</v>
      </c>
    </row>
    <row r="134" spans="1:203" x14ac:dyDescent="0.25">
      <c r="A134" s="121" t="s">
        <v>1357</v>
      </c>
      <c r="B134" s="128">
        <v>4.1532175369583405E-3</v>
      </c>
      <c r="C134" s="17">
        <v>2.045903696387032E-2</v>
      </c>
      <c r="D134" s="17">
        <v>9.7255460550111847E-4</v>
      </c>
      <c r="E134" s="17">
        <v>9.8706199328815348E-3</v>
      </c>
      <c r="F134" s="17">
        <v>2.645404332652521E-2</v>
      </c>
      <c r="G134" s="17">
        <v>1.0094162622120617E-2</v>
      </c>
      <c r="H134" s="17">
        <v>9.0712634719001036E-3</v>
      </c>
      <c r="I134" s="17">
        <v>5.3448391634878661E-3</v>
      </c>
      <c r="J134" s="17">
        <v>1.0135355212851503E-3</v>
      </c>
      <c r="K134" s="17">
        <v>1.0381304280585714E-2</v>
      </c>
      <c r="L134" s="17">
        <v>2.9997330564144348E-3</v>
      </c>
      <c r="M134" s="17">
        <v>1.5385872618848974E-2</v>
      </c>
      <c r="N134" s="17">
        <v>1.4291150473485625E-2</v>
      </c>
      <c r="O134" s="17">
        <v>1.7699721030346117E-3</v>
      </c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>
        <v>4.9943292413039163E-4</v>
      </c>
      <c r="AO134" s="17"/>
      <c r="AP134" s="17">
        <v>9.9689590067127305E-4</v>
      </c>
      <c r="AQ134" s="17"/>
      <c r="AR134" s="17">
        <v>3.2599225437047303E-4</v>
      </c>
      <c r="AS134" s="17">
        <v>6.7217449066366512E-3</v>
      </c>
      <c r="AT134" s="17">
        <v>6.0495704159729859E-2</v>
      </c>
      <c r="AU134" s="17">
        <v>2.0138312601186925E-2</v>
      </c>
      <c r="AV134" s="17">
        <v>1.4013985150369557E-3</v>
      </c>
      <c r="AW134" s="17">
        <v>3.2111842071441687E-4</v>
      </c>
      <c r="AX134" s="17"/>
      <c r="AY134" s="17"/>
      <c r="AZ134" s="17"/>
      <c r="BA134" s="17"/>
      <c r="BB134" s="17">
        <v>4.6920891386086473E-4</v>
      </c>
      <c r="BC134" s="17">
        <v>6.8541950898720231E-5</v>
      </c>
      <c r="BD134" s="17">
        <v>6.2850697595984292E-4</v>
      </c>
      <c r="BE134" s="17">
        <v>1.4245194892762742E-5</v>
      </c>
      <c r="BF134" s="17">
        <v>2.3951935125774803E-4</v>
      </c>
      <c r="BG134" s="17">
        <v>5.8696007009577904E-5</v>
      </c>
      <c r="BH134" s="17">
        <v>1.8206219452959121E-2</v>
      </c>
      <c r="BI134" s="17">
        <v>1.6380712794313078E-3</v>
      </c>
      <c r="BJ134" s="17"/>
      <c r="BK134" s="17">
        <v>3.842573688067539E-4</v>
      </c>
      <c r="BL134" s="17"/>
      <c r="BM134" s="17"/>
      <c r="BN134" s="17">
        <v>6.4041936747303153E-4</v>
      </c>
      <c r="BO134" s="17">
        <v>0.61451013605108262</v>
      </c>
      <c r="BP134" s="17">
        <v>9.3003732250352534E-5</v>
      </c>
      <c r="BQ134" s="17">
        <v>5.2274153794128891E-3</v>
      </c>
      <c r="BR134" s="17">
        <v>1.4216487704508029E-4</v>
      </c>
      <c r="BS134" s="17">
        <v>6.188997004061547E-3</v>
      </c>
      <c r="BT134" s="17">
        <v>8.2450269748363605E-5</v>
      </c>
      <c r="BU134" s="17"/>
      <c r="BV134" s="17"/>
      <c r="BW134" s="17">
        <v>1.5367052278021567</v>
      </c>
      <c r="BX134" s="17">
        <v>1.4157458726736365</v>
      </c>
      <c r="BY134" s="17"/>
      <c r="BZ134" s="17">
        <v>3.4842952541673006E-3</v>
      </c>
      <c r="CA134" s="17">
        <v>5.4579836263610139E-4</v>
      </c>
      <c r="CB134" s="17">
        <v>2.8328334855780334E-4</v>
      </c>
      <c r="CC134" s="17">
        <v>9.1820503029241534E-3</v>
      </c>
      <c r="CD134" s="17">
        <v>2.9401907033358419E-3</v>
      </c>
      <c r="CE134" s="17">
        <v>3.125364081096212E-3</v>
      </c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Q134">
        <v>1.5767921632755533E-2</v>
      </c>
      <c r="GR134">
        <v>5.9249992621548443E-4</v>
      </c>
      <c r="GS134">
        <v>1.6370749351680843E-3</v>
      </c>
      <c r="GT134">
        <v>1.0000000000000001E-5</v>
      </c>
      <c r="GU134">
        <v>3.8617733375581773</v>
      </c>
    </row>
    <row r="135" spans="1:203" x14ac:dyDescent="0.25">
      <c r="A135" s="121" t="s">
        <v>1358</v>
      </c>
      <c r="B135" s="128">
        <v>2.4160787184988448E-2</v>
      </c>
      <c r="C135" s="17">
        <v>0.11901770944940541</v>
      </c>
      <c r="D135" s="17">
        <v>5.6577062579057039E-3</v>
      </c>
      <c r="E135" s="17">
        <v>5.7421010447940776E-2</v>
      </c>
      <c r="F135" s="17">
        <v>0.15389285663633431</v>
      </c>
      <c r="G135" s="17">
        <v>5.8721440125270155E-2</v>
      </c>
      <c r="H135" s="17">
        <v>5.2770861216205112E-2</v>
      </c>
      <c r="I135" s="17">
        <v>3.1092886519398639E-2</v>
      </c>
      <c r="J135" s="17">
        <v>5.8961072508931945E-3</v>
      </c>
      <c r="K135" s="17">
        <v>6.0391848294450871E-2</v>
      </c>
      <c r="L135" s="17">
        <v>1.7450545593352837E-2</v>
      </c>
      <c r="M135" s="17">
        <v>8.9505254827464548E-2</v>
      </c>
      <c r="N135" s="17">
        <v>8.3136855256420561E-2</v>
      </c>
      <c r="O135" s="17">
        <v>1.0296575829279671E-2</v>
      </c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>
        <v>0.41346178839083264</v>
      </c>
      <c r="BP135" s="17">
        <v>6.9603427363811607E-4</v>
      </c>
      <c r="BQ135" s="17">
        <v>3.9121658653656612E-2</v>
      </c>
      <c r="BR135" s="17">
        <v>1.0639532902245378E-3</v>
      </c>
      <c r="BS135" s="17">
        <v>4.6318077028076762E-2</v>
      </c>
      <c r="BT135" s="17">
        <v>6.170528023659122E-4</v>
      </c>
      <c r="BU135" s="17"/>
      <c r="BV135" s="17"/>
      <c r="BW135" s="17">
        <v>5.3055106890591128</v>
      </c>
      <c r="BX135" s="17">
        <v>4.8878956904468467</v>
      </c>
      <c r="BY135" s="17"/>
      <c r="BZ135" s="17">
        <v>2.6076253691054204E-2</v>
      </c>
      <c r="CA135" s="17">
        <v>4.0847217385606791E-3</v>
      </c>
      <c r="CB135" s="17">
        <v>2.120075345110212E-3</v>
      </c>
      <c r="CC135" s="17">
        <v>6.871790581372321E-2</v>
      </c>
      <c r="CD135" s="17">
        <v>2.2004208336984746E-2</v>
      </c>
      <c r="CE135" s="17">
        <v>2.3390034629843733E-2</v>
      </c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>
        <v>5.4946396412510076E-2</v>
      </c>
      <c r="FZ135" s="17">
        <v>9.0984213545145118E-2</v>
      </c>
      <c r="GA135" s="17">
        <v>0.16400206079399629</v>
      </c>
      <c r="GB135" s="17">
        <v>0.2438350793674208</v>
      </c>
      <c r="GC135" s="17">
        <v>0.27129230804957072</v>
      </c>
      <c r="GD135" s="17">
        <v>0.33959264029522396</v>
      </c>
      <c r="GE135">
        <v>0.47509580764226156</v>
      </c>
      <c r="GF135">
        <v>0.9052691551742017</v>
      </c>
      <c r="GG135">
        <v>3.46357155312704E-2</v>
      </c>
      <c r="GH135">
        <v>5.6417110471872749E-2</v>
      </c>
      <c r="GS135">
        <v>1.0000000000000001E-5</v>
      </c>
      <c r="GT135">
        <v>21.29731203596031</v>
      </c>
      <c r="GU135">
        <v>35.543883111633122</v>
      </c>
    </row>
    <row r="136" spans="1:203" x14ac:dyDescent="0.25">
      <c r="A136" s="121" t="s">
        <v>1359</v>
      </c>
      <c r="B136" s="128">
        <v>7.1372886526117126E-4</v>
      </c>
      <c r="C136" s="17">
        <v>3.5158777758734069E-3</v>
      </c>
      <c r="D136" s="17">
        <v>1.6713314166953109E-4</v>
      </c>
      <c r="E136" s="17">
        <v>1.6962623078200928E-3</v>
      </c>
      <c r="F136" s="17">
        <v>4.5461173552778641E-3</v>
      </c>
      <c r="G136" s="17">
        <v>1.7346780345447968E-3</v>
      </c>
      <c r="H136" s="17">
        <v>1.5588932018778855E-3</v>
      </c>
      <c r="I136" s="17">
        <v>9.1850859176364076E-4</v>
      </c>
      <c r="J136" s="17">
        <v>1.7417569657054928E-4</v>
      </c>
      <c r="K136" s="17">
        <v>1.7840232201128024E-3</v>
      </c>
      <c r="L136" s="17">
        <v>5.1550299289381408E-4</v>
      </c>
      <c r="M136" s="17">
        <v>2.644056399065078E-3</v>
      </c>
      <c r="N136" s="17">
        <v>2.4559288118068683E-3</v>
      </c>
      <c r="O136" s="17">
        <v>3.0416903747546074E-4</v>
      </c>
      <c r="P136" s="17">
        <v>0.21714829696893995</v>
      </c>
      <c r="Q136" s="17">
        <v>0.15638952094444106</v>
      </c>
      <c r="R136" s="17"/>
      <c r="S136" s="17"/>
      <c r="T136" s="17">
        <v>1.2639439819422043</v>
      </c>
      <c r="U136" s="17">
        <v>0.28229645247925955</v>
      </c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>
        <v>0.63992634603350496</v>
      </c>
      <c r="BB136" s="17">
        <v>1.5826444081937852</v>
      </c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>
        <v>1.4361312734965928E-3</v>
      </c>
      <c r="BQ136" s="17">
        <v>8.0719929451040395E-2</v>
      </c>
      <c r="BR136" s="17">
        <v>2.1952605661851145E-3</v>
      </c>
      <c r="BS136" s="17">
        <v>9.5568338324140925E-2</v>
      </c>
      <c r="BT136" s="17">
        <v>1.2731683775347219E-3</v>
      </c>
      <c r="BU136" s="17"/>
      <c r="BV136" s="17"/>
      <c r="BW136" s="17"/>
      <c r="BX136" s="17"/>
      <c r="BY136" s="17"/>
      <c r="BZ136" s="17">
        <v>5.3803274981864532E-2</v>
      </c>
      <c r="CA136" s="17">
        <v>8.4280284096014697E-3</v>
      </c>
      <c r="CB136" s="17">
        <v>4.374362902228101E-3</v>
      </c>
      <c r="CC136" s="17">
        <v>0.14178602595594497</v>
      </c>
      <c r="CD136" s="17">
        <v>4.5401401824801929E-2</v>
      </c>
      <c r="CE136" s="17">
        <v>4.8260784694564754E-2</v>
      </c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>
        <v>9.1150996277719137E-2</v>
      </c>
      <c r="FZ136" s="17">
        <v>0.15093440610595754</v>
      </c>
      <c r="GA136" s="17">
        <v>0.2720642700704623</v>
      </c>
      <c r="GB136" s="17">
        <v>0.40449987374853208</v>
      </c>
      <c r="GC136" s="17">
        <v>0.45004887992199805</v>
      </c>
      <c r="GD136" s="17">
        <v>0.30863628148741057</v>
      </c>
      <c r="GE136">
        <v>0.43178734172063249</v>
      </c>
      <c r="GF136">
        <v>0.82274723490862633</v>
      </c>
      <c r="GG136">
        <v>0.94838396473011699</v>
      </c>
      <c r="GH136">
        <v>1.5447950789301672</v>
      </c>
      <c r="GS136">
        <v>1.0000000000000001E-5</v>
      </c>
      <c r="GT136">
        <v>26.695206442271999</v>
      </c>
      <c r="GU136">
        <v>36.76858953892917</v>
      </c>
    </row>
    <row r="137" spans="1:203" s="142" customFormat="1" x14ac:dyDescent="0.25">
      <c r="A137" s="139" t="s">
        <v>584</v>
      </c>
      <c r="B137" s="140"/>
      <c r="C137" s="141"/>
      <c r="D137" s="141"/>
      <c r="E137" s="141"/>
      <c r="F137" s="141"/>
      <c r="G137" s="141"/>
      <c r="H137" s="141"/>
      <c r="I137" s="141"/>
      <c r="J137" s="141"/>
      <c r="K137" s="141"/>
      <c r="L137" s="141"/>
      <c r="M137" s="141"/>
      <c r="N137" s="141"/>
      <c r="O137" s="141"/>
      <c r="P137" s="141"/>
      <c r="Q137" s="138">
        <f>1/47</f>
        <v>2.1276595744680851E-2</v>
      </c>
      <c r="R137" s="138">
        <f>$Q$137</f>
        <v>2.1276595744680851E-2</v>
      </c>
      <c r="S137" s="138">
        <f t="shared" ref="S137:AE137" si="4">$Q$137</f>
        <v>2.1276595744680851E-2</v>
      </c>
      <c r="T137" s="138">
        <f t="shared" si="4"/>
        <v>2.1276595744680851E-2</v>
      </c>
      <c r="U137" s="138">
        <f t="shared" si="4"/>
        <v>2.1276595744680851E-2</v>
      </c>
      <c r="V137" s="141"/>
      <c r="W137" s="138">
        <f t="shared" si="4"/>
        <v>2.1276595744680851E-2</v>
      </c>
      <c r="X137" s="138">
        <f t="shared" si="4"/>
        <v>2.1276595744680851E-2</v>
      </c>
      <c r="Y137" s="138">
        <f t="shared" si="4"/>
        <v>2.1276595744680851E-2</v>
      </c>
      <c r="Z137" s="138">
        <f t="shared" si="4"/>
        <v>2.1276595744680851E-2</v>
      </c>
      <c r="AA137" s="138">
        <f t="shared" si="4"/>
        <v>2.1276595744680851E-2</v>
      </c>
      <c r="AB137" s="138"/>
      <c r="AC137" s="138">
        <f t="shared" si="4"/>
        <v>2.1276595744680851E-2</v>
      </c>
      <c r="AD137" s="138">
        <f t="shared" si="4"/>
        <v>2.1276595744680851E-2</v>
      </c>
      <c r="AE137" s="138">
        <f t="shared" si="4"/>
        <v>2.1276595744680851E-2</v>
      </c>
      <c r="AF137" s="138"/>
      <c r="AG137" s="138"/>
      <c r="AH137" s="138">
        <f t="shared" ref="AH137:BE137" si="5">$Q$137</f>
        <v>2.1276595744680851E-2</v>
      </c>
      <c r="AI137" s="138">
        <f t="shared" si="5"/>
        <v>2.1276595744680851E-2</v>
      </c>
      <c r="AJ137" s="138">
        <f t="shared" si="5"/>
        <v>2.1276595744680851E-2</v>
      </c>
      <c r="AK137" s="138">
        <f t="shared" si="5"/>
        <v>2.1276595744680851E-2</v>
      </c>
      <c r="AL137" s="138">
        <f t="shared" si="5"/>
        <v>2.1276595744680851E-2</v>
      </c>
      <c r="AM137" s="138">
        <f t="shared" si="5"/>
        <v>2.1276595744680851E-2</v>
      </c>
      <c r="AN137" s="138">
        <f t="shared" si="5"/>
        <v>2.1276595744680851E-2</v>
      </c>
      <c r="AO137" s="138">
        <f t="shared" si="5"/>
        <v>2.1276595744680851E-2</v>
      </c>
      <c r="AP137" s="138">
        <f t="shared" si="5"/>
        <v>2.1276595744680851E-2</v>
      </c>
      <c r="AQ137" s="138">
        <f t="shared" si="5"/>
        <v>2.1276595744680851E-2</v>
      </c>
      <c r="AR137" s="138"/>
      <c r="AS137" s="138">
        <f t="shared" si="5"/>
        <v>2.1276595744680851E-2</v>
      </c>
      <c r="AT137" s="138">
        <f t="shared" si="5"/>
        <v>2.1276595744680851E-2</v>
      </c>
      <c r="AU137" s="138">
        <f t="shared" si="5"/>
        <v>2.1276595744680851E-2</v>
      </c>
      <c r="AV137" s="138">
        <f t="shared" si="5"/>
        <v>2.1276595744680851E-2</v>
      </c>
      <c r="AW137" s="138">
        <f t="shared" si="5"/>
        <v>2.1276595744680851E-2</v>
      </c>
      <c r="AX137" s="138">
        <f t="shared" si="5"/>
        <v>2.1276595744680851E-2</v>
      </c>
      <c r="AY137" s="138">
        <f t="shared" si="5"/>
        <v>2.1276595744680851E-2</v>
      </c>
      <c r="AZ137" s="138">
        <f t="shared" si="5"/>
        <v>2.1276595744680851E-2</v>
      </c>
      <c r="BA137" s="138">
        <f t="shared" si="5"/>
        <v>2.1276595744680851E-2</v>
      </c>
      <c r="BB137" s="138">
        <f t="shared" si="5"/>
        <v>2.1276595744680851E-2</v>
      </c>
      <c r="BC137" s="138">
        <f t="shared" si="5"/>
        <v>2.1276595744680851E-2</v>
      </c>
      <c r="BD137" s="138">
        <f t="shared" si="5"/>
        <v>2.1276595744680851E-2</v>
      </c>
      <c r="BE137" s="145">
        <v>1.8469027649051575E-3</v>
      </c>
      <c r="BF137" s="141"/>
      <c r="BG137" s="141"/>
      <c r="BH137" s="138">
        <f t="shared" ref="BH137:BR137" si="6">$Q$137</f>
        <v>2.1276595744680851E-2</v>
      </c>
      <c r="BI137" s="138">
        <f t="shared" si="6"/>
        <v>2.1276595744680851E-2</v>
      </c>
      <c r="BJ137" s="138">
        <f t="shared" si="6"/>
        <v>2.1276595744680851E-2</v>
      </c>
      <c r="BK137" s="138">
        <f t="shared" si="6"/>
        <v>2.1276595744680851E-2</v>
      </c>
      <c r="BL137" s="138">
        <f t="shared" si="6"/>
        <v>2.1276595744680851E-2</v>
      </c>
      <c r="BM137" s="138">
        <f t="shared" si="6"/>
        <v>2.1276595744680851E-2</v>
      </c>
      <c r="BN137" s="138">
        <f t="shared" si="6"/>
        <v>2.1276595744680851E-2</v>
      </c>
      <c r="BO137" s="138">
        <f t="shared" si="6"/>
        <v>2.1276595744680851E-2</v>
      </c>
      <c r="BP137" s="138">
        <f t="shared" si="6"/>
        <v>2.1276595744680851E-2</v>
      </c>
      <c r="BQ137" s="138">
        <f t="shared" si="6"/>
        <v>2.1276595744680851E-2</v>
      </c>
      <c r="BR137" s="138">
        <f t="shared" si="6"/>
        <v>2.1276595744680851E-2</v>
      </c>
      <c r="BS137" s="141"/>
      <c r="BT137" s="141"/>
      <c r="BU137" s="141"/>
      <c r="BV137" s="138">
        <f t="shared" ref="BV137" si="7">$Q$137</f>
        <v>2.1276595744680851E-2</v>
      </c>
      <c r="BW137" s="141"/>
      <c r="BX137" s="141"/>
      <c r="BY137" s="141"/>
      <c r="BZ137" s="141"/>
      <c r="CA137" s="141"/>
      <c r="CB137" s="141"/>
      <c r="CC137" s="141"/>
      <c r="CD137" s="141"/>
      <c r="CE137" s="141"/>
      <c r="CF137" s="141"/>
      <c r="CG137" s="141"/>
      <c r="CH137" s="141"/>
      <c r="CI137" s="141"/>
      <c r="CJ137" s="141"/>
      <c r="CK137" s="141"/>
      <c r="CL137" s="141"/>
      <c r="CM137" s="141"/>
      <c r="CN137" s="141"/>
      <c r="CO137" s="141"/>
      <c r="CP137" s="141"/>
      <c r="CQ137" s="141"/>
      <c r="CR137" s="141"/>
      <c r="CS137" s="141"/>
      <c r="CT137" s="141"/>
      <c r="CU137" s="141"/>
      <c r="CV137" s="141"/>
      <c r="CW137" s="141"/>
      <c r="CX137" s="141"/>
      <c r="CY137" s="141"/>
      <c r="CZ137" s="141"/>
      <c r="DA137" s="141"/>
      <c r="DB137" s="141"/>
      <c r="DC137" s="141"/>
      <c r="DD137" s="141"/>
      <c r="DE137" s="141"/>
      <c r="DF137" s="141"/>
      <c r="DG137" s="141"/>
      <c r="DH137" s="141"/>
      <c r="DI137" s="141"/>
      <c r="DJ137" s="141"/>
      <c r="DK137" s="141"/>
      <c r="DL137" s="141"/>
      <c r="DM137" s="141"/>
      <c r="DN137" s="141"/>
      <c r="DO137" s="141"/>
      <c r="DP137" s="141"/>
      <c r="DQ137" s="141"/>
      <c r="DR137" s="141"/>
      <c r="DS137" s="141"/>
      <c r="DT137" s="141"/>
      <c r="DU137" s="141"/>
      <c r="DV137" s="141"/>
      <c r="DW137" s="141"/>
      <c r="DX137" s="141"/>
      <c r="DY137" s="141"/>
      <c r="DZ137" s="141"/>
      <c r="EA137" s="141"/>
      <c r="EB137" s="141"/>
      <c r="EC137" s="141"/>
      <c r="ED137" s="141"/>
      <c r="EE137" s="141"/>
      <c r="EF137" s="141"/>
      <c r="EG137" s="141"/>
      <c r="EH137" s="141"/>
      <c r="EI137" s="141"/>
      <c r="EJ137" s="141"/>
      <c r="EK137" s="141"/>
      <c r="EL137" s="141"/>
      <c r="EM137" s="141"/>
      <c r="EN137" s="141"/>
      <c r="EO137" s="141"/>
      <c r="EP137" s="141"/>
      <c r="EQ137" s="141"/>
      <c r="ER137" s="141"/>
      <c r="ES137" s="141"/>
      <c r="ET137" s="141"/>
      <c r="EU137" s="141"/>
      <c r="EV137" s="141"/>
      <c r="EW137" s="141"/>
      <c r="EX137" s="141"/>
      <c r="EY137" s="141"/>
      <c r="EZ137" s="141"/>
      <c r="FA137" s="141"/>
      <c r="FB137" s="141"/>
      <c r="FC137" s="141"/>
      <c r="FD137" s="141"/>
      <c r="FE137" s="141"/>
      <c r="FF137" s="141"/>
      <c r="FG137" s="141"/>
      <c r="FH137" s="141"/>
      <c r="FI137" s="141"/>
      <c r="FJ137" s="141"/>
      <c r="FK137" s="141"/>
      <c r="FL137" s="141"/>
      <c r="FM137" s="141"/>
      <c r="FN137" s="141"/>
      <c r="FO137" s="141"/>
      <c r="FP137" s="141"/>
      <c r="FQ137" s="141"/>
      <c r="FR137" s="141"/>
      <c r="FS137" s="141"/>
      <c r="FT137" s="141"/>
      <c r="FU137" s="141"/>
      <c r="FV137" s="141"/>
      <c r="FW137" s="141"/>
      <c r="FX137" s="141"/>
      <c r="FY137" s="141"/>
      <c r="FZ137" s="141"/>
      <c r="GA137" s="141"/>
      <c r="GB137" s="141"/>
      <c r="GC137" s="141"/>
      <c r="GD137" s="141"/>
      <c r="GT137" s="142">
        <v>1E-4</v>
      </c>
      <c r="GU137" s="144">
        <f>SUM(B137:GT137)</f>
        <v>1.0019469027649055</v>
      </c>
    </row>
    <row r="138" spans="1:203" s="142" customFormat="1" x14ac:dyDescent="0.25">
      <c r="A138" s="139" t="s">
        <v>1352</v>
      </c>
      <c r="B138" s="140"/>
      <c r="C138" s="141"/>
      <c r="D138" s="141"/>
      <c r="E138" s="141"/>
      <c r="F138" s="141"/>
      <c r="G138" s="141"/>
      <c r="H138" s="141"/>
      <c r="I138" s="141"/>
      <c r="J138" s="141"/>
      <c r="K138" s="141"/>
      <c r="L138" s="141"/>
      <c r="M138" s="141"/>
      <c r="N138" s="141"/>
      <c r="O138" s="141"/>
      <c r="P138" s="141">
        <v>1.9024056057577281E-2</v>
      </c>
      <c r="Q138" s="141">
        <v>2.7642062643990429E-2</v>
      </c>
      <c r="R138" s="141">
        <v>3.7978320834436753E-3</v>
      </c>
      <c r="S138" s="141">
        <v>0.13028854085031299</v>
      </c>
      <c r="T138" s="141">
        <v>9.2593409614008845E-2</v>
      </c>
      <c r="U138" s="141">
        <v>7.691411263328983E-2</v>
      </c>
      <c r="V138" s="141">
        <v>9.6640916220173088E-3</v>
      </c>
      <c r="W138" s="141">
        <v>3.1988048696680794E-2</v>
      </c>
      <c r="X138" s="141">
        <v>0.11490372701820836</v>
      </c>
      <c r="Y138" s="141">
        <v>2.3710999094013608E-3</v>
      </c>
      <c r="Z138" s="141">
        <v>0.1057682434194413</v>
      </c>
      <c r="AA138" s="141">
        <v>6.431706890985228E-3</v>
      </c>
      <c r="AB138" s="141"/>
      <c r="AC138" s="141">
        <v>3.7317383923996359E-3</v>
      </c>
      <c r="AD138" s="141">
        <v>1.654445398106321E-2</v>
      </c>
      <c r="AE138" s="141">
        <v>3.1792243679282677E-2</v>
      </c>
      <c r="AF138" s="141">
        <v>2.4053942175435972E-3</v>
      </c>
      <c r="AG138" s="141"/>
      <c r="AH138" s="141">
        <v>7.1880957712781843E-2</v>
      </c>
      <c r="AI138" s="141">
        <v>0.28005784946285645</v>
      </c>
      <c r="AJ138" s="141">
        <v>0.36441704551656257</v>
      </c>
      <c r="AK138" s="141">
        <v>6.4595135349108962E-2</v>
      </c>
      <c r="AL138" s="141">
        <v>3.3914070364439428E-2</v>
      </c>
      <c r="AM138" s="141">
        <v>7.661427241079638E-2</v>
      </c>
      <c r="AN138" s="141">
        <v>6.9605956528402471E-2</v>
      </c>
      <c r="AO138" s="141">
        <v>0.64085393208661812</v>
      </c>
      <c r="AP138" s="141">
        <v>4.2608253978774824E-2</v>
      </c>
      <c r="AQ138" s="141">
        <v>1.4920745150304289</v>
      </c>
      <c r="AR138" s="141">
        <v>2.9372371416472528E-2</v>
      </c>
      <c r="AS138" s="141"/>
      <c r="AT138" s="141">
        <v>6.0563889269633169</v>
      </c>
      <c r="AU138" s="141">
        <v>4.7249509510719871</v>
      </c>
      <c r="AV138" s="141">
        <v>0.67915367635123824</v>
      </c>
      <c r="AW138" s="141">
        <v>1.6264447228500905</v>
      </c>
      <c r="AX138" s="141">
        <v>8.2248391879699827E-3</v>
      </c>
      <c r="AY138" s="141">
        <v>2.4213806452013945E-2</v>
      </c>
      <c r="AZ138" s="141">
        <v>3.993464478493372E-2</v>
      </c>
      <c r="BA138" s="141">
        <v>0.2680021662530736</v>
      </c>
      <c r="BB138" s="141">
        <v>0.95767790548096821</v>
      </c>
      <c r="BC138" s="141">
        <v>3.613549204016106E-2</v>
      </c>
      <c r="BD138" s="141">
        <v>0.16901870692283671</v>
      </c>
      <c r="BE138" s="141">
        <v>3.830831657773663E-3</v>
      </c>
      <c r="BF138" s="141">
        <v>2.0112704513487204E-3</v>
      </c>
      <c r="BG138" s="141">
        <v>4.9287685479526609E-4</v>
      </c>
      <c r="BH138" s="141">
        <v>0.15287963592178622</v>
      </c>
      <c r="BI138" s="141">
        <v>1.3755065485200989E-2</v>
      </c>
      <c r="BJ138" s="141">
        <v>5.6664770536724675E-2</v>
      </c>
      <c r="BK138" s="141">
        <v>0.20997788639865025</v>
      </c>
      <c r="BL138" s="141">
        <v>2.0554189450487405E-3</v>
      </c>
      <c r="BM138" s="141">
        <v>9.0523391515544296E-2</v>
      </c>
      <c r="BN138" s="141">
        <v>0.16380970024883892</v>
      </c>
      <c r="BO138" s="141">
        <v>2.4978842183969976E-2</v>
      </c>
      <c r="BP138" s="141">
        <v>4.2909074910612174E-2</v>
      </c>
      <c r="BQ138" s="141"/>
      <c r="BR138" s="141"/>
      <c r="BS138" s="141"/>
      <c r="BT138" s="141"/>
      <c r="BU138" s="141">
        <v>3.3772126952000638E-3</v>
      </c>
      <c r="BV138" s="141">
        <v>1.1293434716537258E-2</v>
      </c>
      <c r="BW138" s="141">
        <v>2.0460637534227446E-3</v>
      </c>
      <c r="BX138" s="141">
        <v>1.8850110364226056E-3</v>
      </c>
      <c r="BY138" s="141"/>
      <c r="BZ138" s="141">
        <v>4.8864461852736289E-3</v>
      </c>
      <c r="CA138" s="141">
        <v>3.1624456555163171E-4</v>
      </c>
      <c r="CB138" s="141">
        <v>2.7133502462214795E-4</v>
      </c>
      <c r="CC138" s="141">
        <v>1.283757811277712E-2</v>
      </c>
      <c r="CD138" s="141">
        <v>4.7899289575164421E-2</v>
      </c>
      <c r="CE138" s="141">
        <v>0.33275846181127816</v>
      </c>
      <c r="CF138" s="141"/>
      <c r="CG138" s="141"/>
      <c r="CH138" s="141"/>
      <c r="CI138" s="141"/>
      <c r="CJ138" s="141"/>
      <c r="CK138" s="141"/>
      <c r="CL138" s="141"/>
      <c r="CM138" s="141"/>
      <c r="CN138" s="141"/>
      <c r="CO138" s="141"/>
      <c r="CP138" s="141"/>
      <c r="CQ138" s="141"/>
      <c r="CR138" s="141"/>
      <c r="CS138" s="141"/>
      <c r="CT138" s="141"/>
      <c r="CU138" s="141"/>
      <c r="CV138" s="141"/>
      <c r="CW138" s="141"/>
      <c r="CX138" s="141"/>
      <c r="CY138" s="141"/>
      <c r="CZ138" s="141"/>
      <c r="DA138" s="141"/>
      <c r="DB138" s="141"/>
      <c r="DC138" s="141"/>
      <c r="DD138" s="141"/>
      <c r="DE138" s="141"/>
      <c r="DF138" s="141"/>
      <c r="DG138" s="141"/>
      <c r="DH138" s="141"/>
      <c r="DI138" s="141"/>
      <c r="DJ138" s="141"/>
      <c r="DK138" s="141"/>
      <c r="DL138" s="141"/>
      <c r="DM138" s="141"/>
      <c r="DN138" s="141"/>
      <c r="DO138" s="141"/>
      <c r="DP138" s="141"/>
      <c r="DQ138" s="141"/>
      <c r="DR138" s="141"/>
      <c r="DS138" s="141"/>
      <c r="DT138" s="141"/>
      <c r="DU138" s="141"/>
      <c r="DV138" s="141"/>
      <c r="DW138" s="141"/>
      <c r="DX138" s="141"/>
      <c r="DY138" s="141"/>
      <c r="DZ138" s="141"/>
      <c r="EA138" s="141"/>
      <c r="EB138" s="141"/>
      <c r="EC138" s="141"/>
      <c r="ED138" s="141"/>
      <c r="EE138" s="141"/>
      <c r="EF138" s="141"/>
      <c r="EG138" s="141"/>
      <c r="EH138" s="141"/>
      <c r="EI138" s="141"/>
      <c r="EJ138" s="141"/>
      <c r="EK138" s="141"/>
      <c r="EL138" s="141"/>
      <c r="EM138" s="141"/>
      <c r="EN138" s="141"/>
      <c r="EO138" s="141"/>
      <c r="EP138" s="141"/>
      <c r="EQ138" s="141"/>
      <c r="ER138" s="141"/>
      <c r="ES138" s="141"/>
      <c r="ET138" s="141"/>
      <c r="EU138" s="141"/>
      <c r="EV138" s="141"/>
      <c r="EW138" s="141"/>
      <c r="EX138" s="141"/>
      <c r="EY138" s="141"/>
      <c r="EZ138" s="141"/>
      <c r="FA138" s="141"/>
      <c r="FB138" s="141"/>
      <c r="FC138" s="141"/>
      <c r="FD138" s="141"/>
      <c r="FE138" s="141"/>
      <c r="FF138" s="141"/>
      <c r="FG138" s="141"/>
      <c r="FH138" s="141"/>
      <c r="FI138" s="141"/>
      <c r="FJ138" s="141"/>
      <c r="FK138" s="141"/>
      <c r="FL138" s="141"/>
      <c r="FM138" s="141"/>
      <c r="FN138" s="141"/>
      <c r="FO138" s="141"/>
      <c r="FP138" s="141"/>
      <c r="FQ138" s="141"/>
      <c r="FR138" s="141"/>
      <c r="FS138" s="141"/>
      <c r="FT138" s="141"/>
      <c r="FU138" s="141"/>
      <c r="FV138" s="141"/>
      <c r="FW138" s="141"/>
      <c r="FX138" s="141"/>
      <c r="FY138" s="141">
        <v>4.2582267574490872E-4</v>
      </c>
      <c r="FZ138" s="141">
        <v>1.5002870021540897E-3</v>
      </c>
      <c r="GA138" s="141">
        <v>4.4218409356479027E-3</v>
      </c>
      <c r="GB138" s="141">
        <v>6.5816624416898612E-3</v>
      </c>
      <c r="GC138" s="141">
        <v>2.8739680648331078E-3</v>
      </c>
      <c r="GD138" s="141">
        <v>1.1043960510265374E-2</v>
      </c>
      <c r="GE138" s="142">
        <v>8.8295819294370997E-3</v>
      </c>
      <c r="GF138" s="142">
        <v>8.5367296789220677E-3</v>
      </c>
      <c r="GG138" s="142">
        <v>2.4235919324076739E-2</v>
      </c>
      <c r="GH138" s="142">
        <v>4.7457677247564646E-2</v>
      </c>
      <c r="GS138" s="142">
        <v>-0.14219938627211681</v>
      </c>
      <c r="GT138" s="142">
        <v>5.5810899102441969</v>
      </c>
      <c r="GU138" s="142">
        <v>25.168258776294422</v>
      </c>
    </row>
    <row r="139" spans="1:203" s="142" customFormat="1" x14ac:dyDescent="0.25">
      <c r="A139" s="139" t="s">
        <v>376</v>
      </c>
      <c r="B139" s="140"/>
      <c r="C139" s="141"/>
      <c r="D139" s="141"/>
      <c r="E139" s="141"/>
      <c r="F139" s="141"/>
      <c r="G139" s="141"/>
      <c r="H139" s="141"/>
      <c r="I139" s="141"/>
      <c r="J139" s="141"/>
      <c r="K139" s="141"/>
      <c r="L139" s="141"/>
      <c r="M139" s="141"/>
      <c r="N139" s="141"/>
      <c r="O139" s="141"/>
      <c r="P139" s="141">
        <v>0.17121650451819542</v>
      </c>
      <c r="Q139" s="141">
        <v>0.16544514712924707</v>
      </c>
      <c r="R139" s="141">
        <v>3.4180488750993061E-2</v>
      </c>
      <c r="S139" s="141">
        <v>1.1725968676528165</v>
      </c>
      <c r="T139" s="141">
        <v>0.75000726985941268</v>
      </c>
      <c r="U139" s="141">
        <v>0.60889359703294144</v>
      </c>
      <c r="V139" s="141">
        <v>8.6976824598155728E-2</v>
      </c>
      <c r="W139" s="141">
        <v>0.287892438270127</v>
      </c>
      <c r="X139" s="141">
        <v>1.034133543163875</v>
      </c>
      <c r="Y139" s="141">
        <v>2.1339899184612238E-2</v>
      </c>
      <c r="Z139" s="141">
        <v>0.9519141907749713</v>
      </c>
      <c r="AA139" s="141">
        <v>5.7885362018867029E-2</v>
      </c>
      <c r="AB139" s="141"/>
      <c r="AC139" s="141">
        <v>3.3585645531596701E-2</v>
      </c>
      <c r="AD139" s="141">
        <v>0.14890008582956882</v>
      </c>
      <c r="AE139" s="141">
        <v>0.28613019311354393</v>
      </c>
      <c r="AF139" s="141">
        <v>2.1648547957892367E-2</v>
      </c>
      <c r="AG139" s="141"/>
      <c r="AH139" s="141">
        <v>0.56359520274836972</v>
      </c>
      <c r="AI139" s="141">
        <v>2.520520645165707</v>
      </c>
      <c r="AJ139" s="141">
        <v>3.2797534096490621</v>
      </c>
      <c r="AK139" s="141">
        <v>0.58135621814198035</v>
      </c>
      <c r="AL139" s="141">
        <v>0.3052266332799547</v>
      </c>
      <c r="AM139" s="141">
        <v>0.68952845169716714</v>
      </c>
      <c r="AN139" s="141">
        <v>0.62645360875562195</v>
      </c>
      <c r="AO139" s="141">
        <v>5.7676853887795598</v>
      </c>
      <c r="AP139" s="141">
        <v>0.38347428580897325</v>
      </c>
      <c r="AQ139" s="141">
        <v>13.345337218607185</v>
      </c>
      <c r="AR139" s="141">
        <v>0.26435134274825267</v>
      </c>
      <c r="AS139" s="141">
        <v>5.9730555102966472</v>
      </c>
      <c r="AT139" s="141">
        <v>48.367777999039845</v>
      </c>
      <c r="AU139" s="141">
        <v>42.441225142981189</v>
      </c>
      <c r="AV139" s="141">
        <v>6.1123830871611409</v>
      </c>
      <c r="AW139" s="141">
        <v>14.638002505650809</v>
      </c>
      <c r="AX139" s="141">
        <v>7.4023552691729805E-2</v>
      </c>
      <c r="AY139" s="141">
        <v>0.2179242580681254</v>
      </c>
      <c r="AZ139" s="141">
        <v>0.35941180306440335</v>
      </c>
      <c r="BA139" s="141">
        <v>2.3286860796109949</v>
      </c>
      <c r="BB139" s="141">
        <v>8.61910114932871</v>
      </c>
      <c r="BC139" s="141">
        <v>0.32521942836144946</v>
      </c>
      <c r="BD139" s="141">
        <v>1.4396818484037683</v>
      </c>
      <c r="BE139" s="141">
        <v>3.2630582155057791E-2</v>
      </c>
      <c r="BF139" s="141">
        <v>1.8101434062138475E-2</v>
      </c>
      <c r="BG139" s="141">
        <v>4.4358916931573926E-3</v>
      </c>
      <c r="BH139" s="141">
        <v>1.3759167232960754</v>
      </c>
      <c r="BI139" s="141">
        <v>0.12379558936680883</v>
      </c>
      <c r="BJ139" s="141">
        <v>0.50998293483052182</v>
      </c>
      <c r="BK139" s="141">
        <v>1.8898009775878513</v>
      </c>
      <c r="BL139" s="141">
        <v>1.8498770505438654E-2</v>
      </c>
      <c r="BM139" s="141">
        <v>0.81471052363989827</v>
      </c>
      <c r="BN139" s="141">
        <v>1.4742873022395497</v>
      </c>
      <c r="BO139" s="141">
        <v>0.14147616298906301</v>
      </c>
      <c r="BP139" s="141">
        <v>0.38618167419550936</v>
      </c>
      <c r="BQ139" s="141"/>
      <c r="BR139" s="141"/>
      <c r="BS139" s="141"/>
      <c r="BT139" s="141"/>
      <c r="BU139" s="141">
        <v>3.0394914256800559E-2</v>
      </c>
      <c r="BV139" s="141">
        <v>1.0183084957821686</v>
      </c>
      <c r="BW139" s="141">
        <v>1.8414573780804692E-2</v>
      </c>
      <c r="BX139" s="141">
        <v>1.6965099327803441E-2</v>
      </c>
      <c r="BY139" s="141"/>
      <c r="BZ139" s="141">
        <v>4.3978015667462636E-2</v>
      </c>
      <c r="CA139" s="141">
        <v>2.8462010899646837E-3</v>
      </c>
      <c r="CB139" s="141">
        <v>2.4420152215993305E-3</v>
      </c>
      <c r="CC139" s="141">
        <v>0.11553820301499403</v>
      </c>
      <c r="CD139" s="141">
        <v>0.43109360617647963</v>
      </c>
      <c r="CE139" s="141">
        <v>2.9948261563015022</v>
      </c>
      <c r="CF139" s="141"/>
      <c r="CG139" s="141"/>
      <c r="CH139" s="141"/>
      <c r="CI139" s="141"/>
      <c r="CJ139" s="141"/>
      <c r="CK139" s="141"/>
      <c r="CL139" s="141"/>
      <c r="CM139" s="141"/>
      <c r="CN139" s="141"/>
      <c r="CO139" s="141"/>
      <c r="CP139" s="141"/>
      <c r="CQ139" s="141"/>
      <c r="CR139" s="141"/>
      <c r="CS139" s="141"/>
      <c r="CT139" s="141"/>
      <c r="CU139" s="141"/>
      <c r="CV139" s="141"/>
      <c r="CW139" s="141"/>
      <c r="CX139" s="141"/>
      <c r="CY139" s="141"/>
      <c r="CZ139" s="141"/>
      <c r="DA139" s="141"/>
      <c r="DB139" s="141"/>
      <c r="DC139" s="141"/>
      <c r="DD139" s="141"/>
      <c r="DE139" s="141"/>
      <c r="DF139" s="141"/>
      <c r="DG139" s="141"/>
      <c r="DH139" s="141"/>
      <c r="DI139" s="141"/>
      <c r="DJ139" s="141"/>
      <c r="DK139" s="141"/>
      <c r="DL139" s="141"/>
      <c r="DM139" s="141"/>
      <c r="DN139" s="141"/>
      <c r="DO139" s="141"/>
      <c r="DP139" s="141"/>
      <c r="DQ139" s="141"/>
      <c r="DR139" s="141"/>
      <c r="DS139" s="141"/>
      <c r="DT139" s="141"/>
      <c r="DU139" s="141"/>
      <c r="DV139" s="141"/>
      <c r="DW139" s="141"/>
      <c r="DX139" s="141"/>
      <c r="DY139" s="141"/>
      <c r="DZ139" s="141"/>
      <c r="EA139" s="141"/>
      <c r="EB139" s="141"/>
      <c r="EC139" s="141"/>
      <c r="ED139" s="141"/>
      <c r="EE139" s="141"/>
      <c r="EF139" s="141"/>
      <c r="EG139" s="141"/>
      <c r="EH139" s="141"/>
      <c r="EI139" s="141"/>
      <c r="EJ139" s="141"/>
      <c r="EK139" s="141"/>
      <c r="EL139" s="141"/>
      <c r="EM139" s="141"/>
      <c r="EN139" s="141"/>
      <c r="EO139" s="141"/>
      <c r="EP139" s="141"/>
      <c r="EQ139" s="141"/>
      <c r="ER139" s="141"/>
      <c r="ES139" s="141"/>
      <c r="ET139" s="141"/>
      <c r="EU139" s="141"/>
      <c r="EV139" s="141"/>
      <c r="EW139" s="141"/>
      <c r="EX139" s="141"/>
      <c r="EY139" s="141"/>
      <c r="EZ139" s="141"/>
      <c r="FA139" s="141"/>
      <c r="FB139" s="141"/>
      <c r="FC139" s="141"/>
      <c r="FD139" s="141"/>
      <c r="FE139" s="141"/>
      <c r="FF139" s="141"/>
      <c r="FG139" s="141"/>
      <c r="FH139" s="141"/>
      <c r="FI139" s="141"/>
      <c r="FJ139" s="141"/>
      <c r="FK139" s="141"/>
      <c r="FL139" s="141"/>
      <c r="FM139" s="141"/>
      <c r="FN139" s="141"/>
      <c r="FO139" s="141"/>
      <c r="FP139" s="141"/>
      <c r="FQ139" s="141"/>
      <c r="FR139" s="141"/>
      <c r="FS139" s="141"/>
      <c r="FT139" s="141"/>
      <c r="FU139" s="141"/>
      <c r="FV139" s="141"/>
      <c r="FW139" s="141"/>
      <c r="FX139" s="141"/>
      <c r="FY139" s="141">
        <v>3.832404081704177E-3</v>
      </c>
      <c r="FZ139" s="141">
        <v>1.3502583019386803E-2</v>
      </c>
      <c r="GA139" s="141">
        <v>3.9796568420831104E-2</v>
      </c>
      <c r="GB139" s="141">
        <v>5.9234961975208729E-2</v>
      </c>
      <c r="GC139" s="141">
        <v>2.5865712583497957E-2</v>
      </c>
      <c r="GD139" s="141">
        <v>9.939564459238831E-2</v>
      </c>
      <c r="GE139" s="142">
        <v>7.9466237364933856E-2</v>
      </c>
      <c r="GF139" s="142">
        <v>7.6830567110298578E-2</v>
      </c>
      <c r="GG139" s="142">
        <v>0.21812327391669056</v>
      </c>
      <c r="GH139" s="142">
        <v>0.42711909522808156</v>
      </c>
      <c r="GS139" s="142">
        <v>-1.2797944764490508</v>
      </c>
      <c r="GT139" s="142">
        <v>50.229809192197756</v>
      </c>
      <c r="GU139" s="142">
        <v>226.51432898664987</v>
      </c>
    </row>
    <row r="140" spans="1:203" s="142" customFormat="1" x14ac:dyDescent="0.25">
      <c r="A140" s="139" t="s">
        <v>377</v>
      </c>
      <c r="B140" s="140">
        <v>2.2629467692211032</v>
      </c>
      <c r="C140" s="141">
        <v>5.2680627178698813</v>
      </c>
      <c r="D140" s="141">
        <v>0.36547056699928143</v>
      </c>
      <c r="E140" s="141">
        <v>3.1351979678442379</v>
      </c>
      <c r="F140" s="141">
        <v>4.919042387130081</v>
      </c>
      <c r="G140" s="141">
        <v>1.4196208158773156</v>
      </c>
      <c r="H140" s="141">
        <v>2.2133953493004639</v>
      </c>
      <c r="I140" s="141">
        <v>1.5866729508678774</v>
      </c>
      <c r="J140" s="141">
        <v>0.45412520671786472</v>
      </c>
      <c r="K140" s="141">
        <v>1.8910377585882245</v>
      </c>
      <c r="L140" s="141">
        <v>1.3262602823895111</v>
      </c>
      <c r="M140" s="141">
        <v>2.5610788062637257</v>
      </c>
      <c r="N140" s="141">
        <v>2.362119652613325</v>
      </c>
      <c r="O140" s="141">
        <v>0.28396035789421342</v>
      </c>
      <c r="P140" s="141">
        <v>2.7562839198055236</v>
      </c>
      <c r="Q140" s="138">
        <f>Q223+Q220-Q137</f>
        <v>1.8994333876005425</v>
      </c>
      <c r="R140" s="138">
        <f t="shared" ref="R140:BR140" si="8">R223+R220-R137</f>
        <v>0.16485320121891084</v>
      </c>
      <c r="S140" s="138">
        <f t="shared" si="8"/>
        <v>7.695097182689473</v>
      </c>
      <c r="T140" s="138">
        <f t="shared" si="8"/>
        <v>7.1730745631135395</v>
      </c>
      <c r="U140" s="138">
        <f t="shared" si="8"/>
        <v>3.8315779196768447</v>
      </c>
      <c r="V140" s="138">
        <f>V223+V220-V137</f>
        <v>6.9731310628628855E-3</v>
      </c>
      <c r="W140" s="138">
        <f t="shared" si="8"/>
        <v>0.132433538366762</v>
      </c>
      <c r="X140" s="138">
        <f t="shared" si="8"/>
        <v>2.0960596908764641E-2</v>
      </c>
      <c r="Y140" s="138">
        <f t="shared" si="8"/>
        <v>2.4268099064180312E-2</v>
      </c>
      <c r="Z140" s="138">
        <f t="shared" si="8"/>
        <v>0.13005686496936195</v>
      </c>
      <c r="AA140" s="138">
        <f t="shared" si="8"/>
        <v>8.7979232737179142E-2</v>
      </c>
      <c r="AB140" s="138">
        <f t="shared" si="8"/>
        <v>2.6788117578991155E-5</v>
      </c>
      <c r="AC140" s="138">
        <f t="shared" si="8"/>
        <v>0.1432272364444015</v>
      </c>
      <c r="AD140" s="138">
        <f t="shared" si="8"/>
        <v>0.33697399244836146</v>
      </c>
      <c r="AE140" s="138">
        <f t="shared" si="8"/>
        <v>3.8800607450471897E-2</v>
      </c>
      <c r="AF140" s="138">
        <f t="shared" si="8"/>
        <v>1.8356968977274136E-3</v>
      </c>
      <c r="AG140" s="138">
        <f t="shared" si="8"/>
        <v>1.0426208611714956E-2</v>
      </c>
      <c r="AH140" s="138">
        <f t="shared" si="8"/>
        <v>2.4705892847673709</v>
      </c>
      <c r="AI140" s="138">
        <f t="shared" si="8"/>
        <v>0.49731192438727961</v>
      </c>
      <c r="AJ140" s="138">
        <f t="shared" si="8"/>
        <v>0.93839918860023319</v>
      </c>
      <c r="AK140" s="138">
        <f t="shared" si="8"/>
        <v>0.40577330731931438</v>
      </c>
      <c r="AL140" s="138">
        <f t="shared" si="8"/>
        <v>3.6801764069907789E-2</v>
      </c>
      <c r="AM140" s="138">
        <f t="shared" si="8"/>
        <v>3.5139466558392937E-2</v>
      </c>
      <c r="AN140" s="138">
        <f t="shared" si="8"/>
        <v>1.0116154405937285</v>
      </c>
      <c r="AO140" s="138">
        <f t="shared" si="8"/>
        <v>3.9728763478470888</v>
      </c>
      <c r="AP140" s="138">
        <f t="shared" si="8"/>
        <v>3.9580612915776321</v>
      </c>
      <c r="AQ140" s="138">
        <f t="shared" si="8"/>
        <v>4.8229488140930279</v>
      </c>
      <c r="AR140" s="138">
        <f t="shared" si="8"/>
        <v>1.7301557359891934E-2</v>
      </c>
      <c r="AS140" s="138">
        <f t="shared" si="8"/>
        <v>0.41880350278814582</v>
      </c>
      <c r="AT140" s="138">
        <f t="shared" si="8"/>
        <v>3.2727769577174257</v>
      </c>
      <c r="AU140" s="138">
        <f t="shared" si="8"/>
        <v>23.570845949151582</v>
      </c>
      <c r="AV140" s="138">
        <f t="shared" si="8"/>
        <v>1.4736157233618816</v>
      </c>
      <c r="AW140" s="138">
        <f t="shared" si="8"/>
        <v>1.0595641821601804</v>
      </c>
      <c r="AX140" s="138">
        <f t="shared" si="8"/>
        <v>0.11283992751895799</v>
      </c>
      <c r="AY140" s="138">
        <f t="shared" si="8"/>
        <v>0.37356049007611841</v>
      </c>
      <c r="AZ140" s="138">
        <f t="shared" si="8"/>
        <v>0.62990886745045216</v>
      </c>
      <c r="BA140" s="138">
        <f t="shared" si="8"/>
        <v>1.5094754641548911</v>
      </c>
      <c r="BB140" s="138">
        <f t="shared" si="8"/>
        <v>8.8752964576789259E-2</v>
      </c>
      <c r="BC140" s="138">
        <f t="shared" si="8"/>
        <v>1.3344324516627974</v>
      </c>
      <c r="BD140" s="138">
        <f t="shared" si="8"/>
        <v>0.54451288903116091</v>
      </c>
      <c r="BE140" s="145">
        <v>1.0976791779771856E-2</v>
      </c>
      <c r="BF140" s="138">
        <f t="shared" si="8"/>
        <v>5.7677921265055785E-3</v>
      </c>
      <c r="BG140" s="138">
        <f t="shared" si="8"/>
        <v>1.4134405646533679E-3</v>
      </c>
      <c r="BH140" s="138">
        <f t="shared" si="8"/>
        <v>0.41714179785395938</v>
      </c>
      <c r="BI140" s="138">
        <f t="shared" si="8"/>
        <v>1.816929695061004E-2</v>
      </c>
      <c r="BJ140" s="138">
        <f t="shared" si="8"/>
        <v>8.9923013634326421E-2</v>
      </c>
      <c r="BK140" s="138">
        <f t="shared" si="8"/>
        <v>2.6715616458705793</v>
      </c>
      <c r="BL140" s="138">
        <f t="shared" si="8"/>
        <v>3.0593961152763551E-2</v>
      </c>
      <c r="BM140" s="138">
        <f t="shared" si="8"/>
        <v>0.50660448467936747</v>
      </c>
      <c r="BN140" s="138">
        <f t="shared" si="8"/>
        <v>0.7281223484136542</v>
      </c>
      <c r="BO140" s="138">
        <f t="shared" si="8"/>
        <v>0.84888557904706297</v>
      </c>
      <c r="BP140" s="138">
        <f t="shared" si="8"/>
        <v>1.0405779581001866</v>
      </c>
      <c r="BQ140" s="138">
        <f t="shared" si="8"/>
        <v>7.8097951744409047</v>
      </c>
      <c r="BR140" s="138">
        <f t="shared" si="8"/>
        <v>0.19169736452718728</v>
      </c>
      <c r="BS140" s="141">
        <v>4.3814391147261693</v>
      </c>
      <c r="BT140" s="141">
        <v>0.80575363596713212</v>
      </c>
      <c r="BU140" s="141">
        <v>0.55383613273615584</v>
      </c>
      <c r="BV140" s="138">
        <f t="shared" ref="BV140" si="9">BV223+BV220-BV137</f>
        <v>1.9141070637800186</v>
      </c>
      <c r="BW140" s="141">
        <v>0.33559549911072717</v>
      </c>
      <c r="BX140" s="141">
        <v>0.30917962284373135</v>
      </c>
      <c r="BY140" s="141"/>
      <c r="BZ140" s="141">
        <v>0.80147384393381926</v>
      </c>
      <c r="CA140" s="141">
        <v>5.1872254236846646E-2</v>
      </c>
      <c r="CB140" s="141">
        <v>0.32188928846010828</v>
      </c>
      <c r="CC140" s="141">
        <v>37.530551241821144</v>
      </c>
      <c r="CD140" s="141">
        <v>21.772238323187899</v>
      </c>
      <c r="CE140" s="141">
        <v>11.701424443159858</v>
      </c>
      <c r="CF140" s="141"/>
      <c r="CG140" s="141"/>
      <c r="CH140" s="141"/>
      <c r="CI140" s="141"/>
      <c r="CJ140" s="141"/>
      <c r="CK140" s="141"/>
      <c r="CL140" s="141"/>
      <c r="CM140" s="141"/>
      <c r="CN140" s="141"/>
      <c r="CO140" s="141"/>
      <c r="CP140" s="141"/>
      <c r="CQ140" s="141"/>
      <c r="CR140" s="141"/>
      <c r="CS140" s="141"/>
      <c r="CT140" s="141"/>
      <c r="CU140" s="141"/>
      <c r="CV140" s="141"/>
      <c r="CW140" s="141"/>
      <c r="CX140" s="141"/>
      <c r="CY140" s="141"/>
      <c r="CZ140" s="141"/>
      <c r="DA140" s="141"/>
      <c r="DB140" s="141"/>
      <c r="DC140" s="141"/>
      <c r="DD140" s="141"/>
      <c r="DE140" s="141"/>
      <c r="DF140" s="141"/>
      <c r="DG140" s="141"/>
      <c r="DH140" s="141"/>
      <c r="DI140" s="141"/>
      <c r="DJ140" s="141"/>
      <c r="DK140" s="141"/>
      <c r="DL140" s="141"/>
      <c r="DM140" s="141"/>
      <c r="DN140" s="141"/>
      <c r="DO140" s="141"/>
      <c r="DP140" s="141"/>
      <c r="DQ140" s="141"/>
      <c r="DR140" s="141"/>
      <c r="DS140" s="141"/>
      <c r="DT140" s="141"/>
      <c r="DU140" s="141"/>
      <c r="DV140" s="141"/>
      <c r="DW140" s="141"/>
      <c r="DX140" s="141"/>
      <c r="DY140" s="141"/>
      <c r="DZ140" s="141"/>
      <c r="EA140" s="141"/>
      <c r="EB140" s="141"/>
      <c r="EC140" s="141"/>
      <c r="ED140" s="141"/>
      <c r="EE140" s="141"/>
      <c r="EF140" s="141"/>
      <c r="EG140" s="141"/>
      <c r="EH140" s="141"/>
      <c r="EI140" s="141"/>
      <c r="EJ140" s="141"/>
      <c r="EK140" s="141"/>
      <c r="EL140" s="141"/>
      <c r="EM140" s="141"/>
      <c r="EN140" s="141"/>
      <c r="EO140" s="141"/>
      <c r="EP140" s="141"/>
      <c r="EQ140" s="141"/>
      <c r="ER140" s="141"/>
      <c r="ES140" s="141"/>
      <c r="ET140" s="141"/>
      <c r="EU140" s="141"/>
      <c r="EV140" s="141"/>
      <c r="EW140" s="141"/>
      <c r="EX140" s="141"/>
      <c r="EY140" s="141"/>
      <c r="EZ140" s="141"/>
      <c r="FA140" s="141"/>
      <c r="FB140" s="141"/>
      <c r="FC140" s="141"/>
      <c r="FD140" s="141"/>
      <c r="FE140" s="141"/>
      <c r="FF140" s="141"/>
      <c r="FG140" s="141"/>
      <c r="FH140" s="141"/>
      <c r="FI140" s="141"/>
      <c r="FJ140" s="141"/>
      <c r="FK140" s="141"/>
      <c r="FL140" s="141"/>
      <c r="FM140" s="141"/>
      <c r="FN140" s="141"/>
      <c r="FO140" s="141"/>
      <c r="FP140" s="141"/>
      <c r="FQ140" s="141"/>
      <c r="FR140" s="141"/>
      <c r="FS140" s="141"/>
      <c r="FT140" s="141"/>
      <c r="FU140" s="141"/>
      <c r="FV140" s="141"/>
      <c r="FW140" s="141"/>
      <c r="FX140" s="141"/>
      <c r="FY140" s="141">
        <v>4.5941051654878926</v>
      </c>
      <c r="FZ140" s="141">
        <v>6.4088049241775007</v>
      </c>
      <c r="GA140" s="141">
        <v>7.3867849371145402</v>
      </c>
      <c r="GB140" s="141">
        <v>8.2042955013328314</v>
      </c>
      <c r="GC140" s="141">
        <v>8.490591823950238</v>
      </c>
      <c r="GD140" s="141">
        <v>9.2194138441999005</v>
      </c>
      <c r="GE140" s="142">
        <v>9.9277120605220013</v>
      </c>
      <c r="GF140" s="142">
        <v>14.834910673856108</v>
      </c>
      <c r="GG140" s="142">
        <v>19.197021040019248</v>
      </c>
      <c r="GH140" s="142">
        <v>31.588412950078663</v>
      </c>
      <c r="GS140" s="142">
        <v>-1.4913748957533568</v>
      </c>
      <c r="GT140" s="142">
        <v>44.502437279714883</v>
      </c>
      <c r="GU140" s="144">
        <f>SUM(B140:GT140)</f>
        <v>364.7728879313911</v>
      </c>
    </row>
    <row r="141" spans="1:203" x14ac:dyDescent="0.25">
      <c r="A141" s="121" t="s">
        <v>378</v>
      </c>
      <c r="B141" s="128">
        <v>0.10221508697163843</v>
      </c>
      <c r="C141" s="17">
        <v>0.39685729844584955</v>
      </c>
      <c r="D141" s="17">
        <v>1.7117488204020304E-2</v>
      </c>
      <c r="E141" s="17">
        <v>0.29391505634497944</v>
      </c>
      <c r="F141" s="17">
        <v>1.1424686696929103</v>
      </c>
      <c r="G141" s="17">
        <v>0.3860925312877263</v>
      </c>
      <c r="H141" s="17">
        <v>0.13899685325415845</v>
      </c>
      <c r="I141" s="17">
        <v>0.17792313382393748</v>
      </c>
      <c r="J141" s="17">
        <v>1.614098274534978E-2</v>
      </c>
      <c r="K141" s="17">
        <v>0.17794753146919945</v>
      </c>
      <c r="L141" s="17">
        <v>4.2005113165736761E-2</v>
      </c>
      <c r="M141" s="17">
        <v>0.11105021378986299</v>
      </c>
      <c r="N141" s="17">
        <v>6.3232168595935029E-2</v>
      </c>
      <c r="O141" s="17">
        <v>1.0041592329382809E-2</v>
      </c>
      <c r="P141" s="17">
        <v>1.3284842680805615</v>
      </c>
      <c r="Q141" s="17">
        <v>0.67568449816710374</v>
      </c>
      <c r="R141" s="17">
        <v>5.9122858649469479E-2</v>
      </c>
      <c r="S141" s="17">
        <v>3.0857402252908566</v>
      </c>
      <c r="T141" s="17">
        <v>2.2224815875862882</v>
      </c>
      <c r="U141" s="17">
        <v>1.1973626293777688</v>
      </c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>
        <v>6.1184645342854588E-2</v>
      </c>
      <c r="AK141" s="17">
        <v>0.10542677708948114</v>
      </c>
      <c r="AL141" s="17">
        <v>1.3309367638211409E-3</v>
      </c>
      <c r="AM141" s="17">
        <v>0.50693308765634104</v>
      </c>
      <c r="AN141" s="17">
        <v>0.17446761446458559</v>
      </c>
      <c r="AO141" s="17">
        <v>2.0075397659284969E-3</v>
      </c>
      <c r="AP141" s="17">
        <v>6.1782918659350421E-2</v>
      </c>
      <c r="AQ141" s="17"/>
      <c r="AR141" s="17">
        <v>3.3209375855030047E-4</v>
      </c>
      <c r="AS141" s="17">
        <v>6.8475538916469786E-3</v>
      </c>
      <c r="AT141" s="17">
        <v>6.16279850248228E-2</v>
      </c>
      <c r="AU141" s="17">
        <v>9.4837490956241055E-2</v>
      </c>
      <c r="AV141" s="17">
        <v>1.281688596761362</v>
      </c>
      <c r="AW141" s="17">
        <v>0.36267255155869832</v>
      </c>
      <c r="AX141" s="17">
        <v>2.3940418962475668E-4</v>
      </c>
      <c r="AY141" s="17">
        <v>7.0480243794357564E-4</v>
      </c>
      <c r="AZ141" s="17">
        <v>1.1623961337351397E-3</v>
      </c>
      <c r="BA141" s="17"/>
      <c r="BB141" s="17"/>
      <c r="BC141" s="17">
        <v>3.6814695427158255E-2</v>
      </c>
      <c r="BD141" s="17">
        <v>0.6400439631469611</v>
      </c>
      <c r="BE141" s="17">
        <v>1.4506682254465957E-2</v>
      </c>
      <c r="BF141" s="17">
        <v>1.1015278748616274E-4</v>
      </c>
      <c r="BG141" s="17">
        <v>2.6993763770906194E-5</v>
      </c>
      <c r="BH141" s="17">
        <v>8.3728759776497391E-3</v>
      </c>
      <c r="BI141" s="17">
        <v>7.5333419443096735E-4</v>
      </c>
      <c r="BJ141" s="17">
        <v>0.12394773602936225</v>
      </c>
      <c r="BK141" s="17">
        <v>3.3797925746101618</v>
      </c>
      <c r="BL141" s="17">
        <v>7.6480053135327561E-2</v>
      </c>
      <c r="BM141" s="17">
        <v>9.7871283725901301E-2</v>
      </c>
      <c r="BN141" s="17">
        <v>1.1855272814232907</v>
      </c>
      <c r="BO141" s="17">
        <v>1.6598943877220811E-2</v>
      </c>
      <c r="BP141" s="17">
        <v>0.12726222793704967</v>
      </c>
      <c r="BQ141" s="17"/>
      <c r="BR141" s="17"/>
      <c r="BS141" s="17">
        <v>0.25797482629987728</v>
      </c>
      <c r="BT141" s="17"/>
      <c r="BU141" s="17">
        <v>1.5783070559937855</v>
      </c>
      <c r="BV141" s="17">
        <v>5.277922102909069</v>
      </c>
      <c r="BW141" s="17">
        <v>0.97759738471231383</v>
      </c>
      <c r="BX141" s="17">
        <v>0.90064733138344377</v>
      </c>
      <c r="BY141" s="17"/>
      <c r="BZ141" s="17">
        <v>2.3291626928129587</v>
      </c>
      <c r="CA141" s="17">
        <v>0.15196166420430998</v>
      </c>
      <c r="CB141" s="17">
        <v>0.13815198390704952</v>
      </c>
      <c r="CC141" s="17">
        <v>1.0354520522598143</v>
      </c>
      <c r="CD141" s="17">
        <v>1.4070395404867193</v>
      </c>
      <c r="CE141" s="17">
        <v>1.1977651948332695</v>
      </c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>
        <v>8.8964317933785727E-3</v>
      </c>
      <c r="FZ141" s="17">
        <v>3.5077548077303324E-2</v>
      </c>
      <c r="GA141" s="17">
        <v>0.15353950992838786</v>
      </c>
      <c r="GB141" s="17">
        <v>0.25396073445735812</v>
      </c>
      <c r="GC141" s="17">
        <v>0.29063092744921282</v>
      </c>
      <c r="GD141" s="17">
        <v>0.46605911024381846</v>
      </c>
      <c r="GE141">
        <v>0.90405721156070862</v>
      </c>
      <c r="GF141">
        <v>1.6925135936610838</v>
      </c>
      <c r="GG141">
        <v>3.1681586449760681</v>
      </c>
      <c r="GH141">
        <v>7.1226503451274068</v>
      </c>
      <c r="GQ141">
        <v>5.4610068812829858E-3</v>
      </c>
      <c r="GR141">
        <v>2.052043541046553E-4</v>
      </c>
      <c r="GS141">
        <v>-0.13461146754853207</v>
      </c>
      <c r="GT141">
        <v>5.2834630516539427</v>
      </c>
      <c r="GU141">
        <v>54.578278662436091</v>
      </c>
    </row>
    <row r="142" spans="1:203" x14ac:dyDescent="0.25">
      <c r="A142" s="121" t="s">
        <v>379</v>
      </c>
      <c r="B142" s="128">
        <v>0.13705480151014593</v>
      </c>
      <c r="C142" s="17">
        <v>0.5303720089816879</v>
      </c>
      <c r="D142" s="17">
        <v>2.2880586904018906E-2</v>
      </c>
      <c r="E142" s="17">
        <v>0.39609223901708746</v>
      </c>
      <c r="F142" s="17">
        <v>1.538406700749388</v>
      </c>
      <c r="G142" s="17">
        <v>0.51766147374949356</v>
      </c>
      <c r="H142" s="17">
        <v>0.18586301223823784</v>
      </c>
      <c r="I142" s="17">
        <v>0.23826235272066595</v>
      </c>
      <c r="J142" s="17">
        <v>2.1659216306001781E-2</v>
      </c>
      <c r="K142" s="17">
        <v>0.23839530556585811</v>
      </c>
      <c r="L142" s="17">
        <v>5.626440538124329E-2</v>
      </c>
      <c r="M142" s="17">
        <v>0.14885265692319466</v>
      </c>
      <c r="N142" s="17">
        <v>6.0040330755861265E-2</v>
      </c>
      <c r="O142" s="17">
        <v>9.0820787057278238E-3</v>
      </c>
      <c r="P142" s="17">
        <v>0.33807775105374543</v>
      </c>
      <c r="Q142" s="17">
        <v>0.14867199262069852</v>
      </c>
      <c r="R142" s="17">
        <v>2.278981350312349E-2</v>
      </c>
      <c r="S142" s="17">
        <v>0.77249981756635</v>
      </c>
      <c r="T142" s="17">
        <v>0.8228255385804446</v>
      </c>
      <c r="U142" s="17">
        <v>0.46154180705154019</v>
      </c>
      <c r="V142" s="17">
        <v>0.22686630866401614</v>
      </c>
      <c r="W142" s="17">
        <v>0.19222686389650281</v>
      </c>
      <c r="X142" s="17">
        <v>2.7011464231512474</v>
      </c>
      <c r="Y142" s="17">
        <v>0.17514595191051602</v>
      </c>
      <c r="Z142" s="17">
        <v>2.7563040936704835</v>
      </c>
      <c r="AA142" s="17">
        <v>0.84251449188219818</v>
      </c>
      <c r="AB142" s="17">
        <v>0.86149476678046844</v>
      </c>
      <c r="AC142" s="17">
        <v>2.3783746440270113E-2</v>
      </c>
      <c r="AD142" s="17">
        <v>3.0489219883327965</v>
      </c>
      <c r="AE142" s="17">
        <v>0.14131565001181215</v>
      </c>
      <c r="AF142" s="17">
        <v>0.2486258932211135</v>
      </c>
      <c r="AG142" s="17">
        <v>0.11141144800623537</v>
      </c>
      <c r="AH142" s="17">
        <v>1.0873258719743029</v>
      </c>
      <c r="AI142" s="17">
        <v>5.0101045054629312</v>
      </c>
      <c r="AJ142" s="17">
        <v>0.90700113449573294</v>
      </c>
      <c r="AK142" s="17">
        <v>0.53020965555265864</v>
      </c>
      <c r="AL142" s="17">
        <v>5.3547876900066162E-2</v>
      </c>
      <c r="AM142" s="17">
        <v>0.12032906926148833</v>
      </c>
      <c r="AN142" s="17">
        <v>1.0823712149862781</v>
      </c>
      <c r="AO142" s="17">
        <v>0.84042031004593576</v>
      </c>
      <c r="AP142" s="17">
        <v>0.73701888998476872</v>
      </c>
      <c r="AQ142" s="17">
        <v>0.39531847105564966</v>
      </c>
      <c r="AR142" s="17">
        <v>3.6320452818360749E-3</v>
      </c>
      <c r="AS142" s="17">
        <v>7.4890374070392646E-2</v>
      </c>
      <c r="AT142" s="17">
        <v>0.67401336663353373</v>
      </c>
      <c r="AU142" s="17">
        <v>8.0123359967080141</v>
      </c>
      <c r="AV142" s="17">
        <v>0.41469593477703626</v>
      </c>
      <c r="AW142" s="17">
        <v>2.7064222910826365</v>
      </c>
      <c r="AX142" s="17">
        <v>0.4364537025110059</v>
      </c>
      <c r="AY142" s="17">
        <v>1.2849133261260475</v>
      </c>
      <c r="AZ142" s="17">
        <v>2.1191446028926015</v>
      </c>
      <c r="BA142" s="17">
        <v>0.31912441554038662</v>
      </c>
      <c r="BB142" s="17">
        <v>9.6898197893089844E-2</v>
      </c>
      <c r="BC142" s="17">
        <v>0.54924473480039304</v>
      </c>
      <c r="BD142" s="17">
        <v>1.0277122715838023</v>
      </c>
      <c r="BE142" s="17">
        <v>2.3293236451413016E-2</v>
      </c>
      <c r="BF142" s="17">
        <v>2.588487303045368E-2</v>
      </c>
      <c r="BG142" s="17">
        <v>6.3432815797942561E-3</v>
      </c>
      <c r="BH142" s="17">
        <v>1.967547408715596</v>
      </c>
      <c r="BI142" s="17">
        <v>0.17702647765308943</v>
      </c>
      <c r="BJ142" s="17">
        <v>0.86792174858736881</v>
      </c>
      <c r="BK142" s="17">
        <v>5.3154820365610291</v>
      </c>
      <c r="BL142" s="17">
        <v>3.1654248546093958E-2</v>
      </c>
      <c r="BM142" s="17">
        <v>1.163617461379713</v>
      </c>
      <c r="BN142" s="17">
        <v>1.6723750411388303</v>
      </c>
      <c r="BO142" s="17">
        <v>2.3314212530772212E-2</v>
      </c>
      <c r="BP142" s="17">
        <v>2.0839154357246158E-2</v>
      </c>
      <c r="BQ142" s="17">
        <v>15.386864232707842</v>
      </c>
      <c r="BR142" s="17">
        <v>0.41846141983802659</v>
      </c>
      <c r="BS142" s="17">
        <v>17.265005554506381</v>
      </c>
      <c r="BT142" s="17"/>
      <c r="BU142" s="17">
        <v>0.15154653141468227</v>
      </c>
      <c r="BV142" s="17">
        <v>0.50677767975200905</v>
      </c>
      <c r="BW142" s="17">
        <v>2.6120702422733934E-2</v>
      </c>
      <c r="BX142" s="17">
        <v>2.4064652073327142E-2</v>
      </c>
      <c r="BY142" s="17"/>
      <c r="BZ142" s="17">
        <v>0.20162581442138802</v>
      </c>
      <c r="CA142" s="17">
        <v>3.1725085362074079E-2</v>
      </c>
      <c r="CB142" s="17"/>
      <c r="CC142" s="17">
        <v>1.595255678964431</v>
      </c>
      <c r="CD142" s="17">
        <v>0.12575330016129913</v>
      </c>
      <c r="CE142" s="17">
        <v>4.6060741647728056</v>
      </c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>
        <v>0.16013538238630712</v>
      </c>
      <c r="FZ142" s="17">
        <v>0.24567172401148615</v>
      </c>
      <c r="GA142" s="17">
        <v>0.33602738481627309</v>
      </c>
      <c r="GB142" s="17">
        <v>0.2890386054127958</v>
      </c>
      <c r="GC142" s="17">
        <v>0.37544633418646201</v>
      </c>
      <c r="GD142" s="17">
        <v>0.60793856585390171</v>
      </c>
      <c r="GE142">
        <v>0.61786729712203925</v>
      </c>
      <c r="GF142">
        <v>0.70994897904590093</v>
      </c>
      <c r="GG142">
        <v>2.0310990763775041</v>
      </c>
      <c r="GH142">
        <v>2.87736334126968</v>
      </c>
      <c r="GQ142">
        <v>1.3564027452251626E-2</v>
      </c>
      <c r="GR142">
        <v>5.0968576910915544E-4</v>
      </c>
      <c r="GS142">
        <v>-0.34320865973967973</v>
      </c>
      <c r="GT142">
        <v>4.7360417564773396</v>
      </c>
      <c r="GU142">
        <v>110.77219727284252</v>
      </c>
    </row>
    <row r="143" spans="1:203" x14ac:dyDescent="0.25">
      <c r="A143" s="121" t="s">
        <v>1387</v>
      </c>
      <c r="B143" s="128">
        <v>1.3367830725681427E-2</v>
      </c>
      <c r="C143" s="17">
        <v>5.2495596373794681E-2</v>
      </c>
      <c r="D143" s="17">
        <v>2.25269113475121E-3</v>
      </c>
      <c r="E143" s="17">
        <v>3.8049523070551719E-2</v>
      </c>
      <c r="F143" s="17">
        <v>0.14910034943655454</v>
      </c>
      <c r="G143" s="17">
        <v>5.0593216828979541E-2</v>
      </c>
      <c r="H143" s="17">
        <v>1.8303142733706208E-2</v>
      </c>
      <c r="I143" s="17">
        <v>2.3343255755586316E-2</v>
      </c>
      <c r="J143" s="17">
        <v>2.1060274419578782E-3</v>
      </c>
      <c r="K143" s="17">
        <v>2.3346738962540036E-2</v>
      </c>
      <c r="L143" s="17">
        <v>5.5036173150358834E-3</v>
      </c>
      <c r="M143" s="17">
        <v>1.4536490269413137E-2</v>
      </c>
      <c r="N143" s="17">
        <v>4.2789306049007408E-2</v>
      </c>
      <c r="O143" s="17">
        <v>7.395028063320621E-3</v>
      </c>
      <c r="P143" s="17">
        <v>4.918387494433895E-2</v>
      </c>
      <c r="Q143" s="17">
        <v>1.916770734682241E-2</v>
      </c>
      <c r="R143" s="17"/>
      <c r="S143" s="17"/>
      <c r="T143" s="17">
        <v>0.14979255460792146</v>
      </c>
      <c r="U143" s="17">
        <v>0.27669525055318761</v>
      </c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>
        <v>1.8495110437497284E-4</v>
      </c>
      <c r="AK143" s="17"/>
      <c r="AL143" s="17"/>
      <c r="AM143" s="17"/>
      <c r="AN143" s="17">
        <v>6.4477843614353145E-2</v>
      </c>
      <c r="AO143" s="17"/>
      <c r="AP143" s="17"/>
      <c r="AQ143" s="17"/>
      <c r="AR143" s="17"/>
      <c r="AS143" s="17"/>
      <c r="AT143" s="17"/>
      <c r="AU143" s="17">
        <v>8.5934093924324342E-2</v>
      </c>
      <c r="AV143" s="17"/>
      <c r="AW143" s="17"/>
      <c r="AX143" s="17">
        <v>0.7264547332745378</v>
      </c>
      <c r="AY143" s="17">
        <v>2.1386721254547245</v>
      </c>
      <c r="AZ143" s="17">
        <v>3.5272071663218423</v>
      </c>
      <c r="BA143" s="17">
        <v>0.16757962581702318</v>
      </c>
      <c r="BB143" s="17"/>
      <c r="BC143" s="17">
        <v>1.772388729618268E-2</v>
      </c>
      <c r="BD143" s="17">
        <v>7.0453981383177822E-2</v>
      </c>
      <c r="BE143" s="17">
        <v>1.5968489359115257E-3</v>
      </c>
      <c r="BF143" s="17"/>
      <c r="BG143" s="17"/>
      <c r="BH143" s="17"/>
      <c r="BI143" s="17"/>
      <c r="BJ143" s="17"/>
      <c r="BK143" s="17"/>
      <c r="BL143" s="17"/>
      <c r="BM143" s="17"/>
      <c r="BN143" s="17">
        <v>1.5557185544264474E-3</v>
      </c>
      <c r="BO143" s="17">
        <v>0.27694892135642646</v>
      </c>
      <c r="BP143" s="17">
        <v>7.8389266452651971E-2</v>
      </c>
      <c r="BQ143" s="17">
        <v>7.6955224933447424</v>
      </c>
      <c r="BR143" s="17">
        <v>0.20928755984700037</v>
      </c>
      <c r="BS143" s="17"/>
      <c r="BT143" s="17">
        <v>0.11837413573160803</v>
      </c>
      <c r="BU143" s="17">
        <v>0.24179696522566821</v>
      </c>
      <c r="BV143" s="17">
        <v>0.80857875046204852</v>
      </c>
      <c r="BW143" s="17">
        <v>0.14650141805860281</v>
      </c>
      <c r="BX143" s="17">
        <v>0.13496978744189239</v>
      </c>
      <c r="BY143" s="17"/>
      <c r="BZ143" s="17">
        <v>0.32703433047238728</v>
      </c>
      <c r="CA143" s="17">
        <v>2.2334640627528241E-2</v>
      </c>
      <c r="CB143" s="17"/>
      <c r="CC143" s="17"/>
      <c r="CD143" s="17">
        <v>1.5481708071572935</v>
      </c>
      <c r="CE143" s="17">
        <v>1.5150323771363148</v>
      </c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>
        <v>1.9531350208431505E-3</v>
      </c>
      <c r="FZ143" s="17">
        <v>5.7377523626299066E-3</v>
      </c>
      <c r="GA143" s="17">
        <v>8.4510078757544221E-3</v>
      </c>
      <c r="GB143" s="17">
        <v>7.0823924342930285E-3</v>
      </c>
      <c r="GC143" s="17">
        <v>8.3662189111050212E-3</v>
      </c>
      <c r="GD143" s="17">
        <v>6.3823546091059868E-3</v>
      </c>
      <c r="GE143">
        <v>1.4858638065885589E-2</v>
      </c>
      <c r="GF143">
        <v>2.579340022719508E-2</v>
      </c>
      <c r="GG143">
        <v>3.1571364587404234E-2</v>
      </c>
      <c r="GH143">
        <v>1.7484021476089268E-2</v>
      </c>
      <c r="GS143">
        <v>-7.2909789747151246E-2</v>
      </c>
      <c r="GT143">
        <v>6.8942955636472028E-2</v>
      </c>
      <c r="GU143">
        <v>20.986518082067818</v>
      </c>
    </row>
    <row r="144" spans="1:203" x14ac:dyDescent="0.25">
      <c r="A144" s="121" t="s">
        <v>1388</v>
      </c>
      <c r="B144" s="12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>
        <v>33.137580621692372</v>
      </c>
      <c r="BR144" s="17">
        <v>0.90121020288681197</v>
      </c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>
        <v>3.0800079123490507</v>
      </c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S144">
        <v>-8.4694553921888377E-2</v>
      </c>
      <c r="GT144">
        <v>1.0106557830647009</v>
      </c>
      <c r="GU144">
        <v>38.044759966071048</v>
      </c>
    </row>
    <row r="145" spans="1:203" x14ac:dyDescent="0.25">
      <c r="A145" s="121" t="s">
        <v>31</v>
      </c>
      <c r="B145" s="128">
        <v>1.1980326789673383E-2</v>
      </c>
      <c r="C145" s="17">
        <v>4.704685543097302E-2</v>
      </c>
      <c r="D145" s="17">
        <v>2.0188747527055437E-3</v>
      </c>
      <c r="E145" s="17">
        <v>3.4100201441112241E-2</v>
      </c>
      <c r="F145" s="17">
        <v>0.13362459080759803</v>
      </c>
      <c r="G145" s="17">
        <v>4.5341931940201231E-2</v>
      </c>
      <c r="H145" s="17">
        <v>1.6403381799754091E-2</v>
      </c>
      <c r="I145" s="17">
        <v>2.0920360081279565E-2</v>
      </c>
      <c r="J145" s="17">
        <v>1.8874339075975344E-3</v>
      </c>
      <c r="K145" s="17">
        <v>2.0923481751387304E-2</v>
      </c>
      <c r="L145" s="17">
        <v>4.9323734951823052E-3</v>
      </c>
      <c r="M145" s="17">
        <v>1.3027686195031411E-2</v>
      </c>
      <c r="N145" s="17">
        <v>3.3318311035941864E-2</v>
      </c>
      <c r="O145" s="17">
        <v>3.5337158509918653E-3</v>
      </c>
      <c r="P145" s="17">
        <v>0.18196697533753539</v>
      </c>
      <c r="Q145" s="17">
        <v>8.378219093693251E-2</v>
      </c>
      <c r="R145" s="17">
        <v>2.2857946459514757E-2</v>
      </c>
      <c r="S145" s="17">
        <v>0.47773124823355978</v>
      </c>
      <c r="T145" s="17">
        <v>0.23860683419985063</v>
      </c>
      <c r="U145" s="17">
        <v>0.186226392617164</v>
      </c>
      <c r="V145" s="17"/>
      <c r="W145" s="17">
        <v>1.0203825529070022E-2</v>
      </c>
      <c r="X145" s="17">
        <v>0.27745424913789163</v>
      </c>
      <c r="Y145" s="17">
        <v>6.31491491218067E-3</v>
      </c>
      <c r="Z145" s="17">
        <v>4.8676812461225891E-2</v>
      </c>
      <c r="AA145" s="17"/>
      <c r="AB145" s="17"/>
      <c r="AC145" s="17"/>
      <c r="AD145" s="17">
        <v>0.12351568117511751</v>
      </c>
      <c r="AE145" s="17">
        <v>1.0671427136085376E-2</v>
      </c>
      <c r="AF145" s="17"/>
      <c r="AG145" s="17"/>
      <c r="AH145" s="17">
        <v>3.9505548916234187E-2</v>
      </c>
      <c r="AI145" s="17">
        <v>4.3049749806253459</v>
      </c>
      <c r="AJ145" s="17">
        <v>1.475924023579283E-3</v>
      </c>
      <c r="AK145" s="17"/>
      <c r="AL145" s="17">
        <v>1.4525534829646329E-5</v>
      </c>
      <c r="AM145" s="17"/>
      <c r="AN145" s="17">
        <v>0.20239762548476486</v>
      </c>
      <c r="AO145" s="17">
        <v>5.1466837795227732E-2</v>
      </c>
      <c r="AP145" s="17">
        <v>4.9968141337248341E-2</v>
      </c>
      <c r="AQ145" s="17">
        <v>0.12214850469011854</v>
      </c>
      <c r="AR145" s="17">
        <v>6.3790428931023103E-5</v>
      </c>
      <c r="AS145" s="17">
        <v>1.3153164991214251E-3</v>
      </c>
      <c r="AT145" s="17">
        <v>1.1837848492092826E-2</v>
      </c>
      <c r="AU145" s="17">
        <v>2.203567087478945</v>
      </c>
      <c r="AV145" s="17"/>
      <c r="AW145" s="17">
        <v>0.37156859307071921</v>
      </c>
      <c r="AX145" s="17">
        <v>0.57001234266410727</v>
      </c>
      <c r="AY145" s="17">
        <v>1.6781080122168728</v>
      </c>
      <c r="AZ145" s="17">
        <v>2.7676213366716738</v>
      </c>
      <c r="BA145" s="17">
        <v>0.2555797107724635</v>
      </c>
      <c r="BB145" s="17">
        <v>2.5042255975094515E-2</v>
      </c>
      <c r="BC145" s="17">
        <v>0.11660354847938162</v>
      </c>
      <c r="BD145" s="17">
        <v>0.27056977291647077</v>
      </c>
      <c r="BE145" s="17">
        <v>6.1325001864926771E-3</v>
      </c>
      <c r="BF145" s="17">
        <v>2.1540380293517667E-3</v>
      </c>
      <c r="BG145" s="17">
        <v>5.2786311672025612E-4</v>
      </c>
      <c r="BH145" s="17">
        <v>0.16373161027058883</v>
      </c>
      <c r="BI145" s="17">
        <v>1.4731452019035148E-2</v>
      </c>
      <c r="BJ145" s="17">
        <v>0.37971021653791337</v>
      </c>
      <c r="BK145" s="17">
        <v>3.2123347668433277</v>
      </c>
      <c r="BL145" s="17">
        <v>0.13845366163845876</v>
      </c>
      <c r="BM145" s="17">
        <v>0.32713578146583538</v>
      </c>
      <c r="BN145" s="17">
        <v>0.79928298937846576</v>
      </c>
      <c r="BO145" s="17">
        <v>0.23605205633415671</v>
      </c>
      <c r="BP145" s="17">
        <v>7.7355913304194016E-2</v>
      </c>
      <c r="BQ145" s="17">
        <v>35.643125966221049</v>
      </c>
      <c r="BR145" s="17">
        <v>0.96935105644105912</v>
      </c>
      <c r="BS145" s="17">
        <v>1.5738353125874027</v>
      </c>
      <c r="BT145" s="17">
        <v>0.19230485402074915</v>
      </c>
      <c r="BU145" s="17">
        <v>8.1866764319615787E-2</v>
      </c>
      <c r="BV145" s="17">
        <v>0.27376574365251316</v>
      </c>
      <c r="BW145" s="17">
        <v>4.9601933810457716E-2</v>
      </c>
      <c r="BX145" s="17">
        <v>4.5697594957246623E-2</v>
      </c>
      <c r="BY145" s="17"/>
      <c r="BZ145" s="17">
        <v>0.14130410438483937</v>
      </c>
      <c r="CA145" s="17">
        <v>7.9759517641771818E-3</v>
      </c>
      <c r="CB145" s="17">
        <v>1.3218393880322407E-2</v>
      </c>
      <c r="CC145" s="17">
        <v>1.3273090889643329</v>
      </c>
      <c r="CD145" s="17">
        <v>1.5702296426539</v>
      </c>
      <c r="CE145" s="17">
        <v>3.0756932932843579</v>
      </c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>
        <v>0.2456858070536064</v>
      </c>
      <c r="FZ145" s="17">
        <v>0.31831931211264725</v>
      </c>
      <c r="GA145" s="17">
        <v>0.44987023952438243</v>
      </c>
      <c r="GB145" s="17">
        <v>0.4188896653319919</v>
      </c>
      <c r="GC145" s="17">
        <v>0.49086088646944015</v>
      </c>
      <c r="GD145" s="17">
        <v>0.57783791333255652</v>
      </c>
      <c r="GE145">
        <v>0.93054849789862126</v>
      </c>
      <c r="GF145">
        <v>1.1790565628974343</v>
      </c>
      <c r="GG145">
        <v>2.2156500213955987</v>
      </c>
      <c r="GH145">
        <v>3.9118983455373062</v>
      </c>
      <c r="GQ145">
        <v>2.8426927310680226E-2</v>
      </c>
      <c r="GR145">
        <v>1.068178338679856E-3</v>
      </c>
      <c r="GS145">
        <v>-0.20002167866042539</v>
      </c>
      <c r="GT145">
        <v>4.2946259705178846</v>
      </c>
      <c r="GU145">
        <v>80.286508926615753</v>
      </c>
    </row>
    <row r="146" spans="1:203" x14ac:dyDescent="0.25">
      <c r="A146" s="121" t="s">
        <v>381</v>
      </c>
      <c r="B146" s="128">
        <v>7.7068766797079927E-3</v>
      </c>
      <c r="C146" s="17">
        <v>3.0350179894435989E-2</v>
      </c>
      <c r="D146" s="17">
        <v>1.3007163313539943E-3</v>
      </c>
      <c r="E146" s="17">
        <v>2.1878698697782462E-2</v>
      </c>
      <c r="F146" s="17">
        <v>8.5814740299979195E-2</v>
      </c>
      <c r="G146" s="17">
        <v>2.9170082802365011E-2</v>
      </c>
      <c r="H146" s="17">
        <v>1.0569875598350695E-2</v>
      </c>
      <c r="I146" s="17">
        <v>1.3465807224238721E-2</v>
      </c>
      <c r="J146" s="17">
        <v>1.2136435167877555E-3</v>
      </c>
      <c r="K146" s="17">
        <v>1.3471485976805721E-2</v>
      </c>
      <c r="L146" s="17">
        <v>3.1745230981306887E-3</v>
      </c>
      <c r="M146" s="17">
        <v>8.3825741186073725E-3</v>
      </c>
      <c r="N146" s="17">
        <v>1.8078739996633082E-2</v>
      </c>
      <c r="O146" s="17"/>
      <c r="P146" s="17">
        <v>0.15401881269864667</v>
      </c>
      <c r="Q146" s="17">
        <v>0.18140538942807491</v>
      </c>
      <c r="R146" s="17">
        <v>2.1794373976431709E-2</v>
      </c>
      <c r="S146" s="17">
        <v>1.2798705045087599</v>
      </c>
      <c r="T146" s="17">
        <v>0.17974971607922097</v>
      </c>
      <c r="U146" s="17">
        <v>0.44138205638500289</v>
      </c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>
        <v>0.20223956564119461</v>
      </c>
      <c r="AK146" s="17">
        <v>3.5512700712853375E-3</v>
      </c>
      <c r="AL146" s="17">
        <v>3.3390761123787355E-3</v>
      </c>
      <c r="AM146" s="17">
        <v>2.9289372237465083E-2</v>
      </c>
      <c r="AN146" s="17">
        <v>0.55738429665742939</v>
      </c>
      <c r="AO146" s="17"/>
      <c r="AP146" s="17">
        <v>3.3844139735043164E-3</v>
      </c>
      <c r="AQ146" s="17">
        <v>0.13795754307570529</v>
      </c>
      <c r="AR146" s="17">
        <v>1.1215972669282009E-3</v>
      </c>
      <c r="AS146" s="17">
        <v>2.3126594620571699E-2</v>
      </c>
      <c r="AT146" s="17">
        <v>0.20813935158514527</v>
      </c>
      <c r="AU146" s="17">
        <v>0.24272295530357504</v>
      </c>
      <c r="AV146" s="17">
        <v>0.49625054252820205</v>
      </c>
      <c r="AW146" s="17">
        <v>0.15785894923853236</v>
      </c>
      <c r="AX146" s="17">
        <v>1.967610362856282E-2</v>
      </c>
      <c r="AY146" s="17">
        <v>5.7926161728321955E-2</v>
      </c>
      <c r="AZ146" s="17">
        <v>9.5534780826777355E-2</v>
      </c>
      <c r="BA146" s="17">
        <v>27.910362094490537</v>
      </c>
      <c r="BB146" s="17">
        <v>20.138770096445761</v>
      </c>
      <c r="BC146" s="17">
        <v>35.63184377667347</v>
      </c>
      <c r="BD146" s="17">
        <v>21.447097326011441</v>
      </c>
      <c r="BE146" s="17">
        <v>0.48610133694459429</v>
      </c>
      <c r="BF146" s="17">
        <v>7.0960097643620865E-2</v>
      </c>
      <c r="BG146" s="17">
        <v>1.7389302228896925E-2</v>
      </c>
      <c r="BH146" s="17">
        <v>5.3937817688598049</v>
      </c>
      <c r="BI146" s="17">
        <v>0.48529564448666423</v>
      </c>
      <c r="BJ146" s="17">
        <v>0.66801421071759193</v>
      </c>
      <c r="BK146" s="17">
        <v>21.968365752860155</v>
      </c>
      <c r="BL146" s="17">
        <v>1.9385927722094698</v>
      </c>
      <c r="BM146" s="17">
        <v>0.71984890333183249</v>
      </c>
      <c r="BN146" s="17">
        <v>0.50712104337302133</v>
      </c>
      <c r="BO146" s="17">
        <v>1.5518886301890971</v>
      </c>
      <c r="BP146" s="17">
        <v>0.23900764935034582</v>
      </c>
      <c r="BQ146" s="17">
        <v>20.951243398663262</v>
      </c>
      <c r="BR146" s="17">
        <v>0.56979036971939334</v>
      </c>
      <c r="BS146" s="17"/>
      <c r="BT146" s="17"/>
      <c r="BU146" s="17">
        <v>0.24055873407180961</v>
      </c>
      <c r="BV146" s="17">
        <v>0.80443805581670524</v>
      </c>
      <c r="BW146" s="17">
        <v>0.14575188325987559</v>
      </c>
      <c r="BX146" s="17">
        <v>0.13427925110575917</v>
      </c>
      <c r="BY146" s="17"/>
      <c r="BZ146" s="17">
        <v>0.34808677676240196</v>
      </c>
      <c r="CA146" s="17">
        <v>2.2528113696452128E-2</v>
      </c>
      <c r="CB146" s="17"/>
      <c r="CC146" s="17">
        <v>0.32453214206361147</v>
      </c>
      <c r="CD146" s="17">
        <v>0.43408678139403817</v>
      </c>
      <c r="CE146" s="17">
        <v>1.7270166307356332</v>
      </c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S146">
        <v>-0.57396902689743434</v>
      </c>
      <c r="GT146">
        <v>122.83887938807645</v>
      </c>
      <c r="GU146">
        <v>291.88396427609115</v>
      </c>
    </row>
    <row r="147" spans="1:203" x14ac:dyDescent="0.25">
      <c r="A147" s="121" t="s">
        <v>382</v>
      </c>
      <c r="B147" s="128">
        <v>2.0522421343653892E-3</v>
      </c>
      <c r="C147" s="17">
        <v>8.0877729290606704E-3</v>
      </c>
      <c r="D147" s="17">
        <v>3.4653182874332556E-4</v>
      </c>
      <c r="E147" s="17">
        <v>5.8212996942668994E-3</v>
      </c>
      <c r="F147" s="17">
        <v>2.284121473288336E-2</v>
      </c>
      <c r="G147" s="17">
        <v>7.7681452832257985E-3</v>
      </c>
      <c r="H147" s="17">
        <v>2.8159995787913773E-3</v>
      </c>
      <c r="I147" s="17">
        <v>3.5865444268546043E-3</v>
      </c>
      <c r="J147" s="17">
        <v>3.2312960358751381E-4</v>
      </c>
      <c r="K147" s="17">
        <v>3.5880344257766652E-3</v>
      </c>
      <c r="L147" s="17">
        <v>8.4546401481248043E-4</v>
      </c>
      <c r="M147" s="17">
        <v>2.2323143801795866E-3</v>
      </c>
      <c r="N147" s="17">
        <v>5.468649971964494E-3</v>
      </c>
      <c r="O147" s="17"/>
      <c r="P147" s="17">
        <v>5.1396342558690765E-2</v>
      </c>
      <c r="Q147" s="17">
        <v>6.2356241736114218E-2</v>
      </c>
      <c r="R147" s="17">
        <v>9.6766818388816008E-3</v>
      </c>
      <c r="S147" s="17">
        <v>0.39191514883827555</v>
      </c>
      <c r="T147" s="17">
        <v>0.10440560247835595</v>
      </c>
      <c r="U147" s="17">
        <v>0.19597322380756274</v>
      </c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>
        <v>2.2409474987722224E-3</v>
      </c>
      <c r="AG147" s="17"/>
      <c r="AH147" s="17"/>
      <c r="AI147" s="17"/>
      <c r="AJ147" s="17">
        <v>0.13080140304999935</v>
      </c>
      <c r="AK147" s="17"/>
      <c r="AL147" s="17"/>
      <c r="AM147" s="17"/>
      <c r="AN147" s="17">
        <v>0.21709147878834931</v>
      </c>
      <c r="AO147" s="17">
        <v>0.17083125608492314</v>
      </c>
      <c r="AP147" s="17">
        <v>0.25704789233753877</v>
      </c>
      <c r="AQ147" s="17">
        <v>0.37506723090618582</v>
      </c>
      <c r="AR147" s="17">
        <v>3.3907119258203169E-3</v>
      </c>
      <c r="AS147" s="17">
        <v>6.9914239714890664E-2</v>
      </c>
      <c r="AT147" s="17">
        <v>0.62922815743401594</v>
      </c>
      <c r="AU147" s="17">
        <v>0.28991649203503683</v>
      </c>
      <c r="AV147" s="17"/>
      <c r="AW147" s="17">
        <v>0.21419705756371343</v>
      </c>
      <c r="AX147" s="17">
        <v>1.383378978388641E-2</v>
      </c>
      <c r="AY147" s="17">
        <v>4.0726475092037487E-2</v>
      </c>
      <c r="AZ147" s="17">
        <v>6.716818024320563E-2</v>
      </c>
      <c r="BA147" s="17">
        <v>25.31067789946459</v>
      </c>
      <c r="BB147" s="17">
        <v>11.847909562099337</v>
      </c>
      <c r="BC147" s="17">
        <v>16.029100848585784</v>
      </c>
      <c r="BD147" s="17">
        <v>2.1082709442216232</v>
      </c>
      <c r="BE147" s="17">
        <v>4.7784243669404911E-2</v>
      </c>
      <c r="BF147" s="17">
        <v>0.13157818192702742</v>
      </c>
      <c r="BG147" s="17">
        <v>3.2244216795600092E-2</v>
      </c>
      <c r="BH147" s="17">
        <v>10.001451835960371</v>
      </c>
      <c r="BI147" s="17">
        <v>0.89986232712576708</v>
      </c>
      <c r="BJ147" s="17">
        <v>0.32647082402062072</v>
      </c>
      <c r="BK147" s="17">
        <v>18.144919823047548</v>
      </c>
      <c r="BL147" s="17">
        <v>1.7015487579547049E-2</v>
      </c>
      <c r="BM147" s="17">
        <v>0.53247778739203222</v>
      </c>
      <c r="BN147" s="17">
        <v>1.022138869873698</v>
      </c>
      <c r="BO147" s="17"/>
      <c r="BP147" s="17">
        <v>0.10678051825244643</v>
      </c>
      <c r="BQ147" s="17"/>
      <c r="BR147" s="17"/>
      <c r="BS147" s="17"/>
      <c r="BT147" s="17"/>
      <c r="BU147" s="17">
        <v>5.7928185104129393E-3</v>
      </c>
      <c r="BV147" s="17">
        <v>1.9371417455267093E-2</v>
      </c>
      <c r="BW147" s="17">
        <v>3.5094741759469205E-3</v>
      </c>
      <c r="BX147" s="17">
        <v>3.2332313900940526E-3</v>
      </c>
      <c r="BY147" s="17"/>
      <c r="BZ147" s="17">
        <v>8.3813999599866452E-3</v>
      </c>
      <c r="CA147" s="17">
        <v>5.4243028488240705E-4</v>
      </c>
      <c r="CB147" s="17"/>
      <c r="CC147" s="17">
        <v>7.2447521986593627E-2</v>
      </c>
      <c r="CD147" s="17">
        <v>0.12423036581330171</v>
      </c>
      <c r="CE147" s="17">
        <v>0.18034491324771462</v>
      </c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Q147">
        <v>1.5217992925213737</v>
      </c>
      <c r="GR147">
        <v>5.71835648054346E-2</v>
      </c>
      <c r="GS147">
        <v>-0.33704841078553172</v>
      </c>
      <c r="GT147">
        <v>41.863191713619678</v>
      </c>
      <c r="GU147">
        <v>133.44461899972129</v>
      </c>
    </row>
    <row r="148" spans="1:203" x14ac:dyDescent="0.25">
      <c r="A148" s="121" t="s">
        <v>383</v>
      </c>
      <c r="B148" s="128">
        <v>0.24220365475362909</v>
      </c>
      <c r="C148" s="17">
        <v>0.92003673170149081</v>
      </c>
      <c r="D148" s="17">
        <v>4.0062688826462509E-2</v>
      </c>
      <c r="E148" s="17">
        <v>0.71123094716911739</v>
      </c>
      <c r="F148" s="17">
        <v>2.7526436115111736</v>
      </c>
      <c r="G148" s="17">
        <v>0.91535043266468763</v>
      </c>
      <c r="H148" s="17">
        <v>0.32504799950969282</v>
      </c>
      <c r="I148" s="17">
        <v>0.41980407702757816</v>
      </c>
      <c r="J148" s="17">
        <v>3.8365682564313892E-2</v>
      </c>
      <c r="K148" s="17">
        <v>0.41890296726936255</v>
      </c>
      <c r="L148" s="17">
        <v>9.9131869556329993E-2</v>
      </c>
      <c r="M148" s="17">
        <v>0.26266973673932681</v>
      </c>
      <c r="N148" s="17">
        <v>0.57680305868714021</v>
      </c>
      <c r="O148" s="17">
        <v>6.1084981091935345E-2</v>
      </c>
      <c r="P148" s="17">
        <v>2.0784095106754354</v>
      </c>
      <c r="Q148" s="17">
        <v>1.2404094453478616</v>
      </c>
      <c r="R148" s="17">
        <v>0.16292985275955987</v>
      </c>
      <c r="S148" s="17">
        <v>5.9727290210408794</v>
      </c>
      <c r="T148" s="17">
        <v>4.0183653934676782</v>
      </c>
      <c r="U148" s="17">
        <v>3.2996732796862127</v>
      </c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>
        <v>5.615101839016045E-2</v>
      </c>
      <c r="AJ148" s="17">
        <v>7.9864333190107217E-2</v>
      </c>
      <c r="AK148" s="17">
        <v>8.3607591377907117E-2</v>
      </c>
      <c r="AL148" s="17">
        <v>0.13484471546450014</v>
      </c>
      <c r="AM148" s="17">
        <v>0.12635136771269465</v>
      </c>
      <c r="AN148" s="17">
        <v>0.77839028705639846</v>
      </c>
      <c r="AO148" s="17">
        <v>2.7470196562829097</v>
      </c>
      <c r="AP148" s="17">
        <v>0.67964088970849168</v>
      </c>
      <c r="AQ148" s="17"/>
      <c r="AR148" s="17">
        <v>7.4741280509895312E-3</v>
      </c>
      <c r="AS148" s="17">
        <v>0.1541115823604656</v>
      </c>
      <c r="AT148" s="17">
        <v>1.3870042412441903</v>
      </c>
      <c r="AU148" s="17">
        <v>0.11511206992108669</v>
      </c>
      <c r="AV148" s="17">
        <v>0.29621496838852163</v>
      </c>
      <c r="AW148" s="17">
        <v>2.217181952354764</v>
      </c>
      <c r="AX148" s="17">
        <v>2.5146607107973225E-2</v>
      </c>
      <c r="AY148" s="17">
        <v>7.4031244079264064E-2</v>
      </c>
      <c r="AZ148" s="17">
        <v>0.12209610418547981</v>
      </c>
      <c r="BA148" s="17">
        <v>2.2277513957801522</v>
      </c>
      <c r="BB148" s="17">
        <v>2.2771486386962479E-3</v>
      </c>
      <c r="BC148" s="17">
        <v>6.6395489275258663</v>
      </c>
      <c r="BD148" s="17">
        <v>18.287178524289477</v>
      </c>
      <c r="BE148" s="17">
        <v>0.41448135355922183</v>
      </c>
      <c r="BF148" s="17">
        <v>3.4710698491703385E-2</v>
      </c>
      <c r="BG148" s="17">
        <v>8.5061160665216243E-3</v>
      </c>
      <c r="BH148" s="17">
        <v>2.6384114301704322</v>
      </c>
      <c r="BI148" s="17">
        <v>0.23738624035881378</v>
      </c>
      <c r="BJ148" s="17">
        <v>0.43188124530369992</v>
      </c>
      <c r="BK148" s="17">
        <v>7.8673413187872008</v>
      </c>
      <c r="BL148" s="17">
        <v>0.43261330067745596</v>
      </c>
      <c r="BM148" s="17">
        <v>2.6330747417253235</v>
      </c>
      <c r="BN148" s="17">
        <v>1.6720200919228636</v>
      </c>
      <c r="BO148" s="17">
        <v>1.9318037251194786</v>
      </c>
      <c r="BP148" s="17">
        <v>0.94501577161706218</v>
      </c>
      <c r="BQ148" s="17">
        <v>53.61276245654409</v>
      </c>
      <c r="BR148" s="17">
        <v>1.4580535942674078</v>
      </c>
      <c r="BS148" s="17">
        <v>7.1510254214085256</v>
      </c>
      <c r="BT148" s="17">
        <v>0.26496619661226012</v>
      </c>
      <c r="BU148" s="17">
        <v>0.20184171613806717</v>
      </c>
      <c r="BV148" s="17">
        <v>0.67496679486326605</v>
      </c>
      <c r="BW148" s="17">
        <v>0.12230350020252972</v>
      </c>
      <c r="BX148" s="17">
        <v>0.11267657094712705</v>
      </c>
      <c r="BY148" s="17"/>
      <c r="BZ148" s="17">
        <v>0.29208401111940813</v>
      </c>
      <c r="CA148" s="17">
        <v>8.8984391060180537E-2</v>
      </c>
      <c r="CB148" s="17">
        <v>0.16004156453143234</v>
      </c>
      <c r="CC148" s="17">
        <v>6.5258081015911547</v>
      </c>
      <c r="CD148" s="17">
        <v>5.5454170415970454</v>
      </c>
      <c r="CE148" s="17">
        <v>9.4284871437474322</v>
      </c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>
        <v>0.12895176220256824</v>
      </c>
      <c r="FZ148" s="17">
        <v>0.246447934502218</v>
      </c>
      <c r="GA148" s="17">
        <v>0.28963378010256419</v>
      </c>
      <c r="GB148" s="17">
        <v>0.29013794321184622</v>
      </c>
      <c r="GC148" s="17">
        <v>0.39887187837383015</v>
      </c>
      <c r="GD148" s="17">
        <v>0.50517290313496788</v>
      </c>
      <c r="GE148">
        <v>0.46468285596450498</v>
      </c>
      <c r="GF148">
        <v>0.8803872261017055</v>
      </c>
      <c r="GG148">
        <v>1.4259912798526593</v>
      </c>
      <c r="GH148">
        <v>2.5114279751251098</v>
      </c>
      <c r="GQ148">
        <v>2.7415229406841624</v>
      </c>
      <c r="GR148">
        <v>0.10301624893283789</v>
      </c>
      <c r="GS148">
        <v>-0.52530321931500501</v>
      </c>
      <c r="GT148">
        <v>19.917275717553999</v>
      </c>
      <c r="GU148">
        <v>195.06173546001759</v>
      </c>
    </row>
    <row r="149" spans="1:203" x14ac:dyDescent="0.25">
      <c r="A149" s="121" t="s">
        <v>32</v>
      </c>
      <c r="B149" s="128">
        <v>0.16038118496117462</v>
      </c>
      <c r="C149" s="17">
        <v>0.61853995334697565</v>
      </c>
      <c r="D149" s="17">
        <v>2.6716584000829473E-2</v>
      </c>
      <c r="E149" s="17">
        <v>0.46526728474955109</v>
      </c>
      <c r="F149" s="17">
        <v>1.8079281427753111</v>
      </c>
      <c r="G149" s="17">
        <v>0.60607999463987794</v>
      </c>
      <c r="H149" s="17">
        <v>0.21702040465588199</v>
      </c>
      <c r="I149" s="17">
        <v>0.27865296019835539</v>
      </c>
      <c r="J149" s="17">
        <v>2.5355563328363098E-2</v>
      </c>
      <c r="K149" s="17">
        <v>0.27867463892753136</v>
      </c>
      <c r="L149" s="17">
        <v>6.5790563006387845E-2</v>
      </c>
      <c r="M149" s="17">
        <v>0.17413551918300563</v>
      </c>
      <c r="N149" s="17">
        <v>0.49266162918623518</v>
      </c>
      <c r="O149" s="17">
        <v>5.2964450293330675E-2</v>
      </c>
      <c r="P149" s="17">
        <v>3.8133655433575959</v>
      </c>
      <c r="Q149" s="17">
        <v>2.365027455103597</v>
      </c>
      <c r="R149" s="17">
        <v>0.23503035970000116</v>
      </c>
      <c r="S149" s="17">
        <v>11.064049844324623</v>
      </c>
      <c r="T149" s="17">
        <v>8.1123911268855533</v>
      </c>
      <c r="U149" s="17">
        <v>4.7598606681465219</v>
      </c>
      <c r="V149" s="17"/>
      <c r="W149" s="17"/>
      <c r="X149" s="17"/>
      <c r="Y149" s="17">
        <v>2.9122138481714823E-2</v>
      </c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>
        <v>4.4330770300811598E-5</v>
      </c>
      <c r="AK149" s="17"/>
      <c r="AL149" s="17"/>
      <c r="AM149" s="17"/>
      <c r="AN149" s="17">
        <v>6.0644260414689621E-2</v>
      </c>
      <c r="AO149" s="17"/>
      <c r="AP149" s="17">
        <v>9.2371727821110813E-4</v>
      </c>
      <c r="AQ149" s="17"/>
      <c r="AR149" s="17">
        <v>1.6554783780842584E-5</v>
      </c>
      <c r="AS149" s="17">
        <v>3.4134870404892869E-4</v>
      </c>
      <c r="AT149" s="17">
        <v>3.0721383364403581E-3</v>
      </c>
      <c r="AU149" s="17">
        <v>0.41916402643666933</v>
      </c>
      <c r="AV149" s="17">
        <v>1.2339535595259779E-3</v>
      </c>
      <c r="AW149" s="17">
        <v>2.5652137367221516E-2</v>
      </c>
      <c r="AX149" s="17"/>
      <c r="AY149" s="17"/>
      <c r="AZ149" s="17"/>
      <c r="BA149" s="17">
        <v>0.6532444882209133</v>
      </c>
      <c r="BB149" s="17">
        <v>1.6711545835786001E-2</v>
      </c>
      <c r="BC149" s="17">
        <v>2.2728693713315402</v>
      </c>
      <c r="BD149" s="17">
        <v>14.059116280582412</v>
      </c>
      <c r="BE149" s="17">
        <v>0.31865175582348071</v>
      </c>
      <c r="BF149" s="17">
        <v>0.10169896600195812</v>
      </c>
      <c r="BG149" s="17">
        <v>2.4922091638826038E-2</v>
      </c>
      <c r="BH149" s="17">
        <v>7.7302885276196811</v>
      </c>
      <c r="BI149" s="17">
        <v>0.69551856449544247</v>
      </c>
      <c r="BJ149" s="17">
        <v>0.48899008678604083</v>
      </c>
      <c r="BK149" s="17">
        <v>5.6570284099787393</v>
      </c>
      <c r="BL149" s="17">
        <v>3.2772854896876451</v>
      </c>
      <c r="BM149" s="17">
        <v>7.2660726461375889E-3</v>
      </c>
      <c r="BN149" s="17">
        <v>4.2081262759435661E-2</v>
      </c>
      <c r="BO149" s="17"/>
      <c r="BP149" s="17">
        <v>0.94017240852199169</v>
      </c>
      <c r="BQ149" s="17">
        <v>3.5476624997279211</v>
      </c>
      <c r="BR149" s="17">
        <v>9.6482289327447318E-2</v>
      </c>
      <c r="BS149" s="17">
        <v>7.4460099699415476</v>
      </c>
      <c r="BT149" s="17">
        <v>2.1214928320418519E-2</v>
      </c>
      <c r="BU149" s="17">
        <v>0.20546278382751182</v>
      </c>
      <c r="BV149" s="17">
        <v>0.68707579046185441</v>
      </c>
      <c r="BW149" s="17">
        <v>0.12448247918062333</v>
      </c>
      <c r="BX149" s="17">
        <v>0.11468403499362523</v>
      </c>
      <c r="BY149" s="17"/>
      <c r="BZ149" s="17">
        <v>0.2972919000661351</v>
      </c>
      <c r="CA149" s="17">
        <v>2.544885266265442</v>
      </c>
      <c r="CB149" s="17">
        <v>5.0329736944457776E-2</v>
      </c>
      <c r="CC149" s="17">
        <v>16.711254744069763</v>
      </c>
      <c r="CD149" s="17">
        <v>6.5945962674524745</v>
      </c>
      <c r="CE149" s="17">
        <v>2.4856699156183519</v>
      </c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>
        <v>1.2432781966618399E-2</v>
      </c>
      <c r="FZ149" s="17">
        <v>2.7352586351665178E-2</v>
      </c>
      <c r="GA149" s="17">
        <v>4.6285054744831522E-2</v>
      </c>
      <c r="GB149" s="17">
        <v>6.9312959176110092E-2</v>
      </c>
      <c r="GC149" s="17">
        <v>8.8756615999433047E-2</v>
      </c>
      <c r="GD149" s="17">
        <v>0.20434265006418312</v>
      </c>
      <c r="GE149">
        <v>0.21054257143671407</v>
      </c>
      <c r="GF149">
        <v>0.5672166667561559</v>
      </c>
      <c r="GG149">
        <v>0.72950345154694318</v>
      </c>
      <c r="GH149">
        <v>2.6511129713868256</v>
      </c>
      <c r="GQ149">
        <v>156.58286461426314</v>
      </c>
      <c r="GS149">
        <v>-4.8689485738539631</v>
      </c>
      <c r="GT149">
        <v>45.60793517546599</v>
      </c>
      <c r="GU149">
        <v>315.30176593033553</v>
      </c>
    </row>
    <row r="150" spans="1:203" x14ac:dyDescent="0.25">
      <c r="A150" s="121" t="s">
        <v>1389</v>
      </c>
      <c r="B150" s="12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>
        <v>1.2625543696171002</v>
      </c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R150">
        <v>5.8838024370842259</v>
      </c>
      <c r="GU150">
        <v>7.1463568067013261</v>
      </c>
    </row>
    <row r="151" spans="1:203" x14ac:dyDescent="0.25">
      <c r="A151" s="121" t="s">
        <v>1353</v>
      </c>
      <c r="B151" s="12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>
        <v>0.94234102573214784</v>
      </c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T151">
        <v>5.7658974267852138E-2</v>
      </c>
      <c r="GU151">
        <v>1</v>
      </c>
    </row>
    <row r="152" spans="1:203" x14ac:dyDescent="0.25">
      <c r="A152" s="121" t="s">
        <v>1354</v>
      </c>
      <c r="B152" s="12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>
        <v>0.23762126752108409</v>
      </c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T152">
        <v>1.4539320877861243E-2</v>
      </c>
      <c r="GU152">
        <v>0.25216058839894534</v>
      </c>
    </row>
    <row r="153" spans="1:203" x14ac:dyDescent="0.25">
      <c r="A153" s="121" t="s">
        <v>384</v>
      </c>
      <c r="B153" s="128">
        <v>1.1036766286196762E-2</v>
      </c>
      <c r="C153" s="17">
        <v>4.3444831249979145E-2</v>
      </c>
      <c r="D153" s="17">
        <v>1.8621816694206765E-3</v>
      </c>
      <c r="E153" s="17">
        <v>3.1346717450671725E-2</v>
      </c>
      <c r="F153" s="17">
        <v>0.12292506295583332</v>
      </c>
      <c r="G153" s="17">
        <v>4.1771896022082811E-2</v>
      </c>
      <c r="H153" s="17">
        <v>1.5132414614194487E-2</v>
      </c>
      <c r="I153" s="17">
        <v>1.9281500845422416E-2</v>
      </c>
      <c r="J153" s="17">
        <v>1.7381707913267548E-3</v>
      </c>
      <c r="K153" s="17">
        <v>1.9289703245802824E-2</v>
      </c>
      <c r="L153" s="17">
        <v>4.545720424939852E-3</v>
      </c>
      <c r="M153" s="17">
        <v>1.2003959334062404E-2</v>
      </c>
      <c r="N153" s="17">
        <v>3.2381762199857604E-2</v>
      </c>
      <c r="O153" s="17">
        <v>4.6092889650229223E-3</v>
      </c>
      <c r="P153" s="17">
        <v>1.1919668828762207</v>
      </c>
      <c r="Q153" s="17">
        <v>0.38671468923590063</v>
      </c>
      <c r="R153" s="17">
        <v>4.2261714811285489E-2</v>
      </c>
      <c r="S153" s="17">
        <v>1.8364438320827423</v>
      </c>
      <c r="T153" s="17">
        <v>1.3172952872439674</v>
      </c>
      <c r="U153" s="17">
        <v>0.85588889178159266</v>
      </c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>
        <v>1.2026729922829708E-2</v>
      </c>
      <c r="AK153" s="17"/>
      <c r="AL153" s="17"/>
      <c r="AM153" s="17"/>
      <c r="AN153" s="17"/>
      <c r="AO153" s="17"/>
      <c r="AP153" s="17">
        <v>2.5730125020183124E-4</v>
      </c>
      <c r="AQ153" s="17"/>
      <c r="AR153" s="17">
        <v>1.453932087786125E-2</v>
      </c>
      <c r="AS153" s="17">
        <v>5.1746673826798262E-3</v>
      </c>
      <c r="AT153" s="17">
        <v>4.6572006444118436E-2</v>
      </c>
      <c r="AU153" s="17"/>
      <c r="AV153" s="17"/>
      <c r="AW153" s="17">
        <v>4.6271285272656629E-2</v>
      </c>
      <c r="AX153" s="17">
        <v>7.5573036414012893E-3</v>
      </c>
      <c r="AY153" s="17">
        <v>2.2248591551752399E-2</v>
      </c>
      <c r="AZ153" s="17">
        <v>3.6693512122725785E-2</v>
      </c>
      <c r="BA153" s="17">
        <v>0.11063518639598696</v>
      </c>
      <c r="BB153" s="17"/>
      <c r="BC153" s="17">
        <v>0.79168942576441426</v>
      </c>
      <c r="BD153" s="17">
        <v>5.5660107351227985</v>
      </c>
      <c r="BE153" s="17">
        <v>0.12615437971224663</v>
      </c>
      <c r="BF153" s="17">
        <v>4.5613178777795783E-2</v>
      </c>
      <c r="BG153" s="17">
        <v>1.1177850337401601E-2</v>
      </c>
      <c r="BH153" s="17">
        <v>3.4671250502927555</v>
      </c>
      <c r="BI153" s="17">
        <v>0.31194823185317022</v>
      </c>
      <c r="BJ153" s="17">
        <v>8.0446362005339385</v>
      </c>
      <c r="BK153" s="17">
        <v>1.2720928992313918</v>
      </c>
      <c r="BL153" s="17">
        <v>1.0465567641932714</v>
      </c>
      <c r="BM153" s="17">
        <v>4.2996447895943101E-3</v>
      </c>
      <c r="BN153" s="17">
        <v>0.12783889475243004</v>
      </c>
      <c r="BO153" s="17"/>
      <c r="BP153" s="17">
        <v>0.59925138331314221</v>
      </c>
      <c r="BQ153" s="17">
        <v>21.150587684508441</v>
      </c>
      <c r="BR153" s="17">
        <v>0.57521174028780642</v>
      </c>
      <c r="BS153" s="17">
        <v>1.6905758936761284</v>
      </c>
      <c r="BT153" s="17">
        <v>0.10771796967125515</v>
      </c>
      <c r="BU153" s="17">
        <v>0.27898262255047013</v>
      </c>
      <c r="BV153" s="17">
        <v>0.93292908011459952</v>
      </c>
      <c r="BW153" s="17">
        <v>0.16902950083087503</v>
      </c>
      <c r="BX153" s="17">
        <v>0.15572460731695087</v>
      </c>
      <c r="BY153" s="17"/>
      <c r="BZ153" s="17">
        <v>0.40368003686916482</v>
      </c>
      <c r="CA153" s="17">
        <v>2.6125873209917768E-2</v>
      </c>
      <c r="CB153" s="17">
        <v>2.5721916946873345E-2</v>
      </c>
      <c r="CC153" s="17">
        <v>3.1892615122567758</v>
      </c>
      <c r="CD153" s="17">
        <v>3.7574789585628676</v>
      </c>
      <c r="CE153" s="17">
        <v>7.3348834997903793</v>
      </c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>
        <v>0.37522733645662487</v>
      </c>
      <c r="FZ153" s="17">
        <v>0.64168075523015811</v>
      </c>
      <c r="GA153" s="17">
        <v>0.78869491491648125</v>
      </c>
      <c r="GB153" s="17">
        <v>0.8235868845897335</v>
      </c>
      <c r="GC153" s="17">
        <v>1.1045790514246743</v>
      </c>
      <c r="GD153" s="17">
        <v>1.2980755440500855</v>
      </c>
      <c r="GE153">
        <v>1.3727316651984613</v>
      </c>
      <c r="GF153">
        <v>1.7481521604737045</v>
      </c>
      <c r="GG153">
        <v>2.6737781472902391</v>
      </c>
      <c r="GH153">
        <v>4.5702898640385463</v>
      </c>
      <c r="GQ153">
        <v>72.898424265903671</v>
      </c>
      <c r="GS153">
        <v>-1.7447854315006055</v>
      </c>
      <c r="GT153">
        <v>10.331242826949863</v>
      </c>
      <c r="GU153">
        <v>164.38790069923721</v>
      </c>
    </row>
    <row r="154" spans="1:203" x14ac:dyDescent="0.25">
      <c r="A154" s="121" t="s">
        <v>1390</v>
      </c>
      <c r="B154" s="12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>
        <v>12.051248541126339</v>
      </c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R154">
        <v>2.739252008270217</v>
      </c>
      <c r="GU154">
        <v>14.790500549396556</v>
      </c>
    </row>
    <row r="155" spans="1:203" x14ac:dyDescent="0.25">
      <c r="A155" s="121" t="s">
        <v>385</v>
      </c>
      <c r="B155" s="12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>
        <v>0.20176211088619356</v>
      </c>
      <c r="Q155" s="17">
        <v>5.4141197420962177E-2</v>
      </c>
      <c r="R155" s="17">
        <v>5.1867562374789634E-3</v>
      </c>
      <c r="S155" s="17">
        <v>0.27558071448062538</v>
      </c>
      <c r="T155" s="17">
        <v>0.16075541678036487</v>
      </c>
      <c r="U155" s="17">
        <v>0.10504275720614337</v>
      </c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>
        <v>0.23763393181076795</v>
      </c>
      <c r="AN155" s="17"/>
      <c r="AO155" s="17"/>
      <c r="AP155" s="17">
        <v>0.45629215976160681</v>
      </c>
      <c r="AQ155" s="17"/>
      <c r="AR155" s="17">
        <v>9.7174347206983096E-5</v>
      </c>
      <c r="AS155" s="17">
        <v>2.0036708376879836E-3</v>
      </c>
      <c r="AT155" s="17">
        <v>1.8033037539191853E-2</v>
      </c>
      <c r="AU155" s="17">
        <v>0.14452432244528968</v>
      </c>
      <c r="AV155" s="17"/>
      <c r="AW155" s="17">
        <v>1.2763797301841991E-3</v>
      </c>
      <c r="AX155" s="17"/>
      <c r="AY155" s="17"/>
      <c r="AZ155" s="17"/>
      <c r="BA155" s="17">
        <v>1.3065972437195829E-2</v>
      </c>
      <c r="BB155" s="17"/>
      <c r="BC155" s="17">
        <v>8.6045338145911129E-2</v>
      </c>
      <c r="BD155" s="17">
        <v>7.0437041069007353</v>
      </c>
      <c r="BE155" s="17">
        <v>0.159646498141916</v>
      </c>
      <c r="BF155" s="17">
        <v>5.9499163647567396E-2</v>
      </c>
      <c r="BG155" s="17">
        <v>1.4580714702936417E-2</v>
      </c>
      <c r="BH155" s="17">
        <v>4.5226192578880342</v>
      </c>
      <c r="BI155" s="17">
        <v>0.40691439171602506</v>
      </c>
      <c r="BJ155" s="17">
        <v>7.8120148634435438</v>
      </c>
      <c r="BK155" s="17">
        <v>5.7140366468027883</v>
      </c>
      <c r="BL155" s="17">
        <v>0.37213936694465055</v>
      </c>
      <c r="BM155" s="17"/>
      <c r="BN155" s="17">
        <v>3.83558483341538E-2</v>
      </c>
      <c r="BO155" s="17">
        <v>1.815971454745724E-2</v>
      </c>
      <c r="BP155" s="17">
        <v>7.757298175547872E-2</v>
      </c>
      <c r="BQ155" s="17"/>
      <c r="BR155" s="17"/>
      <c r="BS155" s="17">
        <v>1.0961899076899817</v>
      </c>
      <c r="BT155" s="17">
        <v>1.1401406438607591E-2</v>
      </c>
      <c r="BU155" s="17">
        <v>0.11488812241894598</v>
      </c>
      <c r="BV155" s="17">
        <v>0.38419048966037533</v>
      </c>
      <c r="BW155" s="17">
        <v>6.9604822747484307E-2</v>
      </c>
      <c r="BX155" s="17">
        <v>6.4125987691126582E-2</v>
      </c>
      <c r="BY155" s="17"/>
      <c r="BZ155" s="17">
        <v>0.1662317892792364</v>
      </c>
      <c r="CA155" s="17">
        <v>70.254349220008123</v>
      </c>
      <c r="CB155" s="17">
        <v>0.56826165593417288</v>
      </c>
      <c r="CC155" s="17">
        <v>7.0950552588578848</v>
      </c>
      <c r="CD155" s="17">
        <v>14.127388317878882</v>
      </c>
      <c r="CE155" s="17">
        <v>8.1494597180234862</v>
      </c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>
        <v>0.22803894516307155</v>
      </c>
      <c r="FZ155" s="17">
        <v>0.33314200274827482</v>
      </c>
      <c r="GA155" s="17">
        <v>0.41202961240367131</v>
      </c>
      <c r="GB155" s="17">
        <v>0.53484402773223272</v>
      </c>
      <c r="GC155" s="17">
        <v>0.66246511698391319</v>
      </c>
      <c r="GD155" s="17">
        <v>0.82924940747771647</v>
      </c>
      <c r="GE155">
        <v>1.1639499153511097</v>
      </c>
      <c r="GF155">
        <v>1.6979210773273739</v>
      </c>
      <c r="GG155">
        <v>2.5691246190834107</v>
      </c>
      <c r="GH155">
        <v>5.4877632304033819</v>
      </c>
      <c r="GQ155">
        <v>33.542315389905518</v>
      </c>
      <c r="GR155">
        <v>1.2603956219778891</v>
      </c>
      <c r="GS155">
        <v>-1.8209624991855751</v>
      </c>
      <c r="GT155">
        <v>5.8290313411403742</v>
      </c>
      <c r="GU155">
        <v>182.83113900003272</v>
      </c>
    </row>
    <row r="156" spans="1:203" x14ac:dyDescent="0.25">
      <c r="A156" s="121" t="s">
        <v>33</v>
      </c>
      <c r="B156" s="128">
        <v>0.13406563132493485</v>
      </c>
      <c r="C156" s="17">
        <v>0.51931051484023161</v>
      </c>
      <c r="D156" s="17">
        <v>2.238353701734273E-2</v>
      </c>
      <c r="E156" s="17">
        <v>0.38743232281832823</v>
      </c>
      <c r="F156" s="17">
        <v>1.5074405976506449</v>
      </c>
      <c r="G156" s="17">
        <v>0.50665991557046586</v>
      </c>
      <c r="H156" s="17">
        <v>0.18186878391831757</v>
      </c>
      <c r="I156" s="17">
        <v>0.23312519435927906</v>
      </c>
      <c r="J156" s="17">
        <v>2.1181801188468522E-2</v>
      </c>
      <c r="K156" s="17">
        <v>0.23325501787858685</v>
      </c>
      <c r="L156" s="17">
        <v>5.5035345333791605E-2</v>
      </c>
      <c r="M156" s="17">
        <v>0.1456135282628421</v>
      </c>
      <c r="N156" s="17">
        <v>0.38256022214948893</v>
      </c>
      <c r="O156" s="17">
        <v>4.5738019367449249E-2</v>
      </c>
      <c r="P156" s="17">
        <v>1.9038167013345175</v>
      </c>
      <c r="Q156" s="17">
        <v>0.5380578466286482</v>
      </c>
      <c r="R156" s="17">
        <v>7.7176093556136138E-2</v>
      </c>
      <c r="S156" s="17">
        <v>2.1051995577321496</v>
      </c>
      <c r="T156" s="17">
        <v>5.9697207047854803</v>
      </c>
      <c r="U156" s="17">
        <v>1.5629787262715358</v>
      </c>
      <c r="V156" s="17">
        <v>5.9960251853369423E-2</v>
      </c>
      <c r="W156" s="17">
        <v>9.9373319385159288E-3</v>
      </c>
      <c r="X156" s="17">
        <v>4.4010033789091983E-2</v>
      </c>
      <c r="Y156" s="17">
        <v>6.0124343277304024E-3</v>
      </c>
      <c r="Z156" s="17">
        <v>0.1585194150311921</v>
      </c>
      <c r="AA156" s="17">
        <v>0.15083564343754491</v>
      </c>
      <c r="AB156" s="17">
        <v>1.6181883654215377E-2</v>
      </c>
      <c r="AC156" s="17">
        <v>1.1817568310244811E-2</v>
      </c>
      <c r="AD156" s="17">
        <v>0.24020849319118168</v>
      </c>
      <c r="AE156" s="17">
        <v>1.2758468325081545E-2</v>
      </c>
      <c r="AF156" s="17">
        <v>1.3368495995236268E-2</v>
      </c>
      <c r="AG156" s="17">
        <v>8.8707603218687907E-5</v>
      </c>
      <c r="AH156" s="17">
        <v>6.4143930457959741E-2</v>
      </c>
      <c r="AI156" s="17">
        <v>0.23307248416126103</v>
      </c>
      <c r="AJ156" s="17">
        <v>1.5175935730265635</v>
      </c>
      <c r="AK156" s="17">
        <v>6.3018521637871458E-2</v>
      </c>
      <c r="AL156" s="17">
        <v>6.4301707633520992E-3</v>
      </c>
      <c r="AM156" s="17">
        <v>1.6175349826062713E-2</v>
      </c>
      <c r="AN156" s="17">
        <v>0.27652533810052454</v>
      </c>
      <c r="AO156" s="17">
        <v>0.14378719027061904</v>
      </c>
      <c r="AP156" s="17">
        <v>0.19242815788887338</v>
      </c>
      <c r="AQ156" s="17">
        <v>9.2316696508020241E-2</v>
      </c>
      <c r="AR156" s="17">
        <v>5.9521879011996117E-3</v>
      </c>
      <c r="AS156" s="17">
        <v>0.12273018199617884</v>
      </c>
      <c r="AT156" s="17">
        <v>1.1045716379656096</v>
      </c>
      <c r="AU156" s="17">
        <v>1.3225811426127585</v>
      </c>
      <c r="AV156" s="17">
        <v>2.5960023687144822E-2</v>
      </c>
      <c r="AW156" s="17">
        <v>0.11314939725163974</v>
      </c>
      <c r="AX156" s="17">
        <v>3.1409579166512797E-2</v>
      </c>
      <c r="AY156" s="17">
        <v>9.2469342353776129E-2</v>
      </c>
      <c r="AZ156" s="17">
        <v>0.15250515641613796</v>
      </c>
      <c r="BA156" s="17">
        <v>5.0958970915598867E-3</v>
      </c>
      <c r="BB156" s="17">
        <v>4.1411142935332546E-2</v>
      </c>
      <c r="BC156" s="17">
        <v>0.76921408448287421</v>
      </c>
      <c r="BD156" s="17">
        <v>1.612023903951513</v>
      </c>
      <c r="BE156" s="17">
        <v>3.6536737955075234E-2</v>
      </c>
      <c r="BF156" s="17">
        <v>2.3948642760008364E-2</v>
      </c>
      <c r="BG156" s="17">
        <v>5.8687938821221095E-3</v>
      </c>
      <c r="BH156" s="17">
        <v>1.8203716877140159</v>
      </c>
      <c r="BI156" s="17">
        <v>0.16378461147514994</v>
      </c>
      <c r="BJ156" s="17">
        <v>6.9089190763805416E-2</v>
      </c>
      <c r="BK156" s="17">
        <v>80.817569230171515</v>
      </c>
      <c r="BL156" s="17">
        <v>2.9220237803608038</v>
      </c>
      <c r="BM156" s="17">
        <v>6.2753766538440489E-2</v>
      </c>
      <c r="BN156" s="17">
        <v>0.13818862804275397</v>
      </c>
      <c r="BO156" s="17">
        <v>0.61011166393946548</v>
      </c>
      <c r="BP156" s="17">
        <v>0.10351813881592965</v>
      </c>
      <c r="BQ156" s="17"/>
      <c r="BR156" s="17"/>
      <c r="BS156" s="17">
        <v>22.45673835407262</v>
      </c>
      <c r="BT156" s="17"/>
      <c r="BU156" s="17">
        <v>3.1370925157673102</v>
      </c>
      <c r="BV156" s="17">
        <v>12.300660785619376</v>
      </c>
      <c r="BW156" s="17">
        <v>1.0231650144919149</v>
      </c>
      <c r="BX156" s="17">
        <v>0.94262817625911199</v>
      </c>
      <c r="BY156" s="17"/>
      <c r="BZ156" s="17">
        <v>3.088343634706602</v>
      </c>
      <c r="CA156" s="17">
        <v>0.50503280214176016</v>
      </c>
      <c r="CB156" s="17">
        <v>0.26256095753210107</v>
      </c>
      <c r="CC156" s="17">
        <v>7.8388036103770622</v>
      </c>
      <c r="CD156" s="17">
        <v>29.939630793358631</v>
      </c>
      <c r="CE156" s="17">
        <v>20.979164142743148</v>
      </c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>
        <v>2.345697134677029E-2</v>
      </c>
      <c r="FZ156" s="17">
        <v>0.11781367695571644</v>
      </c>
      <c r="GA156" s="17">
        <v>0.44742875151120454</v>
      </c>
      <c r="GB156" s="17">
        <v>0.76516583248036685</v>
      </c>
      <c r="GC156" s="17">
        <v>1.0402868750023155</v>
      </c>
      <c r="GD156" s="17">
        <v>3.5156463852350006</v>
      </c>
      <c r="GE156">
        <v>7.4567306030687259</v>
      </c>
      <c r="GF156">
        <v>15.67568602547335</v>
      </c>
      <c r="GG156">
        <v>44.072187117089058</v>
      </c>
      <c r="GH156">
        <v>133.19509659068032</v>
      </c>
      <c r="GQ156">
        <v>111.92641269561449</v>
      </c>
      <c r="GR156">
        <v>4.2057788469694639</v>
      </c>
      <c r="GS156">
        <v>-0.72743907931433449</v>
      </c>
      <c r="GT156">
        <v>69.666058292774821</v>
      </c>
      <c r="GU156">
        <v>605.88877912427461</v>
      </c>
    </row>
    <row r="157" spans="1:203" x14ac:dyDescent="0.25">
      <c r="A157" s="121" t="s">
        <v>386</v>
      </c>
      <c r="B157" s="128">
        <v>4.1726190785902209E-3</v>
      </c>
      <c r="C157" s="17">
        <v>1.6439555666108534E-2</v>
      </c>
      <c r="D157" s="17">
        <v>7.0444061149401349E-4</v>
      </c>
      <c r="E157" s="17">
        <v>1.1839464583609103E-2</v>
      </c>
      <c r="F157" s="17">
        <v>4.6448504921074107E-2</v>
      </c>
      <c r="G157" s="17">
        <v>1.5793792654774437E-2</v>
      </c>
      <c r="H157" s="17">
        <v>5.7244403488842799E-3</v>
      </c>
      <c r="I157" s="17">
        <v>7.2915732267998809E-3</v>
      </c>
      <c r="J157" s="17">
        <v>6.5702380828040361E-4</v>
      </c>
      <c r="K157" s="17">
        <v>7.2946196221238867E-3</v>
      </c>
      <c r="L157" s="17">
        <v>1.7188989425955268E-3</v>
      </c>
      <c r="M157" s="17">
        <v>4.5386331700981216E-3</v>
      </c>
      <c r="N157" s="17">
        <v>1.134132444286368E-2</v>
      </c>
      <c r="O157" s="17">
        <v>1.2863287616601612E-3</v>
      </c>
      <c r="P157" s="17">
        <v>1.9626236374673065E-2</v>
      </c>
      <c r="Q157" s="17">
        <v>4.2433036138720188E-2</v>
      </c>
      <c r="R157" s="17">
        <v>5.3982607792120918E-3</v>
      </c>
      <c r="S157" s="17">
        <v>0.19142383585502187</v>
      </c>
      <c r="T157" s="17">
        <v>0.15058675087261725</v>
      </c>
      <c r="U157" s="17">
        <v>0.10932617042397146</v>
      </c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>
        <v>0.87669663511716966</v>
      </c>
      <c r="BD157" s="17">
        <v>0.28486398962638182</v>
      </c>
      <c r="BE157" s="17">
        <v>6.4564805250738018E-3</v>
      </c>
      <c r="BF157" s="17">
        <v>1.7673378351228029E-2</v>
      </c>
      <c r="BG157" s="17">
        <v>4.3309934422388185E-3</v>
      </c>
      <c r="BH157" s="17">
        <v>1.3433795768400398</v>
      </c>
      <c r="BI157" s="17">
        <v>0.12086811915466551</v>
      </c>
      <c r="BJ157" s="17"/>
      <c r="BK157" s="17">
        <v>0.57985207500516234</v>
      </c>
      <c r="BL157" s="17">
        <v>4.9529785853029145</v>
      </c>
      <c r="BM157" s="17">
        <v>7.0778295569479927E-2</v>
      </c>
      <c r="BN157" s="17">
        <v>1.2087891066724689E-3</v>
      </c>
      <c r="BO157" s="17"/>
      <c r="BP157" s="17"/>
      <c r="BQ157" s="17"/>
      <c r="BR157" s="17"/>
      <c r="BS157" s="17">
        <v>7.2071455876809081E-3</v>
      </c>
      <c r="BT157" s="17"/>
      <c r="BU157" s="17">
        <v>0.26821905580460259</v>
      </c>
      <c r="BV157" s="17">
        <v>0.89693528117768651</v>
      </c>
      <c r="BW157" s="17">
        <v>0.16251261373684495</v>
      </c>
      <c r="BX157" s="17">
        <v>0.14972068682580444</v>
      </c>
      <c r="BY157" s="17"/>
      <c r="BZ157" s="17">
        <v>0.38811491747974941</v>
      </c>
      <c r="CA157" s="17">
        <v>2.5118786392357564E-2</v>
      </c>
      <c r="CB157" s="17"/>
      <c r="CC157" s="17">
        <v>5.7438227705882701E-2</v>
      </c>
      <c r="CD157" s="17">
        <v>1.4594665465168599</v>
      </c>
      <c r="CE157" s="17">
        <v>0.14550094952037099</v>
      </c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>
        <v>6.8508479671030567E-3</v>
      </c>
      <c r="FZ157" s="17">
        <v>1.2355809562434728E-2</v>
      </c>
      <c r="GA157" s="17">
        <v>1.4722213519702624E-2</v>
      </c>
      <c r="GB157" s="17">
        <v>1.0887797984824336E-2</v>
      </c>
      <c r="GC157" s="17">
        <v>1.3556672762316637E-2</v>
      </c>
      <c r="GD157" s="17">
        <v>4.6007950140164955E-2</v>
      </c>
      <c r="GE157">
        <v>5.2101899585347666E-2</v>
      </c>
      <c r="GF157">
        <v>7.1629686143767621E-2</v>
      </c>
      <c r="GG157">
        <v>0.44133941423427347</v>
      </c>
      <c r="GH157">
        <v>2.2485674330702552</v>
      </c>
      <c r="GQ157">
        <v>11.266910620812467</v>
      </c>
      <c r="GR157">
        <v>0.42336865104911336</v>
      </c>
      <c r="GS157">
        <v>0.23167732848160968</v>
      </c>
      <c r="GT157">
        <v>21.162358590012381</v>
      </c>
      <c r="GU157">
        <v>48.475701554397801</v>
      </c>
    </row>
    <row r="158" spans="1:203" x14ac:dyDescent="0.25">
      <c r="A158" s="121" t="s">
        <v>387</v>
      </c>
      <c r="B158" s="12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>
        <v>6.9099282374502375E-3</v>
      </c>
      <c r="Q158" s="17">
        <v>6.4318149111717545E-3</v>
      </c>
      <c r="R158" s="17">
        <v>6.4132061769001146E-4</v>
      </c>
      <c r="S158" s="17">
        <v>3.6154534025671183E-2</v>
      </c>
      <c r="T158" s="17">
        <v>1.9729216818125256E-2</v>
      </c>
      <c r="U158" s="17">
        <v>1.2988095613309412E-2</v>
      </c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>
        <v>2.316290902013347E-2</v>
      </c>
      <c r="AK158" s="17"/>
      <c r="AL158" s="17"/>
      <c r="AM158" s="17"/>
      <c r="AN158" s="17">
        <v>0.57284982984927812</v>
      </c>
      <c r="AO158" s="17">
        <v>4.0824901691291693E-3</v>
      </c>
      <c r="AP158" s="17"/>
      <c r="AQ158" s="17"/>
      <c r="AR158" s="17"/>
      <c r="AS158" s="17"/>
      <c r="AT158" s="17"/>
      <c r="AU158" s="17"/>
      <c r="AV158" s="17"/>
      <c r="AW158" s="17">
        <v>0.17090394309024226</v>
      </c>
      <c r="AX158" s="17"/>
      <c r="AY158" s="17"/>
      <c r="AZ158" s="17"/>
      <c r="BA158" s="17">
        <v>9.3304261414094633E-3</v>
      </c>
      <c r="BB158" s="17"/>
      <c r="BC158" s="17">
        <v>2.3174567332317913E-2</v>
      </c>
      <c r="BD158" s="17">
        <v>8.1593716505756492E-3</v>
      </c>
      <c r="BE158" s="17">
        <v>1.8493325263005468E-4</v>
      </c>
      <c r="BF158" s="17">
        <v>3.0784895186683177E-4</v>
      </c>
      <c r="BG158" s="17">
        <v>7.5440686281844839E-5</v>
      </c>
      <c r="BH158" s="17">
        <v>2.3400053259244481E-2</v>
      </c>
      <c r="BI158" s="17">
        <v>2.1053769718732723E-3</v>
      </c>
      <c r="BJ158" s="17">
        <v>1.1178433625747398E-2</v>
      </c>
      <c r="BK158" s="17"/>
      <c r="BL158" s="17"/>
      <c r="BM158" s="17">
        <v>0.43613394204009137</v>
      </c>
      <c r="BN158" s="17">
        <v>2.1767191737888925E-2</v>
      </c>
      <c r="BO158" s="17"/>
      <c r="BP158" s="17">
        <v>2.2816678972640416E-2</v>
      </c>
      <c r="BQ158" s="17">
        <v>0.45478253437331878</v>
      </c>
      <c r="BR158" s="17">
        <v>1.2368273494404116E-2</v>
      </c>
      <c r="BS158" s="17">
        <v>2.4807493168960622</v>
      </c>
      <c r="BT158" s="17">
        <v>3.6927776305427332E-2</v>
      </c>
      <c r="BU158" s="17">
        <v>3.3526661173401258E-2</v>
      </c>
      <c r="BV158" s="17">
        <v>0.11211449975582856</v>
      </c>
      <c r="BW158" s="17">
        <v>2.0311227989646005E-2</v>
      </c>
      <c r="BX158" s="17">
        <v>1.8712461358904621E-2</v>
      </c>
      <c r="BY158" s="17"/>
      <c r="BZ158" s="17">
        <v>4.850782414990331E-2</v>
      </c>
      <c r="CA158" s="17">
        <v>3.1393242835899039E-3</v>
      </c>
      <c r="CB158" s="17">
        <v>0.16696266099110355</v>
      </c>
      <c r="CC158" s="17">
        <v>3.2888172673420981</v>
      </c>
      <c r="CD158" s="17">
        <v>0.40022760351807835</v>
      </c>
      <c r="CE158" s="17">
        <v>1.7695336060754041</v>
      </c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>
        <v>0.16661104509478378</v>
      </c>
      <c r="FZ158" s="17">
        <v>0.33843193975787322</v>
      </c>
      <c r="GA158" s="17">
        <v>0.51916549732995443</v>
      </c>
      <c r="GB158" s="17">
        <v>0.51272421878610785</v>
      </c>
      <c r="GC158" s="17">
        <v>0.65244484428982497</v>
      </c>
      <c r="GD158" s="17">
        <v>0.5904598064369625</v>
      </c>
      <c r="GE158">
        <v>0.88785174552643897</v>
      </c>
      <c r="GF158">
        <v>1.1924554765782445</v>
      </c>
      <c r="GG158">
        <v>1.4780693713766999</v>
      </c>
      <c r="GH158">
        <v>2.3358918548684673</v>
      </c>
      <c r="GQ158">
        <v>27.604529423327389</v>
      </c>
      <c r="GR158">
        <v>1.0372756808074264</v>
      </c>
      <c r="GS158">
        <v>-3.7944793257191871</v>
      </c>
      <c r="GT158">
        <v>6.3511021896333961</v>
      </c>
      <c r="GU158">
        <v>50.131703152776318</v>
      </c>
    </row>
    <row r="159" spans="1:203" x14ac:dyDescent="0.25">
      <c r="A159" s="121" t="s">
        <v>34</v>
      </c>
      <c r="B159" s="12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>
        <v>9.1388592778646784E-3</v>
      </c>
      <c r="Q159" s="17">
        <v>2.684824528841842E-3</v>
      </c>
      <c r="R159" s="17">
        <v>3.6966181716776913E-4</v>
      </c>
      <c r="S159" s="17">
        <v>1.2452258407713577E-2</v>
      </c>
      <c r="T159" s="17">
        <v>9.2825926312046694E-3</v>
      </c>
      <c r="U159" s="17">
        <v>7.4864317371524085E-3</v>
      </c>
      <c r="V159" s="17">
        <v>5.2399206002862346</v>
      </c>
      <c r="W159" s="17">
        <v>2.1825764724001138</v>
      </c>
      <c r="X159" s="17">
        <v>2.4298786270443582</v>
      </c>
      <c r="Y159" s="17"/>
      <c r="Z159" s="17">
        <v>2.7662479894775657E-3</v>
      </c>
      <c r="AA159" s="17"/>
      <c r="AB159" s="17"/>
      <c r="AC159" s="17">
        <v>1.0479819458733997E-4</v>
      </c>
      <c r="AD159" s="17">
        <v>4.3331240607908201</v>
      </c>
      <c r="AE159" s="17"/>
      <c r="AF159" s="17">
        <v>2.8337702241036046E-5</v>
      </c>
      <c r="AG159" s="17"/>
      <c r="AH159" s="17">
        <v>7.7119915867197917E-4</v>
      </c>
      <c r="AI159" s="17">
        <v>2.2077336266614852E-3</v>
      </c>
      <c r="AJ159" s="17">
        <v>0.56588099132269987</v>
      </c>
      <c r="AK159" s="17">
        <v>7.1645074949069594</v>
      </c>
      <c r="AL159" s="17">
        <v>1.7408704186468194</v>
      </c>
      <c r="AM159" s="17">
        <v>8.7679206910725458E-4</v>
      </c>
      <c r="AN159" s="17">
        <v>1.8320650102920182</v>
      </c>
      <c r="AO159" s="17">
        <v>1.2479407066535157E-2</v>
      </c>
      <c r="AP159" s="17">
        <v>0.18399106700036691</v>
      </c>
      <c r="AQ159" s="17">
        <v>4.1129338081012542E-4</v>
      </c>
      <c r="AR159" s="17">
        <v>2.0169788468730906E-4</v>
      </c>
      <c r="AS159" s="17">
        <v>4.1588771233059861E-3</v>
      </c>
      <c r="AT159" s="17">
        <v>3.7429894109753864E-2</v>
      </c>
      <c r="AU159" s="17">
        <v>2.2654462079740829E-2</v>
      </c>
      <c r="AV159" s="17">
        <v>5.6984399706604464E-4</v>
      </c>
      <c r="AW159" s="17">
        <v>8.5121024776442497E-2</v>
      </c>
      <c r="AX159" s="17">
        <v>1.9178060574282911E-3</v>
      </c>
      <c r="AY159" s="17">
        <v>5.6459930250052758E-3</v>
      </c>
      <c r="AZ159" s="17">
        <v>9.3116597078046759E-3</v>
      </c>
      <c r="BA159" s="17">
        <v>10.65677457853179</v>
      </c>
      <c r="BB159" s="17">
        <v>0.93155901096785776</v>
      </c>
      <c r="BC159" s="17">
        <v>1.5836113996289938</v>
      </c>
      <c r="BD159" s="17">
        <v>0.29415265634683713</v>
      </c>
      <c r="BE159" s="17">
        <v>6.6670094019008726E-3</v>
      </c>
      <c r="BF159" s="17">
        <v>1.7376555737776385E-3</v>
      </c>
      <c r="BG159" s="17">
        <v>4.2582548425880093E-4</v>
      </c>
      <c r="BH159" s="17">
        <v>0.13208176518401421</v>
      </c>
      <c r="BI159" s="17">
        <v>1.1883815123922283E-2</v>
      </c>
      <c r="BJ159" s="17">
        <v>1.869922770159824E-2</v>
      </c>
      <c r="BK159" s="17">
        <v>7.2914675890978975E-3</v>
      </c>
      <c r="BL159" s="17">
        <v>4.9646544159853319E-2</v>
      </c>
      <c r="BM159" s="17">
        <v>5.7696836104317389E-2</v>
      </c>
      <c r="BN159" s="17">
        <v>15.328435069147329</v>
      </c>
      <c r="BO159" s="17">
        <v>1.5256982938260343E-2</v>
      </c>
      <c r="BP159" s="17">
        <v>1.5403958123514502E-3</v>
      </c>
      <c r="BQ159" s="17">
        <v>1.6128461625748595E-2</v>
      </c>
      <c r="BR159" s="17">
        <v>4.3862991507829429E-4</v>
      </c>
      <c r="BS159" s="17">
        <v>0.65566459062976834</v>
      </c>
      <c r="BT159" s="17">
        <v>1.4650660389414722E-2</v>
      </c>
      <c r="BU159" s="17">
        <v>9.1050858772074306E-2</v>
      </c>
      <c r="BV159" s="17">
        <v>0.30447772388586164</v>
      </c>
      <c r="BW159" s="17">
        <v>5.2328831865146773E-2</v>
      </c>
      <c r="BX159" s="17">
        <v>4.8209849484843567E-2</v>
      </c>
      <c r="BY159" s="17"/>
      <c r="BZ159" s="17">
        <v>0.13029108366318801</v>
      </c>
      <c r="CA159" s="17">
        <v>1.5260309456721785E-2</v>
      </c>
      <c r="CB159" s="17">
        <v>0.39641861795420796</v>
      </c>
      <c r="CC159" s="17">
        <v>3.5874238889410779</v>
      </c>
      <c r="CD159" s="17">
        <v>5.2547340634882307</v>
      </c>
      <c r="CE159" s="17">
        <v>1.710378000376896</v>
      </c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>
        <v>0.64424642237942809</v>
      </c>
      <c r="FZ159" s="17">
        <v>1.2965900270264255</v>
      </c>
      <c r="GA159" s="17">
        <v>1.0751679360740267</v>
      </c>
      <c r="GB159" s="17">
        <v>1.1721227679704591</v>
      </c>
      <c r="GC159" s="17">
        <v>1.5565815938550724</v>
      </c>
      <c r="GD159" s="17">
        <v>1.406462835120329</v>
      </c>
      <c r="GE159">
        <v>1.4092558947638973</v>
      </c>
      <c r="GF159">
        <v>2.1715116449661283</v>
      </c>
      <c r="GG159">
        <v>3.434374908785522</v>
      </c>
      <c r="GH159">
        <v>6.6193836305440517</v>
      </c>
      <c r="GQ159">
        <v>1.6883277974341393</v>
      </c>
      <c r="GR159">
        <v>6.3441087462613469E-2</v>
      </c>
      <c r="GS159">
        <v>-1.5065067683223126</v>
      </c>
      <c r="GT159">
        <v>24.852715534349638</v>
      </c>
      <c r="GU159">
        <v>113.1594775615935</v>
      </c>
    </row>
    <row r="160" spans="1:203" x14ac:dyDescent="0.25">
      <c r="A160" s="121" t="s">
        <v>35</v>
      </c>
      <c r="B160" s="128">
        <v>9.1463209031115808E-2</v>
      </c>
      <c r="C160" s="17">
        <v>0.44736829428745079</v>
      </c>
      <c r="D160" s="17">
        <v>2.4354681848239274E-2</v>
      </c>
      <c r="E160" s="17">
        <v>0.68808684012474586</v>
      </c>
      <c r="F160" s="17">
        <v>1.065707275481427</v>
      </c>
      <c r="G160" s="17">
        <v>0.97136587892003357</v>
      </c>
      <c r="H160" s="17">
        <v>0.16718107180766961</v>
      </c>
      <c r="I160" s="17">
        <v>0.46753978188410589</v>
      </c>
      <c r="J160" s="17">
        <v>1.8116889610284084E-2</v>
      </c>
      <c r="K160" s="17">
        <v>0.13229486198161389</v>
      </c>
      <c r="L160" s="17">
        <v>0.13057166288492791</v>
      </c>
      <c r="M160" s="17">
        <v>2.2130228264488294</v>
      </c>
      <c r="N160" s="17">
        <v>1.1059115652062661</v>
      </c>
      <c r="O160" s="17">
        <v>0.12963336281157561</v>
      </c>
      <c r="P160" s="17">
        <v>3.2280058228189836</v>
      </c>
      <c r="Q160" s="17">
        <v>16.257320799529388</v>
      </c>
      <c r="R160" s="17">
        <v>0.1547323117565417</v>
      </c>
      <c r="S160" s="17">
        <v>10.382135990811737</v>
      </c>
      <c r="T160" s="17">
        <v>10.609837205985134</v>
      </c>
      <c r="U160" s="17">
        <v>3.1336557786042687</v>
      </c>
      <c r="V160" s="17">
        <v>0.21719378533847328</v>
      </c>
      <c r="W160" s="17">
        <v>0.10657756935469091</v>
      </c>
      <c r="X160" s="17">
        <v>0.35766188076301553</v>
      </c>
      <c r="Y160" s="17">
        <v>4.6013646974613305E-2</v>
      </c>
      <c r="Z160" s="17">
        <v>0.46453360659224768</v>
      </c>
      <c r="AA160" s="17">
        <v>0.76331077748822374</v>
      </c>
      <c r="AB160" s="17">
        <v>1.1159745346200054</v>
      </c>
      <c r="AC160" s="17">
        <v>4.9835362855128115E-2</v>
      </c>
      <c r="AD160" s="17">
        <v>1.4813540622952563</v>
      </c>
      <c r="AE160" s="17">
        <v>7.9164456989596621E-2</v>
      </c>
      <c r="AF160" s="17">
        <v>4.9411990238517202E-2</v>
      </c>
      <c r="AG160" s="17">
        <v>1.117953439594129E-2</v>
      </c>
      <c r="AH160" s="17">
        <v>0.22440507900802484</v>
      </c>
      <c r="AI160" s="17">
        <v>0.53598061095088978</v>
      </c>
      <c r="AJ160" s="17">
        <v>0.82890398903001228</v>
      </c>
      <c r="AK160" s="17">
        <v>0.32518626239665083</v>
      </c>
      <c r="AL160" s="17">
        <v>3.7143058481705758E-2</v>
      </c>
      <c r="AM160" s="17">
        <v>6.197064419152809E-2</v>
      </c>
      <c r="AN160" s="17">
        <v>0.73541313953231058</v>
      </c>
      <c r="AO160" s="17">
        <v>0.61949766399800399</v>
      </c>
      <c r="AP160" s="17">
        <v>0.36628778263918971</v>
      </c>
      <c r="AQ160" s="17">
        <v>9.1102597646765293</v>
      </c>
      <c r="AR160" s="17">
        <v>4.4743610328520568E-2</v>
      </c>
      <c r="AS160" s="17">
        <v>0.92258368350211095</v>
      </c>
      <c r="AT160" s="17">
        <v>8.303253151518998</v>
      </c>
      <c r="AU160" s="17">
        <v>4.9545484048727335</v>
      </c>
      <c r="AV160" s="17">
        <v>0.25095527593770522</v>
      </c>
      <c r="AW160" s="17">
        <v>0.39185980979202462</v>
      </c>
      <c r="AX160" s="17">
        <v>0.16151187391489316</v>
      </c>
      <c r="AY160" s="17">
        <v>0.47548859805033494</v>
      </c>
      <c r="AZ160" s="17">
        <v>0.78420005132431059</v>
      </c>
      <c r="BA160" s="17">
        <v>23.868880583452505</v>
      </c>
      <c r="BB160" s="17">
        <v>15.633205756184923</v>
      </c>
      <c r="BC160" s="17">
        <v>1.3103833164789149</v>
      </c>
      <c r="BD160" s="17">
        <v>0.82805377553310833</v>
      </c>
      <c r="BE160" s="17">
        <v>1.8767949864268187E-2</v>
      </c>
      <c r="BF160" s="17">
        <v>5.1958889342087165E-3</v>
      </c>
      <c r="BG160" s="17">
        <v>1.2732914134153393E-3</v>
      </c>
      <c r="BH160" s="17">
        <v>0.39494718774354448</v>
      </c>
      <c r="BI160" s="17">
        <v>3.5534650497125224E-2</v>
      </c>
      <c r="BJ160" s="17">
        <v>0.17284042279024792</v>
      </c>
      <c r="BK160" s="17">
        <v>1.5047019618130613</v>
      </c>
      <c r="BL160" s="17">
        <v>0.22582473861216987</v>
      </c>
      <c r="BM160" s="17">
        <v>0.23181811465026603</v>
      </c>
      <c r="BN160" s="17">
        <v>0.4135696087602696</v>
      </c>
      <c r="BO160" s="17"/>
      <c r="BP160" s="17">
        <v>0.59783281698393542</v>
      </c>
      <c r="BQ160" s="17">
        <v>0.82475218666794592</v>
      </c>
      <c r="BR160" s="17">
        <v>2.2429974413756753E-2</v>
      </c>
      <c r="BS160" s="17">
        <v>7.4927818533434083</v>
      </c>
      <c r="BT160" s="17">
        <v>1.4797886768520938</v>
      </c>
      <c r="BU160" s="17">
        <v>0.51017454682188557</v>
      </c>
      <c r="BV160" s="17">
        <v>3.3890166324596689</v>
      </c>
      <c r="BW160" s="17">
        <v>0.15173598700830482</v>
      </c>
      <c r="BX160" s="17">
        <v>0.13979232546134415</v>
      </c>
      <c r="BY160" s="17">
        <v>1E-10</v>
      </c>
      <c r="BZ160" s="17">
        <v>0.63599429179043088</v>
      </c>
      <c r="CA160" s="17">
        <v>0.68340007801747915</v>
      </c>
      <c r="CB160" s="17">
        <v>1.3700266218098676</v>
      </c>
      <c r="CC160" s="17">
        <v>25.275908150327453</v>
      </c>
      <c r="CD160" s="17">
        <v>3.1495684520981495</v>
      </c>
      <c r="CE160" s="17">
        <v>6.432962561684195</v>
      </c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>
        <v>1.8548925610844809</v>
      </c>
      <c r="FZ160" s="17">
        <v>2.3022156064137604</v>
      </c>
      <c r="GA160" s="17">
        <v>2.6959019764892838</v>
      </c>
      <c r="GB160" s="17">
        <v>3.2175993287551097</v>
      </c>
      <c r="GC160" s="17">
        <v>3.8498674476831054</v>
      </c>
      <c r="GD160" s="17">
        <v>4.4310130907015512</v>
      </c>
      <c r="GE160">
        <v>5.1440669998842949</v>
      </c>
      <c r="GF160">
        <v>7.6250903451234429</v>
      </c>
      <c r="GG160">
        <v>12.590601521564606</v>
      </c>
      <c r="GH160">
        <v>18.785133107981359</v>
      </c>
      <c r="GT160">
        <v>4.716865092306028</v>
      </c>
      <c r="GU160">
        <v>249.30911925444147</v>
      </c>
    </row>
    <row r="161" spans="1:203" x14ac:dyDescent="0.25">
      <c r="A161" s="121" t="s">
        <v>36</v>
      </c>
      <c r="B161" s="128">
        <v>2.4796109827631876E-2</v>
      </c>
      <c r="C161" s="17">
        <v>0.12159469270934169</v>
      </c>
      <c r="D161" s="17">
        <v>6.6103507382582211E-3</v>
      </c>
      <c r="E161" s="17">
        <v>5.1046021299605927E-2</v>
      </c>
      <c r="F161" s="17">
        <v>0.26427581647508885</v>
      </c>
      <c r="G161" s="17">
        <v>5.6016094007362606E-2</v>
      </c>
      <c r="H161" s="17">
        <v>4.5386059665537444E-2</v>
      </c>
      <c r="I161" s="17">
        <v>3.5193942077628479E-2</v>
      </c>
      <c r="J161" s="17">
        <v>4.9084040560658853E-3</v>
      </c>
      <c r="K161" s="17">
        <v>3.5884234247057924E-2</v>
      </c>
      <c r="L161" s="17">
        <v>3.2808609029266127E-2</v>
      </c>
      <c r="M161" s="17"/>
      <c r="N161" s="17">
        <v>8.6977219323930516E-2</v>
      </c>
      <c r="O161" s="17">
        <v>1.1694702510580499E-2</v>
      </c>
      <c r="P161" s="17">
        <v>0.78144105265271069</v>
      </c>
      <c r="Q161" s="17">
        <v>0.33417622045511469</v>
      </c>
      <c r="R161" s="17">
        <v>4.3605041663304624E-2</v>
      </c>
      <c r="S161" s="17">
        <v>4.5612560126786761</v>
      </c>
      <c r="T161" s="17">
        <v>3.2931167919231239</v>
      </c>
      <c r="U161" s="17">
        <v>0.88309409478410084</v>
      </c>
      <c r="V161" s="17">
        <v>1.9037301836124756E-2</v>
      </c>
      <c r="W161" s="17">
        <v>9.1921244680913967E-3</v>
      </c>
      <c r="X161" s="17">
        <v>0.27664957435075721</v>
      </c>
      <c r="Y161" s="17">
        <v>4.1228637780643552E-3</v>
      </c>
      <c r="Z161" s="17">
        <v>3.8513576652361943E-2</v>
      </c>
      <c r="AA161" s="17">
        <v>4.9964591963738474E-2</v>
      </c>
      <c r="AB161" s="17">
        <v>9.3818847566689012E-2</v>
      </c>
      <c r="AC161" s="17">
        <v>4.5582850622764501E-3</v>
      </c>
      <c r="AD161" s="17">
        <v>0.11580611237970283</v>
      </c>
      <c r="AE161" s="17">
        <v>5.5836604674080782E-3</v>
      </c>
      <c r="AF161" s="17">
        <v>4.6741412596888699E-3</v>
      </c>
      <c r="AG161" s="17"/>
      <c r="AH161" s="17">
        <v>1.3414516181027694E-2</v>
      </c>
      <c r="AI161" s="17">
        <v>1.9757578016242736</v>
      </c>
      <c r="AJ161" s="17">
        <v>5.1676272591423107E-2</v>
      </c>
      <c r="AK161" s="17">
        <v>2.774354817136987E-2</v>
      </c>
      <c r="AL161" s="17">
        <v>3.1424010361827976E-3</v>
      </c>
      <c r="AM161" s="17">
        <v>5.883823891360245E-3</v>
      </c>
      <c r="AN161" s="17">
        <v>5.27745186336002E-2</v>
      </c>
      <c r="AO161" s="17">
        <v>0.11885905887970429</v>
      </c>
      <c r="AP161" s="17">
        <v>3.1026840978726305E-2</v>
      </c>
      <c r="AQ161" s="17">
        <v>9.8789965752665118E-2</v>
      </c>
      <c r="AR161" s="17">
        <v>7.868460428338053E-4</v>
      </c>
      <c r="AS161" s="17">
        <v>1.6224245545155464E-2</v>
      </c>
      <c r="AT161" s="17">
        <v>0.14601820990639916</v>
      </c>
      <c r="AU161" s="17">
        <v>9.4867574242970848E-2</v>
      </c>
      <c r="AV161" s="17">
        <v>2.5063885851702741E-2</v>
      </c>
      <c r="AW161" s="17">
        <v>3.9158308896260624E-2</v>
      </c>
      <c r="AX161" s="17">
        <v>9.1978696721407849E-3</v>
      </c>
      <c r="AY161" s="17">
        <v>2.7078393987060499E-2</v>
      </c>
      <c r="AZ161" s="17">
        <v>4.465906867483882E-2</v>
      </c>
      <c r="BA161" s="17">
        <v>0.65834970008932725</v>
      </c>
      <c r="BB161" s="17">
        <v>0.30432616938804463</v>
      </c>
      <c r="BC161" s="17">
        <v>6.2253678092648028E-2</v>
      </c>
      <c r="BD161" s="17">
        <v>4.181248214516578E-2</v>
      </c>
      <c r="BE161" s="17">
        <v>9.4768551486388783E-4</v>
      </c>
      <c r="BF161" s="17">
        <v>4.4536476442280713E-4</v>
      </c>
      <c r="BG161" s="17">
        <v>1.0913996383636447E-4</v>
      </c>
      <c r="BH161" s="17">
        <v>3.3852833164079367E-2</v>
      </c>
      <c r="BI161" s="17">
        <v>3.0458467161036586E-3</v>
      </c>
      <c r="BJ161" s="17">
        <v>1.5180137718575055E-2</v>
      </c>
      <c r="BK161" s="17">
        <v>8.1433181976909852E-2</v>
      </c>
      <c r="BL161" s="17">
        <v>8.219524800373296E-3</v>
      </c>
      <c r="BM161" s="17">
        <v>1.7089507152195843E-2</v>
      </c>
      <c r="BN161" s="17">
        <v>3.9099347490314532E-2</v>
      </c>
      <c r="BO161" s="17">
        <v>5.2946306335064031E-2</v>
      </c>
      <c r="BP161" s="17">
        <v>30.954097395996278</v>
      </c>
      <c r="BQ161" s="17">
        <v>0.17626497879874192</v>
      </c>
      <c r="BR161" s="17">
        <v>4.7937053437470028E-3</v>
      </c>
      <c r="BS161" s="17">
        <v>5.1258791422962036</v>
      </c>
      <c r="BT161" s="17">
        <v>0.17886742423584384</v>
      </c>
      <c r="BU161" s="17">
        <v>0.19979083665692529</v>
      </c>
      <c r="BV161" s="17">
        <v>0.66810857161525183</v>
      </c>
      <c r="BW161" s="17">
        <v>5.7137695770649579E-3</v>
      </c>
      <c r="BX161" s="17">
        <v>5.26401911686563E-3</v>
      </c>
      <c r="BY161" s="17"/>
      <c r="BZ161" s="17">
        <v>9.9306058639901079E-2</v>
      </c>
      <c r="CA161" s="17">
        <v>6.9568926994625552E-2</v>
      </c>
      <c r="CB161" s="17">
        <v>0.16241612454982149</v>
      </c>
      <c r="CC161" s="17">
        <v>4.160538201162586</v>
      </c>
      <c r="CD161" s="17">
        <v>1.006462487431518</v>
      </c>
      <c r="CE161" s="17">
        <v>0.96449153739642746</v>
      </c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>
        <v>0.28134353308631793</v>
      </c>
      <c r="FZ161" s="17">
        <v>0.71318204669676355</v>
      </c>
      <c r="GA161" s="17">
        <v>0.70057953345594426</v>
      </c>
      <c r="GB161" s="17">
        <v>1.1314266698265674</v>
      </c>
      <c r="GC161" s="17">
        <v>1.7254622944479483</v>
      </c>
      <c r="GD161" s="17">
        <v>1.9610975977505509</v>
      </c>
      <c r="GE161">
        <v>2.3558272987819509</v>
      </c>
      <c r="GF161">
        <v>4.4616043153421723</v>
      </c>
      <c r="GG161">
        <v>7.1567833128095</v>
      </c>
      <c r="GH161">
        <v>10.858213786952719</v>
      </c>
      <c r="GS161">
        <v>-0.19918367043232621</v>
      </c>
      <c r="GT161">
        <v>1.1263555572478103</v>
      </c>
      <c r="GU161">
        <v>91.451292061558618</v>
      </c>
    </row>
    <row r="162" spans="1:203" x14ac:dyDescent="0.25">
      <c r="A162" s="121" t="s">
        <v>37</v>
      </c>
      <c r="B162" s="128">
        <v>1.8324769719999083E-3</v>
      </c>
      <c r="C162" s="17">
        <v>7.2218981489347083E-3</v>
      </c>
      <c r="D162" s="17">
        <v>3.0942912576392527E-4</v>
      </c>
      <c r="E162" s="17">
        <v>5.1977608959441236E-3</v>
      </c>
      <c r="F162" s="17">
        <v>2.0394926323414254E-2</v>
      </c>
      <c r="G162" s="17">
        <v>6.9363109266620641E-3</v>
      </c>
      <c r="H162" s="17">
        <v>2.514495079581154E-3</v>
      </c>
      <c r="I162" s="17">
        <v>3.2025050164587909E-3</v>
      </c>
      <c r="J162" s="17">
        <v>2.8852544533623705E-4</v>
      </c>
      <c r="K162" s="17">
        <v>3.2038346869739396E-3</v>
      </c>
      <c r="L162" s="17">
        <v>7.5493160430783275E-4</v>
      </c>
      <c r="M162" s="17">
        <v>1.9932710872515753E-3</v>
      </c>
      <c r="N162" s="17">
        <v>5.1460728403400343E-3</v>
      </c>
      <c r="O162" s="17">
        <v>6.3852933572881398E-4</v>
      </c>
      <c r="P162" s="17">
        <v>6.2418201644021155E-2</v>
      </c>
      <c r="Q162" s="17">
        <v>8.3500388238376161E-2</v>
      </c>
      <c r="R162" s="17">
        <v>1.7685968338426792E-3</v>
      </c>
      <c r="S162" s="17">
        <v>0.1937527206614218</v>
      </c>
      <c r="T162" s="17">
        <v>0.12029092164775557</v>
      </c>
      <c r="U162" s="17">
        <v>3.5817817400107553E-2</v>
      </c>
      <c r="V162" s="17"/>
      <c r="W162" s="17">
        <v>3.4580426716196715E-3</v>
      </c>
      <c r="X162" s="17">
        <v>4.1306477129482494E-3</v>
      </c>
      <c r="Y162" s="17"/>
      <c r="Z162" s="17">
        <v>4.7063417849697128E-2</v>
      </c>
      <c r="AA162" s="17">
        <v>1.2938525734546432E-2</v>
      </c>
      <c r="AB162" s="17"/>
      <c r="AC162" s="17"/>
      <c r="AD162" s="17">
        <v>2.6579371747753665E-2</v>
      </c>
      <c r="AE162" s="17">
        <v>7.8216592001108861E-4</v>
      </c>
      <c r="AF162" s="17"/>
      <c r="AG162" s="17"/>
      <c r="AH162" s="17">
        <v>8.5024780001341314E-3</v>
      </c>
      <c r="AI162" s="17">
        <v>5.3723346920000366E-2</v>
      </c>
      <c r="AJ162" s="17">
        <v>3.8092810596940616E-3</v>
      </c>
      <c r="AK162" s="17">
        <v>2.3093157750479348E-2</v>
      </c>
      <c r="AL162" s="17">
        <v>7.2532404163254361E-4</v>
      </c>
      <c r="AM162" s="17">
        <v>1.2189816812779853E-2</v>
      </c>
      <c r="AN162" s="17">
        <v>4.281455396508662E-2</v>
      </c>
      <c r="AO162" s="17">
        <v>1.0135488748520594E-2</v>
      </c>
      <c r="AP162" s="17">
        <v>0.27709991057019806</v>
      </c>
      <c r="AQ162" s="17">
        <v>0.47744623411949261</v>
      </c>
      <c r="AR162" s="17">
        <v>2.917315854725611E-4</v>
      </c>
      <c r="AS162" s="17">
        <v>6.0153125495022068E-3</v>
      </c>
      <c r="AT162" s="17">
        <v>5.4137812945519857E-2</v>
      </c>
      <c r="AU162" s="17">
        <v>1.9734853455561939E-2</v>
      </c>
      <c r="AV162" s="17">
        <v>1.273105462221705E-3</v>
      </c>
      <c r="AW162" s="17">
        <v>1.4775809371305355E-2</v>
      </c>
      <c r="AX162" s="17">
        <v>9.3946240227802964E-4</v>
      </c>
      <c r="AY162" s="17">
        <v>2.7657635921899187E-3</v>
      </c>
      <c r="AZ162" s="17">
        <v>4.5614384021815044E-3</v>
      </c>
      <c r="BA162" s="17">
        <v>9.183117629538029E-2</v>
      </c>
      <c r="BB162" s="17">
        <v>3.8341565163396922E-2</v>
      </c>
      <c r="BC162" s="17">
        <v>6.3994968800193563E-2</v>
      </c>
      <c r="BD162" s="17">
        <v>3.9126488766766637E-2</v>
      </c>
      <c r="BE162" s="17">
        <v>8.8680711475141137E-4</v>
      </c>
      <c r="BF162" s="17">
        <v>1.2987176517040638E-4</v>
      </c>
      <c r="BG162" s="17">
        <v>3.1826046616940475E-5</v>
      </c>
      <c r="BH162" s="17">
        <v>9.8717445793812669E-3</v>
      </c>
      <c r="BI162" s="17">
        <v>8.8819215406842078E-4</v>
      </c>
      <c r="BJ162" s="17">
        <v>2.4263767818205193E-2</v>
      </c>
      <c r="BK162" s="17">
        <v>4.3576057417582963E-2</v>
      </c>
      <c r="BL162" s="17">
        <v>1.3221052630463616E-2</v>
      </c>
      <c r="BM162" s="17">
        <v>2.0202824810942217E-3</v>
      </c>
      <c r="BN162" s="17">
        <v>9.8367211421303662E-3</v>
      </c>
      <c r="BO162" s="17"/>
      <c r="BP162" s="17">
        <v>5.6502098211453005</v>
      </c>
      <c r="BQ162" s="17">
        <v>2.2863597813136476</v>
      </c>
      <c r="BR162" s="17">
        <v>6.2179879271001777E-2</v>
      </c>
      <c r="BS162" s="17">
        <v>0.10433156408442343</v>
      </c>
      <c r="BT162" s="17">
        <v>8.5162678748204157E-2</v>
      </c>
      <c r="BU162" s="17">
        <v>0.29728849100436527</v>
      </c>
      <c r="BV162" s="17">
        <v>0.9941446384933359</v>
      </c>
      <c r="BW162" s="17">
        <v>1.3071237574503389E-2</v>
      </c>
      <c r="BX162" s="17">
        <v>1.2042355496705728E-2</v>
      </c>
      <c r="BY162" s="17"/>
      <c r="BZ162" s="17">
        <v>0.31974835291180193</v>
      </c>
      <c r="CA162" s="17">
        <v>7.4019946929655328E-2</v>
      </c>
      <c r="CB162" s="17">
        <v>2.3486830906275985E-2</v>
      </c>
      <c r="CC162" s="17">
        <v>128.86953521271366</v>
      </c>
      <c r="CD162" s="17">
        <v>0.36580266156469182</v>
      </c>
      <c r="CE162" s="17">
        <v>0.32641911591658873</v>
      </c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>
        <v>4.0501219901811436E-2</v>
      </c>
      <c r="FZ162" s="17">
        <v>7.2033510811356838E-2</v>
      </c>
      <c r="GA162" s="17">
        <v>9.2809230404910084E-2</v>
      </c>
      <c r="GB162" s="17">
        <v>0.1061684072696681</v>
      </c>
      <c r="GC162" s="17">
        <v>0.16838566083665363</v>
      </c>
      <c r="GD162" s="17">
        <v>0.20381350708723331</v>
      </c>
      <c r="GE162">
        <v>0.39727612733009376</v>
      </c>
      <c r="GF162">
        <v>0.54576648099754199</v>
      </c>
      <c r="GG162">
        <v>1.2061876072755773</v>
      </c>
      <c r="GH162">
        <v>2.4019122189560069</v>
      </c>
      <c r="GQ162">
        <v>393.36443611702077</v>
      </c>
      <c r="GS162">
        <v>-1.1636098126809116</v>
      </c>
      <c r="GT162">
        <v>4.927956564651633</v>
      </c>
      <c r="GU162">
        <v>543.85163059741683</v>
      </c>
    </row>
    <row r="163" spans="1:203" x14ac:dyDescent="0.25">
      <c r="A163" s="121" t="s">
        <v>1391</v>
      </c>
      <c r="B163" s="12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>
        <v>9.4237542672223427E-3</v>
      </c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R163">
        <v>14.781174387052076</v>
      </c>
      <c r="GU163">
        <v>14.790598141319299</v>
      </c>
    </row>
    <row r="164" spans="1:203" x14ac:dyDescent="0.25">
      <c r="A164" s="121" t="s">
        <v>38</v>
      </c>
      <c r="B164" s="128">
        <v>1.4816029280689147E-3</v>
      </c>
      <c r="C164" s="17">
        <v>5.8393462365683765E-3</v>
      </c>
      <c r="D164" s="17">
        <v>2.5018863732857553E-4</v>
      </c>
      <c r="E164" s="17">
        <v>4.2023060122356824E-3</v>
      </c>
      <c r="F164" s="17">
        <v>1.6489330634681304E-2</v>
      </c>
      <c r="G164" s="17">
        <v>5.608200923065596E-3</v>
      </c>
      <c r="H164" s="17">
        <v>2.0330930862751261E-3</v>
      </c>
      <c r="I164" s="17">
        <v>2.589338925081416E-3</v>
      </c>
      <c r="J164" s="17">
        <v>2.3327782044489656E-4</v>
      </c>
      <c r="K164" s="17">
        <v>2.5904130007287684E-3</v>
      </c>
      <c r="L164" s="17">
        <v>6.1038669509986252E-4</v>
      </c>
      <c r="M164" s="17">
        <v>1.6116153269028124E-3</v>
      </c>
      <c r="N164" s="17">
        <v>9.4071186882482248E-3</v>
      </c>
      <c r="O164" s="17">
        <v>9.754912517766181E-4</v>
      </c>
      <c r="P164" s="17">
        <v>1.980861832412583E-2</v>
      </c>
      <c r="Q164" s="17">
        <v>1.9920633002140101E-2</v>
      </c>
      <c r="R164" s="17">
        <v>5.1413343839852891E-4</v>
      </c>
      <c r="S164" s="17">
        <v>2.1158396551324732E-2</v>
      </c>
      <c r="T164" s="17">
        <v>2.0165436713170455E-2</v>
      </c>
      <c r="U164" s="17">
        <v>1.0412286883855195E-2</v>
      </c>
      <c r="V164" s="17">
        <v>1.0366874168688879E-2</v>
      </c>
      <c r="W164" s="17">
        <v>1.0969500732896147E-2</v>
      </c>
      <c r="X164" s="17">
        <v>2.4508767742619481E-2</v>
      </c>
      <c r="Y164" s="17">
        <v>3.8343581955039082E-3</v>
      </c>
      <c r="Z164" s="17">
        <v>2.4959720548546886E-2</v>
      </c>
      <c r="AA164" s="17">
        <v>2.7441854779387383E-2</v>
      </c>
      <c r="AB164" s="17">
        <v>1.2719479464677771E-2</v>
      </c>
      <c r="AC164" s="17"/>
      <c r="AD164" s="17">
        <v>4.5849027329100477E-2</v>
      </c>
      <c r="AE164" s="17">
        <v>5.1955008250507542E-2</v>
      </c>
      <c r="AF164" s="17">
        <v>5.9544142013762576E-3</v>
      </c>
      <c r="AG164" s="17"/>
      <c r="AH164" s="17">
        <v>2.1073507039928455E-2</v>
      </c>
      <c r="AI164" s="17">
        <v>0.11962441012422657</v>
      </c>
      <c r="AJ164" s="17">
        <v>3.248063965855981E-2</v>
      </c>
      <c r="AK164" s="17">
        <v>2.3138932074231087E-2</v>
      </c>
      <c r="AL164" s="17">
        <v>4.6802910114766491E-3</v>
      </c>
      <c r="AM164" s="17">
        <v>6.7246074950797416E-3</v>
      </c>
      <c r="AN164" s="17">
        <v>3.5232193120032861E-2</v>
      </c>
      <c r="AO164" s="17">
        <v>0.13793940424990467</v>
      </c>
      <c r="AP164" s="17">
        <v>7.0656737006254494E-2</v>
      </c>
      <c r="AQ164" s="17">
        <v>2.2302113036072633E-2</v>
      </c>
      <c r="AR164" s="17">
        <v>3.0819803802223649E-4</v>
      </c>
      <c r="AS164" s="17">
        <v>6.354839921923666E-3</v>
      </c>
      <c r="AT164" s="17">
        <v>5.7193559297312999E-2</v>
      </c>
      <c r="AU164" s="17">
        <v>0.10823839954492029</v>
      </c>
      <c r="AV164" s="17">
        <v>7.3862730611864357E-3</v>
      </c>
      <c r="AW164" s="17">
        <v>2.9760790273700329E-2</v>
      </c>
      <c r="AX164" s="17">
        <v>3.7794296022747192E-3</v>
      </c>
      <c r="AY164" s="17">
        <v>1.1126585553471381E-2</v>
      </c>
      <c r="AZ164" s="17">
        <v>1.8350532479378009E-2</v>
      </c>
      <c r="BA164" s="17">
        <v>0.15753779465633769</v>
      </c>
      <c r="BB164" s="17">
        <v>3.0845042543547835E-2</v>
      </c>
      <c r="BC164" s="17">
        <v>5.270377040421128E-2</v>
      </c>
      <c r="BD164" s="17">
        <v>6.2304948630406691E-2</v>
      </c>
      <c r="BE164" s="17">
        <v>1.4121500157866544E-3</v>
      </c>
      <c r="BF164" s="17">
        <v>4.5937908650243422E-4</v>
      </c>
      <c r="BG164" s="17">
        <v>1.1257427819426821E-4</v>
      </c>
      <c r="BH164" s="17">
        <v>3.4918082472439327E-2</v>
      </c>
      <c r="BI164" s="17">
        <v>3.1416905733068021E-3</v>
      </c>
      <c r="BJ164" s="17">
        <v>1.6737319981123107E-2</v>
      </c>
      <c r="BK164" s="17">
        <v>0.14143476875190977</v>
      </c>
      <c r="BL164" s="17">
        <v>2.3033016656587042E-2</v>
      </c>
      <c r="BM164" s="17">
        <v>2.2286926372250947E-2</v>
      </c>
      <c r="BN164" s="17">
        <v>1.4646816408221353E-2</v>
      </c>
      <c r="BO164" s="17">
        <v>4.8835856351803979E-2</v>
      </c>
      <c r="BP164" s="17">
        <v>7.9762813134851163E-3</v>
      </c>
      <c r="BQ164" s="17">
        <v>7.6876663117796298E-2</v>
      </c>
      <c r="BR164" s="17">
        <v>2.0907390300032112E-3</v>
      </c>
      <c r="BS164" s="17">
        <v>1.7911900199848991</v>
      </c>
      <c r="BT164" s="17">
        <v>7.4047530082408497E-2</v>
      </c>
      <c r="BU164" s="17">
        <v>0.33985921063050373</v>
      </c>
      <c r="BV164" s="17">
        <v>1.1365028324824435</v>
      </c>
      <c r="BW164" s="17">
        <v>6.2682496287562589E-2</v>
      </c>
      <c r="BX164" s="17">
        <v>5.7748541361390134E-2</v>
      </c>
      <c r="BY164" s="17"/>
      <c r="BZ164" s="17">
        <v>0.25233979958811931</v>
      </c>
      <c r="CA164" s="17">
        <v>8.7249704018828284E-2</v>
      </c>
      <c r="CB164" s="17">
        <v>9.8184554703972665E-2</v>
      </c>
      <c r="CC164" s="17">
        <v>57.796115107615208</v>
      </c>
      <c r="CD164" s="17">
        <v>0.26274564512719722</v>
      </c>
      <c r="CE164" s="17">
        <v>0.46137927675454149</v>
      </c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>
        <v>950.231469453984</v>
      </c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S164">
        <v>-0.15257560605630271</v>
      </c>
      <c r="GT164">
        <v>31.919208620251275</v>
      </c>
      <c r="GU164">
        <v>1046.1963126705407</v>
      </c>
    </row>
    <row r="165" spans="1:203" x14ac:dyDescent="0.25">
      <c r="A165" s="121" t="s">
        <v>388</v>
      </c>
      <c r="B165" s="128">
        <v>1.3303464283321296E-4</v>
      </c>
      <c r="C165" s="17">
        <v>5.2441223314705378E-4</v>
      </c>
      <c r="D165" s="17">
        <v>2.2467288728682344E-5</v>
      </c>
      <c r="E165" s="17">
        <v>3.7725638833084786E-4</v>
      </c>
      <c r="F165" s="17">
        <v>1.4804367177706837E-3</v>
      </c>
      <c r="G165" s="17">
        <v>5.0357424094708001E-4</v>
      </c>
      <c r="H165" s="17">
        <v>1.8257481475103388E-4</v>
      </c>
      <c r="I165" s="17">
        <v>2.3251134904114299E-4</v>
      </c>
      <c r="J165" s="17">
        <v>2.0945510399816765E-5</v>
      </c>
      <c r="K165" s="17">
        <v>2.3260744762565046E-4</v>
      </c>
      <c r="L165" s="17">
        <v>5.4809246620960907E-5</v>
      </c>
      <c r="M165" s="17">
        <v>1.4471079672907406E-4</v>
      </c>
      <c r="N165" s="17"/>
      <c r="O165" s="17"/>
      <c r="P165" s="17">
        <v>0.11125917759227416</v>
      </c>
      <c r="Q165" s="17">
        <v>3.4955210123114748E-2</v>
      </c>
      <c r="R165" s="17">
        <v>3.7389058298460511E-3</v>
      </c>
      <c r="S165" s="17">
        <v>0.23155534951526727</v>
      </c>
      <c r="T165" s="17">
        <v>5.0813535032516982E-2</v>
      </c>
      <c r="U165" s="17">
        <v>7.5720731671023625E-2</v>
      </c>
      <c r="V165" s="17">
        <v>7.0598050347417795E-3</v>
      </c>
      <c r="W165" s="17">
        <v>2.5454758382902169E-3</v>
      </c>
      <c r="X165" s="17">
        <v>4.1954092944384604E-2</v>
      </c>
      <c r="Y165" s="17"/>
      <c r="Z165" s="17">
        <v>2.6604358089073216E-2</v>
      </c>
      <c r="AA165" s="17">
        <v>1.3339761738754249E-2</v>
      </c>
      <c r="AB165" s="17"/>
      <c r="AC165" s="17"/>
      <c r="AD165" s="17">
        <v>9.8688827005850244E-2</v>
      </c>
      <c r="AE165" s="17">
        <v>1.4819915147643092E-2</v>
      </c>
      <c r="AF165" s="17">
        <v>2.4968839686659418E-3</v>
      </c>
      <c r="AG165" s="17"/>
      <c r="AH165" s="17">
        <v>1.668190156719598E-2</v>
      </c>
      <c r="AI165" s="17">
        <v>0.1050488391551532</v>
      </c>
      <c r="AJ165" s="17">
        <v>3.6660454846348264E-2</v>
      </c>
      <c r="AK165" s="17">
        <v>3.2385377077790316E-2</v>
      </c>
      <c r="AL165" s="17">
        <v>7.0857706073042042E-3</v>
      </c>
      <c r="AM165" s="17">
        <v>1.0257191605265687E-2</v>
      </c>
      <c r="AN165" s="17">
        <v>7.8814242444386617E-2</v>
      </c>
      <c r="AO165" s="17">
        <v>0.10223216147130072</v>
      </c>
      <c r="AP165" s="17">
        <v>0.20586144597725278</v>
      </c>
      <c r="AQ165" s="17">
        <v>7.0878256879247689E-2</v>
      </c>
      <c r="AR165" s="17">
        <v>7.1406449353359532E-4</v>
      </c>
      <c r="AS165" s="17">
        <v>1.4723538084327765E-2</v>
      </c>
      <c r="AT165" s="17">
        <v>0.13251184275894987</v>
      </c>
      <c r="AU165" s="17">
        <v>0.21385184276663588</v>
      </c>
      <c r="AV165" s="17">
        <v>2.5534508537065109E-2</v>
      </c>
      <c r="AW165" s="17">
        <v>0.21633576952631778</v>
      </c>
      <c r="AX165" s="17">
        <v>1.1346006978559166E-2</v>
      </c>
      <c r="AY165" s="17">
        <v>3.3402478845284127E-2</v>
      </c>
      <c r="AZ165" s="17">
        <v>5.5089072024515913E-2</v>
      </c>
      <c r="BA165" s="17">
        <v>6.7979603256693583E-2</v>
      </c>
      <c r="BB165" s="17">
        <v>2.3564342295675569E-2</v>
      </c>
      <c r="BC165" s="17">
        <v>0.13922129448689827</v>
      </c>
      <c r="BD165" s="17">
        <v>0.27236509994114427</v>
      </c>
      <c r="BE165" s="17">
        <v>6.1731915142598202E-3</v>
      </c>
      <c r="BF165" s="17">
        <v>1.9678050578708275E-3</v>
      </c>
      <c r="BG165" s="17">
        <v>4.8222533529650516E-4</v>
      </c>
      <c r="BH165" s="17">
        <v>0.14957576720256871</v>
      </c>
      <c r="BI165" s="17">
        <v>1.3457805942990973E-2</v>
      </c>
      <c r="BJ165" s="17">
        <v>0.10922918112253746</v>
      </c>
      <c r="BK165" s="17">
        <v>0.28674525645295751</v>
      </c>
      <c r="BL165" s="17">
        <v>1.6293846715639809E-2</v>
      </c>
      <c r="BM165" s="17">
        <v>2.803386201232929E-2</v>
      </c>
      <c r="BN165" s="17">
        <v>7.4780113127455416E-2</v>
      </c>
      <c r="BO165" s="17">
        <v>0.34364677865587306</v>
      </c>
      <c r="BP165" s="17">
        <v>3.7171280407414971E-2</v>
      </c>
      <c r="BQ165" s="17">
        <v>1.2880786497840695</v>
      </c>
      <c r="BR165" s="17">
        <v>3.5030608738713269E-2</v>
      </c>
      <c r="BS165" s="17">
        <v>4.6186282132916077</v>
      </c>
      <c r="BT165" s="17">
        <v>0.55995931725275661</v>
      </c>
      <c r="BU165" s="17">
        <v>1.4766852566203199</v>
      </c>
      <c r="BV165" s="17">
        <v>4.9380947296398734</v>
      </c>
      <c r="BW165" s="17">
        <v>0.57873355426050987</v>
      </c>
      <c r="BX165" s="17">
        <v>0.53317944521728855</v>
      </c>
      <c r="BY165" s="17"/>
      <c r="BZ165" s="17">
        <v>1.429389454694427</v>
      </c>
      <c r="CA165" s="17">
        <v>0.56015364896237596</v>
      </c>
      <c r="CB165" s="17">
        <v>0.16572096595492214</v>
      </c>
      <c r="CC165" s="17">
        <v>10.801841622632001</v>
      </c>
      <c r="CD165" s="17">
        <v>2.2192315994144738</v>
      </c>
      <c r="CE165" s="17">
        <v>17.820235636441804</v>
      </c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>
        <v>0.98359558069506003</v>
      </c>
      <c r="FZ165" s="17">
        <v>1.8062418383795016</v>
      </c>
      <c r="GA165" s="17">
        <v>2.5147505127920113</v>
      </c>
      <c r="GB165" s="17">
        <v>3.0468619947913291</v>
      </c>
      <c r="GC165" s="17">
        <v>3.7953362049237338</v>
      </c>
      <c r="GD165" s="17">
        <v>4.7309913669376487</v>
      </c>
      <c r="GE165">
        <v>5.9490292695043552</v>
      </c>
      <c r="GF165">
        <v>9.4513484543850179</v>
      </c>
      <c r="GG165">
        <v>15.294305712782469</v>
      </c>
      <c r="GH165">
        <v>43.331017613496691</v>
      </c>
      <c r="GS165">
        <v>-0.45836104469434868</v>
      </c>
      <c r="GT165">
        <v>18.1217029819869</v>
      </c>
      <c r="GU165">
        <v>159.25134677826793</v>
      </c>
    </row>
    <row r="166" spans="1:203" x14ac:dyDescent="0.25">
      <c r="A166" s="121" t="s">
        <v>566</v>
      </c>
      <c r="B166" s="12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>
        <v>5.6495588652873048</v>
      </c>
      <c r="FZ166" s="17">
        <v>7.5726831653122142</v>
      </c>
      <c r="GA166" s="17">
        <v>9.8172264180841893</v>
      </c>
      <c r="GB166" s="17">
        <v>11.445307370266612</v>
      </c>
      <c r="GC166" s="17">
        <v>12.326446896140922</v>
      </c>
      <c r="GD166" s="17">
        <v>16.186699858427385</v>
      </c>
      <c r="GE166">
        <v>15.961915999450236</v>
      </c>
      <c r="GF166">
        <v>15.679591154712929</v>
      </c>
      <c r="GG166">
        <v>12.819124049579699</v>
      </c>
      <c r="GH166">
        <v>15.318123558347544</v>
      </c>
      <c r="GS166">
        <v>-0.52111946851572455</v>
      </c>
      <c r="GT166">
        <v>20.795847581646385</v>
      </c>
      <c r="GU166">
        <v>143.0514054487397</v>
      </c>
    </row>
    <row r="167" spans="1:203" x14ac:dyDescent="0.25">
      <c r="A167" s="121" t="s">
        <v>567</v>
      </c>
      <c r="B167" s="128">
        <v>0.23517770463122895</v>
      </c>
      <c r="C167" s="17">
        <v>1.1163446942352391</v>
      </c>
      <c r="D167" s="17">
        <v>6.0894614056486523E-2</v>
      </c>
      <c r="E167" s="17">
        <v>1.2003134071892596</v>
      </c>
      <c r="F167" s="17">
        <v>2.4218901483383899</v>
      </c>
      <c r="G167" s="17">
        <v>6.064394046438136E-2</v>
      </c>
      <c r="H167" s="17">
        <v>0.42662516388624466</v>
      </c>
      <c r="I167" s="17">
        <v>0.81700098170423852</v>
      </c>
      <c r="J167" s="17">
        <v>4.7605683896915767E-2</v>
      </c>
      <c r="K167" s="17">
        <v>0.3528133235463432</v>
      </c>
      <c r="L167" s="17">
        <v>0.31870381485546107</v>
      </c>
      <c r="M167" s="17">
        <v>0.99456463847146426</v>
      </c>
      <c r="N167" s="17">
        <v>1.415223698179052</v>
      </c>
      <c r="O167" s="17">
        <v>0.17086324826052862</v>
      </c>
      <c r="P167" s="17">
        <v>4.149628271405577</v>
      </c>
      <c r="Q167" s="17">
        <v>1.3001766652303404</v>
      </c>
      <c r="R167" s="17">
        <v>0.60512434410669569</v>
      </c>
      <c r="S167" s="17">
        <v>4.4397767783524209</v>
      </c>
      <c r="T167" s="17">
        <v>3.291449730011017</v>
      </c>
      <c r="U167" s="17">
        <v>1.8728251938841343</v>
      </c>
      <c r="V167" s="17">
        <v>0.2071630229316718</v>
      </c>
      <c r="W167" s="17">
        <v>0.35250537846492985</v>
      </c>
      <c r="X167" s="17">
        <v>0.9738921490514687</v>
      </c>
      <c r="Y167" s="17">
        <v>0.31895384586470099</v>
      </c>
      <c r="Z167" s="17">
        <v>0.62835914564375106</v>
      </c>
      <c r="AA167" s="17">
        <v>1.2151815483924717</v>
      </c>
      <c r="AB167" s="17">
        <v>0.75140782592154121</v>
      </c>
      <c r="AC167" s="17">
        <v>6.0190991457623161E-2</v>
      </c>
      <c r="AD167" s="17">
        <v>2.9240100131682016</v>
      </c>
      <c r="AE167" s="17">
        <v>0.72675000971802439</v>
      </c>
      <c r="AF167" s="17">
        <v>0.21507058234565801</v>
      </c>
      <c r="AG167" s="17">
        <v>6.0921425645485375E-2</v>
      </c>
      <c r="AH167" s="17">
        <v>0.37996179275724817</v>
      </c>
      <c r="AI167" s="17">
        <v>1.3805982008870088</v>
      </c>
      <c r="AJ167" s="17">
        <v>0.63246028640167617</v>
      </c>
      <c r="AK167" s="17">
        <v>0.47784201403678883</v>
      </c>
      <c r="AL167" s="17">
        <v>5.3481616739545539E-2</v>
      </c>
      <c r="AM167" s="17">
        <v>0.16597250302941222</v>
      </c>
      <c r="AN167" s="17">
        <v>1.7639890694593165</v>
      </c>
      <c r="AO167" s="17">
        <v>2.3071710827369714</v>
      </c>
      <c r="AP167" s="17">
        <v>1.3764046848387199</v>
      </c>
      <c r="AQ167" s="17">
        <v>2.178745685707864</v>
      </c>
      <c r="AR167" s="17">
        <v>0.12970479263498244</v>
      </c>
      <c r="AS167" s="17">
        <v>2.6744271300070608</v>
      </c>
      <c r="AT167" s="17">
        <v>24.069844170063547</v>
      </c>
      <c r="AU167" s="17">
        <v>12.709390129595464</v>
      </c>
      <c r="AV167" s="17">
        <v>0.94596453877045583</v>
      </c>
      <c r="AW167" s="17">
        <v>1.1037374138541054</v>
      </c>
      <c r="AX167" s="17">
        <v>0.4355907314670534</v>
      </c>
      <c r="AY167" s="17">
        <v>1.2823727519756711</v>
      </c>
      <c r="AZ167" s="17">
        <v>2.1149545584051261</v>
      </c>
      <c r="BA167" s="17">
        <v>32.981943660584705</v>
      </c>
      <c r="BB167" s="17">
        <v>0.24059245759004261</v>
      </c>
      <c r="BC167" s="17">
        <v>0.94753777823050545</v>
      </c>
      <c r="BD167" s="17">
        <v>1.2600447058345263</v>
      </c>
      <c r="BE167" s="17">
        <v>2.8559082229428708E-2</v>
      </c>
      <c r="BF167" s="17">
        <v>2.5428523166191281E-2</v>
      </c>
      <c r="BG167" s="17">
        <v>6.2314496351479915E-3</v>
      </c>
      <c r="BH167" s="17">
        <v>1.9328595818971746</v>
      </c>
      <c r="BI167" s="17">
        <v>0.17390550391090442</v>
      </c>
      <c r="BJ167" s="17">
        <v>0.45963988747489665</v>
      </c>
      <c r="BK167" s="17">
        <v>1.7153927611388797</v>
      </c>
      <c r="BL167" s="17">
        <v>0.17239356913417381</v>
      </c>
      <c r="BM167" s="17">
        <v>0.74655659798785512</v>
      </c>
      <c r="BN167" s="17">
        <v>0.48376643848420231</v>
      </c>
      <c r="BO167" s="17">
        <v>1.4549918601528375</v>
      </c>
      <c r="BP167" s="17">
        <v>0.96019037540634555</v>
      </c>
      <c r="BQ167" s="17">
        <v>25.870407632167414</v>
      </c>
      <c r="BR167" s="17">
        <v>0.703572043388345</v>
      </c>
      <c r="BS167" s="17">
        <v>48.936585090403717</v>
      </c>
      <c r="BT167" s="17">
        <v>2.6241427546280693</v>
      </c>
      <c r="BU167" s="17">
        <v>3.3292854047426488</v>
      </c>
      <c r="BV167" s="17">
        <v>11.133263934830294</v>
      </c>
      <c r="BW167" s="17">
        <v>0.67710895055523479</v>
      </c>
      <c r="BX167" s="17">
        <v>0.62381137563382327</v>
      </c>
      <c r="BY167" s="17"/>
      <c r="BZ167" s="17">
        <v>20.822959751837015</v>
      </c>
      <c r="CA167" s="17">
        <v>5.8227678459206658</v>
      </c>
      <c r="CB167" s="17">
        <v>3.4144355332077025</v>
      </c>
      <c r="CC167" s="17">
        <v>64.797034842193682</v>
      </c>
      <c r="CD167" s="17">
        <v>30.882653868500324</v>
      </c>
      <c r="CE167" s="17">
        <v>18.703745292818649</v>
      </c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>
        <v>95.540646095994049</v>
      </c>
      <c r="FP167" s="17"/>
      <c r="FQ167" s="17"/>
      <c r="FR167" s="17"/>
      <c r="FS167" s="17"/>
      <c r="FT167" s="17"/>
      <c r="FU167" s="17"/>
      <c r="FV167" s="17"/>
      <c r="FW167" s="17"/>
      <c r="FX167" s="17"/>
      <c r="FY167" s="17">
        <v>3.1092034187613224</v>
      </c>
      <c r="FZ167" s="17">
        <v>2.5900918664132924</v>
      </c>
      <c r="GA167" s="17">
        <v>1.3567946056536264</v>
      </c>
      <c r="GB167" s="17">
        <v>13.35198969456539</v>
      </c>
      <c r="GC167" s="17">
        <v>3.9738358712315511</v>
      </c>
      <c r="GD167" s="17">
        <v>25.6837041161073</v>
      </c>
      <c r="GE167">
        <v>29.669331277745773</v>
      </c>
      <c r="GF167">
        <v>4.45057521596254</v>
      </c>
      <c r="GG167">
        <v>11.409527169241613</v>
      </c>
      <c r="GH167">
        <v>16.549685502669107</v>
      </c>
      <c r="GS167">
        <v>0.47054935476988857</v>
      </c>
      <c r="GT167">
        <v>66.113047819217627</v>
      </c>
      <c r="GU167">
        <v>646.11545569869747</v>
      </c>
    </row>
    <row r="168" spans="1:203" x14ac:dyDescent="0.25">
      <c r="A168" s="121" t="s">
        <v>569</v>
      </c>
      <c r="B168" s="12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>
        <v>1.3691796237192189</v>
      </c>
      <c r="FZ168" s="17">
        <v>1.835251872590191</v>
      </c>
      <c r="GA168" s="17">
        <v>2.379220518555536</v>
      </c>
      <c r="GB168" s="17">
        <v>2.7737885403510205</v>
      </c>
      <c r="GC168" s="17">
        <v>2.9873341132440587</v>
      </c>
      <c r="GD168" s="17">
        <v>3.922872590564729</v>
      </c>
      <c r="GE168">
        <v>3.8683958629491411</v>
      </c>
      <c r="GF168">
        <v>3.799973985435992</v>
      </c>
      <c r="GG168">
        <v>3.1067352090898059</v>
      </c>
      <c r="GH168">
        <v>3.7123717355295156</v>
      </c>
      <c r="GS168">
        <v>-0.12629413637923642</v>
      </c>
      <c r="GT168">
        <v>5.0399069105571366</v>
      </c>
      <c r="GU168">
        <v>34.668736826207109</v>
      </c>
    </row>
    <row r="169" spans="1:203" x14ac:dyDescent="0.25">
      <c r="A169" s="121" t="s">
        <v>570</v>
      </c>
      <c r="B169" s="128">
        <v>8.3815371834151733E-3</v>
      </c>
      <c r="C169" s="17">
        <v>3.9688570555510186E-2</v>
      </c>
      <c r="D169" s="17">
        <v>2.184037783764298E-3</v>
      </c>
      <c r="E169" s="17">
        <v>4.4172192867757774E-2</v>
      </c>
      <c r="F169" s="17">
        <v>8.8300775978252075E-2</v>
      </c>
      <c r="G169" s="17">
        <v>9.2321684366837239E-4</v>
      </c>
      <c r="H169" s="17">
        <v>1.500825277129986E-2</v>
      </c>
      <c r="I169" s="17">
        <v>3.0267801045102342E-2</v>
      </c>
      <c r="J169" s="17">
        <v>1.6741687928512542E-3</v>
      </c>
      <c r="K169" s="17">
        <v>1.2035951446165675E-2</v>
      </c>
      <c r="L169" s="17">
        <v>1.1697391127024915E-2</v>
      </c>
      <c r="M169" s="17">
        <v>3.5698435120954379E-2</v>
      </c>
      <c r="N169" s="17">
        <v>5.1789612553492341E-2</v>
      </c>
      <c r="O169" s="17">
        <v>6.2147359585067495E-3</v>
      </c>
      <c r="P169" s="17">
        <v>0.2138116431171313</v>
      </c>
      <c r="Q169" s="17">
        <v>2.8817322833827024E-2</v>
      </c>
      <c r="R169" s="17"/>
      <c r="S169" s="17"/>
      <c r="T169" s="17">
        <v>0.25218912126067072</v>
      </c>
      <c r="U169" s="17">
        <v>9.1439733153230077E-2</v>
      </c>
      <c r="V169" s="17">
        <v>1.7036904238591034E-2</v>
      </c>
      <c r="W169" s="17">
        <v>1.9900592121910334E-2</v>
      </c>
      <c r="X169" s="17">
        <v>6.4369279425142603E-2</v>
      </c>
      <c r="Y169" s="17">
        <v>6.513003153516831E-3</v>
      </c>
      <c r="Z169" s="17">
        <v>6.5983624225264451E-2</v>
      </c>
      <c r="AA169" s="17">
        <v>0.11634326434224472</v>
      </c>
      <c r="AB169" s="17">
        <v>2.8477447781552312E-2</v>
      </c>
      <c r="AC169" s="17">
        <v>3.9141076126715767E-3</v>
      </c>
      <c r="AD169" s="17">
        <v>0.16087943743286448</v>
      </c>
      <c r="AE169" s="17">
        <v>4.0122892591227158E-2</v>
      </c>
      <c r="AF169" s="17">
        <v>2.0504027607211921E-2</v>
      </c>
      <c r="AG169" s="17">
        <v>4.9243450124669538E-3</v>
      </c>
      <c r="AH169" s="17">
        <v>4.1369045505983693E-2</v>
      </c>
      <c r="AI169" s="17">
        <v>0.16087832759010146</v>
      </c>
      <c r="AJ169" s="17">
        <v>7.9167342528148416E-2</v>
      </c>
      <c r="AK169" s="17">
        <v>7.260253376106883E-2</v>
      </c>
      <c r="AL169" s="17">
        <v>6.9246058027243795E-3</v>
      </c>
      <c r="AM169" s="17">
        <v>1.923905852944495E-2</v>
      </c>
      <c r="AN169" s="17">
        <v>0.12371994736365242</v>
      </c>
      <c r="AO169" s="17">
        <v>0.10996050892841128</v>
      </c>
      <c r="AP169" s="17">
        <v>0.21593316648567232</v>
      </c>
      <c r="AQ169" s="17">
        <v>3.4159408287920863E-2</v>
      </c>
      <c r="AR169" s="17">
        <v>6.5282490678329676E-4</v>
      </c>
      <c r="AS169" s="17">
        <v>1.3460818265667448E-2</v>
      </c>
      <c r="AT169" s="17">
        <v>0.12114736439100701</v>
      </c>
      <c r="AU169" s="17">
        <v>0.39251718605722619</v>
      </c>
      <c r="AV169" s="17">
        <v>3.1711577760159294E-2</v>
      </c>
      <c r="AW169" s="17">
        <v>7.7065773702593127E-2</v>
      </c>
      <c r="AX169" s="17">
        <v>1.4902639430069822E-2</v>
      </c>
      <c r="AY169" s="17">
        <v>4.3873152840684944E-2</v>
      </c>
      <c r="AZ169" s="17">
        <v>7.2357841703245884E-2</v>
      </c>
      <c r="BA169" s="17">
        <v>0.37573010026193909</v>
      </c>
      <c r="BB169" s="17">
        <v>3.4109267212301349E-2</v>
      </c>
      <c r="BC169" s="17">
        <v>0.13356759253270178</v>
      </c>
      <c r="BD169" s="17">
        <v>0.20447017211717944</v>
      </c>
      <c r="BE169" s="17">
        <v>4.6343438704363176E-3</v>
      </c>
      <c r="BF169" s="17">
        <v>9.1686241206298048E-4</v>
      </c>
      <c r="BG169" s="17">
        <v>2.2468398600226398E-4</v>
      </c>
      <c r="BH169" s="17">
        <v>6.9692065357279065E-2</v>
      </c>
      <c r="BI169" s="17">
        <v>6.2704160499094438E-3</v>
      </c>
      <c r="BJ169" s="17">
        <v>9.5139038176235508E-2</v>
      </c>
      <c r="BK169" s="17">
        <v>0.226497091738384</v>
      </c>
      <c r="BL169" s="17">
        <v>3.7038845548062041E-2</v>
      </c>
      <c r="BM169" s="17">
        <v>4.5929687956428544E-2</v>
      </c>
      <c r="BN169" s="17">
        <v>3.7843573261906571E-2</v>
      </c>
      <c r="BO169" s="17">
        <v>5.8637308688552166E-2</v>
      </c>
      <c r="BP169" s="17">
        <v>0.11624790687591312</v>
      </c>
      <c r="BQ169" s="17">
        <v>0.23266415374950389</v>
      </c>
      <c r="BR169" s="17">
        <v>6.3275382593205838E-3</v>
      </c>
      <c r="BS169" s="17">
        <v>2.7928005466773009</v>
      </c>
      <c r="BT169" s="17">
        <v>0.51338926051664313</v>
      </c>
      <c r="BU169" s="17">
        <v>0.69819512004089668</v>
      </c>
      <c r="BV169" s="17">
        <v>2.3347924868059438</v>
      </c>
      <c r="BW169" s="17">
        <v>0.15686922752899271</v>
      </c>
      <c r="BX169" s="17">
        <v>0.14452151096102453</v>
      </c>
      <c r="BY169" s="17"/>
      <c r="BZ169" s="17">
        <v>0.66231237777715657</v>
      </c>
      <c r="CA169" s="17">
        <v>0.37737895137657307</v>
      </c>
      <c r="CB169" s="17">
        <v>0.16017006635009934</v>
      </c>
      <c r="CC169" s="17">
        <v>3.8404843092576177</v>
      </c>
      <c r="CD169" s="17">
        <v>2.1668471957847095</v>
      </c>
      <c r="CE169" s="17">
        <v>0.55493887006222453</v>
      </c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>
        <v>3.6229863939103071</v>
      </c>
      <c r="FP169" s="17"/>
      <c r="FQ169" s="17"/>
      <c r="FR169" s="17"/>
      <c r="FS169" s="17"/>
      <c r="FT169" s="17"/>
      <c r="FU169" s="17"/>
      <c r="FV169" s="17"/>
      <c r="FW169" s="17"/>
      <c r="FX169" s="17"/>
      <c r="FY169" s="17">
        <v>0.13720694185647281</v>
      </c>
      <c r="FZ169" s="17">
        <v>0.13018218904436252</v>
      </c>
      <c r="GA169" s="17">
        <v>0.1090663058432627</v>
      </c>
      <c r="GB169" s="17">
        <v>0.5919808675253988</v>
      </c>
      <c r="GC169" s="17">
        <v>0.24599890107526529</v>
      </c>
      <c r="GD169" s="17">
        <v>1.0302251153304036</v>
      </c>
      <c r="GE169">
        <v>1.203818788123491</v>
      </c>
      <c r="GF169">
        <v>0.31878801494234582</v>
      </c>
      <c r="GG169">
        <v>0.21398114476253152</v>
      </c>
      <c r="GH169">
        <v>0.27138010695717413</v>
      </c>
      <c r="GS169">
        <v>-2.0077240026076762E-2</v>
      </c>
      <c r="GT169">
        <v>2.5070656573570118</v>
      </c>
      <c r="GU169">
        <v>29.566150307673102</v>
      </c>
    </row>
    <row r="170" spans="1:203" x14ac:dyDescent="0.25">
      <c r="A170" s="121" t="s">
        <v>718</v>
      </c>
      <c r="B170" s="12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>
        <v>0.8144583749585389</v>
      </c>
      <c r="FZ170" s="17">
        <v>1.3486390291099781</v>
      </c>
      <c r="GA170" s="17">
        <v>2.4309665536813654</v>
      </c>
      <c r="GB170" s="17">
        <v>3.6143138670739208</v>
      </c>
      <c r="GC170" s="17">
        <v>4.0213063418022053</v>
      </c>
      <c r="GD170" s="17">
        <v>5.0224902727274925</v>
      </c>
      <c r="GE170">
        <v>7.0265482503462549</v>
      </c>
      <c r="GF170">
        <v>13.388704543508354</v>
      </c>
      <c r="GG170">
        <v>14.886614917557177</v>
      </c>
      <c r="GH170">
        <v>24.248374415646055</v>
      </c>
      <c r="GU170">
        <v>76.802416566411338</v>
      </c>
    </row>
    <row r="171" spans="1:203" x14ac:dyDescent="0.25">
      <c r="A171" s="121" t="s">
        <v>705</v>
      </c>
      <c r="B171" s="12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>
        <v>21.708759774440868</v>
      </c>
      <c r="Q171" s="17">
        <v>5.3966988531406699</v>
      </c>
      <c r="R171" s="17"/>
      <c r="S171" s="17">
        <v>12.367712414446189</v>
      </c>
      <c r="T171" s="17">
        <v>11.224329320807986</v>
      </c>
      <c r="U171" s="17">
        <v>10.290779776667815</v>
      </c>
      <c r="V171" s="17">
        <v>0.17576482511208982</v>
      </c>
      <c r="W171" s="17">
        <v>3.4259471329311619E-2</v>
      </c>
      <c r="X171" s="17">
        <v>0.13648316099474794</v>
      </c>
      <c r="Y171" s="17">
        <v>4.237927292066844E-2</v>
      </c>
      <c r="Z171" s="17">
        <v>0.26356965476645183</v>
      </c>
      <c r="AA171" s="17">
        <v>0.22514901973560114</v>
      </c>
      <c r="AB171" s="17">
        <v>0.1044232282585507</v>
      </c>
      <c r="AC171" s="17">
        <v>1.9069340474713672E-2</v>
      </c>
      <c r="AD171" s="17">
        <v>0.48261953957037185</v>
      </c>
      <c r="AE171" s="17">
        <v>0.1210851400417388</v>
      </c>
      <c r="AF171" s="17">
        <v>3.2810705736052936E-2</v>
      </c>
      <c r="AG171" s="17">
        <v>6.8767719405583363E-3</v>
      </c>
      <c r="AH171" s="17">
        <v>0.11405086843211713</v>
      </c>
      <c r="AI171" s="17">
        <v>0.61797931220992408</v>
      </c>
      <c r="AJ171" s="17">
        <v>0.20509566748950728</v>
      </c>
      <c r="AK171" s="17">
        <v>0.19798939947345642</v>
      </c>
      <c r="AL171" s="17">
        <v>2.7854848417241018E-2</v>
      </c>
      <c r="AM171" s="17">
        <v>5.5122833632864264E-2</v>
      </c>
      <c r="AN171" s="17">
        <v>0.29904768647830682</v>
      </c>
      <c r="AO171" s="17">
        <v>0.61721712426387532</v>
      </c>
      <c r="AP171" s="17">
        <v>0.38749739589811261</v>
      </c>
      <c r="AQ171" s="17">
        <v>0.69393006061269769</v>
      </c>
      <c r="AR171" s="17">
        <v>2.634922549456473E-3</v>
      </c>
      <c r="AS171" s="17">
        <v>5.4330362113644483E-2</v>
      </c>
      <c r="AT171" s="17">
        <v>0.48897325902280031</v>
      </c>
      <c r="AU171" s="17">
        <v>0.92366120048587042</v>
      </c>
      <c r="AV171" s="17">
        <v>0.10059465310155427</v>
      </c>
      <c r="AW171" s="17">
        <v>0.16358986334320935</v>
      </c>
      <c r="AX171" s="17">
        <v>3.5970011997024542E-2</v>
      </c>
      <c r="AY171" s="17">
        <v>0.10589519000523352</v>
      </c>
      <c r="AZ171" s="17">
        <v>0.17464774923648296</v>
      </c>
      <c r="BA171" s="17">
        <v>1.2367359885907241</v>
      </c>
      <c r="BB171" s="17">
        <v>0.2747251511935076</v>
      </c>
      <c r="BC171" s="17">
        <v>0.53328609835552987</v>
      </c>
      <c r="BD171" s="17">
        <v>0.58285325954809986</v>
      </c>
      <c r="BE171" s="17">
        <v>1.3210447288138298E-2</v>
      </c>
      <c r="BF171" s="17">
        <v>4.1301704774160579E-3</v>
      </c>
      <c r="BG171" s="17">
        <v>1.0121291412161948E-3</v>
      </c>
      <c r="BH171" s="17">
        <v>0.31394035469414833</v>
      </c>
      <c r="BI171" s="17">
        <v>2.8246208929189744E-2</v>
      </c>
      <c r="BJ171" s="17">
        <v>0.19720581797365286</v>
      </c>
      <c r="BK171" s="17">
        <v>1.4508993040581</v>
      </c>
      <c r="BL171" s="17">
        <v>8.1468475512282174E-2</v>
      </c>
      <c r="BM171" s="17">
        <v>0.15116657407538769</v>
      </c>
      <c r="BN171" s="17">
        <v>0.18998820361875288</v>
      </c>
      <c r="BO171" s="17"/>
      <c r="BP171" s="17"/>
      <c r="BQ171" s="17">
        <v>2.5910366219379068</v>
      </c>
      <c r="BR171" s="17">
        <v>7.0465875780178405E-2</v>
      </c>
      <c r="BS171" s="17">
        <v>2.6930329171840839</v>
      </c>
      <c r="BT171" s="17"/>
      <c r="BU171" s="17">
        <v>0.32751097802645573</v>
      </c>
      <c r="BV171" s="17">
        <v>1.0952098473530507</v>
      </c>
      <c r="BW171" s="17">
        <v>1.2965714448455243E-2</v>
      </c>
      <c r="BX171" s="17">
        <v>1.1945138458934633E-2</v>
      </c>
      <c r="BY171" s="17"/>
      <c r="BZ171" s="17">
        <v>0.39238696039872251</v>
      </c>
      <c r="CA171" s="17"/>
      <c r="CB171" s="17"/>
      <c r="CC171" s="17">
        <v>9.3138757413231659</v>
      </c>
      <c r="CD171" s="17"/>
      <c r="CE171" s="17">
        <v>5.9377632804569098E-3</v>
      </c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>
        <v>0.28213400464953303</v>
      </c>
      <c r="FZ171" s="17">
        <v>0.26819203707874945</v>
      </c>
      <c r="GA171" s="17">
        <v>0.45798145361304732</v>
      </c>
      <c r="GB171" s="17">
        <v>0.6981653001825282</v>
      </c>
      <c r="GC171" s="17">
        <v>0.73251747606083017</v>
      </c>
      <c r="GD171" s="17">
        <v>1.1083210900120608</v>
      </c>
      <c r="GE171">
        <v>1.69551244465788</v>
      </c>
      <c r="GF171">
        <v>2.7398269485037829</v>
      </c>
      <c r="GG171">
        <v>4.3843036545982219</v>
      </c>
      <c r="GH171">
        <v>9.7866237406510965</v>
      </c>
      <c r="GS171">
        <v>-0.24387569951439567</v>
      </c>
      <c r="GT171">
        <v>2.3534082612844793</v>
      </c>
      <c r="GU171">
        <v>113.73519913257314</v>
      </c>
    </row>
    <row r="172" spans="1:203" x14ac:dyDescent="0.25">
      <c r="A172" s="121" t="s">
        <v>40</v>
      </c>
      <c r="B172" s="12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>
        <v>0.10762279099622762</v>
      </c>
      <c r="Q172" s="17">
        <v>1.7450842079571656E-2</v>
      </c>
      <c r="R172" s="17">
        <v>8.5146811328882886E-3</v>
      </c>
      <c r="S172" s="17">
        <v>4.3541004949618635E-2</v>
      </c>
      <c r="T172" s="17">
        <v>1.5869462753459775E-2</v>
      </c>
      <c r="U172" s="17">
        <v>0.17244025783722627</v>
      </c>
      <c r="V172" s="17">
        <v>1.9964880391708704E-2</v>
      </c>
      <c r="W172" s="17">
        <v>9.9192640075887982E-3</v>
      </c>
      <c r="X172" s="17">
        <v>2.4577779052324989E-2</v>
      </c>
      <c r="Y172" s="17">
        <v>3.8641185848314139E-3</v>
      </c>
      <c r="Z172" s="17">
        <v>5.6479846957948422E-2</v>
      </c>
      <c r="AA172" s="17">
        <v>2.9470858978685566E-2</v>
      </c>
      <c r="AB172" s="17"/>
      <c r="AC172" s="17">
        <v>4.5198712672038267E-3</v>
      </c>
      <c r="AD172" s="17">
        <v>0.19028808689734314</v>
      </c>
      <c r="AE172" s="17">
        <v>7.0771170911988898E-4</v>
      </c>
      <c r="AF172" s="17">
        <v>1.1080973475524667E-2</v>
      </c>
      <c r="AG172" s="17">
        <v>2.3682964282828759E-3</v>
      </c>
      <c r="AH172" s="17">
        <v>3.3244279625267083E-2</v>
      </c>
      <c r="AI172" s="17">
        <v>0.15455214163805714</v>
      </c>
      <c r="AJ172" s="17">
        <v>8.0191816939923444E-2</v>
      </c>
      <c r="AK172" s="17">
        <v>4.9811902799099937E-2</v>
      </c>
      <c r="AL172" s="17">
        <v>3.4571483401658696E-3</v>
      </c>
      <c r="AM172" s="17">
        <v>3.6953954111934077E-2</v>
      </c>
      <c r="AN172" s="17">
        <v>0.11429215162215198</v>
      </c>
      <c r="AO172" s="17">
        <v>8.3256908616078484E-2</v>
      </c>
      <c r="AP172" s="17">
        <v>0.71725607739456776</v>
      </c>
      <c r="AQ172" s="17">
        <v>3.6510140325153463E-2</v>
      </c>
      <c r="AR172" s="17">
        <v>5.3538200446344713E-4</v>
      </c>
      <c r="AS172" s="17">
        <v>1.1039223212700514E-2</v>
      </c>
      <c r="AT172" s="17">
        <v>9.9353008914304625E-2</v>
      </c>
      <c r="AU172" s="17">
        <v>0.28402012052591902</v>
      </c>
      <c r="AV172" s="17">
        <v>1.636892851195414E-2</v>
      </c>
      <c r="AW172" s="17">
        <v>4.4195160813873757E-2</v>
      </c>
      <c r="AX172" s="17">
        <v>1.3176765503680968E-2</v>
      </c>
      <c r="AY172" s="17">
        <v>3.87922052064405E-2</v>
      </c>
      <c r="AZ172" s="17">
        <v>6.3978083677736247E-2</v>
      </c>
      <c r="BA172" s="17">
        <v>6.9252823594203206E-2</v>
      </c>
      <c r="BB172" s="17">
        <v>1.7632743226334374E-2</v>
      </c>
      <c r="BC172" s="17">
        <v>8.4647759080416982E-2</v>
      </c>
      <c r="BD172" s="17">
        <v>0.16366771748495176</v>
      </c>
      <c r="BE172" s="17">
        <v>3.7095507645976155E-3</v>
      </c>
      <c r="BF172" s="17">
        <v>1.3484745458222718E-3</v>
      </c>
      <c r="BG172" s="17">
        <v>3.3045376491792368E-4</v>
      </c>
      <c r="BH172" s="17">
        <v>0.10249954076383</v>
      </c>
      <c r="BI172" s="17">
        <v>9.2222086146961629E-3</v>
      </c>
      <c r="BJ172" s="17">
        <v>15.029782556307961</v>
      </c>
      <c r="BK172" s="17">
        <v>0.33051366386658065</v>
      </c>
      <c r="BL172" s="17">
        <v>2.585436914663063E-2</v>
      </c>
      <c r="BM172" s="17">
        <v>2.3623255718064375E-2</v>
      </c>
      <c r="BN172" s="17">
        <v>5.1048345047411403E-2</v>
      </c>
      <c r="BO172" s="17">
        <v>0.28604907670809016</v>
      </c>
      <c r="BP172" s="17">
        <v>1.3837519926262674E-2</v>
      </c>
      <c r="BQ172" s="17">
        <v>0.28091384345808229</v>
      </c>
      <c r="BR172" s="17">
        <v>7.6397376364540177E-3</v>
      </c>
      <c r="BS172" s="17">
        <v>5.1749058771226171</v>
      </c>
      <c r="BT172" s="17">
        <v>0.15497564526333052</v>
      </c>
      <c r="BU172" s="17">
        <v>9.3054559379691787E-2</v>
      </c>
      <c r="BV172" s="17">
        <v>0.31117817908841267</v>
      </c>
      <c r="BW172" s="17">
        <v>7.6760199639595902E-3</v>
      </c>
      <c r="BX172" s="17">
        <v>7.0718140251783794E-3</v>
      </c>
      <c r="BY172" s="17"/>
      <c r="BZ172" s="17">
        <v>0.32267548217187075</v>
      </c>
      <c r="CA172" s="17">
        <v>0.36456173987925666</v>
      </c>
      <c r="CB172" s="17">
        <v>0.36769007531401998</v>
      </c>
      <c r="CC172" s="17">
        <v>216.57037906589534</v>
      </c>
      <c r="CD172" s="17"/>
      <c r="CE172" s="17">
        <v>1.9433761066262039</v>
      </c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>
        <v>3.2914498072986527E-2</v>
      </c>
      <c r="FZ172" s="17">
        <v>6.0367103386020325E-2</v>
      </c>
      <c r="GA172" s="17">
        <v>8.7127460601029563E-2</v>
      </c>
      <c r="GB172" s="17">
        <v>9.439855494799225E-2</v>
      </c>
      <c r="GC172" s="17">
        <v>0.12249020632135196</v>
      </c>
      <c r="GD172" s="17">
        <v>0.14036929499020889</v>
      </c>
      <c r="GE172">
        <v>0.20651367501172549</v>
      </c>
      <c r="GF172">
        <v>0.35450185768104586</v>
      </c>
      <c r="GG172">
        <v>0.38404111365122362</v>
      </c>
      <c r="GH172">
        <v>0.82820446075928356</v>
      </c>
      <c r="GS172">
        <v>-5.0085006336210491E-2</v>
      </c>
      <c r="GT172">
        <v>1.5051490144002397</v>
      </c>
      <c r="GU172">
        <v>248.18477656515512</v>
      </c>
    </row>
    <row r="173" spans="1:203" x14ac:dyDescent="0.25">
      <c r="A173" s="121" t="s">
        <v>41</v>
      </c>
      <c r="B173" s="128">
        <v>0.27871409605766201</v>
      </c>
      <c r="C173" s="17">
        <v>0.98979600573094728</v>
      </c>
      <c r="D173" s="17">
        <v>4.9171668826005058E-2</v>
      </c>
      <c r="E173" s="17">
        <v>0.35613679800541631</v>
      </c>
      <c r="F173" s="17">
        <v>0.97797459767554762</v>
      </c>
      <c r="G173" s="17">
        <v>0.3536742147171642</v>
      </c>
      <c r="H173" s="17">
        <v>0.35100002766297683</v>
      </c>
      <c r="I173" s="17">
        <v>0.20847806922151305</v>
      </c>
      <c r="J173" s="17">
        <v>3.0511955906892169E-2</v>
      </c>
      <c r="K173" s="17">
        <v>0.23432420954538322</v>
      </c>
      <c r="L173" s="17">
        <v>0.14234039104540822</v>
      </c>
      <c r="M173" s="17">
        <v>3.7286680424114101E-2</v>
      </c>
      <c r="N173" s="17">
        <v>0.64294508929009608</v>
      </c>
      <c r="O173" s="17">
        <v>0.86155484922411163</v>
      </c>
      <c r="P173" s="17">
        <v>4.795374830884727</v>
      </c>
      <c r="Q173" s="17">
        <v>0.61751843079699664</v>
      </c>
      <c r="R173" s="17">
        <v>0.58744153342423422</v>
      </c>
      <c r="S173" s="17">
        <v>8.6394707931486838</v>
      </c>
      <c r="T173" s="17">
        <v>2.2325512394426603</v>
      </c>
      <c r="U173" s="17">
        <v>11.896930478899655</v>
      </c>
      <c r="V173" s="17">
        <v>0.29614900165031521</v>
      </c>
      <c r="W173" s="17">
        <v>0.12393546845119276</v>
      </c>
      <c r="X173" s="17">
        <v>0.238809667915061</v>
      </c>
      <c r="Y173" s="17">
        <v>7.7037658692126101E-2</v>
      </c>
      <c r="Z173" s="17">
        <v>0.22633788640491073</v>
      </c>
      <c r="AA173" s="17">
        <v>0.27457193382573764</v>
      </c>
      <c r="AB173" s="17">
        <v>6.6203226803491222E-2</v>
      </c>
      <c r="AC173" s="17">
        <v>0.11931525065154308</v>
      </c>
      <c r="AD173" s="17">
        <v>0.76605165134871445</v>
      </c>
      <c r="AE173" s="17">
        <v>5.3451550910545834E-2</v>
      </c>
      <c r="AF173" s="17">
        <v>6.9599239205369728E-2</v>
      </c>
      <c r="AG173" s="17">
        <v>2.5653948132458924E-3</v>
      </c>
      <c r="AH173" s="17">
        <v>0.94548025456915574</v>
      </c>
      <c r="AI173" s="17">
        <v>0.80340105705199172</v>
      </c>
      <c r="AJ173" s="17">
        <v>0.70614403107822044</v>
      </c>
      <c r="AK173" s="17">
        <v>0.95016686947381934</v>
      </c>
      <c r="AL173" s="17">
        <v>0.20689588980161464</v>
      </c>
      <c r="AM173" s="17">
        <v>0.21983387332616497</v>
      </c>
      <c r="AN173" s="17">
        <v>1.0087813600258271</v>
      </c>
      <c r="AO173" s="17">
        <v>0.56351186147136234</v>
      </c>
      <c r="AP173" s="17">
        <v>1.063150351175332</v>
      </c>
      <c r="AQ173" s="17">
        <v>0.3289114732858065</v>
      </c>
      <c r="AR173" s="17">
        <v>3.1127540655394629E-3</v>
      </c>
      <c r="AS173" s="17">
        <v>6.4182932278735574E-2</v>
      </c>
      <c r="AT173" s="17">
        <v>0.5776463905086201</v>
      </c>
      <c r="AU173" s="17">
        <v>2.733219271716496</v>
      </c>
      <c r="AV173" s="17">
        <v>0.27913287138385512</v>
      </c>
      <c r="AW173" s="17">
        <v>0.81742497744110143</v>
      </c>
      <c r="AX173" s="17">
        <v>0.10427812044974093</v>
      </c>
      <c r="AY173" s="17">
        <v>0.30699326370331453</v>
      </c>
      <c r="AZ173" s="17">
        <v>0.50630895070773452</v>
      </c>
      <c r="BA173" s="17">
        <v>1.1019398046009043</v>
      </c>
      <c r="BB173" s="17">
        <v>0.46353711726593899</v>
      </c>
      <c r="BC173" s="17">
        <v>2.0041200104296282</v>
      </c>
      <c r="BD173" s="17">
        <v>2.3031208730536341</v>
      </c>
      <c r="BE173" s="17">
        <v>5.2200543435710609E-2</v>
      </c>
      <c r="BF173" s="17">
        <v>9.1723774865550885E-3</v>
      </c>
      <c r="BG173" s="17">
        <v>2.2477596503924077E-3</v>
      </c>
      <c r="BH173" s="17">
        <v>0.69720595245726136</v>
      </c>
      <c r="BI173" s="17">
        <v>6.2729829744151755E-2</v>
      </c>
      <c r="BJ173" s="17">
        <v>0.99320270016124312</v>
      </c>
      <c r="BK173" s="17">
        <v>1.2306735347587179</v>
      </c>
      <c r="BL173" s="17">
        <v>0.21926231205678079</v>
      </c>
      <c r="BM173" s="17">
        <v>0.71519765672424029</v>
      </c>
      <c r="BN173" s="17">
        <v>0.87816167825991032</v>
      </c>
      <c r="BO173" s="17">
        <v>3.7319996393393819</v>
      </c>
      <c r="BP173" s="17">
        <v>1.4834910747672643</v>
      </c>
      <c r="BQ173" s="17">
        <v>8.4407428528072614</v>
      </c>
      <c r="BR173" s="17">
        <v>0.22955458534333251</v>
      </c>
      <c r="BS173" s="17">
        <v>47.718791115616206</v>
      </c>
      <c r="BT173" s="17">
        <v>2.6231354473115247</v>
      </c>
      <c r="BU173" s="17">
        <v>1.8902008383136044</v>
      </c>
      <c r="BV173" s="17">
        <v>6.3209074213958933</v>
      </c>
      <c r="BW173" s="17">
        <v>0.64525835770067586</v>
      </c>
      <c r="BX173" s="17">
        <v>0.59446785251680845</v>
      </c>
      <c r="BY173" s="17"/>
      <c r="BZ173" s="17">
        <v>5.3800350477132088</v>
      </c>
      <c r="CA173" s="17">
        <v>3.3433775770081602</v>
      </c>
      <c r="CB173" s="17">
        <v>283.86255912243234</v>
      </c>
      <c r="CC173" s="17">
        <v>136.76611627472158</v>
      </c>
      <c r="CD173" s="17">
        <v>17.835237999112383</v>
      </c>
      <c r="CE173" s="17">
        <v>27.883038060857892</v>
      </c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>
        <v>1.095524324172924</v>
      </c>
      <c r="FZ173" s="17">
        <v>1.9112611794878855</v>
      </c>
      <c r="GA173" s="17">
        <v>2.8095625285770334</v>
      </c>
      <c r="GB173" s="17">
        <v>3.3356592689818165</v>
      </c>
      <c r="GC173" s="17">
        <v>4.9699710271172037</v>
      </c>
      <c r="GD173" s="17">
        <v>7.2883718194615179</v>
      </c>
      <c r="GE173">
        <v>11.520148443095534</v>
      </c>
      <c r="GF173">
        <v>20.892590865588492</v>
      </c>
      <c r="GG173">
        <v>52.832078295304285</v>
      </c>
      <c r="GH173">
        <v>120.59869114779266</v>
      </c>
      <c r="GS173">
        <v>-1.6077202957930832</v>
      </c>
      <c r="GT173">
        <v>38.393984166642852</v>
      </c>
      <c r="GU173">
        <v>872.30760863158866</v>
      </c>
    </row>
    <row r="174" spans="1:203" x14ac:dyDescent="0.25">
      <c r="A174" s="121" t="s">
        <v>389</v>
      </c>
      <c r="B174" s="128">
        <v>7.6162046814149372E-3</v>
      </c>
      <c r="C174" s="17">
        <v>2.9988978511686967E-2</v>
      </c>
      <c r="D174" s="17">
        <v>1.2854163649348037E-3</v>
      </c>
      <c r="E174" s="17">
        <v>2.1621768087187489E-2</v>
      </c>
      <c r="F174" s="17">
        <v>8.4812474018596859E-2</v>
      </c>
      <c r="G174" s="17">
        <v>2.882818299433185E-2</v>
      </c>
      <c r="H174" s="17">
        <v>1.0445164962511046E-2</v>
      </c>
      <c r="I174" s="17">
        <v>1.3307767815835925E-2</v>
      </c>
      <c r="J174" s="17">
        <v>1.1993529993511031E-3</v>
      </c>
      <c r="K174" s="17">
        <v>1.3312267594471478E-2</v>
      </c>
      <c r="L174" s="17">
        <v>3.1371694851558959E-3</v>
      </c>
      <c r="M174" s="17">
        <v>8.2838856795022613E-3</v>
      </c>
      <c r="N174" s="17">
        <v>6.8791619801891885E-2</v>
      </c>
      <c r="O174" s="17">
        <v>5.5041791132499325E-3</v>
      </c>
      <c r="P174" s="17">
        <v>1.6735423823708144</v>
      </c>
      <c r="Q174" s="17">
        <v>7.1997620023014717</v>
      </c>
      <c r="R174" s="17">
        <v>7.981283673437374E-2</v>
      </c>
      <c r="S174" s="17">
        <v>5.7900001690843936</v>
      </c>
      <c r="T174" s="17">
        <v>1.1313085436757095</v>
      </c>
      <c r="U174" s="17">
        <v>1.6163783388242146</v>
      </c>
      <c r="V174" s="17">
        <v>0.82876796941426867</v>
      </c>
      <c r="W174" s="17">
        <v>0.43152942624180091</v>
      </c>
      <c r="X174" s="17">
        <v>1.5490001421228243</v>
      </c>
      <c r="Y174" s="17">
        <v>0.13505213258517459</v>
      </c>
      <c r="Z174" s="17">
        <v>3.626591813882508</v>
      </c>
      <c r="AA174" s="17">
        <v>2.8928839615933608</v>
      </c>
      <c r="AB174" s="17">
        <v>0.6944802947074008</v>
      </c>
      <c r="AC174" s="17">
        <v>0.11217472692242041</v>
      </c>
      <c r="AD174" s="17">
        <v>6.8746431675191433</v>
      </c>
      <c r="AE174" s="17">
        <v>0.72915792279734692</v>
      </c>
      <c r="AF174" s="17">
        <v>0.50373377789313123</v>
      </c>
      <c r="AG174" s="17">
        <v>0.13260232645637041</v>
      </c>
      <c r="AH174" s="17">
        <v>1.5838895131549642</v>
      </c>
      <c r="AI174" s="17">
        <v>5.011285087534147</v>
      </c>
      <c r="AJ174" s="17">
        <v>1.8581546178113615</v>
      </c>
      <c r="AK174" s="17">
        <v>1.8104807575021555</v>
      </c>
      <c r="AL174" s="17">
        <v>0.19098702054392289</v>
      </c>
      <c r="AM174" s="17">
        <v>0.49803397073381866</v>
      </c>
      <c r="AN174" s="17">
        <v>2.9732947723325869</v>
      </c>
      <c r="AO174" s="17">
        <v>6.494682207161385</v>
      </c>
      <c r="AP174" s="17">
        <v>6.9714876241371639</v>
      </c>
      <c r="AQ174" s="17">
        <v>1.8921531017321063</v>
      </c>
      <c r="AR174" s="17">
        <v>2.3526873034855462E-2</v>
      </c>
      <c r="AS174" s="17">
        <v>0.48510857810568475</v>
      </c>
      <c r="AT174" s="17">
        <v>4.3659772029511625</v>
      </c>
      <c r="AU174" s="17">
        <v>15.957871944473434</v>
      </c>
      <c r="AV174" s="17">
        <v>1.3377964835499558</v>
      </c>
      <c r="AW174" s="17">
        <v>1.8282802998231009</v>
      </c>
      <c r="AX174" s="17">
        <v>0.27954550535019623</v>
      </c>
      <c r="AY174" s="17">
        <v>0.8229778852066213</v>
      </c>
      <c r="AZ174" s="17">
        <v>1.3572971096764039</v>
      </c>
      <c r="BA174" s="17">
        <v>6.9042315904855984</v>
      </c>
      <c r="BB174" s="17">
        <v>1.0235276972999734</v>
      </c>
      <c r="BC174" s="17">
        <v>5.1741463582484029</v>
      </c>
      <c r="BD174" s="17">
        <v>5.481907883191889</v>
      </c>
      <c r="BE174" s="17">
        <v>0.12424817729506055</v>
      </c>
      <c r="BF174" s="17">
        <v>3.580977930046781E-2</v>
      </c>
      <c r="BG174" s="17">
        <v>8.7754540323960739E-3</v>
      </c>
      <c r="BH174" s="17">
        <v>2.7219541848406714</v>
      </c>
      <c r="BI174" s="17">
        <v>0.24490284683406158</v>
      </c>
      <c r="BJ174" s="17">
        <v>2.1327814105476501</v>
      </c>
      <c r="BK174" s="17">
        <v>8.3194371261386575</v>
      </c>
      <c r="BL174" s="17">
        <v>1.117943517955555</v>
      </c>
      <c r="BM174" s="17">
        <v>1.8379377769989278</v>
      </c>
      <c r="BN174" s="17">
        <v>1.676621005626916</v>
      </c>
      <c r="BO174" s="17">
        <v>6.0301457937521121</v>
      </c>
      <c r="BP174" s="17">
        <v>2.0800748627413035</v>
      </c>
      <c r="BQ174" s="17">
        <v>62.090785611592949</v>
      </c>
      <c r="BR174" s="17">
        <v>1.6886220553408482</v>
      </c>
      <c r="BS174" s="17">
        <v>164.78843024846392</v>
      </c>
      <c r="BT174" s="17">
        <v>12.194807089653141</v>
      </c>
      <c r="BU174" s="17">
        <v>13.499545930040608</v>
      </c>
      <c r="BV174" s="17">
        <v>45.14302307198075</v>
      </c>
      <c r="BW174" s="17">
        <v>4.3651205601040655</v>
      </c>
      <c r="BX174" s="17">
        <v>4.021526903717799</v>
      </c>
      <c r="BY174" s="17"/>
      <c r="BZ174" s="17">
        <v>10.402060660381386</v>
      </c>
      <c r="CA174" s="17">
        <v>71.857341548263918</v>
      </c>
      <c r="CB174" s="17">
        <v>38.793903727948766</v>
      </c>
      <c r="CC174" s="17">
        <v>122.18827441448308</v>
      </c>
      <c r="CD174" s="17">
        <v>105.1159331171484</v>
      </c>
      <c r="CE174" s="17">
        <v>118.07924586872822</v>
      </c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>
        <v>5.8648760867405425</v>
      </c>
      <c r="FZ174" s="17">
        <v>8.9880736331442908</v>
      </c>
      <c r="GA174" s="17">
        <v>12.127484235958494</v>
      </c>
      <c r="GB174" s="17">
        <v>15.130463841229584</v>
      </c>
      <c r="GC174" s="17">
        <v>19.261343764557559</v>
      </c>
      <c r="GD174" s="17">
        <v>25.344342440429347</v>
      </c>
      <c r="GE174">
        <v>34.802560002665146</v>
      </c>
      <c r="GF174">
        <v>59.012966222825703</v>
      </c>
      <c r="GG174">
        <v>107.90972094095292</v>
      </c>
      <c r="GH174">
        <v>237.26967185618284</v>
      </c>
      <c r="GQ174">
        <v>61.763293706293815</v>
      </c>
      <c r="GR174">
        <v>2.3208351624341015</v>
      </c>
      <c r="GS174">
        <v>15.611674327005263</v>
      </c>
      <c r="GT174">
        <v>55.107203174164674</v>
      </c>
      <c r="GU174">
        <v>1571.6999625897736</v>
      </c>
    </row>
    <row r="175" spans="1:203" x14ac:dyDescent="0.25">
      <c r="A175" s="121" t="s">
        <v>42</v>
      </c>
      <c r="B175" s="12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>
        <v>0.25066773326373659</v>
      </c>
      <c r="BV175" s="17">
        <v>0.8382429545978024</v>
      </c>
      <c r="BW175" s="17">
        <v>4.6228332099638697E-2</v>
      </c>
      <c r="BX175" s="17">
        <v>4.2589541043115228E-2</v>
      </c>
      <c r="BY175" s="17"/>
      <c r="BZ175" s="17">
        <v>0.18610189166394123</v>
      </c>
      <c r="CA175" s="17">
        <v>6.4346593945985534E-2</v>
      </c>
      <c r="CB175" s="17">
        <v>0.15889700602748538</v>
      </c>
      <c r="CC175" s="17">
        <v>2.3703852223600372</v>
      </c>
      <c r="CD175" s="17">
        <v>98.549708674656756</v>
      </c>
      <c r="CE175" s="17">
        <v>9.8542909949213993</v>
      </c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>
        <v>0.15723307410034432</v>
      </c>
      <c r="FZ175" s="17">
        <v>0.31717172532658394</v>
      </c>
      <c r="GA175" s="17">
        <v>0.49506297897019769</v>
      </c>
      <c r="GB175" s="17">
        <v>0.73682319548390474</v>
      </c>
      <c r="GC175" s="17">
        <v>1.3251118084618791</v>
      </c>
      <c r="GD175" s="17">
        <v>1.5361300672026883</v>
      </c>
      <c r="GE175">
        <v>2.4764612037154077</v>
      </c>
      <c r="GF175">
        <v>4.2273285287421967</v>
      </c>
      <c r="GG175">
        <v>9.124067270726572</v>
      </c>
      <c r="GH175">
        <v>19.989097896159471</v>
      </c>
      <c r="GI175">
        <v>1080.2928023816976</v>
      </c>
      <c r="GS175">
        <v>-0.90675332922283736</v>
      </c>
      <c r="GT175">
        <v>1.5368927889415511</v>
      </c>
      <c r="GU175">
        <v>1233.6688885348856</v>
      </c>
    </row>
    <row r="176" spans="1:203" x14ac:dyDescent="0.25">
      <c r="A176" s="121" t="s">
        <v>390</v>
      </c>
      <c r="B176" s="128">
        <v>7.629962273357091E-2</v>
      </c>
      <c r="C176" s="17">
        <v>0.26237312118001921</v>
      </c>
      <c r="D176" s="17">
        <v>3.5032155898047534E-2</v>
      </c>
      <c r="E176" s="17">
        <v>0.25724240073902643</v>
      </c>
      <c r="F176" s="17">
        <v>0.79011767925693333</v>
      </c>
      <c r="G176" s="17">
        <v>0.25450502673307118</v>
      </c>
      <c r="H176" s="17">
        <v>9.9624429889079158E-2</v>
      </c>
      <c r="I176" s="17">
        <v>0.1361658889286311</v>
      </c>
      <c r="J176" s="17">
        <v>2.2431545251064652E-2</v>
      </c>
      <c r="K176" s="17">
        <v>0.12391837135331579</v>
      </c>
      <c r="L176" s="17">
        <v>5.0876551384543674E-2</v>
      </c>
      <c r="M176" s="17">
        <v>6.9594653659402317E-2</v>
      </c>
      <c r="N176" s="17">
        <v>0.65096998866694156</v>
      </c>
      <c r="O176" s="17">
        <v>0.17238204757712877</v>
      </c>
      <c r="P176" s="17">
        <v>0.98723556065416751</v>
      </c>
      <c r="Q176" s="17">
        <v>2.458084610952473</v>
      </c>
      <c r="R176" s="17">
        <v>5.120969886197492E-2</v>
      </c>
      <c r="S176" s="17">
        <v>1.7223082667382688</v>
      </c>
      <c r="T176" s="17">
        <v>0.97283118236513166</v>
      </c>
      <c r="U176" s="17">
        <v>1.0371044479184404</v>
      </c>
      <c r="V176" s="17">
        <v>5.2257667330041873</v>
      </c>
      <c r="W176" s="17">
        <v>2.3718761569356812</v>
      </c>
      <c r="X176" s="17">
        <v>2.9805846538335379</v>
      </c>
      <c r="Y176" s="17">
        <v>0.10475854963907417</v>
      </c>
      <c r="Z176" s="17">
        <v>0.66021773580828336</v>
      </c>
      <c r="AA176" s="17">
        <v>0.77326455952272777</v>
      </c>
      <c r="AB176" s="17">
        <v>0.34935038421136361</v>
      </c>
      <c r="AC176" s="17">
        <v>3.1792346604691206E-2</v>
      </c>
      <c r="AD176" s="17">
        <v>5.4571237646937671</v>
      </c>
      <c r="AE176" s="17">
        <v>1.4649191127416528</v>
      </c>
      <c r="AF176" s="17">
        <v>0.16234841579971399</v>
      </c>
      <c r="AG176" s="17">
        <v>1.5739689542664772E-2</v>
      </c>
      <c r="AH176" s="17">
        <v>0.57849365314696277</v>
      </c>
      <c r="AI176" s="17">
        <v>4.4453746397728393</v>
      </c>
      <c r="AJ176" s="17">
        <v>1.7164813030684116</v>
      </c>
      <c r="AK176" s="17">
        <v>7.4737987420936225</v>
      </c>
      <c r="AL176" s="17">
        <v>1.8173382960631199</v>
      </c>
      <c r="AM176" s="17">
        <v>0.2459442465774577</v>
      </c>
      <c r="AN176" s="17">
        <v>2.9250752430427882</v>
      </c>
      <c r="AO176" s="17">
        <v>5.0725581241728817</v>
      </c>
      <c r="AP176" s="17">
        <v>2.6209150953089311</v>
      </c>
      <c r="AQ176" s="17">
        <v>0.80447248132517635</v>
      </c>
      <c r="AR176" s="17">
        <v>1.1580779281184374E-2</v>
      </c>
      <c r="AS176" s="17">
        <v>0.23878801752056292</v>
      </c>
      <c r="AT176" s="17">
        <v>2.1490921576850663</v>
      </c>
      <c r="AU176" s="17">
        <v>4.3040633527311609</v>
      </c>
      <c r="AV176" s="17">
        <v>0.29137928480295189</v>
      </c>
      <c r="AW176" s="17">
        <v>1.1040440210207438</v>
      </c>
      <c r="AX176" s="17">
        <v>0.14040908957398365</v>
      </c>
      <c r="AY176" s="17">
        <v>0.41336230914042488</v>
      </c>
      <c r="AZ176" s="17">
        <v>0.68173820649457828</v>
      </c>
      <c r="BA176" s="17">
        <v>5.8131399084354234</v>
      </c>
      <c r="BB176" s="17">
        <v>1.1251641268388479</v>
      </c>
      <c r="BC176" s="17">
        <v>1.9419281114477496</v>
      </c>
      <c r="BD176" s="17">
        <v>2.4060892676594396</v>
      </c>
      <c r="BE176" s="17">
        <v>5.4534335907487907E-2</v>
      </c>
      <c r="BF176" s="17">
        <v>3.4568050082408493E-2</v>
      </c>
      <c r="BG176" s="17">
        <v>8.4711590077791426E-3</v>
      </c>
      <c r="BH176" s="17">
        <v>2.6275685140110459</v>
      </c>
      <c r="BI176" s="17">
        <v>0.23641066881899667</v>
      </c>
      <c r="BJ176" s="17">
        <v>0.83603431933779881</v>
      </c>
      <c r="BK176" s="17">
        <v>5.164564308777452</v>
      </c>
      <c r="BL176" s="17">
        <v>0.84042317281131307</v>
      </c>
      <c r="BM176" s="17">
        <v>0.81030489697349983</v>
      </c>
      <c r="BN176" s="17">
        <v>2.664062658393346</v>
      </c>
      <c r="BO176" s="17">
        <v>0.30669476683591457</v>
      </c>
      <c r="BP176" s="17">
        <v>0.38851004612926165</v>
      </c>
      <c r="BQ176" s="17">
        <v>62.656522733646682</v>
      </c>
      <c r="BR176" s="17">
        <v>1.7040078516778594</v>
      </c>
      <c r="BS176" s="17">
        <v>122.70559951880773</v>
      </c>
      <c r="BT176" s="17">
        <v>19.984527244529186</v>
      </c>
      <c r="BU176" s="17">
        <v>13.801907492200016</v>
      </c>
      <c r="BV176" s="17">
        <v>46.154132263903129</v>
      </c>
      <c r="BW176" s="17">
        <v>0.26776988307934591</v>
      </c>
      <c r="BX176" s="17">
        <v>0.24669279438716973</v>
      </c>
      <c r="BY176" s="17"/>
      <c r="BZ176" s="17">
        <v>1.7953609361437914</v>
      </c>
      <c r="CA176" s="17">
        <v>2.8778039272627738</v>
      </c>
      <c r="CB176" s="17">
        <v>77.170908006191297</v>
      </c>
      <c r="CC176" s="17">
        <v>72.191421297465155</v>
      </c>
      <c r="CD176" s="17">
        <v>21.535530691378252</v>
      </c>
      <c r="CE176" s="17">
        <v>14.524647015158433</v>
      </c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>
        <v>4.2500502047457758</v>
      </c>
      <c r="FZ176" s="17">
        <v>7.7469721690282212</v>
      </c>
      <c r="GA176" s="17">
        <v>9.8160183538310282</v>
      </c>
      <c r="GB176" s="17">
        <v>10.972307352349427</v>
      </c>
      <c r="GC176" s="17">
        <v>13.172051129016396</v>
      </c>
      <c r="GD176" s="17">
        <v>17.211618626339547</v>
      </c>
      <c r="GE176">
        <v>23.308454084173132</v>
      </c>
      <c r="GF176">
        <v>36.690593942164412</v>
      </c>
      <c r="GG176">
        <v>78.323235174021093</v>
      </c>
      <c r="GH176">
        <v>162.417015304345</v>
      </c>
      <c r="GS176">
        <v>-1.2884791696474254</v>
      </c>
      <c r="GT176">
        <v>32.518464187419568</v>
      </c>
      <c r="GU176">
        <v>944.87655972098628</v>
      </c>
    </row>
    <row r="177" spans="1:203" x14ac:dyDescent="0.25">
      <c r="A177" s="121" t="s">
        <v>43</v>
      </c>
      <c r="B177" s="12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>
        <v>0.76842474095200031</v>
      </c>
      <c r="CG177" s="17">
        <v>2.9967860958769781</v>
      </c>
      <c r="CH177" s="17">
        <v>0.1793507967788974</v>
      </c>
      <c r="CI177" s="17">
        <v>1.7808716564349558</v>
      </c>
      <c r="CJ177" s="17">
        <v>3.6684477216574956</v>
      </c>
      <c r="CK177" s="17">
        <v>1.4285312556134326</v>
      </c>
      <c r="CL177" s="17">
        <v>1.398321334743146</v>
      </c>
      <c r="CM177" s="17">
        <v>0.99505956714306176</v>
      </c>
      <c r="CN177" s="17">
        <v>0.15475356143513261</v>
      </c>
      <c r="CO177" s="17">
        <v>1.091541307353987</v>
      </c>
      <c r="CP177" s="17">
        <v>0.97734137640512508</v>
      </c>
      <c r="CQ177" s="17">
        <v>14.545302051622103</v>
      </c>
      <c r="CR177" s="17">
        <v>1.1293866080142254</v>
      </c>
      <c r="CS177" s="17">
        <v>2.3344968926939336</v>
      </c>
      <c r="CT177" s="17">
        <v>5.3040696127909133</v>
      </c>
      <c r="CU177" s="17">
        <v>2.529815377269518</v>
      </c>
      <c r="CV177" s="17"/>
      <c r="CW177" s="17"/>
      <c r="CX177" s="17">
        <v>0.16233158241609902</v>
      </c>
      <c r="CY177" s="17">
        <v>0.18462046978060337</v>
      </c>
      <c r="CZ177" s="17">
        <v>17.145242658017786</v>
      </c>
      <c r="DA177" s="17">
        <v>11.352762104448544</v>
      </c>
      <c r="DB177" s="17">
        <v>4.4798477773746965</v>
      </c>
      <c r="DC177" s="17">
        <v>7.2449166547539283</v>
      </c>
      <c r="DD177" s="17">
        <v>11.358482035008304</v>
      </c>
      <c r="DE177" s="17">
        <v>20.560892675810422</v>
      </c>
      <c r="DF177" s="17">
        <v>13.844869302749961</v>
      </c>
      <c r="DG177" s="17">
        <v>1.5586518611003237</v>
      </c>
      <c r="DH177" s="17">
        <v>17.275353089633533</v>
      </c>
      <c r="DI177" s="17">
        <v>14.959742997448368</v>
      </c>
      <c r="DJ177" s="17">
        <v>8.9664688138456761</v>
      </c>
      <c r="DK177" s="17">
        <v>3.3329851101352697</v>
      </c>
      <c r="DL177" s="17">
        <v>0.47865139391307188</v>
      </c>
      <c r="DM177" s="17">
        <v>18.699908767575373</v>
      </c>
      <c r="DN177" s="17">
        <v>64.801525436130035</v>
      </c>
      <c r="DO177" s="17">
        <v>19.798196248125304</v>
      </c>
      <c r="DP177" s="17">
        <v>13.735263970087132</v>
      </c>
      <c r="DQ177" s="17">
        <v>3.4572835752727573</v>
      </c>
      <c r="DR177" s="17">
        <v>4.1681412222333254</v>
      </c>
      <c r="DS177" s="17">
        <v>13.251687847028728</v>
      </c>
      <c r="DT177" s="17">
        <v>37.650226063618575</v>
      </c>
      <c r="DU177" s="17">
        <v>26.186826894738772</v>
      </c>
      <c r="DV177" s="17">
        <v>31.417704622194204</v>
      </c>
      <c r="DW177" s="17">
        <v>58.608273218801564</v>
      </c>
      <c r="DX177" s="17">
        <v>0.90475809989295286</v>
      </c>
      <c r="DY177" s="17">
        <v>8.3274411941700048</v>
      </c>
      <c r="DZ177" s="17">
        <v>8.6143730859590271</v>
      </c>
      <c r="EA177" s="17"/>
      <c r="EB177" s="17">
        <v>4.3188419698027287</v>
      </c>
      <c r="EC177" s="17">
        <v>38.869577728224556</v>
      </c>
      <c r="ED177" s="17">
        <v>66.643768672830873</v>
      </c>
      <c r="EE177" s="17">
        <v>9.3010052301061918</v>
      </c>
      <c r="EF177" s="17">
        <v>36.22409255529832</v>
      </c>
      <c r="EG177" s="17">
        <v>8.4555240971973369</v>
      </c>
      <c r="EH177" s="17">
        <v>9.977747410653663</v>
      </c>
      <c r="EI177" s="17">
        <v>19.397764979448443</v>
      </c>
      <c r="EJ177" s="17">
        <v>69.492071383261546</v>
      </c>
      <c r="EK177" s="17">
        <v>34.603414700669731</v>
      </c>
      <c r="EL177" s="17">
        <v>38.973352062116781</v>
      </c>
      <c r="EM177" s="17">
        <v>36.282439856265619</v>
      </c>
      <c r="EN177" s="17">
        <v>0.82234636480863754</v>
      </c>
      <c r="EO177" s="17"/>
      <c r="EP177" s="17"/>
      <c r="EQ177" s="17">
        <v>29.734021875168153</v>
      </c>
      <c r="ER177" s="17">
        <v>2.6752642074617388</v>
      </c>
      <c r="ES177" s="17">
        <v>16.756201884967066</v>
      </c>
      <c r="ET177" s="17">
        <v>114.05560128980987</v>
      </c>
      <c r="EU177" s="17">
        <v>3.6078106364981135</v>
      </c>
      <c r="EV177" s="17">
        <v>9.1802713255639716</v>
      </c>
      <c r="EW177" s="17">
        <v>16.214054984685959</v>
      </c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U177">
        <v>1049.3951019438882</v>
      </c>
    </row>
    <row r="178" spans="1:203" x14ac:dyDescent="0.25">
      <c r="A178" s="121" t="s">
        <v>391</v>
      </c>
      <c r="B178" s="128">
        <v>0.12534361520218248</v>
      </c>
      <c r="C178" s="17">
        <v>0.67355979265242716</v>
      </c>
      <c r="D178" s="17">
        <v>2.7117182878215195E-2</v>
      </c>
      <c r="E178" s="17">
        <v>0.94707436323117888</v>
      </c>
      <c r="F178" s="17">
        <v>1.7807326329569435</v>
      </c>
      <c r="G178" s="17">
        <v>0.95731479960407539</v>
      </c>
      <c r="H178" s="17">
        <v>0.28660708317728212</v>
      </c>
      <c r="I178" s="17">
        <v>0.36819370720782801</v>
      </c>
      <c r="J178" s="17">
        <v>3.5334718312644418E-2</v>
      </c>
      <c r="K178" s="17">
        <v>0.36248392445260141</v>
      </c>
      <c r="L178" s="17">
        <v>0.10895008687155236</v>
      </c>
      <c r="M178" s="17">
        <v>0.84973533933457157</v>
      </c>
      <c r="N178" s="17">
        <v>0.50309583678165426</v>
      </c>
      <c r="O178" s="17"/>
      <c r="P178" s="17">
        <v>0.5156921061878289</v>
      </c>
      <c r="Q178" s="17">
        <v>2.8175640855730633</v>
      </c>
      <c r="R178" s="17">
        <v>0.20009333299338744</v>
      </c>
      <c r="S178" s="17">
        <v>3.9484447509279126</v>
      </c>
      <c r="T178" s="17">
        <v>4.1918135176891393</v>
      </c>
      <c r="U178" s="17">
        <v>4.052312164646553</v>
      </c>
      <c r="V178" s="17">
        <v>0.21752985642696748</v>
      </c>
      <c r="W178" s="17">
        <v>0.15340547020413875</v>
      </c>
      <c r="X178" s="17">
        <v>0.27479407708086107</v>
      </c>
      <c r="Y178" s="17">
        <v>3.5039651668266572E-2</v>
      </c>
      <c r="Z178" s="17">
        <v>0.26691901620550817</v>
      </c>
      <c r="AA178" s="17">
        <v>0.22444501187273536</v>
      </c>
      <c r="AB178" s="17">
        <v>0.17052011266112291</v>
      </c>
      <c r="AC178" s="17">
        <v>4.6691926334773967E-2</v>
      </c>
      <c r="AD178" s="17">
        <v>0.71524919111394458</v>
      </c>
      <c r="AE178" s="17">
        <v>0.24914613643879521</v>
      </c>
      <c r="AF178" s="17">
        <v>7.4681584438863025E-2</v>
      </c>
      <c r="AG178" s="17">
        <v>5.0489328564348188E-3</v>
      </c>
      <c r="AH178" s="17">
        <v>0.26384551177511656</v>
      </c>
      <c r="AI178" s="17">
        <v>0.66987370200819563</v>
      </c>
      <c r="AJ178" s="17">
        <v>0.11289172618100532</v>
      </c>
      <c r="AK178" s="17">
        <v>0.13848284472415659</v>
      </c>
      <c r="AL178" s="17">
        <v>2.8482521987413162E-2</v>
      </c>
      <c r="AM178" s="17">
        <v>0.15054560492039756</v>
      </c>
      <c r="AN178" s="17">
        <v>1.4478682438027377</v>
      </c>
      <c r="AO178" s="17">
        <v>0.2022649070482937</v>
      </c>
      <c r="AP178" s="17">
        <v>0.21991992225446885</v>
      </c>
      <c r="AQ178" s="17">
        <v>0.28273602065448739</v>
      </c>
      <c r="AR178" s="17"/>
      <c r="AS178" s="17"/>
      <c r="AT178" s="17"/>
      <c r="AU178" s="17">
        <v>2.0555732661451054</v>
      </c>
      <c r="AV178" s="17">
        <v>0.10704071422103743</v>
      </c>
      <c r="AW178" s="17">
        <v>0.1928115225908516</v>
      </c>
      <c r="AX178" s="17">
        <v>0.12205551382908847</v>
      </c>
      <c r="AY178" s="17">
        <v>0.35932965018713092</v>
      </c>
      <c r="AZ178" s="17">
        <v>0.59262478905806459</v>
      </c>
      <c r="BA178" s="17">
        <v>1.7680580698270079</v>
      </c>
      <c r="BB178" s="17">
        <v>9.7224605874337552E-2</v>
      </c>
      <c r="BC178" s="17">
        <v>1.7554738410171891</v>
      </c>
      <c r="BD178" s="17">
        <v>1.1677783858965269</v>
      </c>
      <c r="BE178" s="17">
        <v>2.6467853715142847E-2</v>
      </c>
      <c r="BF178" s="17">
        <v>1.1545776137940767E-3</v>
      </c>
      <c r="BG178" s="17">
        <v>7.0023942029820278E-4</v>
      </c>
      <c r="BH178" s="17">
        <v>0.200969604443375</v>
      </c>
      <c r="BI178" s="17">
        <v>1.8081872402337575E-2</v>
      </c>
      <c r="BJ178" s="17">
        <v>3.3478007155933556E-3</v>
      </c>
      <c r="BK178" s="17">
        <v>0.83470255014709904</v>
      </c>
      <c r="BL178" s="17">
        <v>0.11623441680130008</v>
      </c>
      <c r="BM178" s="17">
        <v>0.59189782634058896</v>
      </c>
      <c r="BN178" s="17">
        <v>0.35159047903794999</v>
      </c>
      <c r="BO178" s="17">
        <v>6.6083963146072593</v>
      </c>
      <c r="BP178" s="17">
        <v>0.43791483591989983</v>
      </c>
      <c r="BQ178" s="17">
        <v>6.7420068037057401</v>
      </c>
      <c r="BR178" s="17">
        <v>0.18335573102927427</v>
      </c>
      <c r="BS178" s="17">
        <v>5.8900911963682443</v>
      </c>
      <c r="BT178" s="17">
        <v>1.6744612673533632</v>
      </c>
      <c r="BU178" s="17">
        <v>2.1565981292923295</v>
      </c>
      <c r="BV178" s="17">
        <v>7.9530446898307465</v>
      </c>
      <c r="BW178" s="17">
        <v>3.7864964953753306E-2</v>
      </c>
      <c r="BX178" s="17">
        <v>3.4884483297345698E-2</v>
      </c>
      <c r="BY178" s="17">
        <v>1E-10</v>
      </c>
      <c r="BZ178" s="17">
        <v>0.52834615060295798</v>
      </c>
      <c r="CA178" s="17">
        <v>0.28173331431875831</v>
      </c>
      <c r="CB178" s="17">
        <v>2.8016574892732691</v>
      </c>
      <c r="CC178" s="17">
        <v>10.409467635516517</v>
      </c>
      <c r="CD178" s="17">
        <v>63.095271154488209</v>
      </c>
      <c r="CE178" s="17">
        <v>32.775845235277842</v>
      </c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T178">
        <v>0.96263469012537461</v>
      </c>
      <c r="GU178">
        <v>181.63853667868446</v>
      </c>
    </row>
    <row r="179" spans="1:203" x14ac:dyDescent="0.25">
      <c r="A179" s="121" t="s">
        <v>392</v>
      </c>
      <c r="B179" s="128">
        <v>0.11087348153012645</v>
      </c>
      <c r="C179" s="17">
        <v>0.5969814485280116</v>
      </c>
      <c r="D179" s="17">
        <v>2.4028743736383581E-2</v>
      </c>
      <c r="E179" s="17">
        <v>0.83256486351389547</v>
      </c>
      <c r="F179" s="17">
        <v>1.5721405541462463</v>
      </c>
      <c r="G179" s="17">
        <v>0.84482312969083684</v>
      </c>
      <c r="H179" s="17">
        <v>0.25394953957912025</v>
      </c>
      <c r="I179" s="17">
        <v>0.32567220959995152</v>
      </c>
      <c r="J179" s="17">
        <v>3.1231891631043725E-2</v>
      </c>
      <c r="K179" s="17">
        <v>0.32075877632251915</v>
      </c>
      <c r="L179" s="17">
        <v>9.6416149716598121E-2</v>
      </c>
      <c r="M179" s="17">
        <v>0.75037737055018561</v>
      </c>
      <c r="N179" s="17">
        <v>1.51369518233301</v>
      </c>
      <c r="O179" s="17">
        <v>1.7171080586801248</v>
      </c>
      <c r="P179" s="17">
        <v>6.1032697929049524</v>
      </c>
      <c r="Q179" s="17">
        <v>13.615681473651483</v>
      </c>
      <c r="R179" s="17">
        <v>0.14590099027894726</v>
      </c>
      <c r="S179" s="17">
        <v>10.296044879549607</v>
      </c>
      <c r="T179" s="17">
        <v>10.930658228075091</v>
      </c>
      <c r="U179" s="17">
        <v>2.9548028857158135</v>
      </c>
      <c r="V179" s="17">
        <v>0.56721598388829653</v>
      </c>
      <c r="W179" s="17">
        <v>0.40082301742712723</v>
      </c>
      <c r="X179" s="17">
        <v>0.71582557751265552</v>
      </c>
      <c r="Y179" s="17">
        <v>9.0922242434235898E-2</v>
      </c>
      <c r="Z179" s="17">
        <v>0.69438692540865177</v>
      </c>
      <c r="AA179" s="17">
        <v>0.58021677231607693</v>
      </c>
      <c r="AB179" s="17">
        <v>0.4415380585933632</v>
      </c>
      <c r="AC179" s="17">
        <v>0.12128023064086808</v>
      </c>
      <c r="AD179" s="17">
        <v>1.85827773239408</v>
      </c>
      <c r="AE179" s="17">
        <v>0.64621643209942425</v>
      </c>
      <c r="AF179" s="17">
        <v>0.19349341172961038</v>
      </c>
      <c r="AG179" s="17">
        <v>1.3096521715561466E-2</v>
      </c>
      <c r="AH179" s="17">
        <v>0.68537921677502556</v>
      </c>
      <c r="AI179" s="17">
        <v>3.2161484495722048</v>
      </c>
      <c r="AJ179" s="17">
        <v>2.3561247063690085</v>
      </c>
      <c r="AK179" s="17">
        <v>2.1605288183868874</v>
      </c>
      <c r="AL179" s="17">
        <v>0.41260061931045056</v>
      </c>
      <c r="AM179" s="17">
        <v>0.25230620785983465</v>
      </c>
      <c r="AN179" s="17">
        <v>4.9938537288990892</v>
      </c>
      <c r="AO179" s="17">
        <v>1.1166422755345302</v>
      </c>
      <c r="AP179" s="17">
        <v>2.5828127950641782</v>
      </c>
      <c r="AQ179" s="17">
        <v>1.1707076821879061</v>
      </c>
      <c r="AR179" s="17">
        <v>2.6439328955402155E-2</v>
      </c>
      <c r="AS179" s="17">
        <v>0.54516149496882738</v>
      </c>
      <c r="AT179" s="17">
        <v>4.9064534547194469</v>
      </c>
      <c r="AU179" s="17">
        <v>5.7281802652956548</v>
      </c>
      <c r="AV179" s="17">
        <v>1.7434183339637412</v>
      </c>
      <c r="AW179" s="17">
        <v>3.2432013134914763</v>
      </c>
      <c r="AX179" s="17">
        <v>0.32425622650940705</v>
      </c>
      <c r="AY179" s="17">
        <v>0.95460559533408229</v>
      </c>
      <c r="AZ179" s="17">
        <v>1.5743842437547046</v>
      </c>
      <c r="BA179" s="17">
        <v>4.7562588950506512</v>
      </c>
      <c r="BB179" s="17">
        <v>2.0662241970784243</v>
      </c>
      <c r="BC179" s="17">
        <v>11.454657899975539</v>
      </c>
      <c r="BD179" s="17">
        <v>6.9118129263056023</v>
      </c>
      <c r="BE179" s="17">
        <v>0.15665716684715203</v>
      </c>
      <c r="BF179" s="17">
        <v>5.0694462894924916E-3</v>
      </c>
      <c r="BG179" s="17">
        <v>3.0745669139746745E-3</v>
      </c>
      <c r="BH179" s="17">
        <v>0.88240461565708905</v>
      </c>
      <c r="BI179" s="17">
        <v>7.9392740567595779E-2</v>
      </c>
      <c r="BJ179" s="17">
        <v>8.2069966650723303E-2</v>
      </c>
      <c r="BK179" s="17">
        <v>6.5953004625904912</v>
      </c>
      <c r="BL179" s="17">
        <v>1.2857485705599263</v>
      </c>
      <c r="BM179" s="17">
        <v>2.4329293471034714</v>
      </c>
      <c r="BN179" s="17">
        <v>3.6594813597788574</v>
      </c>
      <c r="BO179" s="17">
        <v>2.6017981563401809</v>
      </c>
      <c r="BP179" s="17">
        <v>2.6266673240997824</v>
      </c>
      <c r="BQ179" s="17">
        <v>19.210532170599841</v>
      </c>
      <c r="BR179" s="17">
        <v>0.52244995772855951</v>
      </c>
      <c r="BS179" s="17">
        <v>41.931574791244316</v>
      </c>
      <c r="BT179" s="17">
        <v>4.311306046783387</v>
      </c>
      <c r="BU179" s="17">
        <v>3.3168355743100242</v>
      </c>
      <c r="BV179" s="17">
        <v>12.901968492054113</v>
      </c>
      <c r="BW179" s="17">
        <v>0.97450080168056219</v>
      </c>
      <c r="BX179" s="17">
        <v>0.8977944910551372</v>
      </c>
      <c r="BY179" s="17">
        <v>1E-10</v>
      </c>
      <c r="BZ179" s="17">
        <v>6.1673812908244239</v>
      </c>
      <c r="CA179" s="17">
        <v>3.5369273125466076</v>
      </c>
      <c r="CB179" s="17">
        <v>11.469580002417324</v>
      </c>
      <c r="CC179" s="17">
        <v>21.002697548442875</v>
      </c>
      <c r="CD179" s="17">
        <v>50.748712073886409</v>
      </c>
      <c r="CE179" s="17">
        <v>71.519672340886629</v>
      </c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T179">
        <v>2.1337262752028265</v>
      </c>
      <c r="GU179">
        <v>393.59868412441779</v>
      </c>
    </row>
    <row r="180" spans="1:203" x14ac:dyDescent="0.25">
      <c r="A180" s="121" t="s">
        <v>393</v>
      </c>
      <c r="B180" s="128">
        <v>0.11054887194082379</v>
      </c>
      <c r="C180" s="17">
        <v>0.59441091858549455</v>
      </c>
      <c r="D180" s="17">
        <v>2.3965944403195917E-2</v>
      </c>
      <c r="E180" s="17">
        <v>0.82950409701538286</v>
      </c>
      <c r="F180" s="17">
        <v>1.5657008960343579</v>
      </c>
      <c r="G180" s="17">
        <v>0.84052553641525263</v>
      </c>
      <c r="H180" s="17">
        <v>0.25310865940524802</v>
      </c>
      <c r="I180" s="17">
        <v>0.3245300881413325</v>
      </c>
      <c r="J180" s="17">
        <v>3.1147173296787373E-2</v>
      </c>
      <c r="K180" s="17">
        <v>0.31962704820625076</v>
      </c>
      <c r="L180" s="17">
        <v>9.6144521518409021E-2</v>
      </c>
      <c r="M180" s="17">
        <v>0.7474591269360541</v>
      </c>
      <c r="N180" s="17">
        <v>0.60676556341347043</v>
      </c>
      <c r="O180" s="17">
        <v>5.4483426202866753E-2</v>
      </c>
      <c r="P180" s="17">
        <v>7.7268588163053016</v>
      </c>
      <c r="Q180" s="17">
        <v>17.10037798999668</v>
      </c>
      <c r="R180" s="17">
        <v>0.22181585314456898</v>
      </c>
      <c r="S180" s="17">
        <v>12.477267186981345</v>
      </c>
      <c r="T180" s="17">
        <v>13.246323693883804</v>
      </c>
      <c r="U180" s="17">
        <v>4.4922390294677905</v>
      </c>
      <c r="V180" s="17">
        <v>1.3485517917694225</v>
      </c>
      <c r="W180" s="17">
        <v>0.95808520624671101</v>
      </c>
      <c r="X180" s="17">
        <v>1.6977999075097199</v>
      </c>
      <c r="Y180" s="17">
        <v>0.21439223401803145</v>
      </c>
      <c r="Z180" s="17">
        <v>1.6403086412306649</v>
      </c>
      <c r="AA180" s="17">
        <v>1.3531123994450305</v>
      </c>
      <c r="AB180" s="17">
        <v>1.0346884248156929</v>
      </c>
      <c r="AC180" s="17">
        <v>0.28665331390760657</v>
      </c>
      <c r="AD180" s="17">
        <v>4.3445011935764146</v>
      </c>
      <c r="AE180" s="17">
        <v>1.5162224472411208</v>
      </c>
      <c r="AF180" s="17">
        <v>0.45443550214938339</v>
      </c>
      <c r="AG180" s="17">
        <v>3.0875147482788249E-2</v>
      </c>
      <c r="AH180" s="17">
        <v>1.617896505804896</v>
      </c>
      <c r="AI180" s="17">
        <v>4.0887060237797757</v>
      </c>
      <c r="AJ180" s="17">
        <v>2.1867271932011598</v>
      </c>
      <c r="AK180" s="17">
        <v>1.1923864159012789</v>
      </c>
      <c r="AL180" s="17">
        <v>0.40122903584190556</v>
      </c>
      <c r="AM180" s="17">
        <v>0.28361354704094377</v>
      </c>
      <c r="AN180" s="17">
        <v>3.4873717964429818</v>
      </c>
      <c r="AO180" s="17">
        <v>5.7229149115089593</v>
      </c>
      <c r="AP180" s="17">
        <v>6.2137489683361906</v>
      </c>
      <c r="AQ180" s="17">
        <v>2.3217429185829888</v>
      </c>
      <c r="AR180" s="17">
        <v>7.7147692654790699E-3</v>
      </c>
      <c r="AS180" s="17">
        <v>0.15907344521498507</v>
      </c>
      <c r="AT180" s="17">
        <v>1.4316610069348654</v>
      </c>
      <c r="AU180" s="17">
        <v>10.455673763490189</v>
      </c>
      <c r="AV180" s="17">
        <v>1.6279111637201213</v>
      </c>
      <c r="AW180" s="17">
        <v>4.8793728955809481</v>
      </c>
      <c r="AX180" s="17">
        <v>0.6022492807544495</v>
      </c>
      <c r="AY180" s="17">
        <v>1.77301308715947</v>
      </c>
      <c r="AZ180" s="17">
        <v>2.9241436275238386</v>
      </c>
      <c r="BA180" s="17">
        <v>7.092679122940595</v>
      </c>
      <c r="BB180" s="17">
        <v>4.7506095571575591</v>
      </c>
      <c r="BC180" s="17">
        <v>9.0718263797559953</v>
      </c>
      <c r="BD180" s="17">
        <v>12.522156628628235</v>
      </c>
      <c r="BE180" s="17">
        <v>0.28381635920602299</v>
      </c>
      <c r="BF180" s="17">
        <v>1.5419853836618348E-2</v>
      </c>
      <c r="BG180" s="17">
        <v>9.3519823896069786E-3</v>
      </c>
      <c r="BH180" s="17">
        <v>2.6840308430512776</v>
      </c>
      <c r="BI180" s="17">
        <v>0.2414907635530833</v>
      </c>
      <c r="BJ180" s="17">
        <v>4.0006606987722488</v>
      </c>
      <c r="BK180" s="17">
        <v>11.437872369584396</v>
      </c>
      <c r="BL180" s="17">
        <v>4.0490798366591205</v>
      </c>
      <c r="BM180" s="17">
        <v>1.3284503429305912</v>
      </c>
      <c r="BN180" s="17">
        <v>1.4178874237015162</v>
      </c>
      <c r="BO180" s="17">
        <v>6.7256599629555875</v>
      </c>
      <c r="BP180" s="17">
        <v>2.3265226120224991</v>
      </c>
      <c r="BQ180" s="17">
        <v>20.954267985351475</v>
      </c>
      <c r="BR180" s="17">
        <v>0.5698726264301065</v>
      </c>
      <c r="BS180" s="17">
        <v>85.425843636254967</v>
      </c>
      <c r="BT180" s="17">
        <v>7.2718031919035848</v>
      </c>
      <c r="BU180" s="17">
        <v>5.6840126046412527</v>
      </c>
      <c r="BV180" s="17">
        <v>22.010157235829539</v>
      </c>
      <c r="BW180" s="17">
        <v>0.80395280861412644</v>
      </c>
      <c r="BX180" s="17">
        <v>0.74067091725047773</v>
      </c>
      <c r="BY180" s="17">
        <v>1E-10</v>
      </c>
      <c r="BZ180" s="17">
        <v>11.405450430437702</v>
      </c>
      <c r="CA180" s="17">
        <v>11.733878930891379</v>
      </c>
      <c r="CB180" s="17">
        <v>49.395561170077869</v>
      </c>
      <c r="CC180" s="17">
        <v>36.911786259529741</v>
      </c>
      <c r="CD180" s="17">
        <v>181.22093817226147</v>
      </c>
      <c r="CE180" s="17">
        <v>45.107101411407612</v>
      </c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T180">
        <v>3.6024183375552608</v>
      </c>
      <c r="GU180">
        <v>678.71481146245389</v>
      </c>
    </row>
    <row r="181" spans="1:203" x14ac:dyDescent="0.25">
      <c r="A181" s="121" t="s">
        <v>394</v>
      </c>
      <c r="B181" s="128">
        <v>0.19848070100018439</v>
      </c>
      <c r="C181" s="17">
        <v>1.0452867048199479</v>
      </c>
      <c r="D181" s="17">
        <v>4.2648046124594177E-2</v>
      </c>
      <c r="E181" s="17">
        <v>1.5453113441171038</v>
      </c>
      <c r="F181" s="17">
        <v>2.842110979451431</v>
      </c>
      <c r="G181" s="17">
        <v>1.510654117276939</v>
      </c>
      <c r="H181" s="17">
        <v>0.44862669626887175</v>
      </c>
      <c r="I181" s="17">
        <v>0.58081978329097006</v>
      </c>
      <c r="J181" s="17">
        <v>5.6258994796802797E-2</v>
      </c>
      <c r="K181" s="17">
        <v>0.5704114793618339</v>
      </c>
      <c r="L181" s="17">
        <v>0.17227512174816487</v>
      </c>
      <c r="M181" s="17">
        <v>1.350506296812358</v>
      </c>
      <c r="N181" s="17">
        <v>0.652505861538623</v>
      </c>
      <c r="O181" s="17"/>
      <c r="P181" s="17">
        <v>9.5332424120450696</v>
      </c>
      <c r="Q181" s="17">
        <v>14.488220099713084</v>
      </c>
      <c r="R181" s="17">
        <v>0.53789854571077278</v>
      </c>
      <c r="S181" s="17">
        <v>10.245387735551876</v>
      </c>
      <c r="T181" s="17">
        <v>10.876878749224002</v>
      </c>
      <c r="U181" s="17">
        <v>10.893580448287544</v>
      </c>
      <c r="V181" s="17">
        <v>2.5499963163868178</v>
      </c>
      <c r="W181" s="17">
        <v>1.8257095371396086</v>
      </c>
      <c r="X181" s="17">
        <v>3.1992080660505442</v>
      </c>
      <c r="Y181" s="17">
        <v>0.40012220578349544</v>
      </c>
      <c r="Z181" s="17">
        <v>3.0735027958638064</v>
      </c>
      <c r="AA181" s="17">
        <v>2.485502229515324</v>
      </c>
      <c r="AB181" s="17">
        <v>1.9139852294594617</v>
      </c>
      <c r="AC181" s="17">
        <v>0.53685627503590205</v>
      </c>
      <c r="AD181" s="17">
        <v>8.0357575653730748</v>
      </c>
      <c r="AE181" s="17">
        <v>2.8125444484481754</v>
      </c>
      <c r="AF181" s="17">
        <v>0.84321200308702904</v>
      </c>
      <c r="AG181" s="17">
        <v>5.7594095051357014E-2</v>
      </c>
      <c r="AH181" s="17">
        <v>3.0257527424236472</v>
      </c>
      <c r="AI181" s="17">
        <v>13.801773840968638</v>
      </c>
      <c r="AJ181" s="17">
        <v>1.2150406087391359</v>
      </c>
      <c r="AK181" s="17">
        <v>3.092657541328439</v>
      </c>
      <c r="AL181" s="17">
        <v>6.9879040972058732E-3</v>
      </c>
      <c r="AM181" s="17">
        <v>0.95130182035074551</v>
      </c>
      <c r="AN181" s="17">
        <v>2.2290683940935185</v>
      </c>
      <c r="AO181" s="17">
        <v>6.9453364466117655</v>
      </c>
      <c r="AP181" s="17">
        <v>7.2994855936703829</v>
      </c>
      <c r="AQ181" s="17">
        <v>5.8802009598371514</v>
      </c>
      <c r="AR181" s="17">
        <v>6.010272348563403E-2</v>
      </c>
      <c r="AS181" s="17">
        <v>1.2392784492524545</v>
      </c>
      <c r="AT181" s="17">
        <v>11.15350604327209</v>
      </c>
      <c r="AU181" s="17">
        <v>13.753948051809916</v>
      </c>
      <c r="AV181" s="17">
        <v>1.0017868433810384</v>
      </c>
      <c r="AW181" s="17">
        <v>5.7571206632814595</v>
      </c>
      <c r="AX181" s="17">
        <v>0.2347981514886899</v>
      </c>
      <c r="AY181" s="17">
        <v>0.69124232893859427</v>
      </c>
      <c r="AZ181" s="17">
        <v>1.1400321102416804</v>
      </c>
      <c r="BA181" s="17">
        <v>2.6511935747534028</v>
      </c>
      <c r="BB181" s="17">
        <v>1.9999064255981522</v>
      </c>
      <c r="BC181" s="17">
        <v>8.7376891442784856</v>
      </c>
      <c r="BD181" s="17">
        <v>8.3398430600638243</v>
      </c>
      <c r="BE181" s="17">
        <v>0.18902366132727641</v>
      </c>
      <c r="BF181" s="17">
        <v>2.475612226009509E-2</v>
      </c>
      <c r="BG181" s="17">
        <v>1.5014332941442448E-2</v>
      </c>
      <c r="BH181" s="17">
        <v>4.3091326548537188</v>
      </c>
      <c r="BI181" s="17">
        <v>0.38770632527052112</v>
      </c>
      <c r="BJ181" s="17">
        <v>1.8160482579317236</v>
      </c>
      <c r="BK181" s="17">
        <v>13.798144232888211</v>
      </c>
      <c r="BL181" s="17">
        <v>0.92600433673616378</v>
      </c>
      <c r="BM181" s="17">
        <v>0.46190818175240739</v>
      </c>
      <c r="BN181" s="17">
        <v>1.0235624180634428</v>
      </c>
      <c r="BO181" s="17">
        <v>26.124142621264102</v>
      </c>
      <c r="BP181" s="17">
        <v>5.9480736179043214</v>
      </c>
      <c r="BQ181" s="17">
        <v>23.199775905575724</v>
      </c>
      <c r="BR181" s="17">
        <v>0.63094149779618658</v>
      </c>
      <c r="BS181" s="17">
        <v>120.51797067793427</v>
      </c>
      <c r="BT181" s="17">
        <v>4.1009875617134055</v>
      </c>
      <c r="BU181" s="17">
        <v>6.7416247639742908</v>
      </c>
      <c r="BV181" s="17">
        <v>27.317777815545721</v>
      </c>
      <c r="BW181" s="17">
        <v>1.365383500073365</v>
      </c>
      <c r="BX181" s="17">
        <v>1.2579094675237348</v>
      </c>
      <c r="BY181" s="17">
        <v>1E-10</v>
      </c>
      <c r="BZ181" s="17">
        <v>9.3914210575003558</v>
      </c>
      <c r="CA181" s="17">
        <v>18.297142581310389</v>
      </c>
      <c r="CB181" s="17">
        <v>176.21375648731859</v>
      </c>
      <c r="CC181" s="17">
        <v>81.745692641541751</v>
      </c>
      <c r="CD181" s="17">
        <v>390.55913124382568</v>
      </c>
      <c r="CE181" s="17">
        <v>60.768111628924309</v>
      </c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T181">
        <v>6.1640883424861022</v>
      </c>
      <c r="GU181">
        <v>1179.8283802426381</v>
      </c>
    </row>
    <row r="182" spans="1:203" x14ac:dyDescent="0.25">
      <c r="A182" s="121" t="s">
        <v>44</v>
      </c>
      <c r="B182" s="128">
        <v>0.97786925736306529</v>
      </c>
      <c r="C182" s="17">
        <v>3.8855387891077671</v>
      </c>
      <c r="D182" s="17">
        <v>0.23941547489930334</v>
      </c>
      <c r="E182" s="17">
        <v>2.25645747249578</v>
      </c>
      <c r="F182" s="17">
        <v>4.8532602671237246</v>
      </c>
      <c r="G182" s="17">
        <v>1.7623638968683939</v>
      </c>
      <c r="H182" s="17">
        <v>1.6107640059526604</v>
      </c>
      <c r="I182" s="17">
        <v>1.1683241620059015</v>
      </c>
      <c r="J182" s="17">
        <v>0.20533887239009169</v>
      </c>
      <c r="K182" s="17">
        <v>1.3719539183287393</v>
      </c>
      <c r="L182" s="17">
        <v>1.3491404971606185</v>
      </c>
      <c r="M182" s="17">
        <v>23.866565941590441</v>
      </c>
      <c r="N182" s="17">
        <v>3.2180924608809014</v>
      </c>
      <c r="O182" s="17">
        <v>5.5975871628920171</v>
      </c>
      <c r="P182" s="17">
        <v>70.229433401059836</v>
      </c>
      <c r="Q182" s="17">
        <v>13.011167776217183</v>
      </c>
      <c r="R182" s="17">
        <v>1.5512359917090117</v>
      </c>
      <c r="S182" s="17">
        <v>60.632259418308571</v>
      </c>
      <c r="T182" s="17">
        <v>38.256363263341534</v>
      </c>
      <c r="U182" s="17">
        <v>31.415801743118184</v>
      </c>
      <c r="V182" s="17">
        <v>9.6224632019134191</v>
      </c>
      <c r="W182" s="17">
        <v>2.9841327814758545</v>
      </c>
      <c r="X182" s="17">
        <v>5.0859254148275497</v>
      </c>
      <c r="Y182" s="17">
        <v>2.7440729882320274</v>
      </c>
      <c r="Z182" s="17">
        <v>4.8847171583768292</v>
      </c>
      <c r="AA182" s="17">
        <v>3.9221508203658417</v>
      </c>
      <c r="AB182" s="17">
        <v>3.6939966895818741</v>
      </c>
      <c r="AC182" s="17">
        <v>5.5546205803142188</v>
      </c>
      <c r="AD182" s="17">
        <v>7.3458638736165538</v>
      </c>
      <c r="AE182" s="17">
        <v>3.2978214927603386</v>
      </c>
      <c r="AF182" s="17">
        <v>0.92164052096487614</v>
      </c>
      <c r="AG182" s="17">
        <v>0.54093921308292281</v>
      </c>
      <c r="AH182" s="17">
        <v>6.820685300877722</v>
      </c>
      <c r="AI182" s="17">
        <v>19.091002137045791</v>
      </c>
      <c r="AJ182" s="17">
        <v>0.69478226371374241</v>
      </c>
      <c r="AK182" s="17">
        <v>0.1761690782995543</v>
      </c>
      <c r="AL182" s="17">
        <v>1.600222316810797</v>
      </c>
      <c r="AM182" s="17">
        <v>0.27677285827620002</v>
      </c>
      <c r="AN182" s="17">
        <v>11.532405882201164</v>
      </c>
      <c r="AO182" s="17">
        <v>10.027579523040314</v>
      </c>
      <c r="AP182" s="17">
        <v>0.45929066853124489</v>
      </c>
      <c r="AQ182" s="17">
        <v>37.188084448589876</v>
      </c>
      <c r="AR182" s="17">
        <v>2.6130123483290055E-2</v>
      </c>
      <c r="AS182" s="17">
        <v>0.53878588242156822</v>
      </c>
      <c r="AT182" s="17">
        <v>4.8490729417941134</v>
      </c>
      <c r="AU182" s="17">
        <v>2.2029502362006501</v>
      </c>
      <c r="AV182" s="17">
        <v>2.2901724171445395</v>
      </c>
      <c r="AW182" s="17">
        <v>1.3472989226536234</v>
      </c>
      <c r="AX182" s="17">
        <v>0.71950117386599244</v>
      </c>
      <c r="AY182" s="17">
        <v>2.1182009481072859</v>
      </c>
      <c r="AZ182" s="17">
        <v>3.4934450563735586</v>
      </c>
      <c r="BA182" s="17">
        <v>4.5538267423809762</v>
      </c>
      <c r="BB182" s="17">
        <v>4.1674301703517367</v>
      </c>
      <c r="BC182" s="17">
        <v>2.1996320450098543</v>
      </c>
      <c r="BD182" s="17">
        <v>8.8306258928024395</v>
      </c>
      <c r="BE182" s="17">
        <v>0.20014732004515584</v>
      </c>
      <c r="BF182" s="17">
        <v>0.24359999999999998</v>
      </c>
      <c r="BG182" s="17">
        <v>5.0028660738350751E-2</v>
      </c>
      <c r="BH182" s="17">
        <v>0.1746792397690162</v>
      </c>
      <c r="BI182" s="17">
        <v>1.5716444949915927E-2</v>
      </c>
      <c r="BJ182" s="17">
        <v>2.872551637684956</v>
      </c>
      <c r="BK182" s="17">
        <v>6.864736339064331</v>
      </c>
      <c r="BL182" s="17">
        <v>0.71436000568739133</v>
      </c>
      <c r="BM182" s="17">
        <v>1.2751409395526072</v>
      </c>
      <c r="BN182" s="17">
        <v>18.994901113697633</v>
      </c>
      <c r="BO182" s="17"/>
      <c r="BP182" s="17">
        <v>26.789499868877172</v>
      </c>
      <c r="BQ182" s="17">
        <v>66.736391671430582</v>
      </c>
      <c r="BR182" s="17">
        <v>1.8149640362933692</v>
      </c>
      <c r="BS182" s="17">
        <v>228.87243072579375</v>
      </c>
      <c r="BT182" s="17">
        <v>20.333469225374571</v>
      </c>
      <c r="BU182" s="17">
        <v>47.135838078055194</v>
      </c>
      <c r="BV182" s="17">
        <v>157.6241332043376</v>
      </c>
      <c r="BW182" s="17">
        <v>8.0007363484811655</v>
      </c>
      <c r="BX182" s="17">
        <v>7.3709708659691291</v>
      </c>
      <c r="BY182" s="17">
        <v>1E-10</v>
      </c>
      <c r="BZ182" s="17">
        <v>26.889400300448226</v>
      </c>
      <c r="CA182" s="17">
        <v>50.195877192303726</v>
      </c>
      <c r="CB182" s="17">
        <v>173.66808532927968</v>
      </c>
      <c r="CC182" s="17">
        <v>218.01688641048383</v>
      </c>
      <c r="CD182" s="17">
        <v>102.74198391917837</v>
      </c>
      <c r="CE182" s="17">
        <v>265.33226714420169</v>
      </c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T182">
        <v>104.6876371994135</v>
      </c>
      <c r="GU182">
        <v>1980.8777787595134</v>
      </c>
    </row>
    <row r="183" spans="1:203" x14ac:dyDescent="0.25">
      <c r="A183" s="121" t="s">
        <v>530</v>
      </c>
      <c r="B183" s="12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>
        <v>100.10546578376849</v>
      </c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U183">
        <v>100.10546578376849</v>
      </c>
    </row>
    <row r="184" spans="1:203" x14ac:dyDescent="0.25">
      <c r="A184" s="121" t="s">
        <v>771</v>
      </c>
      <c r="B184" s="128">
        <v>1.1380337212306384</v>
      </c>
      <c r="C184" s="17">
        <v>5.1309886174808232</v>
      </c>
      <c r="D184" s="17">
        <v>0.45861745780626373</v>
      </c>
      <c r="E184" s="17">
        <v>0.32949943974081675</v>
      </c>
      <c r="F184" s="17">
        <v>0.39229903722425769</v>
      </c>
      <c r="G184" s="17">
        <v>0.28689142199565554</v>
      </c>
      <c r="H184" s="17">
        <v>2.5946806939425278</v>
      </c>
      <c r="I184" s="17">
        <v>0.18221518650909874</v>
      </c>
      <c r="J184" s="17">
        <v>0.16538896331747396</v>
      </c>
      <c r="K184" s="17">
        <v>0.87988608074156749</v>
      </c>
      <c r="L184" s="17">
        <v>5.4618586019405608</v>
      </c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U184">
        <v>17.020359221929681</v>
      </c>
    </row>
    <row r="185" spans="1:203" x14ac:dyDescent="0.25">
      <c r="A185" s="121" t="s">
        <v>529</v>
      </c>
      <c r="B185" s="12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>
        <v>1019.8449747683386</v>
      </c>
      <c r="FU185" s="17"/>
      <c r="FV185" s="17"/>
      <c r="FW185" s="17">
        <v>254.89711904105815</v>
      </c>
      <c r="FX185" s="17"/>
      <c r="FY185" s="17">
        <v>7.2849449808072023E-2</v>
      </c>
      <c r="FZ185" s="17">
        <v>0.29200118313886841</v>
      </c>
      <c r="GA185" s="17">
        <v>0.68041849005398325</v>
      </c>
      <c r="GB185" s="17">
        <v>1.5047952686932733</v>
      </c>
      <c r="GC185" s="17">
        <v>3.8082168470676194</v>
      </c>
      <c r="GD185" s="17">
        <v>7.3376414807888093</v>
      </c>
      <c r="GE185">
        <v>12.78339268763051</v>
      </c>
      <c r="GF185">
        <v>38.526376631336703</v>
      </c>
      <c r="GG185">
        <v>82.048918146332113</v>
      </c>
      <c r="GH185">
        <v>281.28715747026348</v>
      </c>
      <c r="GI185">
        <v>531.81407770702924</v>
      </c>
      <c r="GN185">
        <v>-3.3750779948604759E-14</v>
      </c>
      <c r="GO185">
        <v>1.0658141036401503E-14</v>
      </c>
      <c r="GP185">
        <v>3.1710745140856034E-15</v>
      </c>
      <c r="GU185">
        <v>2234.8979391715393</v>
      </c>
    </row>
    <row r="186" spans="1:203" x14ac:dyDescent="0.25">
      <c r="A186" s="121" t="s">
        <v>531</v>
      </c>
      <c r="B186" s="12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>
        <v>100.10546578376849</v>
      </c>
      <c r="FV186" s="17"/>
      <c r="FW186" s="17"/>
      <c r="FX186" s="17"/>
      <c r="FY186" s="17"/>
      <c r="FZ186" s="17"/>
      <c r="GA186" s="17"/>
      <c r="GB186" s="17"/>
      <c r="GC186" s="17"/>
      <c r="GD186" s="17"/>
      <c r="GU186">
        <v>100.10546578376849</v>
      </c>
    </row>
    <row r="187" spans="1:203" x14ac:dyDescent="0.25">
      <c r="A187" s="121" t="s">
        <v>46</v>
      </c>
      <c r="B187" s="12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>
        <v>15.821108519942223</v>
      </c>
      <c r="FQ187" s="17">
        <v>11.106089820590917</v>
      </c>
      <c r="FR187" s="17">
        <v>1.1937366864955701</v>
      </c>
      <c r="FS187" s="17">
        <v>4.7182217976549513E-2</v>
      </c>
      <c r="FT187" s="17">
        <v>1.6930988885680074</v>
      </c>
      <c r="FU187" s="17"/>
      <c r="FV187" s="17">
        <v>3.5132876448777765E-2</v>
      </c>
      <c r="FW187" s="17">
        <v>0.98379586168362176</v>
      </c>
      <c r="FX187" s="17"/>
      <c r="FY187" s="17"/>
      <c r="FZ187" s="17"/>
      <c r="GA187" s="17"/>
      <c r="GB187" s="17"/>
      <c r="GC187" s="17"/>
      <c r="GD187" s="17"/>
      <c r="GI187">
        <v>49.362114560318972</v>
      </c>
      <c r="GT187">
        <v>3.1696036656411068E-2</v>
      </c>
      <c r="GU187">
        <v>80.273955468681052</v>
      </c>
    </row>
    <row r="188" spans="1:203" x14ac:dyDescent="0.25">
      <c r="A188" s="121" t="s">
        <v>47</v>
      </c>
      <c r="B188" s="12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>
        <v>20.342259295039533</v>
      </c>
      <c r="FQ188" s="17">
        <v>15.595994531619938</v>
      </c>
      <c r="FR188" s="17">
        <v>4.7010049082248448</v>
      </c>
      <c r="FS188" s="17">
        <v>0.54925457581283288</v>
      </c>
      <c r="FT188" s="17">
        <v>4.4835270052917489</v>
      </c>
      <c r="FU188" s="17"/>
      <c r="FV188" s="17">
        <v>6.0611666211144305E-2</v>
      </c>
      <c r="FW188" s="17">
        <v>2.1510303781796347</v>
      </c>
      <c r="FX188" s="17"/>
      <c r="FY188" s="17"/>
      <c r="FZ188" s="17"/>
      <c r="GA188" s="17"/>
      <c r="GB188" s="17"/>
      <c r="GC188" s="17"/>
      <c r="GD188" s="17"/>
      <c r="GI188">
        <v>62.401922439201051</v>
      </c>
      <c r="GT188">
        <v>6.9305122792575308E-2</v>
      </c>
      <c r="GU188">
        <v>110.3549099223733</v>
      </c>
    </row>
    <row r="189" spans="1:203" x14ac:dyDescent="0.25">
      <c r="A189" s="121" t="s">
        <v>48</v>
      </c>
      <c r="B189" s="12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>
        <v>16.209690546947321</v>
      </c>
      <c r="FQ189" s="17">
        <v>21.823847363241502</v>
      </c>
      <c r="FR189" s="17">
        <v>9.6914475227382617</v>
      </c>
      <c r="FS189" s="17">
        <v>1.2615094318959026</v>
      </c>
      <c r="FT189" s="17">
        <v>7.4372294016749931</v>
      </c>
      <c r="FU189" s="17"/>
      <c r="FV189" s="17">
        <v>0.11917175417921647</v>
      </c>
      <c r="FW189" s="17">
        <v>4.7370999030829326</v>
      </c>
      <c r="FX189" s="17"/>
      <c r="FY189" s="17"/>
      <c r="FZ189" s="17"/>
      <c r="GA189" s="17"/>
      <c r="GB189" s="17"/>
      <c r="GC189" s="17"/>
      <c r="GD189" s="17"/>
      <c r="GI189">
        <v>67.576401190787763</v>
      </c>
      <c r="GT189">
        <v>0.15262921981009092</v>
      </c>
      <c r="GU189">
        <v>129.00902633435797</v>
      </c>
    </row>
    <row r="190" spans="1:203" x14ac:dyDescent="0.25">
      <c r="A190" s="121" t="s">
        <v>49</v>
      </c>
      <c r="B190" s="12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>
        <v>18.818511476276647</v>
      </c>
      <c r="FQ190" s="17">
        <v>28.49849759979978</v>
      </c>
      <c r="FR190" s="17">
        <v>17.677873003726884</v>
      </c>
      <c r="FS190" s="17">
        <v>1.5186115991310412</v>
      </c>
      <c r="FT190" s="17">
        <v>12.106050328537599</v>
      </c>
      <c r="FU190" s="17"/>
      <c r="FV190" s="17">
        <v>0.1819305223572934</v>
      </c>
      <c r="FW190" s="17">
        <v>7.7685453524628185</v>
      </c>
      <c r="FX190" s="17"/>
      <c r="FY190" s="17"/>
      <c r="FZ190" s="17"/>
      <c r="GA190" s="17"/>
      <c r="GB190" s="17"/>
      <c r="GC190" s="17"/>
      <c r="GD190" s="17"/>
      <c r="GI190">
        <v>71.98751416273339</v>
      </c>
      <c r="GT190">
        <v>0.25027973734315545</v>
      </c>
      <c r="GU190">
        <v>158.80781378236861</v>
      </c>
    </row>
    <row r="191" spans="1:203" x14ac:dyDescent="0.25">
      <c r="A191" s="121" t="s">
        <v>50</v>
      </c>
      <c r="B191" s="12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>
        <v>17.228237489094809</v>
      </c>
      <c r="FQ191" s="17">
        <v>35.444611659275921</v>
      </c>
      <c r="FR191" s="17">
        <v>23.415122904694826</v>
      </c>
      <c r="FS191" s="17">
        <v>4.0125932645948943</v>
      </c>
      <c r="FT191" s="17">
        <v>17.577404905462849</v>
      </c>
      <c r="FU191" s="17"/>
      <c r="FV191" s="17">
        <v>0.25587730276596937</v>
      </c>
      <c r="FW191" s="17">
        <v>9.9693032769098533</v>
      </c>
      <c r="FX191" s="17"/>
      <c r="FY191" s="17"/>
      <c r="FZ191" s="17"/>
      <c r="GA191" s="17"/>
      <c r="GB191" s="17"/>
      <c r="GC191" s="17"/>
      <c r="GD191" s="17"/>
      <c r="GI191">
        <v>64.270768847131635</v>
      </c>
      <c r="GT191">
        <v>0.32112960717226352</v>
      </c>
      <c r="GU191">
        <v>172.49504925710303</v>
      </c>
    </row>
    <row r="192" spans="1:203" x14ac:dyDescent="0.25">
      <c r="A192" s="121" t="s">
        <v>51</v>
      </c>
      <c r="B192" s="12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>
        <v>22.399235584750901</v>
      </c>
      <c r="FQ192" s="17">
        <v>51.808598899826563</v>
      </c>
      <c r="FR192" s="17">
        <v>44.771367302222963</v>
      </c>
      <c r="FS192" s="17">
        <v>12.171181014303672</v>
      </c>
      <c r="FT192" s="17">
        <v>28.822172046139471</v>
      </c>
      <c r="FU192" s="17"/>
      <c r="FV192" s="17">
        <v>0.41863225340541332</v>
      </c>
      <c r="FW192" s="17">
        <v>15.956470833268725</v>
      </c>
      <c r="FX192" s="17"/>
      <c r="FY192" s="17"/>
      <c r="FZ192" s="17"/>
      <c r="GA192" s="17"/>
      <c r="GB192" s="17"/>
      <c r="GC192" s="17"/>
      <c r="GD192" s="17"/>
      <c r="GI192">
        <v>64.864237759791877</v>
      </c>
      <c r="GT192">
        <v>0.5135587565774381</v>
      </c>
      <c r="GU192">
        <v>241.72545445028697</v>
      </c>
    </row>
    <row r="193" spans="1:203" x14ac:dyDescent="0.25">
      <c r="A193" s="121" t="s">
        <v>52</v>
      </c>
      <c r="FP193">
        <v>18.220858472355257</v>
      </c>
      <c r="FQ193">
        <v>46.737925968486991</v>
      </c>
      <c r="FR193">
        <v>79.071383258939576</v>
      </c>
      <c r="FS193">
        <v>25.140831233834106</v>
      </c>
      <c r="FT193">
        <v>47.141926413477528</v>
      </c>
      <c r="FV193">
        <v>0.64793445474398381</v>
      </c>
      <c r="FW193">
        <v>29.022882603181824</v>
      </c>
      <c r="GI193">
        <v>47.44361067695452</v>
      </c>
      <c r="GT193">
        <v>0.93401982531596039</v>
      </c>
      <c r="GU193">
        <v>294.36137290728971</v>
      </c>
    </row>
    <row r="194" spans="1:203" x14ac:dyDescent="0.25">
      <c r="A194" s="121" t="s">
        <v>53</v>
      </c>
      <c r="FP194">
        <v>16.051402377131591</v>
      </c>
      <c r="FQ194">
        <v>68.512482492860883</v>
      </c>
      <c r="FR194">
        <v>101.33435998479344</v>
      </c>
      <c r="FS194">
        <v>71.078944450071674</v>
      </c>
      <c r="FT194">
        <v>70.737945746608631</v>
      </c>
      <c r="FV194">
        <v>1.2584796526625881</v>
      </c>
      <c r="FW194">
        <v>56.390167214030022</v>
      </c>
      <c r="GI194">
        <v>40.081759946125615</v>
      </c>
      <c r="GT194">
        <v>1.8130943334141769</v>
      </c>
      <c r="GU194">
        <v>427.25863619769859</v>
      </c>
    </row>
    <row r="195" spans="1:203" x14ac:dyDescent="0.25">
      <c r="A195" s="121" t="s">
        <v>54</v>
      </c>
      <c r="FP195">
        <v>13.542198297240626</v>
      </c>
      <c r="FQ195">
        <v>66.834338428341582</v>
      </c>
      <c r="FR195">
        <v>171.13281532761982</v>
      </c>
      <c r="FS195">
        <v>248.66470676925147</v>
      </c>
      <c r="FT195">
        <v>125.8349811835662</v>
      </c>
      <c r="FV195">
        <v>3.9324164194451039</v>
      </c>
      <c r="FW195">
        <v>147.00909696643231</v>
      </c>
      <c r="GI195">
        <v>28.924916302279286</v>
      </c>
      <c r="GT195">
        <v>4.7367195575138208</v>
      </c>
      <c r="GU195">
        <v>810.6121892516901</v>
      </c>
    </row>
    <row r="196" spans="1:203" x14ac:dyDescent="0.25">
      <c r="A196" s="121" t="s">
        <v>716</v>
      </c>
      <c r="FP196">
        <v>21.866888109847128</v>
      </c>
      <c r="FQ196">
        <v>44.719145800975305</v>
      </c>
      <c r="FR196">
        <v>221.46775700838546</v>
      </c>
      <c r="FS196">
        <v>808.09556853446861</v>
      </c>
      <c r="FT196">
        <v>328.01939425974439</v>
      </c>
      <c r="FV196">
        <v>10.110172319710182</v>
      </c>
      <c r="FW196">
        <v>522.8791546114569</v>
      </c>
      <c r="GI196">
        <v>14.470215914457343</v>
      </c>
      <c r="GT196">
        <v>16.98414345742346</v>
      </c>
      <c r="GU196">
        <v>1988.6124400164688</v>
      </c>
    </row>
    <row r="197" spans="1:203" x14ac:dyDescent="0.25">
      <c r="A197" s="121" t="s">
        <v>59</v>
      </c>
      <c r="FT197">
        <v>108.17881512894466</v>
      </c>
      <c r="FW197">
        <v>305.9764604838162</v>
      </c>
      <c r="FY197">
        <v>2.8641913439557284E-2</v>
      </c>
      <c r="FZ197">
        <v>0.19345955047948943</v>
      </c>
      <c r="GA197">
        <v>0.51482548199879108</v>
      </c>
      <c r="GB197">
        <v>0.91436677452595849</v>
      </c>
      <c r="GC197">
        <v>1.9601858631832316</v>
      </c>
      <c r="GD197">
        <v>5.4147306022497004</v>
      </c>
      <c r="GE197">
        <v>8.7732365711941593</v>
      </c>
      <c r="GF197">
        <v>20.321218281131159</v>
      </c>
      <c r="GG197">
        <v>66.390270894468301</v>
      </c>
      <c r="GH197">
        <v>208.46212949470606</v>
      </c>
      <c r="GI197">
        <v>265.57803331964146</v>
      </c>
      <c r="GJ197">
        <v>94.641475727650743</v>
      </c>
      <c r="GK197">
        <v>783.77082749496378</v>
      </c>
      <c r="GL197">
        <v>55.785149185129832</v>
      </c>
      <c r="GM197">
        <v>498.87708587418138</v>
      </c>
      <c r="GT197">
        <v>0.96805432350022447</v>
      </c>
      <c r="GU197">
        <v>2426.7489669652045</v>
      </c>
    </row>
    <row r="198" spans="1:203" x14ac:dyDescent="0.25">
      <c r="A198" s="121" t="s">
        <v>57</v>
      </c>
      <c r="B198">
        <v>4.950360750898648E-3</v>
      </c>
      <c r="C198">
        <v>1.9501835863842829E-2</v>
      </c>
      <c r="D198">
        <v>8.3568630867794939E-4</v>
      </c>
      <c r="E198">
        <v>1.404782721548355E-2</v>
      </c>
      <c r="F198">
        <v>5.5109912897996056E-2</v>
      </c>
      <c r="G198">
        <v>1.8737489848847707E-2</v>
      </c>
      <c r="H198">
        <v>6.7909735246289961E-3</v>
      </c>
      <c r="I198">
        <v>8.6504105685178915E-3</v>
      </c>
      <c r="J198">
        <v>7.7950305156104999E-4</v>
      </c>
      <c r="K198">
        <v>8.6540321595560341E-3</v>
      </c>
      <c r="L198">
        <v>2.0392436515235118E-3</v>
      </c>
      <c r="M198">
        <v>5.3845498407274076E-3</v>
      </c>
      <c r="N198">
        <v>0.39353551782003032</v>
      </c>
      <c r="O198">
        <v>4.7256941500833691E-2</v>
      </c>
      <c r="P198">
        <v>1.2001489632255282</v>
      </c>
      <c r="Q198">
        <v>1.6781488228322936</v>
      </c>
      <c r="R198">
        <v>2.698653594318377E-2</v>
      </c>
      <c r="S198">
        <v>0.88722853135939939</v>
      </c>
      <c r="T198">
        <v>0.39191283600134807</v>
      </c>
      <c r="U198">
        <v>0.54653429101432882</v>
      </c>
      <c r="V198">
        <v>-0.11515640632179737</v>
      </c>
      <c r="W198">
        <v>0.3096230914210425</v>
      </c>
      <c r="X198">
        <v>0.16853127543718063</v>
      </c>
      <c r="Y198">
        <v>-3.0149254000661773E-2</v>
      </c>
      <c r="Z198">
        <v>0.53891456934770743</v>
      </c>
      <c r="AA198">
        <v>0.11196359386593091</v>
      </c>
      <c r="AC198">
        <v>-0.18955741521870678</v>
      </c>
      <c r="AD198">
        <v>0.20863873864031801</v>
      </c>
      <c r="AE198">
        <v>-0.23452293085051004</v>
      </c>
      <c r="AF198">
        <v>-8.6675626872086992E-2</v>
      </c>
      <c r="AH198">
        <v>-0.69034270869450032</v>
      </c>
      <c r="AI198">
        <v>0.97020405475209348</v>
      </c>
      <c r="AJ198">
        <v>0.13402074477029385</v>
      </c>
      <c r="AK198">
        <v>0.20177949730993022</v>
      </c>
      <c r="AL198">
        <v>-2.3337180477772635E-4</v>
      </c>
      <c r="AM198">
        <v>0.10173914816640281</v>
      </c>
      <c r="AN198">
        <v>0.25515429908377496</v>
      </c>
      <c r="AO198">
        <v>0.1135428072332083</v>
      </c>
      <c r="AP198">
        <v>0.48745958065811845</v>
      </c>
      <c r="AQ198">
        <v>1.0154832306325672</v>
      </c>
      <c r="AR198">
        <v>-6.4587314316018737E-3</v>
      </c>
      <c r="AS198">
        <v>-0.1331747749269106</v>
      </c>
      <c r="AT198">
        <v>-1.1985729743421956</v>
      </c>
      <c r="AU198">
        <v>0.83667447675213946</v>
      </c>
      <c r="AV198">
        <v>3.7928756188871322E-2</v>
      </c>
      <c r="AW198">
        <v>-3.73286268243046E-2</v>
      </c>
      <c r="AX198">
        <v>2.8361852363657184E-2</v>
      </c>
      <c r="AY198">
        <v>8.3496879155845166E-2</v>
      </c>
      <c r="AZ198">
        <v>0.13770731241067957</v>
      </c>
      <c r="BA198">
        <v>0.64368136484814875</v>
      </c>
      <c r="BB198">
        <v>0.13041517238738334</v>
      </c>
      <c r="BC198">
        <v>0.12522407460151369</v>
      </c>
      <c r="BD198">
        <v>5.1033078340839935E-2</v>
      </c>
      <c r="BE198">
        <v>1.1566715641185541E-3</v>
      </c>
      <c r="BF198">
        <v>3.7383728369404295E-3</v>
      </c>
      <c r="BG198">
        <v>9.1611620142267316E-4</v>
      </c>
      <c r="BH198">
        <v>0.28415923769381518</v>
      </c>
      <c r="BI198">
        <v>2.5566707424021399E-2</v>
      </c>
      <c r="BJ198">
        <v>0.13930499929229312</v>
      </c>
      <c r="BK198">
        <v>0.1086962002319089</v>
      </c>
      <c r="BL198">
        <v>8.8032447929506596E-2</v>
      </c>
      <c r="BM198">
        <v>8.8151199612955727E-2</v>
      </c>
      <c r="BN198">
        <v>0.21581843510656726</v>
      </c>
      <c r="BO198">
        <v>0.26130981730472158</v>
      </c>
      <c r="BP198">
        <v>-0.35092011035951176</v>
      </c>
      <c r="BQ198">
        <v>1.7660046144469501</v>
      </c>
      <c r="BR198">
        <v>4.8028291354587756E-2</v>
      </c>
      <c r="BS198">
        <v>11.897662361066503</v>
      </c>
      <c r="BT198">
        <v>2.0840611408183616</v>
      </c>
      <c r="BU198">
        <v>0.97835027042422196</v>
      </c>
      <c r="BV198">
        <v>3.2716425470250172</v>
      </c>
      <c r="BW198">
        <v>0.29030178292508579</v>
      </c>
      <c r="BX198">
        <v>0.26745113088071149</v>
      </c>
      <c r="BZ198">
        <v>1.2766796409692378</v>
      </c>
      <c r="CA198">
        <v>1.5104103605517785</v>
      </c>
      <c r="CB198">
        <v>7.2176447633525331</v>
      </c>
      <c r="CC198">
        <v>37.885056897176085</v>
      </c>
      <c r="CD198">
        <v>10.244446975352988</v>
      </c>
      <c r="CE198">
        <v>5.7511658140091688</v>
      </c>
      <c r="GU198">
        <v>94.641475727650786</v>
      </c>
    </row>
    <row r="199" spans="1:203" x14ac:dyDescent="0.25">
      <c r="A199" s="121" t="s">
        <v>58</v>
      </c>
      <c r="FW199">
        <v>238.84957437830064</v>
      </c>
      <c r="FX199">
        <v>7.3902500000000018</v>
      </c>
      <c r="FY199">
        <v>4.9172129180683165E-2</v>
      </c>
      <c r="FZ199">
        <v>0.33213114275879407</v>
      </c>
      <c r="GA199">
        <v>0.88385535873660226</v>
      </c>
      <c r="GB199">
        <v>1.5697793596495067</v>
      </c>
      <c r="GC199">
        <v>3.3651777582483939</v>
      </c>
      <c r="GD199">
        <v>9.2936928319889631</v>
      </c>
      <c r="GE199">
        <v>15.057902619297064</v>
      </c>
      <c r="GF199">
        <v>34.867315484202109</v>
      </c>
      <c r="GG199">
        <v>113.93674864820807</v>
      </c>
      <c r="GH199">
        <v>358.17522778439275</v>
      </c>
      <c r="GU199">
        <v>783.77082749496356</v>
      </c>
    </row>
    <row r="200" spans="1:203" x14ac:dyDescent="0.25">
      <c r="A200" s="121" t="s">
        <v>56</v>
      </c>
      <c r="CF200">
        <v>0.20479564087040875</v>
      </c>
      <c r="CG200">
        <v>1.5219600950365552E-2</v>
      </c>
      <c r="CH200">
        <v>1.7380244357930921E-2</v>
      </c>
      <c r="CI200">
        <v>2.1858391077276971E-2</v>
      </c>
      <c r="CJ200">
        <v>2.3649212872443398E-2</v>
      </c>
      <c r="CK200">
        <v>3.9369742897261487E-3</v>
      </c>
      <c r="CL200">
        <v>5.407279730493425E-2</v>
      </c>
      <c r="CM200">
        <v>2.2707636327242022E-4</v>
      </c>
      <c r="CN200">
        <v>2.853496720147293E-2</v>
      </c>
      <c r="CP200">
        <v>8.3293855381955537E-2</v>
      </c>
      <c r="CQ200">
        <v>2.0329451524583337E-2</v>
      </c>
      <c r="CR200">
        <v>3.7757866401557294E-3</v>
      </c>
      <c r="CS200">
        <v>3.380183666415492E-2</v>
      </c>
      <c r="CZ200">
        <v>5.7245655819736806E-5</v>
      </c>
      <c r="DA200">
        <v>1.3355540011272404</v>
      </c>
      <c r="DB200">
        <v>4.6418668236040184E-2</v>
      </c>
      <c r="DC200">
        <v>0.23378989551567711</v>
      </c>
      <c r="DD200">
        <v>0.54141504959101594</v>
      </c>
      <c r="DE200">
        <v>0.43465287238845901</v>
      </c>
      <c r="DF200">
        <v>9.7540437962886861E-2</v>
      </c>
      <c r="DG200">
        <v>1.6961100806072472E-2</v>
      </c>
      <c r="DH200">
        <v>9.3873813881246812E-2</v>
      </c>
      <c r="DI200">
        <v>0.24811297796322257</v>
      </c>
      <c r="DK200">
        <v>0.26164454974522083</v>
      </c>
      <c r="DL200">
        <v>6.2534826973539695E-2</v>
      </c>
      <c r="DM200">
        <v>0.47725970831116477</v>
      </c>
      <c r="DN200">
        <v>5.4953810353397774</v>
      </c>
      <c r="DO200">
        <v>1.5350788467299596</v>
      </c>
      <c r="DP200">
        <v>2.3575453968843112</v>
      </c>
      <c r="DQ200">
        <v>0.87089229370885546</v>
      </c>
      <c r="DR200">
        <v>4.0786542726006862</v>
      </c>
      <c r="DS200">
        <v>6.7142789591993435E-2</v>
      </c>
      <c r="DT200">
        <v>0.35127873355517547</v>
      </c>
      <c r="DU200">
        <v>6.1252326130420948E-2</v>
      </c>
      <c r="DV200">
        <v>0.10071021355504431</v>
      </c>
      <c r="DW200">
        <v>2.254676983206469</v>
      </c>
      <c r="EB200">
        <v>3.6206221702456839E-2</v>
      </c>
      <c r="EC200">
        <v>0.32585599532211151</v>
      </c>
      <c r="ED200">
        <v>1.4689441968038561</v>
      </c>
      <c r="EE200">
        <v>1.5207450705153349</v>
      </c>
      <c r="EF200">
        <v>1.4053595861800754</v>
      </c>
      <c r="EG200">
        <v>0.17738992072832638</v>
      </c>
      <c r="EI200">
        <v>0.80405570976434537</v>
      </c>
      <c r="EJ200">
        <v>8.3633018977020593E-2</v>
      </c>
      <c r="EK200">
        <v>2.0157512899014626E-2</v>
      </c>
      <c r="EL200">
        <v>1.1510310591002406</v>
      </c>
      <c r="EM200">
        <v>1.3845372519777039</v>
      </c>
      <c r="EN200">
        <v>3.1380722482184063E-2</v>
      </c>
      <c r="EQ200">
        <v>2.4035390753907766</v>
      </c>
      <c r="ER200">
        <v>0.21625403003414795</v>
      </c>
      <c r="ES200">
        <v>3.0196203987561856</v>
      </c>
      <c r="ET200">
        <v>18.085968919771808</v>
      </c>
      <c r="EU200">
        <v>0.18587305138429441</v>
      </c>
      <c r="EV200">
        <v>1.0386455537894341</v>
      </c>
      <c r="EW200">
        <v>0.89264801459154763</v>
      </c>
      <c r="GU200">
        <v>55.78514918512986</v>
      </c>
    </row>
    <row r="201" spans="1:203" x14ac:dyDescent="0.25">
      <c r="A201" s="121" t="s">
        <v>55</v>
      </c>
      <c r="CJ201">
        <v>0.15385316682243536</v>
      </c>
      <c r="CL201">
        <v>0.91312729864334941</v>
      </c>
      <c r="CO201">
        <v>0.7583010473407894</v>
      </c>
      <c r="CP201">
        <v>0.73149975712314863</v>
      </c>
      <c r="CQ201">
        <v>1.3543486690389817</v>
      </c>
      <c r="CR201">
        <v>1.7411935453657426</v>
      </c>
      <c r="CS201">
        <v>0.46507862991491039</v>
      </c>
      <c r="CT201">
        <v>0.443407294199963</v>
      </c>
      <c r="CU201">
        <v>0.21148640066024615</v>
      </c>
      <c r="CX201">
        <v>3.2155654110094969E-3</v>
      </c>
      <c r="CY201">
        <v>3.3916189117733013E-3</v>
      </c>
      <c r="CZ201">
        <v>2.3442079405245257</v>
      </c>
      <c r="DA201">
        <v>9.6952243408417385</v>
      </c>
      <c r="DB201">
        <v>2.4417991475321581</v>
      </c>
      <c r="DC201">
        <v>3.354296340696004</v>
      </c>
      <c r="DD201">
        <v>2.5833280623546129</v>
      </c>
      <c r="DE201">
        <v>4.4279717420121774</v>
      </c>
      <c r="DF201">
        <v>3.0605368993732802</v>
      </c>
      <c r="DG201">
        <v>2.6602135162218197</v>
      </c>
      <c r="DH201">
        <v>0.9408996315519339</v>
      </c>
      <c r="DI201">
        <v>4.8169517143452785</v>
      </c>
      <c r="DJ201">
        <v>3.1062828298804059</v>
      </c>
      <c r="DK201">
        <v>1.1540979047510773</v>
      </c>
      <c r="DL201">
        <v>0.30026862794858844</v>
      </c>
      <c r="DM201">
        <v>3.860606074543202</v>
      </c>
      <c r="DN201">
        <v>91.956941458700399</v>
      </c>
      <c r="DO201">
        <v>3.7090640112535902</v>
      </c>
      <c r="DP201">
        <v>9.8594001528714372</v>
      </c>
      <c r="DQ201">
        <v>0.47437495874397234</v>
      </c>
      <c r="DR201">
        <v>2.5483770605353988</v>
      </c>
      <c r="DS201">
        <v>1.2809562610568896</v>
      </c>
      <c r="DT201">
        <v>2.983848190141245</v>
      </c>
      <c r="DU201">
        <v>3.2782497392123364</v>
      </c>
      <c r="DV201">
        <v>20.500530869594193</v>
      </c>
      <c r="DW201">
        <v>38.242791088146006</v>
      </c>
      <c r="DX201">
        <v>0.59036844287052437</v>
      </c>
      <c r="DY201">
        <v>5.4337822358038874</v>
      </c>
      <c r="DZ201">
        <v>5.6210096661915463</v>
      </c>
      <c r="EB201">
        <v>6.0267084605789133E-2</v>
      </c>
      <c r="EC201">
        <v>0.54240376145210223</v>
      </c>
      <c r="ED201">
        <v>19.310998715765244</v>
      </c>
      <c r="EE201">
        <v>2.5163973790071865</v>
      </c>
      <c r="EF201">
        <v>1.5538056235465052</v>
      </c>
      <c r="EG201">
        <v>0.34789775691269148</v>
      </c>
      <c r="EH201">
        <v>0.58543821736390389</v>
      </c>
      <c r="EI201">
        <v>2.0210910513313198</v>
      </c>
      <c r="EJ201">
        <v>0.86672141280973991</v>
      </c>
      <c r="EK201">
        <v>0.22541352067474751</v>
      </c>
      <c r="EL201">
        <v>3.4412345373371549</v>
      </c>
      <c r="EM201">
        <v>1.4590024738932577</v>
      </c>
      <c r="EN201">
        <v>3.3068486722668267E-2</v>
      </c>
      <c r="EQ201">
        <v>3.7523081674761167</v>
      </c>
      <c r="ER201">
        <v>0.33760706096065024</v>
      </c>
      <c r="ES201">
        <v>7.5087333147763262</v>
      </c>
      <c r="ET201">
        <v>20.073233757240224</v>
      </c>
      <c r="EU201">
        <v>0.61927612666768062</v>
      </c>
      <c r="EV201">
        <v>2.9751692748450078</v>
      </c>
      <c r="EW201">
        <v>3.3170142879539806</v>
      </c>
      <c r="EX201">
        <v>8.2443224851036838</v>
      </c>
      <c r="EY201">
        <v>4.0994364626071791</v>
      </c>
      <c r="EZ201">
        <v>3.5769692116925911</v>
      </c>
      <c r="FA201">
        <v>9.727931516156435E-2</v>
      </c>
      <c r="FB201">
        <v>1.3324493590593545</v>
      </c>
      <c r="FC201">
        <v>9.9822898630142181</v>
      </c>
      <c r="FD201">
        <v>-7.1333875069260237</v>
      </c>
      <c r="FE201">
        <v>-1.1503585300609669</v>
      </c>
      <c r="FF201">
        <v>-1.7287878674186823</v>
      </c>
      <c r="FG201">
        <v>-0.73175405748344924</v>
      </c>
      <c r="FI201">
        <v>0.54623681889966869</v>
      </c>
      <c r="FJ201">
        <v>0.27050205534441207</v>
      </c>
      <c r="FK201">
        <v>29.675103656140372</v>
      </c>
      <c r="FL201">
        <v>55.512152595589782</v>
      </c>
      <c r="FM201">
        <v>29.791457369257511</v>
      </c>
      <c r="FN201">
        <v>56.940810731727368</v>
      </c>
      <c r="GU201">
        <v>498.87708587418149</v>
      </c>
    </row>
    <row r="202" spans="1:203" x14ac:dyDescent="0.25">
      <c r="A202" s="121" t="s">
        <v>553</v>
      </c>
      <c r="B202">
        <v>-5.5004668700750832E-2</v>
      </c>
      <c r="C202">
        <v>-0.26904090808939152</v>
      </c>
      <c r="D202">
        <v>-1.4646558114081169E-2</v>
      </c>
      <c r="E202">
        <v>-0.41380560642183739</v>
      </c>
      <c r="F202">
        <v>-0.64090114747552251</v>
      </c>
      <c r="G202">
        <v>-0.58416557786676071</v>
      </c>
      <c r="H202">
        <v>-0.10054031085536162</v>
      </c>
      <c r="I202">
        <v>-0.28117175287615004</v>
      </c>
      <c r="J202">
        <v>-1.0895238877554982E-2</v>
      </c>
      <c r="K202">
        <v>-7.9560242103845796E-2</v>
      </c>
      <c r="L202">
        <v>-7.8523934757725899E-2</v>
      </c>
      <c r="M202">
        <v>-1.3308803472509441</v>
      </c>
      <c r="N202">
        <v>-0.66507943358738908</v>
      </c>
      <c r="O202">
        <v>-7.7959654483467478E-2</v>
      </c>
      <c r="P202">
        <v>-0.87560507854455372</v>
      </c>
      <c r="Q202">
        <v>-4.409841071217361</v>
      </c>
      <c r="R202">
        <v>-4.1971546962901701E-2</v>
      </c>
      <c r="T202">
        <v>-5.6941279999720837</v>
      </c>
      <c r="U202">
        <v>-0.85001238063449813</v>
      </c>
      <c r="V202">
        <v>-4.2523080035833299E-2</v>
      </c>
      <c r="W202">
        <v>-2.0866188710839256E-2</v>
      </c>
      <c r="X202">
        <v>-7.0024493370061058E-2</v>
      </c>
      <c r="Y202">
        <v>-9.0087383945762767E-3</v>
      </c>
      <c r="Z202">
        <v>-9.0948273228319554E-2</v>
      </c>
      <c r="AA202">
        <v>-0.14944407931729298</v>
      </c>
      <c r="AB202">
        <v>-0.21849001977494553</v>
      </c>
      <c r="AC202">
        <v>-9.7569694270990964E-3</v>
      </c>
      <c r="AD202">
        <v>-0.29002550535330496</v>
      </c>
      <c r="AE202">
        <v>-1.5499138409120955E-2</v>
      </c>
      <c r="AF202">
        <v>-9.6740798194012087E-3</v>
      </c>
      <c r="AG202">
        <v>-2.1887745781543483E-3</v>
      </c>
      <c r="AH202">
        <v>-4.3934936352966719E-2</v>
      </c>
      <c r="AI202">
        <v>-0.10493645746631902</v>
      </c>
      <c r="AJ202">
        <v>-1.818128569735733E-3</v>
      </c>
      <c r="AK202">
        <v>-7.1326769079826935E-4</v>
      </c>
      <c r="AL202">
        <v>-8.1470057674566665E-5</v>
      </c>
      <c r="AM202">
        <v>-1.3592720047275048E-4</v>
      </c>
      <c r="AN202">
        <v>-1.6130645493784845E-3</v>
      </c>
      <c r="AO202">
        <v>1.4871097443878427</v>
      </c>
      <c r="AP202">
        <v>-8.0342028892971262E-4</v>
      </c>
      <c r="AQ202">
        <v>-8.0713473873391557</v>
      </c>
      <c r="AR202">
        <v>8.8730485457041725E-3</v>
      </c>
      <c r="AS202">
        <v>0.18295639871445024</v>
      </c>
      <c r="AT202">
        <v>1.6466075884300519</v>
      </c>
      <c r="AU202">
        <v>0.98253020254055379</v>
      </c>
      <c r="AV202">
        <v>4.9766622090763046E-2</v>
      </c>
      <c r="AW202">
        <v>7.770922126904739E-2</v>
      </c>
      <c r="AX202">
        <v>4.5659677130480157E-2</v>
      </c>
      <c r="AY202">
        <v>0.13442142264811524</v>
      </c>
      <c r="AZ202">
        <v>0.22169466727902448</v>
      </c>
      <c r="BA202">
        <v>-12.563826137437827</v>
      </c>
      <c r="BB202">
        <v>-12.035883286233924</v>
      </c>
      <c r="BC202">
        <v>-2.8742114605857516E-3</v>
      </c>
      <c r="BD202">
        <v>-1.8162637006198449E-3</v>
      </c>
      <c r="BE202">
        <v>-4.1165860335070136E-5</v>
      </c>
      <c r="BF202">
        <v>-1.1396728983670323E-5</v>
      </c>
      <c r="BG202">
        <v>-2.7928536078570139E-6</v>
      </c>
      <c r="BH202">
        <v>-8.6628219320500409E-4</v>
      </c>
      <c r="BI202">
        <v>-7.7942155110145045E-5</v>
      </c>
      <c r="BJ202">
        <v>-3.7911038532686958E-4</v>
      </c>
      <c r="BK202">
        <v>-3.3004324528720375E-3</v>
      </c>
      <c r="BL202">
        <v>-4.9532685866834902E-4</v>
      </c>
      <c r="BM202">
        <v>-5.0847280602564493E-4</v>
      </c>
      <c r="BN202">
        <v>-9.0712884871185784E-4</v>
      </c>
      <c r="BP202">
        <v>-0.16204104166513073</v>
      </c>
      <c r="BQ202">
        <v>-1.8090219535409548E-3</v>
      </c>
      <c r="BR202">
        <v>-4.919819163593722E-5</v>
      </c>
      <c r="BS202">
        <v>-2.0308991778181031</v>
      </c>
      <c r="BT202">
        <v>-0.40109290060572622</v>
      </c>
      <c r="BU202">
        <v>0.42288776059565214</v>
      </c>
      <c r="BV202">
        <v>-0.26881885027998376</v>
      </c>
      <c r="BW202">
        <v>-0.12506283991632905</v>
      </c>
      <c r="BX202">
        <v>-0.11521871353923828</v>
      </c>
      <c r="BZ202">
        <v>-0.17238461089292773</v>
      </c>
      <c r="CA202">
        <v>-0.18523382686594758</v>
      </c>
      <c r="CB202">
        <v>-0.37134217895066923</v>
      </c>
      <c r="CC202">
        <v>-6.8509696513051885</v>
      </c>
      <c r="CD202">
        <v>-0.8536823979459327</v>
      </c>
      <c r="CE202">
        <v>-1.7436378948666951</v>
      </c>
      <c r="FY202">
        <v>1.9055603953836522</v>
      </c>
      <c r="FZ202">
        <v>2.3651024179272744</v>
      </c>
      <c r="GA202">
        <v>2.7695426376776093</v>
      </c>
      <c r="GB202">
        <v>3.3054905592505155</v>
      </c>
      <c r="GC202">
        <v>3.9550295740538832</v>
      </c>
      <c r="GD202">
        <v>4.8393535824859413</v>
      </c>
      <c r="GE202">
        <v>5.618119051978784</v>
      </c>
      <c r="GF202">
        <v>8.3277813725911933</v>
      </c>
      <c r="GG202">
        <v>10.102182489134767</v>
      </c>
      <c r="GH202">
        <v>15.072420679384081</v>
      </c>
      <c r="GU202">
        <v>-3.3750779948604759E-14</v>
      </c>
    </row>
    <row r="203" spans="1:203" x14ac:dyDescent="0.25">
      <c r="A203" s="121" t="s">
        <v>712</v>
      </c>
      <c r="AQ203">
        <v>-5.2425786967416759</v>
      </c>
      <c r="AR203">
        <v>-1.1581452894355844E-4</v>
      </c>
      <c r="AS203">
        <v>-2.3880190697911185E-3</v>
      </c>
      <c r="AT203">
        <v>-2.1492171628120064E-2</v>
      </c>
      <c r="AU203">
        <v>-7.0502118677199105E-3</v>
      </c>
      <c r="AV203">
        <v>-4.0919960800071403E-3</v>
      </c>
      <c r="AW203">
        <v>-7.8630691189504609E-4</v>
      </c>
      <c r="BO203">
        <v>5.2785032168281658</v>
      </c>
      <c r="GU203">
        <v>1.3322676295501878E-14</v>
      </c>
    </row>
    <row r="204" spans="1:203" x14ac:dyDescent="0.25">
      <c r="A204" s="121" t="s">
        <v>713</v>
      </c>
      <c r="B204">
        <v>-1.3098751659514681E-3</v>
      </c>
      <c r="C204">
        <v>-5.1632775277249436E-3</v>
      </c>
      <c r="D204">
        <v>-2.2121140218819813E-4</v>
      </c>
      <c r="E204">
        <v>-3.7146312878629109E-3</v>
      </c>
      <c r="F204">
        <v>-1.4576819672392067E-2</v>
      </c>
      <c r="G204">
        <v>-4.9582399315970024E-3</v>
      </c>
      <c r="H204">
        <v>-1.7976189235126491E-3</v>
      </c>
      <c r="I204">
        <v>-2.2893153637859828E-3</v>
      </c>
      <c r="J204">
        <v>-2.0623323971044656E-4</v>
      </c>
      <c r="K204">
        <v>-2.2902621234721079E-3</v>
      </c>
      <c r="L204">
        <v>-5.3965519048984449E-4</v>
      </c>
      <c r="M204">
        <v>-1.4248363876518131E-3</v>
      </c>
      <c r="Q204">
        <v>0.32234289338175359</v>
      </c>
      <c r="R204">
        <v>2.5874394714106415E-2</v>
      </c>
      <c r="T204">
        <v>2.5446534345494136</v>
      </c>
      <c r="U204">
        <v>0.52401108464870716</v>
      </c>
      <c r="V204">
        <v>-1.2632756571645681E-2</v>
      </c>
      <c r="W204">
        <v>-1.9704032720801463E-2</v>
      </c>
      <c r="X204">
        <v>-4.3666668790032739E-2</v>
      </c>
      <c r="Y204">
        <v>-1.0384988022709811E-2</v>
      </c>
      <c r="Z204">
        <v>-1.9378434548944612E-2</v>
      </c>
      <c r="AA204">
        <v>-1.4336814859489161E-3</v>
      </c>
      <c r="AC204">
        <v>-5.0857036981078233E-4</v>
      </c>
      <c r="AD204">
        <v>-4.4812847859962257E-2</v>
      </c>
      <c r="AE204">
        <v>-5.943010127656892E-2</v>
      </c>
      <c r="AH204">
        <v>-2.2466106066146733E-2</v>
      </c>
      <c r="AI204">
        <v>-6.616992575017161E-2</v>
      </c>
      <c r="AJ204">
        <v>-1.5729020085654559</v>
      </c>
      <c r="AK204">
        <v>-0.48502743048470492</v>
      </c>
      <c r="AL204">
        <v>-2.6158565352897747E-2</v>
      </c>
      <c r="AM204">
        <v>-6.5845143566094187E-3</v>
      </c>
      <c r="AN204">
        <v>-1.0740322993028411</v>
      </c>
      <c r="AO204">
        <v>1.2171483070724949</v>
      </c>
      <c r="AP204">
        <v>-0.17063538427706543</v>
      </c>
      <c r="AX204">
        <v>-9.7370407473619969E-2</v>
      </c>
      <c r="AY204">
        <v>-0.28665705758338172</v>
      </c>
      <c r="AZ204">
        <v>-0.47276944219294809</v>
      </c>
      <c r="BA204">
        <v>-4.289750680324012</v>
      </c>
      <c r="BB204">
        <v>-3.3247881691479339E-3</v>
      </c>
      <c r="BC204">
        <v>-0.35223929499068168</v>
      </c>
      <c r="BD204">
        <v>-0.18297418634894824</v>
      </c>
      <c r="BE204">
        <v>-4.1471344703928837E-3</v>
      </c>
      <c r="BF204">
        <v>-1.2571196013806394E-3</v>
      </c>
      <c r="BG204">
        <v>-3.0806655306573645E-4</v>
      </c>
      <c r="BH204">
        <v>-9.5555516584224426E-2</v>
      </c>
      <c r="BI204">
        <v>-8.5974327461157338E-3</v>
      </c>
      <c r="BJ204">
        <v>-3.5543993723238368E-2</v>
      </c>
      <c r="BK204">
        <v>-2.0575704841469745E-2</v>
      </c>
      <c r="BL204">
        <v>-2.8218856392201862E-2</v>
      </c>
      <c r="BM204">
        <v>-0.16881494515709394</v>
      </c>
      <c r="BN204">
        <v>-6.6261087481530923E-2</v>
      </c>
      <c r="BP204">
        <v>1.2087528109042922</v>
      </c>
      <c r="BT204">
        <v>3.4374159263902845E-2</v>
      </c>
      <c r="BZ204">
        <v>0.10278900780330036</v>
      </c>
      <c r="CA204">
        <v>1.3839185864141675E-3</v>
      </c>
      <c r="CC204">
        <v>0.84276881302313744</v>
      </c>
      <c r="CD204">
        <v>0.55165016190837646</v>
      </c>
      <c r="CE204">
        <v>9.9944262805346601E-2</v>
      </c>
      <c r="FY204">
        <v>0.35149261796996989</v>
      </c>
      <c r="FZ204">
        <v>0.52430367506057107</v>
      </c>
      <c r="GA204">
        <v>0.23274305794337125</v>
      </c>
      <c r="GB204">
        <v>0.20158475313864777</v>
      </c>
      <c r="GC204">
        <v>0.68362781739533407</v>
      </c>
      <c r="GD204">
        <v>0.15511803530037166</v>
      </c>
      <c r="GE204">
        <v>0.12402469823959017</v>
      </c>
      <c r="GF204">
        <v>4.6384516620602341E-2</v>
      </c>
      <c r="GG204">
        <v>-2.844534718915586E-3</v>
      </c>
      <c r="GH204">
        <v>-3.3418789586736782E-3</v>
      </c>
      <c r="GU204">
        <v>4.9474313534858538E-15</v>
      </c>
    </row>
    <row r="205" spans="1:203" x14ac:dyDescent="0.25">
      <c r="A205" s="121" t="s">
        <v>60</v>
      </c>
      <c r="FW205">
        <v>638.30723826767576</v>
      </c>
      <c r="FX205">
        <v>28.180750000000007</v>
      </c>
      <c r="FY205">
        <v>5.6458904101953679E-2</v>
      </c>
      <c r="FZ205">
        <v>8.9185428983517986E-2</v>
      </c>
      <c r="GA205">
        <v>0.15070320555015668</v>
      </c>
      <c r="GB205">
        <v>0.29974819213145226</v>
      </c>
      <c r="GC205">
        <v>0.42965740754946646</v>
      </c>
      <c r="GD205">
        <v>0.66288944634920077</v>
      </c>
      <c r="GE205">
        <v>0.90469201834176183</v>
      </c>
      <c r="GF205">
        <v>1.6375501611120606</v>
      </c>
      <c r="GG205">
        <v>3.7816901965109029</v>
      </c>
      <c r="GH205">
        <v>61.969560003759405</v>
      </c>
      <c r="GI205">
        <v>-11.959968708507587</v>
      </c>
      <c r="GT205">
        <v>154.94913111847933</v>
      </c>
      <c r="GU205">
        <v>879.45928564203746</v>
      </c>
    </row>
    <row r="206" spans="1:203" x14ac:dyDescent="0.25">
      <c r="A206" s="121" t="s">
        <v>534</v>
      </c>
      <c r="FX206">
        <v>32.906715783768469</v>
      </c>
      <c r="GU206">
        <v>32.906715783768469</v>
      </c>
    </row>
    <row r="207" spans="1:203" x14ac:dyDescent="0.25">
      <c r="A207" s="121" t="s">
        <v>61</v>
      </c>
      <c r="GQ207">
        <v>3.7283484518198757</v>
      </c>
      <c r="GU207">
        <v>3.7283484518198757</v>
      </c>
    </row>
    <row r="208" spans="1:203" x14ac:dyDescent="0.25">
      <c r="A208" s="121" t="s">
        <v>62</v>
      </c>
      <c r="CF208">
        <v>7.365272007397933</v>
      </c>
      <c r="CG208">
        <v>0.42107893521749923</v>
      </c>
      <c r="CH208">
        <v>0.36511494293197883</v>
      </c>
      <c r="CI208">
        <v>0.64403531953753335</v>
      </c>
      <c r="CJ208">
        <v>0.67237560583539069</v>
      </c>
      <c r="CK208">
        <v>0.11106920496171366</v>
      </c>
      <c r="CL208">
        <v>1.3851194351207763</v>
      </c>
      <c r="CM208">
        <v>6.3999793972862144E-3</v>
      </c>
      <c r="CN208">
        <v>1.2051487770656111</v>
      </c>
      <c r="CP208">
        <v>2.4523659739898847</v>
      </c>
      <c r="CQ208">
        <v>1.8158685686846829</v>
      </c>
      <c r="CR208">
        <v>0.47978727136627436</v>
      </c>
      <c r="CS208">
        <v>0.23390917742688924</v>
      </c>
      <c r="CT208">
        <v>9.9999999999999995E-7</v>
      </c>
      <c r="CV208">
        <v>99.948960070206212</v>
      </c>
      <c r="CW208">
        <v>16.349489195000004</v>
      </c>
      <c r="CY208">
        <v>1.9228069324315629</v>
      </c>
      <c r="CZ208">
        <v>19.883068741417954</v>
      </c>
      <c r="DA208">
        <v>11.427609869410295</v>
      </c>
      <c r="DB208">
        <v>3.2229751264641457</v>
      </c>
      <c r="DC208">
        <v>3.9585193268376933</v>
      </c>
      <c r="DD208">
        <v>13.697849162031392</v>
      </c>
      <c r="DE208">
        <v>2.0632018402170536</v>
      </c>
      <c r="DF208">
        <v>4.4318406514202699</v>
      </c>
      <c r="DG208">
        <v>1.5020702505235151</v>
      </c>
      <c r="DH208">
        <v>1.5508394491449113</v>
      </c>
      <c r="DI208">
        <v>2.923151496591299</v>
      </c>
      <c r="DJ208">
        <v>1.8589871018451205</v>
      </c>
      <c r="DK208">
        <v>2.1874738693802942</v>
      </c>
      <c r="DL208">
        <v>0.44642862640201486</v>
      </c>
      <c r="DM208">
        <v>6.0356066847984824</v>
      </c>
      <c r="DN208">
        <v>7.6999825965628945</v>
      </c>
      <c r="DO208">
        <v>14.594338097755973</v>
      </c>
      <c r="DP208">
        <v>22.956586433671575</v>
      </c>
      <c r="DQ208">
        <v>7.6581652903286841</v>
      </c>
      <c r="DR208">
        <v>17.053759545556876</v>
      </c>
      <c r="DS208">
        <v>1.6207275594627657</v>
      </c>
      <c r="DT208">
        <v>18.490501161545094</v>
      </c>
      <c r="DU208">
        <v>4.3571343481065705</v>
      </c>
      <c r="DV208">
        <v>3.1894488432129409</v>
      </c>
      <c r="DW208">
        <v>71.404643501985007</v>
      </c>
      <c r="DX208">
        <v>1.0000000000000001E-5</v>
      </c>
      <c r="DY208">
        <v>1.0000000000000001E-5</v>
      </c>
      <c r="DZ208">
        <v>1.0000000000000001E-5</v>
      </c>
      <c r="EA208">
        <v>1E-4</v>
      </c>
      <c r="EB208">
        <v>5.3277936331944593</v>
      </c>
      <c r="EC208">
        <v>47.950142698750135</v>
      </c>
      <c r="ED208">
        <v>92.96286286498291</v>
      </c>
      <c r="EE208">
        <v>17.676080668380617</v>
      </c>
      <c r="EF208">
        <v>18.4834072727859</v>
      </c>
      <c r="EG208">
        <v>3.4409683356121232</v>
      </c>
      <c r="EH208">
        <v>2.2671108309386936</v>
      </c>
      <c r="EI208">
        <v>16.478617740778603</v>
      </c>
      <c r="EJ208">
        <v>18.507122081858011</v>
      </c>
      <c r="EK208">
        <v>22.814684906710106</v>
      </c>
      <c r="EL208">
        <v>34.655004418822976</v>
      </c>
      <c r="EM208">
        <v>145.43525516913124</v>
      </c>
      <c r="EN208">
        <v>3.2963095612407738</v>
      </c>
      <c r="EQ208">
        <v>66.278666564731594</v>
      </c>
      <c r="ER208">
        <v>5.963301739782378</v>
      </c>
      <c r="ES208">
        <v>102.00808395405583</v>
      </c>
      <c r="ET208">
        <v>217.39788915806744</v>
      </c>
      <c r="EU208">
        <v>18.114065288207868</v>
      </c>
      <c r="EV208">
        <v>8.7086410753194716</v>
      </c>
      <c r="EW208">
        <v>20.576639035078099</v>
      </c>
      <c r="EY208">
        <v>0.6400793196194996</v>
      </c>
      <c r="EZ208">
        <v>1.3573868911441525</v>
      </c>
      <c r="FA208">
        <v>3.6915516842624757E-2</v>
      </c>
      <c r="FB208">
        <v>1.1026185629650738</v>
      </c>
      <c r="FC208">
        <v>31.534452781785586</v>
      </c>
      <c r="FD208">
        <v>25.765301247115758</v>
      </c>
      <c r="FE208">
        <v>0.86035985416014604</v>
      </c>
      <c r="FF208">
        <v>6.2442619517239546</v>
      </c>
      <c r="FG208">
        <v>2.5181086683937224</v>
      </c>
      <c r="FI208">
        <v>1.7088274215078256</v>
      </c>
      <c r="FJ208">
        <v>1.8923255080724271</v>
      </c>
      <c r="FK208">
        <v>12.793411891790807</v>
      </c>
      <c r="FL208">
        <v>101.37948949225836</v>
      </c>
      <c r="FM208">
        <v>0.87774846335116419</v>
      </c>
      <c r="FN208">
        <v>48.737847861016384</v>
      </c>
      <c r="FP208">
        <v>1.1381465099583383</v>
      </c>
      <c r="FQ208">
        <v>2.5171515592984859</v>
      </c>
      <c r="FR208">
        <v>4.2579435545123774</v>
      </c>
      <c r="FS208">
        <v>7.2879971511966621</v>
      </c>
      <c r="FT208">
        <v>209.0002586830592</v>
      </c>
      <c r="FX208">
        <v>31.62775000000001</v>
      </c>
      <c r="FY208">
        <v>2.1378694455406627E-3</v>
      </c>
      <c r="FZ208">
        <v>8.5690754676201568E-3</v>
      </c>
      <c r="GA208">
        <v>1.9967387807298904E-2</v>
      </c>
      <c r="GB208">
        <v>4.4159426249702136E-2</v>
      </c>
      <c r="GC208">
        <v>0.11175730227624597</v>
      </c>
      <c r="GD208">
        <v>0.21541296390464446</v>
      </c>
      <c r="GE208">
        <v>0.37528757904227461</v>
      </c>
      <c r="GF208">
        <v>1.1318062569814809</v>
      </c>
      <c r="GG208">
        <v>2.4071987909291024</v>
      </c>
      <c r="GH208">
        <v>8.2180391586273469</v>
      </c>
      <c r="GI208">
        <v>49.640560465562288</v>
      </c>
      <c r="GU208">
        <v>1803.3897681357394</v>
      </c>
    </row>
    <row r="209" spans="1:202" x14ac:dyDescent="0.25">
      <c r="A209" s="121" t="s">
        <v>63</v>
      </c>
      <c r="B209">
        <v>7.3741084821381504</v>
      </c>
      <c r="C209">
        <v>28.066590680982394</v>
      </c>
      <c r="D209">
        <v>1.7023298856169626</v>
      </c>
      <c r="E209">
        <v>16.905350625662706</v>
      </c>
      <c r="F209">
        <v>38.420437273352768</v>
      </c>
      <c r="G209">
        <v>14.137265383422498</v>
      </c>
      <c r="H209">
        <v>11.736096337132768</v>
      </c>
      <c r="I209">
        <v>9.197619458466086</v>
      </c>
      <c r="J209">
        <v>1.5021868255688353</v>
      </c>
      <c r="K209">
        <v>10.715713738125705</v>
      </c>
      <c r="L209">
        <v>10.26472521342453</v>
      </c>
      <c r="M209">
        <v>66.403817545985021</v>
      </c>
      <c r="N209">
        <v>18.882391355713256</v>
      </c>
      <c r="O209">
        <v>9.73132762740779</v>
      </c>
      <c r="P209">
        <v>150.65636936897096</v>
      </c>
      <c r="Q209">
        <v>102.55031196691411</v>
      </c>
      <c r="R209">
        <v>5.3774315000000019</v>
      </c>
      <c r="S209">
        <v>192.86876666737385</v>
      </c>
      <c r="T209">
        <v>148.17290335723416</v>
      </c>
      <c r="U209">
        <v>108.90433357279174</v>
      </c>
      <c r="V209">
        <v>60.680579792394674</v>
      </c>
      <c r="W209">
        <v>23.74653428908773</v>
      </c>
      <c r="X209">
        <v>42.076004352646606</v>
      </c>
      <c r="Y209">
        <v>9.8987836282922341</v>
      </c>
      <c r="Z209">
        <v>40.811503336641671</v>
      </c>
      <c r="AA209">
        <v>40.652151228871176</v>
      </c>
      <c r="AB209">
        <v>19.684214571185219</v>
      </c>
      <c r="AC209">
        <v>14.803503768347529</v>
      </c>
      <c r="AD209">
        <v>92.737378200285335</v>
      </c>
      <c r="AE209">
        <v>21.889062769176974</v>
      </c>
      <c r="AF209">
        <v>10.741554933161996</v>
      </c>
      <c r="AG209">
        <v>1.2872652329397825</v>
      </c>
      <c r="AH209">
        <v>35.135414546143942</v>
      </c>
      <c r="AI209">
        <v>119.70755439724739</v>
      </c>
      <c r="AJ209">
        <v>44.603887981454896</v>
      </c>
      <c r="AK209">
        <v>46.509197842226783</v>
      </c>
      <c r="AL209">
        <v>13.609683941409646</v>
      </c>
      <c r="AM209">
        <v>11.507157829720185</v>
      </c>
      <c r="AN209">
        <v>65.941472292705782</v>
      </c>
      <c r="AO209">
        <v>102.70716090016057</v>
      </c>
      <c r="AP209">
        <v>64.743951169429153</v>
      </c>
      <c r="AQ209">
        <v>205.22002690579174</v>
      </c>
      <c r="AR209">
        <v>1.0000010000000001</v>
      </c>
      <c r="AS209">
        <v>15.425149866988985</v>
      </c>
      <c r="AT209">
        <v>138.82634880290087</v>
      </c>
      <c r="AU209">
        <v>184.38815938377314</v>
      </c>
      <c r="AV209">
        <v>23.564050314426726</v>
      </c>
      <c r="AW209">
        <v>53.105532235031717</v>
      </c>
      <c r="AX209">
        <v>8.5647379716173369</v>
      </c>
      <c r="AY209">
        <v>25.214463507114786</v>
      </c>
      <c r="AZ209">
        <v>41.584979445293008</v>
      </c>
      <c r="BA209">
        <v>202.93441637918491</v>
      </c>
      <c r="BB209">
        <v>75.780948358767688</v>
      </c>
      <c r="BC209">
        <v>116.8411133826405</v>
      </c>
      <c r="BD209">
        <v>130.74053117906766</v>
      </c>
      <c r="BE209">
        <v>2.9632516714470607</v>
      </c>
      <c r="BF209">
        <v>1</v>
      </c>
      <c r="BG209">
        <v>0.25216058839894523</v>
      </c>
      <c r="BH209">
        <v>62.219365016470512</v>
      </c>
      <c r="BI209">
        <v>5.5980735111576418</v>
      </c>
      <c r="BJ209">
        <v>53.538499447477321</v>
      </c>
      <c r="BK209">
        <v>236.27608599938532</v>
      </c>
      <c r="BL209">
        <v>25.948676451639834</v>
      </c>
      <c r="BM209">
        <v>28.228975923258393</v>
      </c>
      <c r="BN209">
        <v>72.159121239283891</v>
      </c>
      <c r="BO209">
        <v>241.06479676923792</v>
      </c>
      <c r="BP209">
        <v>86.711776279331957</v>
      </c>
      <c r="BQ209">
        <v>538.91727449457994</v>
      </c>
      <c r="BR209">
        <v>14.656403309315108</v>
      </c>
      <c r="BS209">
        <v>1043.761244748516</v>
      </c>
      <c r="BT209">
        <v>117.73460413346805</v>
      </c>
      <c r="BU209">
        <v>124.41949170855001</v>
      </c>
      <c r="BV209">
        <v>646.40545437459821</v>
      </c>
      <c r="BW209">
        <v>30.153262741901855</v>
      </c>
      <c r="BX209">
        <v>27.779795696762818</v>
      </c>
      <c r="BY209">
        <v>76.802416566411338</v>
      </c>
      <c r="BZ209">
        <v>111.48013489216564</v>
      </c>
      <c r="CA209">
        <v>246.02194900173819</v>
      </c>
      <c r="CB209">
        <v>829.83909308365742</v>
      </c>
      <c r="CC209">
        <v>1414.8083205019261</v>
      </c>
      <c r="CD209">
        <v>1202.9996827022781</v>
      </c>
      <c r="CE209">
        <v>839.19790112824228</v>
      </c>
      <c r="CF209">
        <v>15.712600871358489</v>
      </c>
      <c r="CG209">
        <v>31.499675313027232</v>
      </c>
      <c r="CH209">
        <v>2.2641758696857694</v>
      </c>
      <c r="CI209">
        <v>19.352115992712481</v>
      </c>
      <c r="CJ209">
        <v>42.938762980540538</v>
      </c>
      <c r="CK209">
        <v>15.680802818287368</v>
      </c>
      <c r="CL209">
        <v>15.486737202944974</v>
      </c>
      <c r="CM209">
        <v>10.199306081369704</v>
      </c>
      <c r="CN209">
        <v>2.8906241312710517</v>
      </c>
      <c r="CO209">
        <v>12.565556092820479</v>
      </c>
      <c r="CP209">
        <v>14.509226176324644</v>
      </c>
      <c r="CQ209">
        <v>84.139666286855359</v>
      </c>
      <c r="CR209">
        <v>22.236534567099653</v>
      </c>
      <c r="CS209">
        <v>12.798614164107679</v>
      </c>
      <c r="CT209">
        <v>51.022988536053163</v>
      </c>
      <c r="CU209">
        <v>70.565685126595127</v>
      </c>
      <c r="CV209">
        <v>99.948960070206212</v>
      </c>
      <c r="CW209">
        <v>21.726920695000004</v>
      </c>
      <c r="CX209">
        <v>193.03431381520096</v>
      </c>
      <c r="CY209">
        <v>219.88578220410716</v>
      </c>
      <c r="CZ209">
        <v>218.78163769081644</v>
      </c>
      <c r="DA209">
        <v>94.49173010822247</v>
      </c>
      <c r="DB209">
        <v>33.937575008694772</v>
      </c>
      <c r="DC209">
        <v>56.867526570449911</v>
      </c>
      <c r="DD209">
        <v>38.079857937277559</v>
      </c>
      <c r="DE209">
        <v>68.298222467069778</v>
      </c>
      <c r="DF209">
        <v>62.086938520377558</v>
      </c>
      <c r="DG209">
        <v>25.422111299836949</v>
      </c>
      <c r="DH209">
        <v>34.664469752559157</v>
      </c>
      <c r="DI209">
        <v>115.68533738663352</v>
      </c>
      <c r="DJ209">
        <v>35.820801514748176</v>
      </c>
      <c r="DK209">
        <v>17.677756367173856</v>
      </c>
      <c r="DL209">
        <v>2.5751487081769975</v>
      </c>
      <c r="DM209">
        <v>64.20879578137216</v>
      </c>
      <c r="DN209">
        <v>289.66138492398051</v>
      </c>
      <c r="DO209">
        <v>84.240565185319724</v>
      </c>
      <c r="DP209">
        <v>95.417993795741253</v>
      </c>
      <c r="DQ209">
        <v>26.070400059463914</v>
      </c>
      <c r="DR209">
        <v>39.356089930646476</v>
      </c>
      <c r="DS209">
        <v>82.161986749846193</v>
      </c>
      <c r="DT209">
        <v>162.18301504902067</v>
      </c>
      <c r="DU209">
        <v>98.627414477617251</v>
      </c>
      <c r="DV209">
        <v>134.09964483830169</v>
      </c>
      <c r="DW209">
        <v>250.15667814495299</v>
      </c>
      <c r="DX209">
        <v>3.8617733375581769</v>
      </c>
      <c r="DY209">
        <v>35.543883111633136</v>
      </c>
      <c r="DZ209">
        <v>36.768589538929177</v>
      </c>
      <c r="EA209">
        <v>1.0001009999999999</v>
      </c>
      <c r="EB209">
        <v>25.168258776294429</v>
      </c>
      <c r="EC209">
        <v>226.51432898664984</v>
      </c>
      <c r="ED209">
        <v>364.77473383415605</v>
      </c>
      <c r="EE209">
        <v>54.578278662436063</v>
      </c>
      <c r="EF209">
        <v>110.7721972728425</v>
      </c>
      <c r="EG209">
        <v>20.986518082067814</v>
      </c>
      <c r="EH209">
        <v>38.044759966071041</v>
      </c>
      <c r="EI209">
        <v>80.286508926615738</v>
      </c>
      <c r="EJ209">
        <v>291.88396427609132</v>
      </c>
      <c r="EK209">
        <v>133.44461899972131</v>
      </c>
      <c r="EL209">
        <v>195.06173546001764</v>
      </c>
      <c r="EM209">
        <v>315.30176593033548</v>
      </c>
      <c r="EN209">
        <v>7.1463568067013261</v>
      </c>
      <c r="EO209">
        <v>1</v>
      </c>
      <c r="EP209">
        <v>0.25216058839894534</v>
      </c>
      <c r="EQ209">
        <v>164.38790069923721</v>
      </c>
      <c r="ER209">
        <v>14.790500549396558</v>
      </c>
      <c r="ES209">
        <v>182.83113900003272</v>
      </c>
      <c r="ET209">
        <v>605.88877912427472</v>
      </c>
      <c r="EU209">
        <v>48.475701554397794</v>
      </c>
      <c r="EV209">
        <v>50.131703152776289</v>
      </c>
      <c r="EW209">
        <v>113.15947756159346</v>
      </c>
      <c r="EX209">
        <v>249.3091192543416</v>
      </c>
      <c r="EY209">
        <v>91.451292061558632</v>
      </c>
      <c r="EZ209">
        <v>543.85163059741694</v>
      </c>
      <c r="FA209">
        <v>14.790598141319299</v>
      </c>
      <c r="FB209">
        <v>1046.1963126705405</v>
      </c>
      <c r="FC209">
        <v>159.25134677826784</v>
      </c>
      <c r="FD209">
        <v>143.05140544873973</v>
      </c>
      <c r="FE209">
        <v>646.11545569869759</v>
      </c>
      <c r="FF209">
        <v>34.66873682620713</v>
      </c>
      <c r="FG209">
        <v>29.566150307673098</v>
      </c>
      <c r="FH209">
        <v>76.802416566411338</v>
      </c>
      <c r="FI209">
        <v>113.73519913257316</v>
      </c>
      <c r="FJ209">
        <v>248.18477656515503</v>
      </c>
      <c r="FK209">
        <v>872.30760863158855</v>
      </c>
      <c r="FL209">
        <v>1571.6999625897743</v>
      </c>
      <c r="FM209">
        <v>1233.6688885348867</v>
      </c>
      <c r="FN209">
        <v>944.87655972098594</v>
      </c>
      <c r="FO209">
        <v>1049.3951019438882</v>
      </c>
      <c r="FP209">
        <v>181.63853667858436</v>
      </c>
      <c r="FQ209">
        <v>393.59868412431791</v>
      </c>
      <c r="FR209">
        <v>678.71481146235408</v>
      </c>
      <c r="FS209">
        <v>1179.8283802425374</v>
      </c>
      <c r="FT209">
        <v>1980.8777787594138</v>
      </c>
      <c r="FU209">
        <v>100.10546578376849</v>
      </c>
      <c r="FV209">
        <v>17.020359221929674</v>
      </c>
      <c r="FW209">
        <v>2234.8979391715393</v>
      </c>
      <c r="FX209">
        <v>100.10546578376848</v>
      </c>
      <c r="FY209">
        <v>80.273955468689522</v>
      </c>
      <c r="FZ209">
        <v>110.35490992238736</v>
      </c>
      <c r="GA209">
        <v>129.00902633438326</v>
      </c>
      <c r="GB209">
        <v>158.80781378240621</v>
      </c>
      <c r="GC209">
        <v>172.4950492571449</v>
      </c>
      <c r="GD209">
        <v>241.72545445033938</v>
      </c>
      <c r="GE209">
        <v>294.36137290736286</v>
      </c>
      <c r="GF209">
        <v>427.25863619783814</v>
      </c>
      <c r="GG209">
        <v>810.61218925184528</v>
      </c>
      <c r="GH209">
        <v>1988.6124400167212</v>
      </c>
      <c r="GI209">
        <v>2426.7489669652045</v>
      </c>
      <c r="GJ209">
        <v>94.641475727650743</v>
      </c>
      <c r="GK209">
        <v>783.77082749496378</v>
      </c>
      <c r="GL209">
        <v>55.785149185129832</v>
      </c>
      <c r="GM209">
        <v>498.87708587418138</v>
      </c>
      <c r="GN209">
        <v>-3.3750779948604759E-14</v>
      </c>
      <c r="GO209">
        <v>1.0658141036401503E-14</v>
      </c>
      <c r="GP209">
        <v>3.1710745140856034E-15</v>
      </c>
      <c r="GQ209">
        <v>879.45928564203734</v>
      </c>
      <c r="GR209">
        <v>32.906715783768469</v>
      </c>
      <c r="GS209">
        <v>3.7283484518198655</v>
      </c>
      <c r="GT209">
        <v>1803.3897681357403</v>
      </c>
    </row>
    <row r="217" spans="1:202" x14ac:dyDescent="0.25">
      <c r="Q217" s="146">
        <f>SUM(Q8:Q208)</f>
        <v>102.55031196691411</v>
      </c>
      <c r="R217" s="146">
        <f t="shared" ref="R217:BX217" si="10">SUM(R8:R208)</f>
        <v>5.377431500000001</v>
      </c>
      <c r="S217" s="146">
        <f t="shared" si="10"/>
        <v>192.86876666737385</v>
      </c>
      <c r="T217" s="146">
        <f t="shared" si="10"/>
        <v>148.17290335723416</v>
      </c>
      <c r="U217" s="146">
        <f t="shared" si="10"/>
        <v>108.90433357279174</v>
      </c>
      <c r="V217" s="146">
        <f t="shared" si="10"/>
        <v>60.680579792394674</v>
      </c>
      <c r="W217" s="146">
        <f t="shared" si="10"/>
        <v>23.74653428908773</v>
      </c>
      <c r="X217" s="146">
        <f t="shared" si="10"/>
        <v>42.076004352646606</v>
      </c>
      <c r="Y217" s="146">
        <f t="shared" si="10"/>
        <v>9.8987836282922341</v>
      </c>
      <c r="Z217" s="146">
        <f t="shared" si="10"/>
        <v>40.811503336641671</v>
      </c>
      <c r="AA217" s="146">
        <f t="shared" si="10"/>
        <v>40.652151228871176</v>
      </c>
      <c r="AB217" s="146">
        <f t="shared" si="10"/>
        <v>19.684214571185219</v>
      </c>
      <c r="AC217" s="146">
        <f t="shared" si="10"/>
        <v>14.803503768347529</v>
      </c>
      <c r="AD217" s="146">
        <f t="shared" si="10"/>
        <v>92.737378200285335</v>
      </c>
      <c r="AE217" s="146">
        <f t="shared" si="10"/>
        <v>21.889062769176974</v>
      </c>
      <c r="AF217" s="146">
        <f t="shared" si="10"/>
        <v>10.741554933161996</v>
      </c>
      <c r="AG217" s="146">
        <f t="shared" si="10"/>
        <v>1.2872652329397825</v>
      </c>
      <c r="AH217" s="146">
        <f t="shared" si="10"/>
        <v>35.135414546143942</v>
      </c>
      <c r="AI217" s="146">
        <f t="shared" si="10"/>
        <v>119.70755439724739</v>
      </c>
      <c r="AJ217" s="146">
        <f t="shared" si="10"/>
        <v>44.603887981454896</v>
      </c>
      <c r="AK217" s="146">
        <f t="shared" si="10"/>
        <v>46.509197842226783</v>
      </c>
      <c r="AL217" s="146">
        <f t="shared" si="10"/>
        <v>13.609683941409646</v>
      </c>
      <c r="AM217" s="146">
        <f t="shared" si="10"/>
        <v>11.507157829720185</v>
      </c>
      <c r="AN217" s="146">
        <f t="shared" si="10"/>
        <v>65.941472292705782</v>
      </c>
      <c r="AO217" s="146">
        <f t="shared" si="10"/>
        <v>102.70716090016057</v>
      </c>
      <c r="AP217" s="146">
        <f t="shared" si="10"/>
        <v>64.743951169429153</v>
      </c>
      <c r="AQ217" s="146">
        <f t="shared" si="10"/>
        <v>205.22002690579171</v>
      </c>
      <c r="AR217" s="146">
        <f t="shared" si="10"/>
        <v>1.0000010000000001</v>
      </c>
      <c r="AS217" s="146">
        <f t="shared" si="10"/>
        <v>15.425149866988985</v>
      </c>
      <c r="AT217" s="146">
        <f t="shared" si="10"/>
        <v>138.82634880290087</v>
      </c>
      <c r="AU217" s="146">
        <f t="shared" si="10"/>
        <v>184.38815938377314</v>
      </c>
      <c r="AV217" s="146">
        <f t="shared" si="10"/>
        <v>23.564050314426726</v>
      </c>
      <c r="AW217" s="146">
        <f t="shared" si="10"/>
        <v>53.105532235031717</v>
      </c>
      <c r="AX217" s="146">
        <f t="shared" si="10"/>
        <v>8.5647379716173369</v>
      </c>
      <c r="AY217" s="146">
        <f t="shared" si="10"/>
        <v>25.214463507114786</v>
      </c>
      <c r="AZ217" s="146">
        <f t="shared" si="10"/>
        <v>41.584979445293008</v>
      </c>
      <c r="BA217" s="146">
        <f t="shared" si="10"/>
        <v>202.93441637918491</v>
      </c>
      <c r="BB217" s="146">
        <f t="shared" si="10"/>
        <v>75.780948358767674</v>
      </c>
      <c r="BC217" s="146">
        <f t="shared" si="10"/>
        <v>116.8411133826405</v>
      </c>
      <c r="BD217" s="146">
        <f t="shared" si="10"/>
        <v>130.74053117906766</v>
      </c>
      <c r="BE217" s="146">
        <f t="shared" si="10"/>
        <v>2.9632516714470607</v>
      </c>
      <c r="BF217" s="146">
        <f t="shared" si="10"/>
        <v>1</v>
      </c>
      <c r="BG217" s="146">
        <f t="shared" si="10"/>
        <v>0.25216058839894523</v>
      </c>
      <c r="BH217" s="146">
        <f t="shared" si="10"/>
        <v>62.219365016470512</v>
      </c>
      <c r="BI217" s="146">
        <f t="shared" si="10"/>
        <v>5.5980735111576418</v>
      </c>
      <c r="BJ217" s="146">
        <f t="shared" si="10"/>
        <v>53.538499447477321</v>
      </c>
      <c r="BK217" s="146">
        <f t="shared" si="10"/>
        <v>236.27608599938532</v>
      </c>
      <c r="BL217" s="146">
        <f t="shared" si="10"/>
        <v>25.948676451639834</v>
      </c>
      <c r="BM217" s="146">
        <f t="shared" si="10"/>
        <v>28.228975923258393</v>
      </c>
      <c r="BN217" s="146">
        <f t="shared" si="10"/>
        <v>72.159121239283891</v>
      </c>
      <c r="BO217" s="146">
        <f t="shared" si="10"/>
        <v>241.06479676923792</v>
      </c>
      <c r="BP217" s="146">
        <f t="shared" si="10"/>
        <v>86.711776279331957</v>
      </c>
      <c r="BQ217" s="146">
        <f t="shared" si="10"/>
        <v>538.91727449457994</v>
      </c>
      <c r="BR217" s="146">
        <f t="shared" si="10"/>
        <v>14.656403309315108</v>
      </c>
      <c r="BS217" s="146">
        <f t="shared" si="10"/>
        <v>1043.761244748516</v>
      </c>
      <c r="BT217" s="146">
        <f t="shared" si="10"/>
        <v>117.73460413346805</v>
      </c>
      <c r="BU217" s="146">
        <f t="shared" si="10"/>
        <v>124.41949170855001</v>
      </c>
      <c r="BV217" s="146">
        <f t="shared" si="10"/>
        <v>646.40545437459821</v>
      </c>
      <c r="BW217" s="146">
        <f t="shared" si="10"/>
        <v>30.153262741901855</v>
      </c>
      <c r="BX217" s="146">
        <f t="shared" si="10"/>
        <v>27.779795696762818</v>
      </c>
    </row>
    <row r="218" spans="1:202" x14ac:dyDescent="0.25">
      <c r="Q218" s="26">
        <f>Q209-Q217</f>
        <v>0</v>
      </c>
      <c r="R218" s="26">
        <f t="shared" ref="R218:BX218" si="11">R209-R217</f>
        <v>0</v>
      </c>
      <c r="S218" s="26">
        <f t="shared" si="11"/>
        <v>0</v>
      </c>
      <c r="T218" s="26">
        <f t="shared" si="11"/>
        <v>0</v>
      </c>
      <c r="U218" s="26">
        <f t="shared" si="11"/>
        <v>0</v>
      </c>
      <c r="V218" s="26">
        <f t="shared" si="11"/>
        <v>0</v>
      </c>
      <c r="W218" s="26">
        <f t="shared" si="11"/>
        <v>0</v>
      </c>
      <c r="X218" s="26">
        <f t="shared" si="11"/>
        <v>0</v>
      </c>
      <c r="Y218" s="26">
        <f t="shared" si="11"/>
        <v>0</v>
      </c>
      <c r="Z218" s="26">
        <f t="shared" si="11"/>
        <v>0</v>
      </c>
      <c r="AA218" s="26">
        <f t="shared" si="11"/>
        <v>0</v>
      </c>
      <c r="AB218" s="26">
        <f t="shared" si="11"/>
        <v>0</v>
      </c>
      <c r="AC218" s="26">
        <f t="shared" si="11"/>
        <v>0</v>
      </c>
      <c r="AD218" s="26">
        <f t="shared" si="11"/>
        <v>0</v>
      </c>
      <c r="AE218" s="26">
        <f t="shared" si="11"/>
        <v>0</v>
      </c>
      <c r="AF218" s="26">
        <f t="shared" si="11"/>
        <v>0</v>
      </c>
      <c r="AG218" s="26">
        <f t="shared" si="11"/>
        <v>0</v>
      </c>
      <c r="AH218" s="26">
        <f t="shared" si="11"/>
        <v>0</v>
      </c>
      <c r="AI218" s="26">
        <f t="shared" si="11"/>
        <v>0</v>
      </c>
      <c r="AJ218" s="26">
        <f t="shared" si="11"/>
        <v>0</v>
      </c>
      <c r="AK218" s="26">
        <f t="shared" si="11"/>
        <v>0</v>
      </c>
      <c r="AL218" s="26">
        <f t="shared" si="11"/>
        <v>0</v>
      </c>
      <c r="AM218" s="26">
        <f t="shared" si="11"/>
        <v>0</v>
      </c>
      <c r="AN218" s="26">
        <f t="shared" si="11"/>
        <v>0</v>
      </c>
      <c r="AO218" s="26">
        <f t="shared" si="11"/>
        <v>0</v>
      </c>
      <c r="AP218" s="26">
        <f t="shared" si="11"/>
        <v>0</v>
      </c>
      <c r="AQ218" s="26">
        <f t="shared" si="11"/>
        <v>0</v>
      </c>
      <c r="AR218" s="26">
        <f t="shared" si="11"/>
        <v>0</v>
      </c>
      <c r="AS218" s="26">
        <f t="shared" si="11"/>
        <v>0</v>
      </c>
      <c r="AT218" s="26">
        <f t="shared" si="11"/>
        <v>0</v>
      </c>
      <c r="AU218" s="26">
        <f t="shared" si="11"/>
        <v>0</v>
      </c>
      <c r="AV218" s="26">
        <f t="shared" si="11"/>
        <v>0</v>
      </c>
      <c r="AW218" s="26">
        <f t="shared" si="11"/>
        <v>0</v>
      </c>
      <c r="AX218" s="26">
        <f t="shared" si="11"/>
        <v>0</v>
      </c>
      <c r="AY218" s="26">
        <f t="shared" si="11"/>
        <v>0</v>
      </c>
      <c r="AZ218" s="147">
        <f t="shared" si="11"/>
        <v>0</v>
      </c>
      <c r="BA218" s="26">
        <f t="shared" si="11"/>
        <v>0</v>
      </c>
      <c r="BB218" s="26">
        <f t="shared" si="11"/>
        <v>0</v>
      </c>
      <c r="BC218" s="26">
        <f t="shared" si="11"/>
        <v>0</v>
      </c>
      <c r="BD218" s="26">
        <f t="shared" si="11"/>
        <v>0</v>
      </c>
      <c r="BE218" s="26">
        <f t="shared" si="11"/>
        <v>0</v>
      </c>
      <c r="BF218" s="26">
        <f t="shared" si="11"/>
        <v>0</v>
      </c>
      <c r="BG218" s="26">
        <f t="shared" si="11"/>
        <v>0</v>
      </c>
      <c r="BH218" s="26">
        <f t="shared" si="11"/>
        <v>0</v>
      </c>
      <c r="BI218" s="26">
        <f t="shared" si="11"/>
        <v>0</v>
      </c>
      <c r="BJ218" s="26">
        <f t="shared" si="11"/>
        <v>0</v>
      </c>
      <c r="BK218" s="26">
        <f t="shared" si="11"/>
        <v>0</v>
      </c>
      <c r="BL218" s="26">
        <f t="shared" si="11"/>
        <v>0</v>
      </c>
      <c r="BM218" s="26">
        <f t="shared" si="11"/>
        <v>0</v>
      </c>
      <c r="BN218" s="26">
        <f t="shared" si="11"/>
        <v>0</v>
      </c>
      <c r="BO218" s="26">
        <f t="shared" si="11"/>
        <v>0</v>
      </c>
      <c r="BP218" s="26">
        <f t="shared" si="11"/>
        <v>0</v>
      </c>
      <c r="BQ218" s="26">
        <f t="shared" si="11"/>
        <v>0</v>
      </c>
      <c r="BR218" s="26">
        <f t="shared" si="11"/>
        <v>0</v>
      </c>
      <c r="BS218" s="26">
        <f t="shared" si="11"/>
        <v>0</v>
      </c>
      <c r="BT218" s="26">
        <f t="shared" si="11"/>
        <v>0</v>
      </c>
      <c r="BU218" s="26">
        <f t="shared" si="11"/>
        <v>0</v>
      </c>
      <c r="BV218" s="26">
        <f t="shared" si="11"/>
        <v>0</v>
      </c>
      <c r="BW218" s="26">
        <f t="shared" si="11"/>
        <v>0</v>
      </c>
      <c r="BX218" s="26">
        <f t="shared" si="11"/>
        <v>0</v>
      </c>
    </row>
    <row r="220" spans="1:202" x14ac:dyDescent="0.25">
      <c r="A220" s="136" t="s">
        <v>584</v>
      </c>
      <c r="B220" s="137"/>
      <c r="C220" s="138"/>
      <c r="D220" s="138"/>
      <c r="E220" s="138"/>
      <c r="F220" s="138"/>
      <c r="G220" s="138"/>
      <c r="H220" s="138"/>
      <c r="I220" s="138"/>
      <c r="J220" s="138"/>
      <c r="K220" s="138"/>
      <c r="L220" s="138"/>
      <c r="M220" s="138"/>
      <c r="N220" s="138"/>
      <c r="O220" s="138"/>
      <c r="P220" s="138"/>
      <c r="Q220" s="138">
        <v>8.333341666666666E-2</v>
      </c>
      <c r="R220" s="138"/>
      <c r="S220" s="138"/>
      <c r="T220" s="138">
        <v>8.333341666666666E-2</v>
      </c>
      <c r="U220" s="138">
        <v>8.333341666666666E-2</v>
      </c>
      <c r="V220" s="138"/>
      <c r="W220" s="138"/>
      <c r="X220" s="138"/>
      <c r="Y220" s="138"/>
      <c r="Z220" s="138"/>
      <c r="AA220" s="138"/>
      <c r="AB220" s="138"/>
      <c r="AC220" s="138"/>
      <c r="AD220" s="138"/>
      <c r="AE220" s="138"/>
      <c r="AF220" s="138"/>
      <c r="AG220" s="138"/>
      <c r="AH220" s="138">
        <v>8.333341666666666E-2</v>
      </c>
      <c r="AI220" s="138"/>
      <c r="AJ220" s="138"/>
      <c r="AK220" s="138"/>
      <c r="AL220" s="138"/>
      <c r="AM220" s="138"/>
      <c r="AN220" s="138"/>
      <c r="AO220" s="138"/>
      <c r="AP220" s="138"/>
      <c r="AQ220" s="138">
        <v>8.333341666666666E-2</v>
      </c>
      <c r="AR220" s="138"/>
      <c r="AS220" s="138">
        <v>8.333341666666666E-2</v>
      </c>
      <c r="AT220" s="138">
        <v>8.333341666666666E-2</v>
      </c>
      <c r="AU220" s="138">
        <v>8.333341666666666E-2</v>
      </c>
      <c r="AV220" s="138"/>
      <c r="AW220" s="138"/>
      <c r="AX220" s="138"/>
      <c r="AY220" s="138"/>
      <c r="AZ220" s="138"/>
      <c r="BA220" s="138">
        <v>8.333341666666666E-2</v>
      </c>
      <c r="BB220" s="138"/>
      <c r="BC220" s="138"/>
      <c r="BD220" s="138">
        <v>8.1486513901761509E-2</v>
      </c>
      <c r="BE220" s="138">
        <v>1.8469027649051575E-3</v>
      </c>
      <c r="BF220" s="138"/>
      <c r="BG220" s="138"/>
      <c r="BH220" s="138"/>
      <c r="BI220" s="138"/>
      <c r="BJ220" s="138"/>
      <c r="BK220" s="138"/>
      <c r="BL220" s="138"/>
      <c r="BM220" s="138"/>
      <c r="BN220" s="138"/>
      <c r="BO220" s="138">
        <v>8.333341666666666E-2</v>
      </c>
      <c r="BP220" s="138"/>
      <c r="BQ220" s="138"/>
      <c r="BR220" s="138"/>
      <c r="BS220" s="138"/>
      <c r="BT220" s="138"/>
      <c r="BU220" s="138"/>
      <c r="BV220" s="138">
        <v>8.333341666666666E-2</v>
      </c>
      <c r="BW220" s="138"/>
      <c r="BX220" s="138"/>
      <c r="BY220" s="138"/>
      <c r="BZ220" s="138"/>
      <c r="CA220" s="138"/>
      <c r="CB220" s="138"/>
      <c r="CC220" s="138"/>
      <c r="CD220" s="138"/>
      <c r="CE220" s="138"/>
    </row>
    <row r="221" spans="1:202" x14ac:dyDescent="0.25">
      <c r="A221" s="121" t="s">
        <v>1352</v>
      </c>
      <c r="B221" s="128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>
        <v>1.9024056057577281E-2</v>
      </c>
      <c r="Q221" s="17">
        <v>2.7642062643990429E-2</v>
      </c>
      <c r="R221" s="17">
        <v>3.7978320834436753E-3</v>
      </c>
      <c r="S221" s="17">
        <v>0.13028854085031299</v>
      </c>
      <c r="T221" s="17">
        <v>9.2593409614008845E-2</v>
      </c>
      <c r="U221" s="17">
        <v>7.691411263328983E-2</v>
      </c>
      <c r="V221" s="17">
        <v>9.6640916220173088E-3</v>
      </c>
      <c r="W221" s="17">
        <v>3.1988048696680794E-2</v>
      </c>
      <c r="X221" s="17">
        <v>0.11490372701820836</v>
      </c>
      <c r="Y221" s="17">
        <v>2.3710999094013608E-3</v>
      </c>
      <c r="Z221" s="17">
        <v>0.1057682434194413</v>
      </c>
      <c r="AA221" s="17">
        <v>6.431706890985228E-3</v>
      </c>
      <c r="AB221" s="17"/>
      <c r="AC221" s="17">
        <v>3.7317383923996359E-3</v>
      </c>
      <c r="AD221" s="17">
        <v>1.654445398106321E-2</v>
      </c>
      <c r="AE221" s="17">
        <v>3.1792243679282677E-2</v>
      </c>
      <c r="AF221" s="17">
        <v>2.4053942175435972E-3</v>
      </c>
      <c r="AG221" s="17"/>
      <c r="AH221" s="17">
        <v>7.1880957712781843E-2</v>
      </c>
      <c r="AI221" s="17">
        <v>0.28005784946285645</v>
      </c>
      <c r="AJ221" s="17">
        <v>0.36441704551656257</v>
      </c>
      <c r="AK221" s="17">
        <v>6.4595135349108962E-2</v>
      </c>
      <c r="AL221" s="17">
        <v>3.3914070364439428E-2</v>
      </c>
      <c r="AM221" s="17">
        <v>7.661427241079638E-2</v>
      </c>
      <c r="AN221" s="17">
        <v>6.9605956528402471E-2</v>
      </c>
      <c r="AO221" s="17">
        <v>0.64085393208661812</v>
      </c>
      <c r="AP221" s="17">
        <v>4.2608253978774824E-2</v>
      </c>
      <c r="AQ221" s="17">
        <v>1.4920745150304289</v>
      </c>
      <c r="AR221" s="17">
        <v>2.9372371416472528E-2</v>
      </c>
      <c r="AS221" s="17"/>
      <c r="AT221" s="17">
        <v>6.0563889269633169</v>
      </c>
      <c r="AU221" s="17">
        <v>4.7249509510719871</v>
      </c>
      <c r="AV221" s="17">
        <v>0.67915367635123824</v>
      </c>
      <c r="AW221" s="17">
        <v>1.6264447228500905</v>
      </c>
      <c r="AX221" s="17">
        <v>8.2248391879699827E-3</v>
      </c>
      <c r="AY221" s="17">
        <v>2.4213806452013945E-2</v>
      </c>
      <c r="AZ221" s="17">
        <v>3.993464478493372E-2</v>
      </c>
      <c r="BA221" s="17">
        <v>0.2680021662530736</v>
      </c>
      <c r="BB221" s="17">
        <v>0.95767790548096821</v>
      </c>
      <c r="BC221" s="17">
        <v>3.613549204016106E-2</v>
      </c>
      <c r="BD221" s="17">
        <v>0.16901870692283671</v>
      </c>
      <c r="BE221" s="17">
        <v>3.830831657773663E-3</v>
      </c>
      <c r="BF221" s="17">
        <v>2.0112704513487204E-3</v>
      </c>
      <c r="BG221" s="17">
        <v>4.9287685479526609E-4</v>
      </c>
      <c r="BH221" s="17">
        <v>0.15287963592178622</v>
      </c>
      <c r="BI221" s="17">
        <v>1.3755065485200989E-2</v>
      </c>
      <c r="BJ221" s="17">
        <v>5.6664770536724675E-2</v>
      </c>
      <c r="BK221" s="17">
        <v>0.20997788639865025</v>
      </c>
      <c r="BL221" s="17">
        <v>2.0554189450487405E-3</v>
      </c>
      <c r="BM221" s="17">
        <v>9.0523391515544296E-2</v>
      </c>
      <c r="BN221" s="17">
        <v>0.16380970024883892</v>
      </c>
      <c r="BO221" s="17">
        <v>2.4978842183969976E-2</v>
      </c>
      <c r="BP221" s="17">
        <v>4.2909074910612174E-2</v>
      </c>
      <c r="BQ221" s="17"/>
      <c r="BR221" s="17"/>
      <c r="BS221" s="17"/>
      <c r="BT221" s="17"/>
      <c r="BU221" s="17">
        <v>3.3772126952000638E-3</v>
      </c>
      <c r="BV221" s="17">
        <v>1.1293434716537258E-2</v>
      </c>
      <c r="BW221" s="17">
        <v>2.0460637534227446E-3</v>
      </c>
      <c r="BX221" s="17">
        <v>1.8850110364226056E-3</v>
      </c>
      <c r="BY221" s="17"/>
      <c r="BZ221" s="17">
        <v>4.8864461852736289E-3</v>
      </c>
      <c r="CA221" s="17">
        <v>3.1624456555163171E-4</v>
      </c>
      <c r="CB221" s="17">
        <v>2.7133502462214795E-4</v>
      </c>
      <c r="CC221" s="17">
        <v>1.283757811277712E-2</v>
      </c>
      <c r="CD221" s="17">
        <v>4.7899289575164421E-2</v>
      </c>
      <c r="CE221" s="17">
        <v>0.33275846181127816</v>
      </c>
    </row>
    <row r="222" spans="1:202" x14ac:dyDescent="0.25">
      <c r="A222" s="139" t="s">
        <v>376</v>
      </c>
      <c r="B222" s="140"/>
      <c r="C222" s="141"/>
      <c r="D222" s="141"/>
      <c r="E222" s="141"/>
      <c r="F222" s="141"/>
      <c r="G222" s="141"/>
      <c r="H222" s="141"/>
      <c r="I222" s="141"/>
      <c r="J222" s="141"/>
      <c r="K222" s="141"/>
      <c r="L222" s="141"/>
      <c r="M222" s="141"/>
      <c r="N222" s="141"/>
      <c r="O222" s="141"/>
      <c r="P222" s="141">
        <v>0.17121650451819542</v>
      </c>
      <c r="Q222" s="141">
        <v>0.16544514712924707</v>
      </c>
      <c r="R222" s="141">
        <v>3.4180488750993061E-2</v>
      </c>
      <c r="S222" s="141">
        <v>1.1725968676528165</v>
      </c>
      <c r="T222" s="141">
        <v>0.75000726985941268</v>
      </c>
      <c r="U222" s="141">
        <v>0.60889359703294144</v>
      </c>
      <c r="V222" s="141">
        <v>8.6976824598155728E-2</v>
      </c>
      <c r="W222" s="141">
        <v>0.287892438270127</v>
      </c>
      <c r="X222" s="141">
        <v>1.034133543163875</v>
      </c>
      <c r="Y222" s="141">
        <v>2.1339899184612238E-2</v>
      </c>
      <c r="Z222" s="141">
        <v>0.9519141907749713</v>
      </c>
      <c r="AA222" s="141">
        <v>5.7885362018867029E-2</v>
      </c>
      <c r="AB222" s="141"/>
      <c r="AC222" s="141">
        <v>3.3585645531596701E-2</v>
      </c>
      <c r="AD222" s="141">
        <v>0.14890008582956882</v>
      </c>
      <c r="AE222" s="141">
        <v>0.28613019311354393</v>
      </c>
      <c r="AF222" s="141">
        <v>2.1648547957892367E-2</v>
      </c>
      <c r="AG222" s="141"/>
      <c r="AH222" s="141">
        <v>0.56359520274836972</v>
      </c>
      <c r="AI222" s="141">
        <v>2.520520645165707</v>
      </c>
      <c r="AJ222" s="141">
        <v>3.2797534096490621</v>
      </c>
      <c r="AK222" s="141">
        <v>0.58135621814198035</v>
      </c>
      <c r="AL222" s="141">
        <v>0.3052266332799547</v>
      </c>
      <c r="AM222" s="141">
        <v>0.68952845169716714</v>
      </c>
      <c r="AN222" s="141">
        <v>0.62645360875562195</v>
      </c>
      <c r="AO222" s="141">
        <v>5.7676853887795598</v>
      </c>
      <c r="AP222" s="141">
        <v>0.38347428580897325</v>
      </c>
      <c r="AQ222" s="141">
        <v>13.345337218607185</v>
      </c>
      <c r="AR222" s="141">
        <v>0.26435134274825267</v>
      </c>
      <c r="AS222" s="141">
        <v>5.9730555102966472</v>
      </c>
      <c r="AT222" s="141">
        <v>48.367777999039845</v>
      </c>
      <c r="AU222" s="141">
        <v>42.441225142981189</v>
      </c>
      <c r="AV222" s="141">
        <v>6.1123830871611409</v>
      </c>
      <c r="AW222" s="141">
        <v>14.638002505650809</v>
      </c>
      <c r="AX222" s="141">
        <v>7.4023552691729805E-2</v>
      </c>
      <c r="AY222" s="141">
        <v>0.2179242580681254</v>
      </c>
      <c r="AZ222" s="141">
        <v>0.35941180306440335</v>
      </c>
      <c r="BA222" s="141">
        <v>2.3286860796109949</v>
      </c>
      <c r="BB222" s="141">
        <v>8.61910114932871</v>
      </c>
      <c r="BC222" s="141">
        <v>0.32521942836144946</v>
      </c>
      <c r="BD222" s="141">
        <v>1.4396818484037683</v>
      </c>
      <c r="BE222" s="141">
        <v>3.2630582155057791E-2</v>
      </c>
      <c r="BF222" s="141">
        <v>1.8101434062138475E-2</v>
      </c>
      <c r="BG222" s="141">
        <v>4.4358916931573926E-3</v>
      </c>
      <c r="BH222" s="141">
        <v>1.3759167232960754</v>
      </c>
      <c r="BI222" s="141">
        <v>0.12379558936680883</v>
      </c>
      <c r="BJ222" s="141">
        <v>0.50998293483052182</v>
      </c>
      <c r="BK222" s="141">
        <v>1.8898009775878513</v>
      </c>
      <c r="BL222" s="141">
        <v>1.8498770505438654E-2</v>
      </c>
      <c r="BM222" s="141">
        <v>0.81471052363989827</v>
      </c>
      <c r="BN222" s="141">
        <v>1.4742873022395497</v>
      </c>
      <c r="BO222" s="141">
        <v>0.14147616298906301</v>
      </c>
      <c r="BP222" s="141">
        <v>0.38618167419550936</v>
      </c>
      <c r="BQ222" s="141"/>
      <c r="BR222" s="141"/>
      <c r="BS222" s="141"/>
      <c r="BT222" s="141"/>
      <c r="BU222" s="141">
        <v>3.0394914256800559E-2</v>
      </c>
      <c r="BV222" s="141">
        <v>1.0183084957821686</v>
      </c>
      <c r="BW222" s="141">
        <v>1.8414573780804692E-2</v>
      </c>
      <c r="BX222" s="141">
        <v>1.6965099327803441E-2</v>
      </c>
      <c r="BY222" s="141"/>
      <c r="BZ222" s="141">
        <v>4.3978015667462636E-2</v>
      </c>
      <c r="CA222" s="141">
        <v>2.8462010899646837E-3</v>
      </c>
      <c r="CB222" s="141">
        <v>2.4420152215993305E-3</v>
      </c>
      <c r="CC222" s="141">
        <v>0.11553820301499403</v>
      </c>
      <c r="CD222" s="141">
        <v>0.43109360617647963</v>
      </c>
      <c r="CE222" s="141">
        <v>2.9948261563015022</v>
      </c>
    </row>
    <row r="223" spans="1:202" x14ac:dyDescent="0.25">
      <c r="A223" s="136" t="s">
        <v>377</v>
      </c>
      <c r="B223" s="137">
        <v>2.2629467692211032</v>
      </c>
      <c r="C223" s="138">
        <v>5.2680627178698813</v>
      </c>
      <c r="D223" s="138">
        <v>0.36547056699928143</v>
      </c>
      <c r="E223" s="138">
        <v>3.1351979678442379</v>
      </c>
      <c r="F223" s="138">
        <v>4.919042387130081</v>
      </c>
      <c r="G223" s="138">
        <v>1.4196208158773156</v>
      </c>
      <c r="H223" s="138">
        <v>2.2133953493004639</v>
      </c>
      <c r="I223" s="138">
        <v>1.5866729508678774</v>
      </c>
      <c r="J223" s="138">
        <v>0.45412520671786472</v>
      </c>
      <c r="K223" s="138">
        <v>1.8910377585882245</v>
      </c>
      <c r="L223" s="138">
        <v>1.3262602823895111</v>
      </c>
      <c r="M223" s="138">
        <v>2.5610788062637257</v>
      </c>
      <c r="N223" s="138">
        <v>2.362119652613325</v>
      </c>
      <c r="O223" s="138">
        <v>0.28396035789421342</v>
      </c>
      <c r="P223" s="138">
        <v>2.7562839198055236</v>
      </c>
      <c r="Q223" s="138">
        <v>1.8373765666785566</v>
      </c>
      <c r="R223" s="138">
        <v>0.18612979696359169</v>
      </c>
      <c r="S223" s="138">
        <v>7.7163737784341535</v>
      </c>
      <c r="T223" s="138">
        <v>7.111017742191553</v>
      </c>
      <c r="U223" s="138">
        <v>3.7695210987548591</v>
      </c>
      <c r="V223" s="120">
        <v>6.9731310628628855E-3</v>
      </c>
      <c r="W223" s="138">
        <v>0.15371013411144285</v>
      </c>
      <c r="X223" s="138">
        <v>4.2237192653445492E-2</v>
      </c>
      <c r="Y223" s="138">
        <v>4.5544694808861162E-2</v>
      </c>
      <c r="Z223" s="138">
        <v>0.1513334607140428</v>
      </c>
      <c r="AA223" s="138">
        <v>0.10925582848186</v>
      </c>
      <c r="AB223" s="138">
        <v>2.6788117578991155E-5</v>
      </c>
      <c r="AC223" s="138">
        <v>0.16450383218908235</v>
      </c>
      <c r="AD223" s="138">
        <v>0.35825058819304229</v>
      </c>
      <c r="AE223" s="138">
        <v>6.0077203195152744E-2</v>
      </c>
      <c r="AF223" s="138">
        <v>1.8356968977274136E-3</v>
      </c>
      <c r="AG223" s="138">
        <v>1.0426208611714956E-2</v>
      </c>
      <c r="AH223" s="138">
        <v>2.4085324638453853</v>
      </c>
      <c r="AI223" s="138">
        <v>0.51858852013196044</v>
      </c>
      <c r="AJ223" s="138">
        <v>0.95967578434491407</v>
      </c>
      <c r="AK223" s="138">
        <v>0.42704990306399521</v>
      </c>
      <c r="AL223" s="138">
        <v>5.8078359814588643E-2</v>
      </c>
      <c r="AM223" s="138">
        <v>5.6416062303073784E-2</v>
      </c>
      <c r="AN223" s="138">
        <v>1.0328920363384093</v>
      </c>
      <c r="AO223" s="138">
        <v>3.9941529435917698</v>
      </c>
      <c r="AP223" s="138">
        <v>3.9793378873223131</v>
      </c>
      <c r="AQ223" s="138">
        <v>4.7608919931710414</v>
      </c>
      <c r="AR223" s="138">
        <v>1.7301557359891934E-2</v>
      </c>
      <c r="AS223" s="138">
        <v>0.35674668186615999</v>
      </c>
      <c r="AT223" s="138">
        <v>3.2107201367954401</v>
      </c>
      <c r="AU223" s="138">
        <v>23.508789128229598</v>
      </c>
      <c r="AV223" s="138">
        <v>1.4948923191065624</v>
      </c>
      <c r="AW223" s="138">
        <v>1.0808407779048612</v>
      </c>
      <c r="AX223" s="138">
        <v>0.13411652326363885</v>
      </c>
      <c r="AY223" s="138">
        <v>0.39483708582079924</v>
      </c>
      <c r="AZ223" s="143">
        <f>0.651185463195133</f>
        <v>0.65118546319513304</v>
      </c>
      <c r="BA223" s="138">
        <v>1.4474186432329053</v>
      </c>
      <c r="BB223" s="138">
        <v>0.11002956032147011</v>
      </c>
      <c r="BC223" s="138">
        <v>1.3557090474074782</v>
      </c>
      <c r="BD223" s="138">
        <v>0.48430297087408025</v>
      </c>
      <c r="BE223" s="138">
        <v>1.0976791779771856E-2</v>
      </c>
      <c r="BF223" s="138">
        <v>5.7677921265055785E-3</v>
      </c>
      <c r="BG223" s="138">
        <v>1.4134405646533679E-3</v>
      </c>
      <c r="BH223" s="138">
        <v>0.43841839359864021</v>
      </c>
      <c r="BI223" s="138">
        <v>3.9445892695290891E-2</v>
      </c>
      <c r="BJ223" s="138">
        <v>0.11119960937900727</v>
      </c>
      <c r="BK223" s="138">
        <v>2.6928382416152603</v>
      </c>
      <c r="BL223" s="138">
        <v>5.1870556897444402E-2</v>
      </c>
      <c r="BM223" s="138">
        <v>0.52788108042404835</v>
      </c>
      <c r="BN223" s="138">
        <v>0.74939894415833508</v>
      </c>
      <c r="BO223" s="138">
        <v>0.78682875812507713</v>
      </c>
      <c r="BP223" s="138">
        <v>1.0618545538448674</v>
      </c>
      <c r="BQ223" s="138">
        <v>7.8310717701855852</v>
      </c>
      <c r="BR223" s="138">
        <v>0.21297396027186813</v>
      </c>
      <c r="BS223" s="138">
        <v>4.3814391147261693</v>
      </c>
      <c r="BT223" s="138">
        <v>0.80575363596713212</v>
      </c>
      <c r="BU223" s="138">
        <v>0.55383613273615584</v>
      </c>
      <c r="BV223" s="138">
        <v>1.8520502428580328</v>
      </c>
      <c r="BW223" s="138">
        <v>0.33559549911072717</v>
      </c>
      <c r="BX223" s="138">
        <v>0.30917962284373135</v>
      </c>
      <c r="BY223" s="138"/>
      <c r="BZ223" s="138">
        <v>0.80147384393381926</v>
      </c>
      <c r="CA223" s="138">
        <v>5.1872254236846646E-2</v>
      </c>
      <c r="CB223" s="138">
        <v>0.32188928846010828</v>
      </c>
      <c r="CC223" s="138">
        <v>37.530551241821144</v>
      </c>
      <c r="CD223" s="138">
        <v>21.772238323187899</v>
      </c>
      <c r="CE223" s="138">
        <v>11.701424443159858</v>
      </c>
    </row>
  </sheetData>
  <conditionalFormatting sqref="B8:GJ198">
    <cfRule type="cellIs" dxfId="4" priority="4" operator="lessThan">
      <formula>0</formula>
    </cfRule>
  </conditionalFormatting>
  <conditionalFormatting sqref="B203:GK203">
    <cfRule type="cellIs" dxfId="3" priority="2" operator="lessThan">
      <formula>-0.000000756</formula>
    </cfRule>
    <cfRule type="cellIs" dxfId="2" priority="3" operator="greaterThan">
      <formula>0.000000756</formula>
    </cfRule>
  </conditionalFormatting>
  <conditionalFormatting sqref="B220:CE223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A96"/>
  <sheetViews>
    <sheetView workbookViewId="0"/>
  </sheetViews>
  <sheetFormatPr defaultRowHeight="15" x14ac:dyDescent="0.25"/>
  <cols>
    <col min="1" max="1" width="15.7109375" customWidth="1"/>
    <col min="2" max="9" width="9.28515625" style="11"/>
    <col min="10" max="11" width="9.7109375" style="11" customWidth="1"/>
    <col min="12" max="21" width="9.28515625" style="11"/>
  </cols>
  <sheetData>
    <row r="1" spans="1:27" ht="18.75" x14ac:dyDescent="0.3">
      <c r="A1" s="2" t="s">
        <v>198</v>
      </c>
    </row>
    <row r="3" spans="1:27" x14ac:dyDescent="0.25">
      <c r="A3" s="21" t="s">
        <v>516</v>
      </c>
    </row>
    <row r="4" spans="1:27" x14ac:dyDescent="0.25">
      <c r="A4" t="s">
        <v>515</v>
      </c>
      <c r="B4" s="11">
        <v>0</v>
      </c>
      <c r="C4" s="11">
        <v>1</v>
      </c>
      <c r="D4" s="11">
        <v>2</v>
      </c>
      <c r="E4" s="11">
        <v>3</v>
      </c>
      <c r="F4" s="11">
        <v>4</v>
      </c>
      <c r="G4" s="11">
        <v>5</v>
      </c>
      <c r="H4" s="11">
        <v>6</v>
      </c>
      <c r="I4" s="11">
        <v>7</v>
      </c>
      <c r="J4" s="11">
        <v>8</v>
      </c>
      <c r="K4" s="11">
        <v>9</v>
      </c>
    </row>
    <row r="6" spans="1:27" x14ac:dyDescent="0.25">
      <c r="A6" s="3" t="s">
        <v>199</v>
      </c>
      <c r="B6" s="36"/>
      <c r="Y6" s="3"/>
    </row>
    <row r="7" spans="1:27" x14ac:dyDescent="0.25"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716</v>
      </c>
      <c r="V7" s="11"/>
      <c r="W7" s="11"/>
      <c r="X7" s="11"/>
      <c r="Y7" s="11"/>
      <c r="Z7" s="11"/>
      <c r="AA7" s="11"/>
    </row>
    <row r="8" spans="1:27" x14ac:dyDescent="0.25">
      <c r="A8" t="str">
        <f>Sets!G7</f>
        <v>cawhe</v>
      </c>
      <c r="B8" s="35">
        <f>VLOOKUP(VLOOKUP($A8,Demand_RawData!$AC$8:$AD$64,2,),Demand_RawData!$L$8:$Z$39,COLUMNS(Demand_RawData!$L$8:M$8),)</f>
        <v>1.1660694519804669</v>
      </c>
      <c r="C8" s="35">
        <f>VLOOKUP(VLOOKUP($A8,Demand_RawData!$AC$8:$AD$64,2,),Demand_RawData!$L$8:$Z$39,COLUMNS(Demand_RawData!$L$8:N$8),)</f>
        <v>1.2257200217037441</v>
      </c>
      <c r="D8" s="35">
        <f>VLOOKUP(VLOOKUP($A8,Demand_RawData!$AC$8:$AD$64,2,),Demand_RawData!$L$8:$Z$39,COLUMNS(Demand_RawData!$L$8:O$8),)</f>
        <v>1.2853705914270213</v>
      </c>
      <c r="E8" s="35">
        <f>VLOOKUP(VLOOKUP($A8,Demand_RawData!$AC$8:$AD$64,2,),Demand_RawData!$L$8:$Z$39,COLUMNS(Demand_RawData!$L$8:P$8),)</f>
        <v>1.3450211611502985</v>
      </c>
      <c r="F8" s="35">
        <f>VLOOKUP(VLOOKUP($A8,Demand_RawData!$AC$8:$AD$64,2,),Demand_RawData!$L$8:$Z$39,COLUMNS(Demand_RawData!$L$8:Q$8),)</f>
        <v>1.4046717308735759</v>
      </c>
      <c r="G8" s="35">
        <f>VLOOKUP(VLOOKUP($A8,Demand_RawData!$AC$8:$AD$64,2,),Demand_RawData!$L$8:$Z$39,COLUMNS(Demand_RawData!$L$8:R$8),)</f>
        <v>1.4643223005968531</v>
      </c>
      <c r="H8" s="35">
        <f>VLOOKUP(VLOOKUP($A8,Demand_RawData!$AC$8:$AD$64,2,),Demand_RawData!$L$8:$Z$39,COLUMNS(Demand_RawData!$L$8:S$8),)</f>
        <v>1.5239728703201303</v>
      </c>
      <c r="I8" s="35">
        <f>VLOOKUP(VLOOKUP($A8,Demand_RawData!$AC$8:$AD$64,2,),Demand_RawData!$L$8:$Z$39,COLUMNS(Demand_RawData!$L$8:T$8),)</f>
        <v>1.5836234400434077</v>
      </c>
      <c r="J8" s="35">
        <f>VLOOKUP(VLOOKUP($A8,Demand_RawData!$AC$8:$AD$64,2,),Demand_RawData!$L$8:$Z$39,COLUMNS(Demand_RawData!$L$8:U$8),)</f>
        <v>1.6432740097666847</v>
      </c>
      <c r="K8" s="35">
        <f>VLOOKUP(VLOOKUP($A8,Demand_RawData!$AC$8:$AD$64,2,),Demand_RawData!$L$8:$AA$39,COLUMNS(Demand_RawData!$L$8:$AA$8),)</f>
        <v>1.7029245794899619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10"/>
      <c r="X8" s="10"/>
      <c r="Y8" s="10"/>
      <c r="Z8" s="10"/>
      <c r="AA8" s="10"/>
    </row>
    <row r="9" spans="1:27" x14ac:dyDescent="0.25">
      <c r="A9" t="str">
        <f>Sets!G8</f>
        <v>camai</v>
      </c>
      <c r="B9" s="129">
        <f>B8</f>
        <v>1.1660694519804669</v>
      </c>
      <c r="C9" s="129">
        <f t="shared" ref="C9:C19" si="0">C8</f>
        <v>1.2257200217037441</v>
      </c>
      <c r="D9" s="129">
        <f t="shared" ref="D9:D19" si="1">D8</f>
        <v>1.2853705914270213</v>
      </c>
      <c r="E9" s="129">
        <f t="shared" ref="E9:E19" si="2">E8</f>
        <v>1.3450211611502985</v>
      </c>
      <c r="F9" s="129">
        <f t="shared" ref="F9:F19" si="3">F8</f>
        <v>1.4046717308735759</v>
      </c>
      <c r="G9" s="129">
        <f t="shared" ref="G9:G19" si="4">G8</f>
        <v>1.4643223005968531</v>
      </c>
      <c r="H9" s="129">
        <f t="shared" ref="H9:H19" si="5">H8</f>
        <v>1.5239728703201303</v>
      </c>
      <c r="I9" s="129">
        <f t="shared" ref="I9:I19" si="6">I8</f>
        <v>1.5836234400434077</v>
      </c>
      <c r="J9" s="129">
        <f t="shared" ref="J9:J19" si="7">J8</f>
        <v>1.6432740097666847</v>
      </c>
      <c r="K9" s="129">
        <f t="shared" ref="K9:K19" si="8">K8</f>
        <v>1.7029245794899619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10"/>
      <c r="X9" s="10"/>
      <c r="Y9" s="10"/>
      <c r="Z9" s="10"/>
      <c r="AA9" s="10"/>
    </row>
    <row r="10" spans="1:27" x14ac:dyDescent="0.25">
      <c r="A10" t="str">
        <f>Sets!G9</f>
        <v>caoce</v>
      </c>
      <c r="B10" s="129">
        <f t="shared" ref="B10:B19" si="9">B9</f>
        <v>1.1660694519804669</v>
      </c>
      <c r="C10" s="129">
        <f t="shared" si="0"/>
        <v>1.2257200217037441</v>
      </c>
      <c r="D10" s="129">
        <f t="shared" si="1"/>
        <v>1.2853705914270213</v>
      </c>
      <c r="E10" s="129">
        <f t="shared" si="2"/>
        <v>1.3450211611502985</v>
      </c>
      <c r="F10" s="129">
        <f t="shared" si="3"/>
        <v>1.4046717308735759</v>
      </c>
      <c r="G10" s="129">
        <f t="shared" si="4"/>
        <v>1.4643223005968531</v>
      </c>
      <c r="H10" s="129">
        <f t="shared" si="5"/>
        <v>1.5239728703201303</v>
      </c>
      <c r="I10" s="129">
        <f t="shared" si="6"/>
        <v>1.5836234400434077</v>
      </c>
      <c r="J10" s="129">
        <f t="shared" si="7"/>
        <v>1.6432740097666847</v>
      </c>
      <c r="K10" s="129">
        <f t="shared" si="8"/>
        <v>1.7029245794899619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0"/>
      <c r="X10" s="10"/>
      <c r="Y10" s="10"/>
      <c r="Z10" s="10"/>
      <c r="AA10" s="10"/>
    </row>
    <row r="11" spans="1:27" x14ac:dyDescent="0.25">
      <c r="A11" t="str">
        <f>Sets!G10</f>
        <v>caveg</v>
      </c>
      <c r="B11" s="129">
        <f t="shared" si="9"/>
        <v>1.1660694519804669</v>
      </c>
      <c r="C11" s="129">
        <f t="shared" si="0"/>
        <v>1.2257200217037441</v>
      </c>
      <c r="D11" s="129">
        <f t="shared" si="1"/>
        <v>1.2853705914270213</v>
      </c>
      <c r="E11" s="129">
        <f t="shared" si="2"/>
        <v>1.3450211611502985</v>
      </c>
      <c r="F11" s="129">
        <f t="shared" si="3"/>
        <v>1.4046717308735759</v>
      </c>
      <c r="G11" s="129">
        <f t="shared" si="4"/>
        <v>1.4643223005968531</v>
      </c>
      <c r="H11" s="129">
        <f t="shared" si="5"/>
        <v>1.5239728703201303</v>
      </c>
      <c r="I11" s="129">
        <f t="shared" si="6"/>
        <v>1.5836234400434077</v>
      </c>
      <c r="J11" s="129">
        <f t="shared" si="7"/>
        <v>1.6432740097666847</v>
      </c>
      <c r="K11" s="129">
        <f t="shared" si="8"/>
        <v>1.7029245794899619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0"/>
      <c r="X11" s="10"/>
      <c r="Y11" s="10"/>
      <c r="Z11" s="10"/>
      <c r="AA11" s="10"/>
    </row>
    <row r="12" spans="1:27" x14ac:dyDescent="0.25">
      <c r="A12" t="str">
        <f>Sets!G11</f>
        <v>caofr</v>
      </c>
      <c r="B12" s="129">
        <f t="shared" si="9"/>
        <v>1.1660694519804669</v>
      </c>
      <c r="C12" s="129">
        <f t="shared" si="0"/>
        <v>1.2257200217037441</v>
      </c>
      <c r="D12" s="129">
        <f t="shared" si="1"/>
        <v>1.2853705914270213</v>
      </c>
      <c r="E12" s="129">
        <f t="shared" si="2"/>
        <v>1.3450211611502985</v>
      </c>
      <c r="F12" s="129">
        <f t="shared" si="3"/>
        <v>1.4046717308735759</v>
      </c>
      <c r="G12" s="129">
        <f t="shared" si="4"/>
        <v>1.4643223005968531</v>
      </c>
      <c r="H12" s="129">
        <f t="shared" si="5"/>
        <v>1.5239728703201303</v>
      </c>
      <c r="I12" s="129">
        <f t="shared" si="6"/>
        <v>1.5836234400434077</v>
      </c>
      <c r="J12" s="129">
        <f t="shared" si="7"/>
        <v>1.6432740097666847</v>
      </c>
      <c r="K12" s="129">
        <f t="shared" si="8"/>
        <v>1.7029245794899619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0"/>
      <c r="X12" s="10"/>
      <c r="Y12" s="10"/>
      <c r="Z12" s="10"/>
      <c r="AA12" s="10"/>
    </row>
    <row r="13" spans="1:27" x14ac:dyDescent="0.25">
      <c r="A13" t="str">
        <f>Sets!G12</f>
        <v>cagra</v>
      </c>
      <c r="B13" s="129">
        <f t="shared" si="9"/>
        <v>1.1660694519804669</v>
      </c>
      <c r="C13" s="129">
        <f t="shared" si="0"/>
        <v>1.2257200217037441</v>
      </c>
      <c r="D13" s="129">
        <f t="shared" si="1"/>
        <v>1.2853705914270213</v>
      </c>
      <c r="E13" s="129">
        <f t="shared" si="2"/>
        <v>1.3450211611502985</v>
      </c>
      <c r="F13" s="129">
        <f t="shared" si="3"/>
        <v>1.4046717308735759</v>
      </c>
      <c r="G13" s="129">
        <f t="shared" si="4"/>
        <v>1.4643223005968531</v>
      </c>
      <c r="H13" s="129">
        <f t="shared" si="5"/>
        <v>1.5239728703201303</v>
      </c>
      <c r="I13" s="129">
        <f t="shared" si="6"/>
        <v>1.5836234400434077</v>
      </c>
      <c r="J13" s="129">
        <f t="shared" si="7"/>
        <v>1.6432740097666847</v>
      </c>
      <c r="K13" s="129">
        <f t="shared" si="8"/>
        <v>1.7029245794899619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0"/>
      <c r="X13" s="10"/>
      <c r="Y13" s="10"/>
      <c r="Z13" s="10"/>
      <c r="AA13" s="10"/>
    </row>
    <row r="14" spans="1:27" x14ac:dyDescent="0.25">
      <c r="A14" t="str">
        <f>Sets!G13</f>
        <v>caoil</v>
      </c>
      <c r="B14" s="129">
        <f t="shared" si="9"/>
        <v>1.1660694519804669</v>
      </c>
      <c r="C14" s="129">
        <f t="shared" si="0"/>
        <v>1.2257200217037441</v>
      </c>
      <c r="D14" s="129">
        <f t="shared" si="1"/>
        <v>1.2853705914270213</v>
      </c>
      <c r="E14" s="129">
        <f t="shared" si="2"/>
        <v>1.3450211611502985</v>
      </c>
      <c r="F14" s="129">
        <f t="shared" si="3"/>
        <v>1.4046717308735759</v>
      </c>
      <c r="G14" s="129">
        <f t="shared" si="4"/>
        <v>1.4643223005968531</v>
      </c>
      <c r="H14" s="129">
        <f t="shared" si="5"/>
        <v>1.5239728703201303</v>
      </c>
      <c r="I14" s="129">
        <f t="shared" si="6"/>
        <v>1.5836234400434077</v>
      </c>
      <c r="J14" s="129">
        <f t="shared" si="7"/>
        <v>1.6432740097666847</v>
      </c>
      <c r="K14" s="129">
        <f t="shared" si="8"/>
        <v>1.7029245794899619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0"/>
      <c r="X14" s="10"/>
      <c r="Y14" s="10"/>
      <c r="Z14" s="10"/>
      <c r="AA14" s="10"/>
    </row>
    <row r="15" spans="1:27" x14ac:dyDescent="0.25">
      <c r="A15" t="str">
        <f>Sets!G14</f>
        <v>catub</v>
      </c>
      <c r="B15" s="129">
        <f t="shared" si="9"/>
        <v>1.1660694519804669</v>
      </c>
      <c r="C15" s="129">
        <f t="shared" si="0"/>
        <v>1.2257200217037441</v>
      </c>
      <c r="D15" s="129">
        <f t="shared" si="1"/>
        <v>1.2853705914270213</v>
      </c>
      <c r="E15" s="129">
        <f t="shared" si="2"/>
        <v>1.3450211611502985</v>
      </c>
      <c r="F15" s="129">
        <f t="shared" si="3"/>
        <v>1.4046717308735759</v>
      </c>
      <c r="G15" s="129">
        <f t="shared" si="4"/>
        <v>1.4643223005968531</v>
      </c>
      <c r="H15" s="129">
        <f t="shared" si="5"/>
        <v>1.5239728703201303</v>
      </c>
      <c r="I15" s="129">
        <f t="shared" si="6"/>
        <v>1.5836234400434077</v>
      </c>
      <c r="J15" s="129">
        <f t="shared" si="7"/>
        <v>1.6432740097666847</v>
      </c>
      <c r="K15" s="129">
        <f t="shared" si="8"/>
        <v>1.7029245794899619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10"/>
      <c r="Y15" s="10"/>
      <c r="Z15" s="10"/>
      <c r="AA15" s="10"/>
    </row>
    <row r="16" spans="1:27" x14ac:dyDescent="0.25">
      <c r="A16" t="str">
        <f>Sets!G15</f>
        <v>capul</v>
      </c>
      <c r="B16" s="129">
        <f t="shared" si="9"/>
        <v>1.1660694519804669</v>
      </c>
      <c r="C16" s="129">
        <f t="shared" si="0"/>
        <v>1.2257200217037441</v>
      </c>
      <c r="D16" s="129">
        <f t="shared" si="1"/>
        <v>1.2853705914270213</v>
      </c>
      <c r="E16" s="129">
        <f t="shared" si="2"/>
        <v>1.3450211611502985</v>
      </c>
      <c r="F16" s="129">
        <f t="shared" si="3"/>
        <v>1.4046717308735759</v>
      </c>
      <c r="G16" s="129">
        <f t="shared" si="4"/>
        <v>1.4643223005968531</v>
      </c>
      <c r="H16" s="129">
        <f t="shared" si="5"/>
        <v>1.5239728703201303</v>
      </c>
      <c r="I16" s="129">
        <f t="shared" si="6"/>
        <v>1.5836234400434077</v>
      </c>
      <c r="J16" s="129">
        <f t="shared" si="7"/>
        <v>1.6432740097666847</v>
      </c>
      <c r="K16" s="129">
        <f t="shared" si="8"/>
        <v>1.7029245794899619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10"/>
      <c r="Y16" s="10"/>
      <c r="Z16" s="10"/>
      <c r="AA16" s="10"/>
    </row>
    <row r="17" spans="1:27" x14ac:dyDescent="0.25">
      <c r="A17" t="str">
        <f>Sets!G16</f>
        <v>casug</v>
      </c>
      <c r="B17" s="129">
        <f t="shared" si="9"/>
        <v>1.1660694519804669</v>
      </c>
      <c r="C17" s="129">
        <f t="shared" si="0"/>
        <v>1.2257200217037441</v>
      </c>
      <c r="D17" s="129">
        <f t="shared" si="1"/>
        <v>1.2853705914270213</v>
      </c>
      <c r="E17" s="129">
        <f t="shared" si="2"/>
        <v>1.3450211611502985</v>
      </c>
      <c r="F17" s="129">
        <f t="shared" si="3"/>
        <v>1.4046717308735759</v>
      </c>
      <c r="G17" s="129">
        <f t="shared" si="4"/>
        <v>1.4643223005968531</v>
      </c>
      <c r="H17" s="129">
        <f t="shared" si="5"/>
        <v>1.5239728703201303</v>
      </c>
      <c r="I17" s="129">
        <f t="shared" si="6"/>
        <v>1.5836234400434077</v>
      </c>
      <c r="J17" s="129">
        <f t="shared" si="7"/>
        <v>1.6432740097666847</v>
      </c>
      <c r="K17" s="129">
        <f t="shared" si="8"/>
        <v>1.7029245794899619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10"/>
      <c r="Y17" s="10"/>
      <c r="Z17" s="10"/>
      <c r="AA17" s="10"/>
    </row>
    <row r="18" spans="1:27" x14ac:dyDescent="0.25">
      <c r="A18" t="str">
        <f>Sets!G17</f>
        <v>caoth</v>
      </c>
      <c r="B18" s="129">
        <f t="shared" si="9"/>
        <v>1.1660694519804669</v>
      </c>
      <c r="C18" s="129">
        <f t="shared" si="0"/>
        <v>1.2257200217037441</v>
      </c>
      <c r="D18" s="129">
        <f t="shared" si="1"/>
        <v>1.2853705914270213</v>
      </c>
      <c r="E18" s="129">
        <f t="shared" si="2"/>
        <v>1.3450211611502985</v>
      </c>
      <c r="F18" s="129">
        <f t="shared" si="3"/>
        <v>1.4046717308735759</v>
      </c>
      <c r="G18" s="129">
        <f t="shared" si="4"/>
        <v>1.4643223005968531</v>
      </c>
      <c r="H18" s="129">
        <f t="shared" si="5"/>
        <v>1.5239728703201303</v>
      </c>
      <c r="I18" s="129">
        <f t="shared" si="6"/>
        <v>1.5836234400434077</v>
      </c>
      <c r="J18" s="129">
        <f t="shared" si="7"/>
        <v>1.6432740097666847</v>
      </c>
      <c r="K18" s="129">
        <f t="shared" si="8"/>
        <v>1.7029245794899619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10"/>
      <c r="Y18" s="10"/>
      <c r="Z18" s="10"/>
      <c r="AA18" s="10"/>
    </row>
    <row r="19" spans="1:27" x14ac:dyDescent="0.25">
      <c r="A19" t="str">
        <f>Sets!G18</f>
        <v>clani</v>
      </c>
      <c r="B19" s="129">
        <f t="shared" si="9"/>
        <v>1.1660694519804669</v>
      </c>
      <c r="C19" s="129">
        <f t="shared" si="0"/>
        <v>1.2257200217037441</v>
      </c>
      <c r="D19" s="129">
        <f t="shared" si="1"/>
        <v>1.2853705914270213</v>
      </c>
      <c r="E19" s="129">
        <f t="shared" si="2"/>
        <v>1.3450211611502985</v>
      </c>
      <c r="F19" s="129">
        <f t="shared" si="3"/>
        <v>1.4046717308735759</v>
      </c>
      <c r="G19" s="129">
        <f t="shared" si="4"/>
        <v>1.4643223005968531</v>
      </c>
      <c r="H19" s="129">
        <f t="shared" si="5"/>
        <v>1.5239728703201303</v>
      </c>
      <c r="I19" s="129">
        <f t="shared" si="6"/>
        <v>1.5836234400434077</v>
      </c>
      <c r="J19" s="129">
        <f t="shared" si="7"/>
        <v>1.6432740097666847</v>
      </c>
      <c r="K19" s="129">
        <f t="shared" si="8"/>
        <v>1.7029245794899619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10"/>
      <c r="Y19" s="10"/>
      <c r="Z19" s="10"/>
      <c r="AA19" s="10"/>
    </row>
    <row r="20" spans="1:27" x14ac:dyDescent="0.25">
      <c r="A20" t="str">
        <f>Sets!G19</f>
        <v>cfore</v>
      </c>
      <c r="B20" s="35">
        <f>VLOOKUP(VLOOKUP($A20,Demand_RawData!$AC$8:$AD$64,2,),Demand_RawData!$L$8:$Z$39,COLUMNS(Demand_RawData!$L$8:M$8),)</f>
        <v>1.1660694519804669</v>
      </c>
      <c r="C20" s="35">
        <f>VLOOKUP(VLOOKUP($A20,Demand_RawData!$AC$8:$AD$64,2,),Demand_RawData!$L$8:$Z$39,COLUMNS(Demand_RawData!$L$8:N$8),)</f>
        <v>1.2257200217037441</v>
      </c>
      <c r="D20" s="35">
        <f>VLOOKUP(VLOOKUP($A20,Demand_RawData!$AC$8:$AD$64,2,),Demand_RawData!$L$8:$Z$39,COLUMNS(Demand_RawData!$L$8:O$8),)</f>
        <v>1.2853705914270213</v>
      </c>
      <c r="E20" s="35">
        <f>VLOOKUP(VLOOKUP($A20,Demand_RawData!$AC$8:$AD$64,2,),Demand_RawData!$L$8:$Z$39,COLUMNS(Demand_RawData!$L$8:P$8),)</f>
        <v>1.3450211611502985</v>
      </c>
      <c r="F20" s="35">
        <f>VLOOKUP(VLOOKUP($A20,Demand_RawData!$AC$8:$AD$64,2,),Demand_RawData!$L$8:$Z$39,COLUMNS(Demand_RawData!$L$8:Q$8),)</f>
        <v>1.4046717308735759</v>
      </c>
      <c r="G20" s="35">
        <f>VLOOKUP(VLOOKUP($A20,Demand_RawData!$AC$8:$AD$64,2,),Demand_RawData!$L$8:$Z$39,COLUMNS(Demand_RawData!$L$8:R$8),)</f>
        <v>1.4643223005968531</v>
      </c>
      <c r="H20" s="35">
        <f>VLOOKUP(VLOOKUP($A20,Demand_RawData!$AC$8:$AD$64,2,),Demand_RawData!$L$8:$Z$39,COLUMNS(Demand_RawData!$L$8:S$8),)</f>
        <v>1.5239728703201303</v>
      </c>
      <c r="I20" s="35">
        <f>VLOOKUP(VLOOKUP($A20,Demand_RawData!$AC$8:$AD$64,2,),Demand_RawData!$L$8:$Z$39,COLUMNS(Demand_RawData!$L$8:T$8),)</f>
        <v>1.5836234400434077</v>
      </c>
      <c r="J20" s="35">
        <f>VLOOKUP(VLOOKUP($A20,Demand_RawData!$AC$8:$AD$64,2,),Demand_RawData!$L$8:$Z$39,COLUMNS(Demand_RawData!$L$8:U$8),)</f>
        <v>1.6432740097666847</v>
      </c>
      <c r="K20" s="35">
        <f>VLOOKUP(VLOOKUP($A20,Demand_RawData!$AC$8:$AD$64,2,),Demand_RawData!$L$8:$AA$39,COLUMNS(Demand_RawData!$L$8:$AA$8),)</f>
        <v>1.7029245794899619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10"/>
      <c r="Y20" s="10"/>
      <c r="Z20" s="10"/>
      <c r="AA20" s="10"/>
    </row>
    <row r="21" spans="1:27" x14ac:dyDescent="0.25">
      <c r="A21" t="str">
        <f>Sets!G20</f>
        <v>cfish</v>
      </c>
      <c r="B21" s="35">
        <f>VLOOKUP(VLOOKUP($A21,Demand_RawData!$AC$8:$AD$64,2,),Demand_RawData!$L$8:$Z$39,COLUMNS(Demand_RawData!$L$8:M$8),)</f>
        <v>1.1660694519804669</v>
      </c>
      <c r="C21" s="35">
        <f>VLOOKUP(VLOOKUP($A21,Demand_RawData!$AC$8:$AD$64,2,),Demand_RawData!$L$8:$Z$39,COLUMNS(Demand_RawData!$L$8:N$8),)</f>
        <v>1.2257200217037441</v>
      </c>
      <c r="D21" s="35">
        <f>VLOOKUP(VLOOKUP($A21,Demand_RawData!$AC$8:$AD$64,2,),Demand_RawData!$L$8:$Z$39,COLUMNS(Demand_RawData!$L$8:O$8),)</f>
        <v>1.2853705914270213</v>
      </c>
      <c r="E21" s="35">
        <f>VLOOKUP(VLOOKUP($A21,Demand_RawData!$AC$8:$AD$64,2,),Demand_RawData!$L$8:$Z$39,COLUMNS(Demand_RawData!$L$8:P$8),)</f>
        <v>1.3450211611502985</v>
      </c>
      <c r="F21" s="35">
        <f>VLOOKUP(VLOOKUP($A21,Demand_RawData!$AC$8:$AD$64,2,),Demand_RawData!$L$8:$Z$39,COLUMNS(Demand_RawData!$L$8:Q$8),)</f>
        <v>1.4046717308735759</v>
      </c>
      <c r="G21" s="35">
        <f>VLOOKUP(VLOOKUP($A21,Demand_RawData!$AC$8:$AD$64,2,),Demand_RawData!$L$8:$Z$39,COLUMNS(Demand_RawData!$L$8:R$8),)</f>
        <v>1.4643223005968531</v>
      </c>
      <c r="H21" s="35">
        <f>VLOOKUP(VLOOKUP($A21,Demand_RawData!$AC$8:$AD$64,2,),Demand_RawData!$L$8:$Z$39,COLUMNS(Demand_RawData!$L$8:S$8),)</f>
        <v>1.5239728703201303</v>
      </c>
      <c r="I21" s="35">
        <f>VLOOKUP(VLOOKUP($A21,Demand_RawData!$AC$8:$AD$64,2,),Demand_RawData!$L$8:$Z$39,COLUMNS(Demand_RawData!$L$8:T$8),)</f>
        <v>1.5836234400434077</v>
      </c>
      <c r="J21" s="35">
        <f>VLOOKUP(VLOOKUP($A21,Demand_RawData!$AC$8:$AD$64,2,),Demand_RawData!$L$8:$Z$39,COLUMNS(Demand_RawData!$L$8:U$8),)</f>
        <v>1.6432740097666847</v>
      </c>
      <c r="K21" s="35">
        <f>VLOOKUP(VLOOKUP($A21,Demand_RawData!$AC$8:$AD$64,2,),Demand_RawData!$L$8:$AA$39,COLUMNS(Demand_RawData!$L$8:$AA$8),)</f>
        <v>1.7029245794899619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10"/>
      <c r="Y21" s="10"/>
      <c r="Z21" s="10"/>
      <c r="AA21" s="10"/>
    </row>
    <row r="22" spans="1:27" x14ac:dyDescent="0.25">
      <c r="A22" t="str">
        <f>Sets!G21</f>
        <v>ccoal-low</v>
      </c>
      <c r="B22" s="35">
        <f>VLOOKUP(VLOOKUP($A22,Demand_RawData!$AC$8:$AD$64,2,),Demand_RawData!$L$8:$Z$39,COLUMNS(Demand_RawData!$L$8:M$8),)</f>
        <v>0.655842105263158</v>
      </c>
      <c r="C22" s="35">
        <f>VLOOKUP(VLOOKUP($A22,Demand_RawData!$AC$8:$AD$64,2,),Demand_RawData!$L$8:$Z$39,COLUMNS(Demand_RawData!$L$8:N$8),)</f>
        <v>0.70110526315789479</v>
      </c>
      <c r="D22" s="35">
        <f>VLOOKUP(VLOOKUP($A22,Demand_RawData!$AC$8:$AD$64,2,),Demand_RawData!$L$8:$Z$39,COLUMNS(Demand_RawData!$L$8:O$8),)</f>
        <v>0.74636842105263168</v>
      </c>
      <c r="E22" s="35">
        <f>VLOOKUP(VLOOKUP($A22,Demand_RawData!$AC$8:$AD$64,2,),Demand_RawData!$L$8:$Z$39,COLUMNS(Demand_RawData!$L$8:P$8),)</f>
        <v>0.79163157894736846</v>
      </c>
      <c r="F22" s="35">
        <f>VLOOKUP(VLOOKUP($A22,Demand_RawData!$AC$8:$AD$64,2,),Demand_RawData!$L$8:$Z$39,COLUMNS(Demand_RawData!$L$8:Q$8),)</f>
        <v>0.83689473684210536</v>
      </c>
      <c r="G22" s="35">
        <f>VLOOKUP(VLOOKUP($A22,Demand_RawData!$AC$8:$AD$64,2,),Demand_RawData!$L$8:$Z$39,COLUMNS(Demand_RawData!$L$8:R$8),)</f>
        <v>0.88215789473684214</v>
      </c>
      <c r="H22" s="35">
        <f>VLOOKUP(VLOOKUP($A22,Demand_RawData!$AC$8:$AD$64,2,),Demand_RawData!$L$8:$Z$39,COLUMNS(Demand_RawData!$L$8:S$8),)</f>
        <v>0.92742105263157892</v>
      </c>
      <c r="I22" s="35">
        <f>VLOOKUP(VLOOKUP($A22,Demand_RawData!$AC$8:$AD$64,2,),Demand_RawData!$L$8:$Z$39,COLUMNS(Demand_RawData!$L$8:T$8),)</f>
        <v>0.97268421052631582</v>
      </c>
      <c r="J22" s="35">
        <f>VLOOKUP(VLOOKUP($A22,Demand_RawData!$AC$8:$AD$64,2,),Demand_RawData!$L$8:$Z$39,COLUMNS(Demand_RawData!$L$8:U$8),)</f>
        <v>1.0179473684210527</v>
      </c>
      <c r="K22" s="35">
        <f>VLOOKUP(VLOOKUP($A22,Demand_RawData!$AC$8:$AD$64,2,),Demand_RawData!$L$8:$AA$39,COLUMNS(Demand_RawData!$L$8:$AA$8),)</f>
        <v>1.0632105263157896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10"/>
      <c r="Y22" s="10"/>
      <c r="Z22" s="10"/>
      <c r="AA22" s="10"/>
    </row>
    <row r="23" spans="1:27" x14ac:dyDescent="0.25">
      <c r="A23" t="str">
        <f>Sets!G22</f>
        <v>ccoal-hgh</v>
      </c>
      <c r="B23" s="35">
        <f>VLOOKUP(VLOOKUP($A23,Demand_RawData!$AC$8:$AD$64,2,),Demand_RawData!$L$8:$Z$39,COLUMNS(Demand_RawData!$L$8:M$8),)</f>
        <v>0.655842105263158</v>
      </c>
      <c r="C23" s="35">
        <f>VLOOKUP(VLOOKUP($A23,Demand_RawData!$AC$8:$AD$64,2,),Demand_RawData!$L$8:$Z$39,COLUMNS(Demand_RawData!$L$8:N$8),)</f>
        <v>0.70110526315789479</v>
      </c>
      <c r="D23" s="35">
        <f>VLOOKUP(VLOOKUP($A23,Demand_RawData!$AC$8:$AD$64,2,),Demand_RawData!$L$8:$Z$39,COLUMNS(Demand_RawData!$L$8:O$8),)</f>
        <v>0.74636842105263168</v>
      </c>
      <c r="E23" s="35">
        <f>VLOOKUP(VLOOKUP($A23,Demand_RawData!$AC$8:$AD$64,2,),Demand_RawData!$L$8:$Z$39,COLUMNS(Demand_RawData!$L$8:P$8),)</f>
        <v>0.79163157894736846</v>
      </c>
      <c r="F23" s="35">
        <f>VLOOKUP(VLOOKUP($A23,Demand_RawData!$AC$8:$AD$64,2,),Demand_RawData!$L$8:$Z$39,COLUMNS(Demand_RawData!$L$8:Q$8),)</f>
        <v>0.83689473684210536</v>
      </c>
      <c r="G23" s="35">
        <f>VLOOKUP(VLOOKUP($A23,Demand_RawData!$AC$8:$AD$64,2,),Demand_RawData!$L$8:$Z$39,COLUMNS(Demand_RawData!$L$8:R$8),)</f>
        <v>0.88215789473684214</v>
      </c>
      <c r="H23" s="35">
        <f>VLOOKUP(VLOOKUP($A23,Demand_RawData!$AC$8:$AD$64,2,),Demand_RawData!$L$8:$Z$39,COLUMNS(Demand_RawData!$L$8:S$8),)</f>
        <v>0.92742105263157892</v>
      </c>
      <c r="I23" s="35">
        <f>VLOOKUP(VLOOKUP($A23,Demand_RawData!$AC$8:$AD$64,2,),Demand_RawData!$L$8:$Z$39,COLUMNS(Demand_RawData!$L$8:T$8),)</f>
        <v>0.97268421052631582</v>
      </c>
      <c r="J23" s="35">
        <f>VLOOKUP(VLOOKUP($A23,Demand_RawData!$AC$8:$AD$64,2,),Demand_RawData!$L$8:$Z$39,COLUMNS(Demand_RawData!$L$8:U$8),)</f>
        <v>1.0179473684210527</v>
      </c>
      <c r="K23" s="35">
        <f>VLOOKUP(VLOOKUP($A23,Demand_RawData!$AC$8:$AD$64,2,),Demand_RawData!$L$8:$AA$39,COLUMNS(Demand_RawData!$L$8:$AA$8),)</f>
        <v>1.0632105263157896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Y23" s="10"/>
      <c r="Z23" s="10"/>
      <c r="AA23" s="10"/>
    </row>
    <row r="24" spans="1:27" x14ac:dyDescent="0.25">
      <c r="A24" t="str">
        <f>Sets!G23</f>
        <v>ccoil</v>
      </c>
      <c r="B24" s="35">
        <f>VLOOKUP(VLOOKUP($A24,Demand_RawData!$AC$8:$AD$64,2,),Demand_RawData!$L$8:$Z$39,COLUMNS(Demand_RawData!$L$8:M$8),)</f>
        <v>0.655842105263158</v>
      </c>
      <c r="C24" s="35">
        <f>VLOOKUP(VLOOKUP($A24,Demand_RawData!$AC$8:$AD$64,2,),Demand_RawData!$L$8:$Z$39,COLUMNS(Demand_RawData!$L$8:N$8),)</f>
        <v>0.70110526315789479</v>
      </c>
      <c r="D24" s="35">
        <f>VLOOKUP(VLOOKUP($A24,Demand_RawData!$AC$8:$AD$64,2,),Demand_RawData!$L$8:$Z$39,COLUMNS(Demand_RawData!$L$8:O$8),)</f>
        <v>0.74636842105263168</v>
      </c>
      <c r="E24" s="35">
        <f>VLOOKUP(VLOOKUP($A24,Demand_RawData!$AC$8:$AD$64,2,),Demand_RawData!$L$8:$Z$39,COLUMNS(Demand_RawData!$L$8:P$8),)</f>
        <v>0.79163157894736846</v>
      </c>
      <c r="F24" s="35">
        <f>VLOOKUP(VLOOKUP($A24,Demand_RawData!$AC$8:$AD$64,2,),Demand_RawData!$L$8:$Z$39,COLUMNS(Demand_RawData!$L$8:Q$8),)</f>
        <v>0.83689473684210536</v>
      </c>
      <c r="G24" s="35">
        <f>VLOOKUP(VLOOKUP($A24,Demand_RawData!$AC$8:$AD$64,2,),Demand_RawData!$L$8:$Z$39,COLUMNS(Demand_RawData!$L$8:R$8),)</f>
        <v>0.88215789473684214</v>
      </c>
      <c r="H24" s="35">
        <f>VLOOKUP(VLOOKUP($A24,Demand_RawData!$AC$8:$AD$64,2,),Demand_RawData!$L$8:$Z$39,COLUMNS(Demand_RawData!$L$8:S$8),)</f>
        <v>0.92742105263157892</v>
      </c>
      <c r="I24" s="35">
        <f>VLOOKUP(VLOOKUP($A24,Demand_RawData!$AC$8:$AD$64,2,),Demand_RawData!$L$8:$Z$39,COLUMNS(Demand_RawData!$L$8:T$8),)</f>
        <v>0.97268421052631582</v>
      </c>
      <c r="J24" s="35">
        <f>VLOOKUP(VLOOKUP($A24,Demand_RawData!$AC$8:$AD$64,2,),Demand_RawData!$L$8:$Z$39,COLUMNS(Demand_RawData!$L$8:U$8),)</f>
        <v>1.0179473684210527</v>
      </c>
      <c r="K24" s="35">
        <f>VLOOKUP(VLOOKUP($A24,Demand_RawData!$AC$8:$AD$64,2,),Demand_RawData!$L$8:$AA$39,COLUMNS(Demand_RawData!$L$8:$AA$8),)</f>
        <v>1.0632105263157896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Y24" s="10"/>
      <c r="Z24" s="10"/>
      <c r="AA24" s="10"/>
    </row>
    <row r="25" spans="1:27" x14ac:dyDescent="0.25">
      <c r="A25" t="str">
        <f>Sets!G24</f>
        <v>cngas</v>
      </c>
      <c r="B25" s="129">
        <f>B24</f>
        <v>0.655842105263158</v>
      </c>
      <c r="C25" s="129">
        <f t="shared" ref="C25:C26" si="10">C24</f>
        <v>0.70110526315789479</v>
      </c>
      <c r="D25" s="129">
        <f t="shared" ref="D25:D26" si="11">D24</f>
        <v>0.74636842105263168</v>
      </c>
      <c r="E25" s="129">
        <f t="shared" ref="E25:E26" si="12">E24</f>
        <v>0.79163157894736846</v>
      </c>
      <c r="F25" s="129">
        <f t="shared" ref="F25:F26" si="13">F24</f>
        <v>0.83689473684210536</v>
      </c>
      <c r="G25" s="129">
        <f t="shared" ref="G25:G26" si="14">G24</f>
        <v>0.88215789473684214</v>
      </c>
      <c r="H25" s="129">
        <f t="shared" ref="H25:H26" si="15">H24</f>
        <v>0.92742105263157892</v>
      </c>
      <c r="I25" s="129">
        <f t="shared" ref="I25:I26" si="16">I24</f>
        <v>0.97268421052631582</v>
      </c>
      <c r="J25" s="129">
        <f t="shared" ref="J25:J26" si="17">J24</f>
        <v>1.0179473684210527</v>
      </c>
      <c r="K25" s="129">
        <f t="shared" ref="K25:K26" si="18">K24</f>
        <v>1.0632105263157896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Y25" s="10"/>
      <c r="Z25" s="10"/>
      <c r="AA25" s="10"/>
    </row>
    <row r="26" spans="1:27" x14ac:dyDescent="0.25">
      <c r="A26" t="str">
        <f>Sets!G25</f>
        <v>cpgm</v>
      </c>
      <c r="B26" s="129">
        <f t="shared" ref="B26" si="19">B25</f>
        <v>0.655842105263158</v>
      </c>
      <c r="C26" s="129">
        <f t="shared" si="10"/>
        <v>0.70110526315789479</v>
      </c>
      <c r="D26" s="129">
        <f t="shared" si="11"/>
        <v>0.74636842105263168</v>
      </c>
      <c r="E26" s="129">
        <f t="shared" si="12"/>
        <v>0.79163157894736846</v>
      </c>
      <c r="F26" s="129">
        <f t="shared" si="13"/>
        <v>0.83689473684210536</v>
      </c>
      <c r="G26" s="129">
        <f t="shared" si="14"/>
        <v>0.88215789473684214</v>
      </c>
      <c r="H26" s="129">
        <f t="shared" si="15"/>
        <v>0.92742105263157892</v>
      </c>
      <c r="I26" s="129">
        <f t="shared" si="16"/>
        <v>0.97268421052631582</v>
      </c>
      <c r="J26" s="129">
        <f t="shared" si="17"/>
        <v>1.0179473684210527</v>
      </c>
      <c r="K26" s="129">
        <f t="shared" si="18"/>
        <v>1.0632105263157896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Y26" s="10"/>
      <c r="Z26" s="10"/>
      <c r="AA26" s="10"/>
    </row>
    <row r="27" spans="1:27" x14ac:dyDescent="0.25">
      <c r="A27" t="str">
        <f>Sets!G26</f>
        <v>cmore</v>
      </c>
      <c r="B27" s="35">
        <f>VLOOKUP(VLOOKUP($A27,Demand_RawData!$AC$8:$AD$64,2,),Demand_RawData!$L$8:$Z$39,COLUMNS(Demand_RawData!$L$8:M$8),)</f>
        <v>0.655842105263158</v>
      </c>
      <c r="C27" s="35">
        <f>VLOOKUP(VLOOKUP($A27,Demand_RawData!$AC$8:$AD$64,2,),Demand_RawData!$L$8:$Z$39,COLUMNS(Demand_RawData!$L$8:N$8),)</f>
        <v>0.70110526315789479</v>
      </c>
      <c r="D27" s="35">
        <f>VLOOKUP(VLOOKUP($A27,Demand_RawData!$AC$8:$AD$64,2,),Demand_RawData!$L$8:$Z$39,COLUMNS(Demand_RawData!$L$8:O$8),)</f>
        <v>0.74636842105263168</v>
      </c>
      <c r="E27" s="35">
        <f>VLOOKUP(VLOOKUP($A27,Demand_RawData!$AC$8:$AD$64,2,),Demand_RawData!$L$8:$Z$39,COLUMNS(Demand_RawData!$L$8:P$8),)</f>
        <v>0.79163157894736846</v>
      </c>
      <c r="F27" s="35">
        <f>VLOOKUP(VLOOKUP($A27,Demand_RawData!$AC$8:$AD$64,2,),Demand_RawData!$L$8:$Z$39,COLUMNS(Demand_RawData!$L$8:Q$8),)</f>
        <v>0.83689473684210536</v>
      </c>
      <c r="G27" s="35">
        <f>VLOOKUP(VLOOKUP($A27,Demand_RawData!$AC$8:$AD$64,2,),Demand_RawData!$L$8:$Z$39,COLUMNS(Demand_RawData!$L$8:R$8),)</f>
        <v>0.88215789473684214</v>
      </c>
      <c r="H27" s="35">
        <f>VLOOKUP(VLOOKUP($A27,Demand_RawData!$AC$8:$AD$64,2,),Demand_RawData!$L$8:$Z$39,COLUMNS(Demand_RawData!$L$8:S$8),)</f>
        <v>0.92742105263157892</v>
      </c>
      <c r="I27" s="35">
        <f>VLOOKUP(VLOOKUP($A27,Demand_RawData!$AC$8:$AD$64,2,),Demand_RawData!$L$8:$Z$39,COLUMNS(Demand_RawData!$L$8:T$8),)</f>
        <v>0.97268421052631582</v>
      </c>
      <c r="J27" s="35">
        <f>VLOOKUP(VLOOKUP($A27,Demand_RawData!$AC$8:$AD$64,2,),Demand_RawData!$L$8:$Z$39,COLUMNS(Demand_RawData!$L$8:U$8),)</f>
        <v>1.0179473684210527</v>
      </c>
      <c r="K27" s="35">
        <f>VLOOKUP(VLOOKUP($A27,Demand_RawData!$AC$8:$AD$64,2,),Demand_RawData!$L$8:$AA$39,COLUMNS(Demand_RawData!$L$8:$AA$8),)</f>
        <v>1.0632105263157896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Y27" s="10"/>
      <c r="Z27" s="10"/>
      <c r="AA27" s="10"/>
    </row>
    <row r="28" spans="1:27" x14ac:dyDescent="0.25">
      <c r="A28" t="str">
        <f>Sets!G27</f>
        <v>cmine</v>
      </c>
      <c r="B28" s="35">
        <f>VLOOKUP(VLOOKUP($A28,Demand_RawData!$AC$8:$AD$64,2,),Demand_RawData!$L$8:$Z$39,COLUMNS(Demand_RawData!$L$8:M$8),)</f>
        <v>0.655842105263158</v>
      </c>
      <c r="C28" s="35">
        <f>VLOOKUP(VLOOKUP($A28,Demand_RawData!$AC$8:$AD$64,2,),Demand_RawData!$L$8:$Z$39,COLUMNS(Demand_RawData!$L$8:N$8),)</f>
        <v>0.70110526315789479</v>
      </c>
      <c r="D28" s="35">
        <f>VLOOKUP(VLOOKUP($A28,Demand_RawData!$AC$8:$AD$64,2,),Demand_RawData!$L$8:$Z$39,COLUMNS(Demand_RawData!$L$8:O$8),)</f>
        <v>0.74636842105263168</v>
      </c>
      <c r="E28" s="35">
        <f>VLOOKUP(VLOOKUP($A28,Demand_RawData!$AC$8:$AD$64,2,),Demand_RawData!$L$8:$Z$39,COLUMNS(Demand_RawData!$L$8:P$8),)</f>
        <v>0.79163157894736846</v>
      </c>
      <c r="F28" s="35">
        <f>VLOOKUP(VLOOKUP($A28,Demand_RawData!$AC$8:$AD$64,2,),Demand_RawData!$L$8:$Z$39,COLUMNS(Demand_RawData!$L$8:Q$8),)</f>
        <v>0.83689473684210536</v>
      </c>
      <c r="G28" s="35">
        <f>VLOOKUP(VLOOKUP($A28,Demand_RawData!$AC$8:$AD$64,2,),Demand_RawData!$L$8:$Z$39,COLUMNS(Demand_RawData!$L$8:R$8),)</f>
        <v>0.88215789473684214</v>
      </c>
      <c r="H28" s="35">
        <f>VLOOKUP(VLOOKUP($A28,Demand_RawData!$AC$8:$AD$64,2,),Demand_RawData!$L$8:$Z$39,COLUMNS(Demand_RawData!$L$8:S$8),)</f>
        <v>0.92742105263157892</v>
      </c>
      <c r="I28" s="35">
        <f>VLOOKUP(VLOOKUP($A28,Demand_RawData!$AC$8:$AD$64,2,),Demand_RawData!$L$8:$Z$39,COLUMNS(Demand_RawData!$L$8:T$8),)</f>
        <v>0.97268421052631582</v>
      </c>
      <c r="J28" s="35">
        <f>VLOOKUP(VLOOKUP($A28,Demand_RawData!$AC$8:$AD$64,2,),Demand_RawData!$L$8:$Z$39,COLUMNS(Demand_RawData!$L$8:U$8),)</f>
        <v>1.0179473684210527</v>
      </c>
      <c r="K28" s="35">
        <f>VLOOKUP(VLOOKUP($A28,Demand_RawData!$AC$8:$AD$64,2,),Demand_RawData!$L$8:$AA$39,COLUMNS(Demand_RawData!$L$8:$AA$8),)</f>
        <v>1.0632105263157896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Y28" s="10"/>
      <c r="Z28" s="10"/>
      <c r="AA28" s="10"/>
    </row>
    <row r="29" spans="1:27" x14ac:dyDescent="0.25">
      <c r="A29" t="str">
        <f>Sets!G28</f>
        <v>cmeat</v>
      </c>
      <c r="B29" s="35">
        <f>VLOOKUP(VLOOKUP($A29,Demand_RawData!$AC$8:$AD$64,2,),Demand_RawData!$L$8:$Z$39,COLUMNS(Demand_RawData!$L$8:M$8),)</f>
        <v>1.1333448182311447</v>
      </c>
      <c r="C29" s="35">
        <f>VLOOKUP(VLOOKUP($A29,Demand_RawData!$AC$8:$AD$64,2,),Demand_RawData!$L$8:$Z$39,COLUMNS(Demand_RawData!$L$8:N$8),)</f>
        <v>1.0428130765056971</v>
      </c>
      <c r="D29" s="35">
        <f>VLOOKUP(VLOOKUP($A29,Demand_RawData!$AC$8:$AD$64,2,),Demand_RawData!$L$8:$Z$39,COLUMNS(Demand_RawData!$L$8:O$8),)</f>
        <v>0.95228133478024946</v>
      </c>
      <c r="E29" s="35">
        <f>VLOOKUP(VLOOKUP($A29,Demand_RawData!$AC$8:$AD$64,2,),Demand_RawData!$L$8:$Z$39,COLUMNS(Demand_RawData!$L$8:P$8),)</f>
        <v>0.86174959305480181</v>
      </c>
      <c r="F29" s="35">
        <f>VLOOKUP(VLOOKUP($A29,Demand_RawData!$AC$8:$AD$64,2,),Demand_RawData!$L$8:$Z$39,COLUMNS(Demand_RawData!$L$8:Q$8),)</f>
        <v>0.77121785132935428</v>
      </c>
      <c r="G29" s="35">
        <f>VLOOKUP(VLOOKUP($A29,Demand_RawData!$AC$8:$AD$64,2,),Demand_RawData!$L$8:$Z$39,COLUMNS(Demand_RawData!$L$8:R$8),)</f>
        <v>0.68068610960390663</v>
      </c>
      <c r="H29" s="35">
        <f>VLOOKUP(VLOOKUP($A29,Demand_RawData!$AC$8:$AD$64,2,),Demand_RawData!$L$8:$Z$39,COLUMNS(Demand_RawData!$L$8:S$8),)</f>
        <v>0.59015436787845899</v>
      </c>
      <c r="I29" s="35">
        <f>VLOOKUP(VLOOKUP($A29,Demand_RawData!$AC$8:$AD$64,2,),Demand_RawData!$L$8:$Z$39,COLUMNS(Demand_RawData!$L$8:T$8),)</f>
        <v>0.49962262615301145</v>
      </c>
      <c r="J29" s="35">
        <f>VLOOKUP(VLOOKUP($A29,Demand_RawData!$AC$8:$AD$64,2,),Demand_RawData!$L$8:$Z$39,COLUMNS(Demand_RawData!$L$8:U$8),)</f>
        <v>0.40909088442756381</v>
      </c>
      <c r="K29" s="35">
        <f>VLOOKUP(VLOOKUP($A29,Demand_RawData!$AC$8:$AD$64,2,),Demand_RawData!$L$8:$AA$39,COLUMNS(Demand_RawData!$L$8:$AA$8),)</f>
        <v>0.31855914270211599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Y29" s="10"/>
      <c r="Z29" s="10"/>
      <c r="AA29" s="10"/>
    </row>
    <row r="30" spans="1:27" x14ac:dyDescent="0.25">
      <c r="A30" t="str">
        <f>Sets!G29</f>
        <v>cpfis</v>
      </c>
      <c r="B30" s="129">
        <f>B29</f>
        <v>1.1333448182311447</v>
      </c>
      <c r="C30" s="129">
        <f t="shared" ref="C30:C41" si="20">C29</f>
        <v>1.0428130765056971</v>
      </c>
      <c r="D30" s="129">
        <f t="shared" ref="D30:D41" si="21">D29</f>
        <v>0.95228133478024946</v>
      </c>
      <c r="E30" s="129">
        <f t="shared" ref="E30:E41" si="22">E29</f>
        <v>0.86174959305480181</v>
      </c>
      <c r="F30" s="129">
        <f t="shared" ref="F30:F41" si="23">F29</f>
        <v>0.77121785132935428</v>
      </c>
      <c r="G30" s="129">
        <f t="shared" ref="G30:G41" si="24">G29</f>
        <v>0.68068610960390663</v>
      </c>
      <c r="H30" s="129">
        <f t="shared" ref="H30:H41" si="25">H29</f>
        <v>0.59015436787845899</v>
      </c>
      <c r="I30" s="129">
        <f t="shared" ref="I30:I41" si="26">I29</f>
        <v>0.49962262615301145</v>
      </c>
      <c r="J30" s="129">
        <f t="shared" ref="J30:J41" si="27">J29</f>
        <v>0.40909088442756381</v>
      </c>
      <c r="K30" s="129">
        <f t="shared" ref="K30:K41" si="28">K29</f>
        <v>0.31855914270211599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Y30" s="10"/>
      <c r="Z30" s="10"/>
      <c r="AA30" s="10"/>
    </row>
    <row r="31" spans="1:27" x14ac:dyDescent="0.25">
      <c r="A31" t="str">
        <f>Sets!G30</f>
        <v>cvege</v>
      </c>
      <c r="B31" s="129">
        <f t="shared" ref="B31:B41" si="29">B30</f>
        <v>1.1333448182311447</v>
      </c>
      <c r="C31" s="129">
        <f t="shared" si="20"/>
        <v>1.0428130765056971</v>
      </c>
      <c r="D31" s="129">
        <f t="shared" si="21"/>
        <v>0.95228133478024946</v>
      </c>
      <c r="E31" s="129">
        <f t="shared" si="22"/>
        <v>0.86174959305480181</v>
      </c>
      <c r="F31" s="129">
        <f t="shared" si="23"/>
        <v>0.77121785132935428</v>
      </c>
      <c r="G31" s="129">
        <f t="shared" si="24"/>
        <v>0.68068610960390663</v>
      </c>
      <c r="H31" s="129">
        <f t="shared" si="25"/>
        <v>0.59015436787845899</v>
      </c>
      <c r="I31" s="129">
        <f t="shared" si="26"/>
        <v>0.49962262615301145</v>
      </c>
      <c r="J31" s="129">
        <f t="shared" si="27"/>
        <v>0.40909088442756381</v>
      </c>
      <c r="K31" s="129">
        <f t="shared" si="28"/>
        <v>0.31855914270211599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Y31" s="10"/>
      <c r="Z31" s="10"/>
      <c r="AA31" s="10"/>
    </row>
    <row r="32" spans="1:27" x14ac:dyDescent="0.25">
      <c r="A32" t="str">
        <f>Sets!G31</f>
        <v>cfats</v>
      </c>
      <c r="B32" s="129">
        <f t="shared" si="29"/>
        <v>1.1333448182311447</v>
      </c>
      <c r="C32" s="129">
        <f t="shared" si="20"/>
        <v>1.0428130765056971</v>
      </c>
      <c r="D32" s="129">
        <f t="shared" si="21"/>
        <v>0.95228133478024946</v>
      </c>
      <c r="E32" s="129">
        <f t="shared" si="22"/>
        <v>0.86174959305480181</v>
      </c>
      <c r="F32" s="129">
        <f t="shared" si="23"/>
        <v>0.77121785132935428</v>
      </c>
      <c r="G32" s="129">
        <f t="shared" si="24"/>
        <v>0.68068610960390663</v>
      </c>
      <c r="H32" s="129">
        <f t="shared" si="25"/>
        <v>0.59015436787845899</v>
      </c>
      <c r="I32" s="129">
        <f t="shared" si="26"/>
        <v>0.49962262615301145</v>
      </c>
      <c r="J32" s="129">
        <f t="shared" si="27"/>
        <v>0.40909088442756381</v>
      </c>
      <c r="K32" s="129">
        <f t="shared" si="28"/>
        <v>0.31855914270211599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Y32" s="10"/>
      <c r="Z32" s="10"/>
      <c r="AA32" s="10"/>
    </row>
    <row r="33" spans="1:27" x14ac:dyDescent="0.25">
      <c r="A33" t="str">
        <f>Sets!G32</f>
        <v>cdair</v>
      </c>
      <c r="B33" s="129">
        <f t="shared" si="29"/>
        <v>1.1333448182311447</v>
      </c>
      <c r="C33" s="129">
        <f t="shared" si="20"/>
        <v>1.0428130765056971</v>
      </c>
      <c r="D33" s="129">
        <f t="shared" si="21"/>
        <v>0.95228133478024946</v>
      </c>
      <c r="E33" s="129">
        <f t="shared" si="22"/>
        <v>0.86174959305480181</v>
      </c>
      <c r="F33" s="129">
        <f t="shared" si="23"/>
        <v>0.77121785132935428</v>
      </c>
      <c r="G33" s="129">
        <f t="shared" si="24"/>
        <v>0.68068610960390663</v>
      </c>
      <c r="H33" s="129">
        <f t="shared" si="25"/>
        <v>0.59015436787845899</v>
      </c>
      <c r="I33" s="129">
        <f t="shared" si="26"/>
        <v>0.49962262615301145</v>
      </c>
      <c r="J33" s="129">
        <f t="shared" si="27"/>
        <v>0.40909088442756381</v>
      </c>
      <c r="K33" s="129">
        <f t="shared" si="28"/>
        <v>0.31855914270211599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Y33" s="10"/>
      <c r="Z33" s="10"/>
      <c r="AA33" s="10"/>
    </row>
    <row r="34" spans="1:27" x14ac:dyDescent="0.25">
      <c r="A34" t="str">
        <f>Sets!G33</f>
        <v>cgrai</v>
      </c>
      <c r="B34" s="129">
        <f t="shared" si="29"/>
        <v>1.1333448182311447</v>
      </c>
      <c r="C34" s="129">
        <f t="shared" si="20"/>
        <v>1.0428130765056971</v>
      </c>
      <c r="D34" s="129">
        <f t="shared" si="21"/>
        <v>0.95228133478024946</v>
      </c>
      <c r="E34" s="129">
        <f t="shared" si="22"/>
        <v>0.86174959305480181</v>
      </c>
      <c r="F34" s="129">
        <f t="shared" si="23"/>
        <v>0.77121785132935428</v>
      </c>
      <c r="G34" s="129">
        <f t="shared" si="24"/>
        <v>0.68068610960390663</v>
      </c>
      <c r="H34" s="129">
        <f t="shared" si="25"/>
        <v>0.59015436787845899</v>
      </c>
      <c r="I34" s="129">
        <f t="shared" si="26"/>
        <v>0.49962262615301145</v>
      </c>
      <c r="J34" s="129">
        <f t="shared" si="27"/>
        <v>0.40909088442756381</v>
      </c>
      <c r="K34" s="129">
        <f t="shared" si="28"/>
        <v>0.31855914270211599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Y34" s="10"/>
      <c r="Z34" s="10"/>
      <c r="AA34" s="10"/>
    </row>
    <row r="35" spans="1:27" x14ac:dyDescent="0.25">
      <c r="A35" t="str">
        <f>Sets!G34</f>
        <v>cstar</v>
      </c>
      <c r="B35" s="129">
        <f t="shared" si="29"/>
        <v>1.1333448182311447</v>
      </c>
      <c r="C35" s="129">
        <f t="shared" si="20"/>
        <v>1.0428130765056971</v>
      </c>
      <c r="D35" s="129">
        <f t="shared" si="21"/>
        <v>0.95228133478024946</v>
      </c>
      <c r="E35" s="129">
        <f t="shared" si="22"/>
        <v>0.86174959305480181</v>
      </c>
      <c r="F35" s="129">
        <f t="shared" si="23"/>
        <v>0.77121785132935428</v>
      </c>
      <c r="G35" s="129">
        <f t="shared" si="24"/>
        <v>0.68068610960390663</v>
      </c>
      <c r="H35" s="129">
        <f t="shared" si="25"/>
        <v>0.59015436787845899</v>
      </c>
      <c r="I35" s="129">
        <f t="shared" si="26"/>
        <v>0.49962262615301145</v>
      </c>
      <c r="J35" s="129">
        <f t="shared" si="27"/>
        <v>0.40909088442756381</v>
      </c>
      <c r="K35" s="129">
        <f t="shared" si="28"/>
        <v>0.31855914270211599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Y35" s="10"/>
      <c r="Z35" s="10"/>
      <c r="AA35" s="10"/>
    </row>
    <row r="36" spans="1:27" x14ac:dyDescent="0.25">
      <c r="A36" t="str">
        <f>Sets!G35</f>
        <v>cafee</v>
      </c>
      <c r="B36" s="129">
        <f t="shared" si="29"/>
        <v>1.1333448182311447</v>
      </c>
      <c r="C36" s="129">
        <f t="shared" si="20"/>
        <v>1.0428130765056971</v>
      </c>
      <c r="D36" s="129">
        <f t="shared" si="21"/>
        <v>0.95228133478024946</v>
      </c>
      <c r="E36" s="129">
        <f t="shared" si="22"/>
        <v>0.86174959305480181</v>
      </c>
      <c r="F36" s="129">
        <f t="shared" si="23"/>
        <v>0.77121785132935428</v>
      </c>
      <c r="G36" s="129">
        <f t="shared" si="24"/>
        <v>0.68068610960390663</v>
      </c>
      <c r="H36" s="129">
        <f t="shared" si="25"/>
        <v>0.59015436787845899</v>
      </c>
      <c r="I36" s="129">
        <f t="shared" si="26"/>
        <v>0.49962262615301145</v>
      </c>
      <c r="J36" s="129">
        <f t="shared" si="27"/>
        <v>0.40909088442756381</v>
      </c>
      <c r="K36" s="129">
        <f t="shared" si="28"/>
        <v>0.31855914270211599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Y36" s="10"/>
      <c r="Z36" s="10"/>
      <c r="AA36" s="10"/>
    </row>
    <row r="37" spans="1:27" x14ac:dyDescent="0.25">
      <c r="A37" t="str">
        <f>Sets!G36</f>
        <v>cbake</v>
      </c>
      <c r="B37" s="129">
        <f t="shared" si="29"/>
        <v>1.1333448182311447</v>
      </c>
      <c r="C37" s="129">
        <f t="shared" si="20"/>
        <v>1.0428130765056971</v>
      </c>
      <c r="D37" s="129">
        <f t="shared" si="21"/>
        <v>0.95228133478024946</v>
      </c>
      <c r="E37" s="129">
        <f t="shared" si="22"/>
        <v>0.86174959305480181</v>
      </c>
      <c r="F37" s="129">
        <f t="shared" si="23"/>
        <v>0.77121785132935428</v>
      </c>
      <c r="G37" s="129">
        <f t="shared" si="24"/>
        <v>0.68068610960390663</v>
      </c>
      <c r="H37" s="129">
        <f t="shared" si="25"/>
        <v>0.59015436787845899</v>
      </c>
      <c r="I37" s="129">
        <f t="shared" si="26"/>
        <v>0.49962262615301145</v>
      </c>
      <c r="J37" s="129">
        <f t="shared" si="27"/>
        <v>0.40909088442756381</v>
      </c>
      <c r="K37" s="129">
        <f t="shared" si="28"/>
        <v>0.31855914270211599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Y37" s="10"/>
      <c r="Z37" s="10"/>
      <c r="AA37" s="10"/>
    </row>
    <row r="38" spans="1:27" x14ac:dyDescent="0.25">
      <c r="A38" t="str">
        <f>Sets!G37</f>
        <v>csuga</v>
      </c>
      <c r="B38" s="129">
        <f t="shared" si="29"/>
        <v>1.1333448182311447</v>
      </c>
      <c r="C38" s="129">
        <f t="shared" si="20"/>
        <v>1.0428130765056971</v>
      </c>
      <c r="D38" s="129">
        <f t="shared" si="21"/>
        <v>0.95228133478024946</v>
      </c>
      <c r="E38" s="129">
        <f t="shared" si="22"/>
        <v>0.86174959305480181</v>
      </c>
      <c r="F38" s="129">
        <f t="shared" si="23"/>
        <v>0.77121785132935428</v>
      </c>
      <c r="G38" s="129">
        <f t="shared" si="24"/>
        <v>0.68068610960390663</v>
      </c>
      <c r="H38" s="129">
        <f t="shared" si="25"/>
        <v>0.59015436787845899</v>
      </c>
      <c r="I38" s="129">
        <f t="shared" si="26"/>
        <v>0.49962262615301145</v>
      </c>
      <c r="J38" s="129">
        <f t="shared" si="27"/>
        <v>0.40909088442756381</v>
      </c>
      <c r="K38" s="129">
        <f t="shared" si="28"/>
        <v>0.31855914270211599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Y38" s="10"/>
      <c r="Z38" s="10"/>
      <c r="AA38" s="10"/>
    </row>
    <row r="39" spans="1:27" x14ac:dyDescent="0.25">
      <c r="A39" t="str">
        <f>Sets!G38</f>
        <v>cconf</v>
      </c>
      <c r="B39" s="129">
        <f t="shared" si="29"/>
        <v>1.1333448182311447</v>
      </c>
      <c r="C39" s="129">
        <f t="shared" si="20"/>
        <v>1.0428130765056971</v>
      </c>
      <c r="D39" s="129">
        <f t="shared" si="21"/>
        <v>0.95228133478024946</v>
      </c>
      <c r="E39" s="129">
        <f t="shared" si="22"/>
        <v>0.86174959305480181</v>
      </c>
      <c r="F39" s="129">
        <f t="shared" si="23"/>
        <v>0.77121785132935428</v>
      </c>
      <c r="G39" s="129">
        <f t="shared" si="24"/>
        <v>0.68068610960390663</v>
      </c>
      <c r="H39" s="129">
        <f t="shared" si="25"/>
        <v>0.59015436787845899</v>
      </c>
      <c r="I39" s="129">
        <f t="shared" si="26"/>
        <v>0.49962262615301145</v>
      </c>
      <c r="J39" s="129">
        <f t="shared" si="27"/>
        <v>0.40909088442756381</v>
      </c>
      <c r="K39" s="129">
        <f t="shared" si="28"/>
        <v>0.31855914270211599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Y39" s="10"/>
      <c r="Z39" s="10"/>
      <c r="AA39" s="10"/>
    </row>
    <row r="40" spans="1:27" x14ac:dyDescent="0.25">
      <c r="A40" t="str">
        <f>Sets!G39</f>
        <v>cpast</v>
      </c>
      <c r="B40" s="129">
        <f t="shared" si="29"/>
        <v>1.1333448182311447</v>
      </c>
      <c r="C40" s="129">
        <f t="shared" si="20"/>
        <v>1.0428130765056971</v>
      </c>
      <c r="D40" s="129">
        <f t="shared" si="21"/>
        <v>0.95228133478024946</v>
      </c>
      <c r="E40" s="129">
        <f t="shared" si="22"/>
        <v>0.86174959305480181</v>
      </c>
      <c r="F40" s="129">
        <f t="shared" si="23"/>
        <v>0.77121785132935428</v>
      </c>
      <c r="G40" s="129">
        <f t="shared" si="24"/>
        <v>0.68068610960390663</v>
      </c>
      <c r="H40" s="129">
        <f t="shared" si="25"/>
        <v>0.59015436787845899</v>
      </c>
      <c r="I40" s="129">
        <f t="shared" si="26"/>
        <v>0.49962262615301145</v>
      </c>
      <c r="J40" s="129">
        <f t="shared" si="27"/>
        <v>0.40909088442756381</v>
      </c>
      <c r="K40" s="129">
        <f t="shared" si="28"/>
        <v>0.31855914270211599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Y40" s="10"/>
      <c r="Z40" s="10"/>
      <c r="AA40" s="10"/>
    </row>
    <row r="41" spans="1:27" x14ac:dyDescent="0.25">
      <c r="A41" t="str">
        <f>Sets!G40</f>
        <v>cofoo</v>
      </c>
      <c r="B41" s="129">
        <f t="shared" si="29"/>
        <v>1.1333448182311447</v>
      </c>
      <c r="C41" s="129">
        <f t="shared" si="20"/>
        <v>1.0428130765056971</v>
      </c>
      <c r="D41" s="129">
        <f t="shared" si="21"/>
        <v>0.95228133478024946</v>
      </c>
      <c r="E41" s="129">
        <f t="shared" si="22"/>
        <v>0.86174959305480181</v>
      </c>
      <c r="F41" s="129">
        <f t="shared" si="23"/>
        <v>0.77121785132935428</v>
      </c>
      <c r="G41" s="129">
        <f t="shared" si="24"/>
        <v>0.68068610960390663</v>
      </c>
      <c r="H41" s="129">
        <f t="shared" si="25"/>
        <v>0.59015436787845899</v>
      </c>
      <c r="I41" s="129">
        <f t="shared" si="26"/>
        <v>0.49962262615301145</v>
      </c>
      <c r="J41" s="129">
        <f t="shared" si="27"/>
        <v>0.40909088442756381</v>
      </c>
      <c r="K41" s="129">
        <f t="shared" si="28"/>
        <v>0.31855914270211599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Y41" s="10"/>
      <c r="Z41" s="10"/>
      <c r="AA41" s="10"/>
    </row>
    <row r="42" spans="1:27" x14ac:dyDescent="0.25">
      <c r="A42" t="str">
        <f>Sets!G41</f>
        <v>cbevt</v>
      </c>
      <c r="B42" s="35">
        <f>VLOOKUP(VLOOKUP($A42,Demand_RawData!$AC$8:$AD$64,2,),Demand_RawData!$L$8:$Z$39,COLUMNS(Demand_RawData!$L$8:M$8),)</f>
        <v>1.383757460661964</v>
      </c>
      <c r="C42" s="35">
        <f>VLOOKUP(VLOOKUP($A42,Demand_RawData!$AC$8:$AD$64,2,),Demand_RawData!$L$8:$Z$39,COLUMNS(Demand_RawData!$L$8:N$8),)</f>
        <v>1.3058214867064568</v>
      </c>
      <c r="D42" s="35">
        <f>VLOOKUP(VLOOKUP($A42,Demand_RawData!$AC$8:$AD$64,2,),Demand_RawData!$L$8:$Z$39,COLUMNS(Demand_RawData!$L$8:O$8),)</f>
        <v>1.2278855127509494</v>
      </c>
      <c r="E42" s="35">
        <f>VLOOKUP(VLOOKUP($A42,Demand_RawData!$AC$8:$AD$64,2,),Demand_RawData!$L$8:$Z$39,COLUMNS(Demand_RawData!$L$8:P$8),)</f>
        <v>1.1499495387954421</v>
      </c>
      <c r="F42" s="35">
        <f>VLOOKUP(VLOOKUP($A42,Demand_RawData!$AC$8:$AD$64,2,),Demand_RawData!$L$8:$Z$39,COLUMNS(Demand_RawData!$L$8:Q$8),)</f>
        <v>1.0720135648399347</v>
      </c>
      <c r="G42" s="35">
        <f>VLOOKUP(VLOOKUP($A42,Demand_RawData!$AC$8:$AD$64,2,),Demand_RawData!$L$8:$Z$39,COLUMNS(Demand_RawData!$L$8:R$8),)</f>
        <v>0.99407759088442749</v>
      </c>
      <c r="H42" s="35">
        <f>VLOOKUP(VLOOKUP($A42,Demand_RawData!$AC$8:$AD$64,2,),Demand_RawData!$L$8:$Z$39,COLUMNS(Demand_RawData!$L$8:S$8),)</f>
        <v>0.91614161692892004</v>
      </c>
      <c r="I42" s="35">
        <f>VLOOKUP(VLOOKUP($A42,Demand_RawData!$AC$8:$AD$64,2,),Demand_RawData!$L$8:$Z$39,COLUMNS(Demand_RawData!$L$8:T$8),)</f>
        <v>0.83820564297341282</v>
      </c>
      <c r="J42" s="35">
        <f>VLOOKUP(VLOOKUP($A42,Demand_RawData!$AC$8:$AD$64,2,),Demand_RawData!$L$8:$Z$39,COLUMNS(Demand_RawData!$L$8:U$8),)</f>
        <v>0.76026966901790549</v>
      </c>
      <c r="K42" s="35">
        <f>VLOOKUP(VLOOKUP($A42,Demand_RawData!$AC$8:$AD$64,2,),Demand_RawData!$L$8:$AA$39,COLUMNS(Demand_RawData!$L$8:$AA$8),)</f>
        <v>0.68233369506239794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Y42" s="10"/>
      <c r="Z42" s="10"/>
      <c r="AA42" s="10"/>
    </row>
    <row r="43" spans="1:27" x14ac:dyDescent="0.25">
      <c r="A43" t="str">
        <f>Sets!G42</f>
        <v>ctext</v>
      </c>
      <c r="B43" s="35">
        <f>VLOOKUP(VLOOKUP($A43,Demand_RawData!$AC$8:$AD$64,2,),Demand_RawData!$L$8:$Z$39,COLUMNS(Demand_RawData!$L$8:M$8),)</f>
        <v>1.4062007596310366</v>
      </c>
      <c r="C43" s="35">
        <f>VLOOKUP(VLOOKUP($A43,Demand_RawData!$AC$8:$AD$64,2,),Demand_RawData!$L$8:$Z$39,COLUMNS(Demand_RawData!$L$8:N$8),)</f>
        <v>1.369378187737385</v>
      </c>
      <c r="D43" s="35">
        <f>VLOOKUP(VLOOKUP($A43,Demand_RawData!$AC$8:$AD$64,2,),Demand_RawData!$L$8:$Z$39,COLUMNS(Demand_RawData!$L$8:O$8),)</f>
        <v>1.3325556158437333</v>
      </c>
      <c r="E43" s="35">
        <f>VLOOKUP(VLOOKUP($A43,Demand_RawData!$AC$8:$AD$64,2,),Demand_RawData!$L$8:$Z$39,COLUMNS(Demand_RawData!$L$8:P$8),)</f>
        <v>1.2957330439500816</v>
      </c>
      <c r="F43" s="35">
        <f>VLOOKUP(VLOOKUP($A43,Demand_RawData!$AC$8:$AD$64,2,),Demand_RawData!$L$8:$Z$39,COLUMNS(Demand_RawData!$L$8:Q$8),)</f>
        <v>1.2589104720564299</v>
      </c>
      <c r="G43" s="35">
        <f>VLOOKUP(VLOOKUP($A43,Demand_RawData!$AC$8:$AD$64,2,),Demand_RawData!$L$8:$Z$39,COLUMNS(Demand_RawData!$L$8:R$8),)</f>
        <v>1.2220879001627782</v>
      </c>
      <c r="H43" s="35">
        <f>VLOOKUP(VLOOKUP($A43,Demand_RawData!$AC$8:$AD$64,2,),Demand_RawData!$L$8:$Z$39,COLUMNS(Demand_RawData!$L$8:S$8),)</f>
        <v>1.1852653282691266</v>
      </c>
      <c r="I43" s="35">
        <f>VLOOKUP(VLOOKUP($A43,Demand_RawData!$AC$8:$AD$64,2,),Demand_RawData!$L$8:$Z$39,COLUMNS(Demand_RawData!$L$8:T$8),)</f>
        <v>1.1484427563754749</v>
      </c>
      <c r="J43" s="35">
        <f>VLOOKUP(VLOOKUP($A43,Demand_RawData!$AC$8:$AD$64,2,),Demand_RawData!$L$8:$Z$39,COLUMNS(Demand_RawData!$L$8:U$8),)</f>
        <v>1.1116201844818234</v>
      </c>
      <c r="K43" s="35">
        <f>VLOOKUP(VLOOKUP($A43,Demand_RawData!$AC$8:$AD$64,2,),Demand_RawData!$L$8:$AA$39,COLUMNS(Demand_RawData!$L$8:$AA$8),)</f>
        <v>1.0747976125881717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Y43" s="10"/>
      <c r="Z43" s="10"/>
      <c r="AA43" s="10"/>
    </row>
    <row r="44" spans="1:27" x14ac:dyDescent="0.25">
      <c r="A44" t="str">
        <f>Sets!G43</f>
        <v>cclth</v>
      </c>
      <c r="B44" s="35">
        <f>VLOOKUP(VLOOKUP($A44,Demand_RawData!$AC$8:$AD$64,2,),Demand_RawData!$L$8:$Z$39,COLUMNS(Demand_RawData!$L$8:M$8),)</f>
        <v>1.2438290830168204</v>
      </c>
      <c r="C44" s="35">
        <f>VLOOKUP(VLOOKUP($A44,Demand_RawData!$AC$8:$AD$64,2,),Demand_RawData!$L$8:$Z$39,COLUMNS(Demand_RawData!$L$8:N$8),)</f>
        <v>1.1929077590884427</v>
      </c>
      <c r="D44" s="35">
        <f>VLOOKUP(VLOOKUP($A44,Demand_RawData!$AC$8:$AD$64,2,),Demand_RawData!$L$8:$Z$39,COLUMNS(Demand_RawData!$L$8:O$8),)</f>
        <v>1.141986435160065</v>
      </c>
      <c r="E44" s="35">
        <f>VLOOKUP(VLOOKUP($A44,Demand_RawData!$AC$8:$AD$64,2,),Demand_RawData!$L$8:$Z$39,COLUMNS(Demand_RawData!$L$8:P$8),)</f>
        <v>1.0910651112316874</v>
      </c>
      <c r="F44" s="35">
        <f>VLOOKUP(VLOOKUP($A44,Demand_RawData!$AC$8:$AD$64,2,),Demand_RawData!$L$8:$Z$39,COLUMNS(Demand_RawData!$L$8:Q$8),)</f>
        <v>1.0401437873033097</v>
      </c>
      <c r="G44" s="35">
        <f>VLOOKUP(VLOOKUP($A44,Demand_RawData!$AC$8:$AD$64,2,),Demand_RawData!$L$8:$Z$39,COLUMNS(Demand_RawData!$L$8:R$8),)</f>
        <v>0.98922246337493225</v>
      </c>
      <c r="H44" s="35">
        <f>VLOOKUP(VLOOKUP($A44,Demand_RawData!$AC$8:$AD$64,2,),Demand_RawData!$L$8:$Z$39,COLUMNS(Demand_RawData!$L$8:S$8),)</f>
        <v>0.93830113944655458</v>
      </c>
      <c r="I44" s="35">
        <f>VLOOKUP(VLOOKUP($A44,Demand_RawData!$AC$8:$AD$64,2,),Demand_RawData!$L$8:$Z$39,COLUMNS(Demand_RawData!$L$8:T$8),)</f>
        <v>0.88737981551817691</v>
      </c>
      <c r="J44" s="35">
        <f>VLOOKUP(VLOOKUP($A44,Demand_RawData!$AC$8:$AD$64,2,),Demand_RawData!$L$8:$Z$39,COLUMNS(Demand_RawData!$L$8:U$8),)</f>
        <v>0.83645849158979924</v>
      </c>
      <c r="K44" s="35">
        <f>VLOOKUP(VLOOKUP($A44,Demand_RawData!$AC$8:$AD$64,2,),Demand_RawData!$L$8:$AA$39,COLUMNS(Demand_RawData!$L$8:$AA$8),)</f>
        <v>0.78553716766142156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Y44" s="10"/>
      <c r="Z44" s="10"/>
      <c r="AA44" s="10"/>
    </row>
    <row r="45" spans="1:27" x14ac:dyDescent="0.25">
      <c r="A45" t="str">
        <f>Sets!G44</f>
        <v>cleat</v>
      </c>
      <c r="B45" s="35">
        <f>VLOOKUP(VLOOKUP($A45,Demand_RawData!$AC$8:$AD$64,2,),Demand_RawData!$L$8:$Z$39,COLUMNS(Demand_RawData!$L$8:M$8),)</f>
        <v>0.82405290287574606</v>
      </c>
      <c r="C45" s="35">
        <f>VLOOKUP(VLOOKUP($A45,Demand_RawData!$AC$8:$AD$64,2,),Demand_RawData!$L$8:$Z$39,COLUMNS(Demand_RawData!$L$8:N$8),)</f>
        <v>0.84105236028214869</v>
      </c>
      <c r="D45" s="35">
        <f>VLOOKUP(VLOOKUP($A45,Demand_RawData!$AC$8:$AD$64,2,),Demand_RawData!$L$8:$Z$39,COLUMNS(Demand_RawData!$L$8:O$8),)</f>
        <v>0.85805181768855132</v>
      </c>
      <c r="E45" s="35">
        <f>VLOOKUP(VLOOKUP($A45,Demand_RawData!$AC$8:$AD$64,2,),Demand_RawData!$L$8:$Z$39,COLUMNS(Demand_RawData!$L$8:P$8),)</f>
        <v>0.87505127509495395</v>
      </c>
      <c r="F45" s="35">
        <f>VLOOKUP(VLOOKUP($A45,Demand_RawData!$AC$8:$AD$64,2,),Demand_RawData!$L$8:$Z$39,COLUMNS(Demand_RawData!$L$8:Q$8),)</f>
        <v>0.89205073250135658</v>
      </c>
      <c r="G45" s="35">
        <f>VLOOKUP(VLOOKUP($A45,Demand_RawData!$AC$8:$AD$64,2,),Demand_RawData!$L$8:$Z$39,COLUMNS(Demand_RawData!$L$8:R$8),)</f>
        <v>0.90905018990775921</v>
      </c>
      <c r="H45" s="35">
        <f>VLOOKUP(VLOOKUP($A45,Demand_RawData!$AC$8:$AD$64,2,),Demand_RawData!$L$8:$Z$39,COLUMNS(Demand_RawData!$L$8:S$8),)</f>
        <v>0.92604964731416173</v>
      </c>
      <c r="I45" s="35">
        <f>VLOOKUP(VLOOKUP($A45,Demand_RawData!$AC$8:$AD$64,2,),Demand_RawData!$L$8:$Z$39,COLUMNS(Demand_RawData!$L$8:T$8),)</f>
        <v>0.94304910472056436</v>
      </c>
      <c r="J45" s="35">
        <f>VLOOKUP(VLOOKUP($A45,Demand_RawData!$AC$8:$AD$64,2,),Demand_RawData!$L$8:$Z$39,COLUMNS(Demand_RawData!$L$8:U$8),)</f>
        <v>0.96004856212696699</v>
      </c>
      <c r="K45" s="35">
        <f>VLOOKUP(VLOOKUP($A45,Demand_RawData!$AC$8:$AD$64,2,),Demand_RawData!$L$8:$AA$39,COLUMNS(Demand_RawData!$L$8:$AA$8),)</f>
        <v>0.97704801953336973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Y45" s="10"/>
      <c r="Z45" s="10"/>
      <c r="AA45" s="10"/>
    </row>
    <row r="46" spans="1:27" x14ac:dyDescent="0.25">
      <c r="A46" t="str">
        <f>Sets!G45</f>
        <v>cfoot</v>
      </c>
      <c r="B46" s="35">
        <f>VLOOKUP(VLOOKUP($A46,Demand_RawData!$AC$8:$AD$64,2,),Demand_RawData!$L$8:$Z$39,COLUMNS(Demand_RawData!$L$8:M$8),)</f>
        <v>0.82405290287574606</v>
      </c>
      <c r="C46" s="35">
        <f>VLOOKUP(VLOOKUP($A46,Demand_RawData!$AC$8:$AD$64,2,),Demand_RawData!$L$8:$Z$39,COLUMNS(Demand_RawData!$L$8:N$8),)</f>
        <v>0.84105236028214869</v>
      </c>
      <c r="D46" s="35">
        <f>VLOOKUP(VLOOKUP($A46,Demand_RawData!$AC$8:$AD$64,2,),Demand_RawData!$L$8:$Z$39,COLUMNS(Demand_RawData!$L$8:O$8),)</f>
        <v>0.85805181768855132</v>
      </c>
      <c r="E46" s="35">
        <f>VLOOKUP(VLOOKUP($A46,Demand_RawData!$AC$8:$AD$64,2,),Demand_RawData!$L$8:$Z$39,COLUMNS(Demand_RawData!$L$8:P$8),)</f>
        <v>0.87505127509495395</v>
      </c>
      <c r="F46" s="35">
        <f>VLOOKUP(VLOOKUP($A46,Demand_RawData!$AC$8:$AD$64,2,),Demand_RawData!$L$8:$Z$39,COLUMNS(Demand_RawData!$L$8:Q$8),)</f>
        <v>0.89205073250135658</v>
      </c>
      <c r="G46" s="35">
        <f>VLOOKUP(VLOOKUP($A46,Demand_RawData!$AC$8:$AD$64,2,),Demand_RawData!$L$8:$Z$39,COLUMNS(Demand_RawData!$L$8:R$8),)</f>
        <v>0.90905018990775921</v>
      </c>
      <c r="H46" s="35">
        <f>VLOOKUP(VLOOKUP($A46,Demand_RawData!$AC$8:$AD$64,2,),Demand_RawData!$L$8:$Z$39,COLUMNS(Demand_RawData!$L$8:S$8),)</f>
        <v>0.92604964731416173</v>
      </c>
      <c r="I46" s="35">
        <f>VLOOKUP(VLOOKUP($A46,Demand_RawData!$AC$8:$AD$64,2,),Demand_RawData!$L$8:$Z$39,COLUMNS(Demand_RawData!$L$8:T$8),)</f>
        <v>0.94304910472056436</v>
      </c>
      <c r="J46" s="35">
        <f>VLOOKUP(VLOOKUP($A46,Demand_RawData!$AC$8:$AD$64,2,),Demand_RawData!$L$8:$Z$39,COLUMNS(Demand_RawData!$L$8:U$8),)</f>
        <v>0.96004856212696699</v>
      </c>
      <c r="K46" s="35">
        <f>VLOOKUP(VLOOKUP($A46,Demand_RawData!$AC$8:$AD$64,2,),Demand_RawData!$L$8:$AA$39,COLUMNS(Demand_RawData!$L$8:$AA$8),)</f>
        <v>0.97704801953336973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Y46" s="10"/>
      <c r="Z46" s="10"/>
      <c r="AA46" s="10"/>
    </row>
    <row r="47" spans="1:27" x14ac:dyDescent="0.25">
      <c r="A47" t="str">
        <f>Sets!G46</f>
        <v>cwood</v>
      </c>
      <c r="B47" s="35">
        <f>VLOOKUP(VLOOKUP($A47,Demand_RawData!$AC$8:$AD$64,2,),Demand_RawData!$L$8:$Z$39,COLUMNS(Demand_RawData!$L$8:M$8),)</f>
        <v>1.2505493760173629</v>
      </c>
      <c r="C47" s="35">
        <f>VLOOKUP(VLOOKUP($A47,Demand_RawData!$AC$8:$AD$64,2,),Demand_RawData!$L$8:$Z$39,COLUMNS(Demand_RawData!$L$8:N$8),)</f>
        <v>1.1950822029300052</v>
      </c>
      <c r="D47" s="35">
        <f>VLOOKUP(VLOOKUP($A47,Demand_RawData!$AC$8:$AD$64,2,),Demand_RawData!$L$8:$Z$39,COLUMNS(Demand_RawData!$L$8:O$8),)</f>
        <v>1.1396150298426477</v>
      </c>
      <c r="E47" s="35">
        <f>VLOOKUP(VLOOKUP($A47,Demand_RawData!$AC$8:$AD$64,2,),Demand_RawData!$L$8:$Z$39,COLUMNS(Demand_RawData!$L$8:P$8),)</f>
        <v>1.0841478567552902</v>
      </c>
      <c r="F47" s="35">
        <f>VLOOKUP(VLOOKUP($A47,Demand_RawData!$AC$8:$AD$64,2,),Demand_RawData!$L$8:$Z$39,COLUMNS(Demand_RawData!$L$8:Q$8),)</f>
        <v>1.0286806836679325</v>
      </c>
      <c r="G47" s="35">
        <f>VLOOKUP(VLOOKUP($A47,Demand_RawData!$AC$8:$AD$64,2,),Demand_RawData!$L$8:$Z$39,COLUMNS(Demand_RawData!$L$8:R$8),)</f>
        <v>0.97321351058057504</v>
      </c>
      <c r="H47" s="35">
        <f>VLOOKUP(VLOOKUP($A47,Demand_RawData!$AC$8:$AD$64,2,),Demand_RawData!$L$8:$Z$39,COLUMNS(Demand_RawData!$L$8:S$8),)</f>
        <v>0.91774633749321755</v>
      </c>
      <c r="I47" s="35">
        <f>VLOOKUP(VLOOKUP($A47,Demand_RawData!$AC$8:$AD$64,2,),Demand_RawData!$L$8:$Z$39,COLUMNS(Demand_RawData!$L$8:T$8),)</f>
        <v>0.86227916440586005</v>
      </c>
      <c r="J47" s="35">
        <f>VLOOKUP(VLOOKUP($A47,Demand_RawData!$AC$8:$AD$64,2,),Demand_RawData!$L$8:$Z$39,COLUMNS(Demand_RawData!$L$8:U$8),)</f>
        <v>0.80681199131850234</v>
      </c>
      <c r="K47" s="35">
        <f>VLOOKUP(VLOOKUP($A47,Demand_RawData!$AC$8:$AD$64,2,),Demand_RawData!$L$8:$AA$39,COLUMNS(Demand_RawData!$L$8:$AA$8),)</f>
        <v>0.75134481823114463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</row>
    <row r="48" spans="1:27" x14ac:dyDescent="0.25">
      <c r="A48" t="str">
        <f>Sets!G47</f>
        <v>cpapr</v>
      </c>
      <c r="B48" s="35">
        <f>VLOOKUP(VLOOKUP($A48,Demand_RawData!$AC$8:$AD$64,2,),Demand_RawData!$L$8:$Z$39,COLUMNS(Demand_RawData!$L$8:M$8),)</f>
        <v>1.2505493760173629</v>
      </c>
      <c r="C48" s="35">
        <f>VLOOKUP(VLOOKUP($A48,Demand_RawData!$AC$8:$AD$64,2,),Demand_RawData!$L$8:$Z$39,COLUMNS(Demand_RawData!$L$8:N$8),)</f>
        <v>1.1950822029300052</v>
      </c>
      <c r="D48" s="35">
        <f>VLOOKUP(VLOOKUP($A48,Demand_RawData!$AC$8:$AD$64,2,),Demand_RawData!$L$8:$Z$39,COLUMNS(Demand_RawData!$L$8:O$8),)</f>
        <v>1.1396150298426477</v>
      </c>
      <c r="E48" s="35">
        <f>VLOOKUP(VLOOKUP($A48,Demand_RawData!$AC$8:$AD$64,2,),Demand_RawData!$L$8:$Z$39,COLUMNS(Demand_RawData!$L$8:P$8),)</f>
        <v>1.0841478567552902</v>
      </c>
      <c r="F48" s="35">
        <f>VLOOKUP(VLOOKUP($A48,Demand_RawData!$AC$8:$AD$64,2,),Demand_RawData!$L$8:$Z$39,COLUMNS(Demand_RawData!$L$8:Q$8),)</f>
        <v>1.0286806836679325</v>
      </c>
      <c r="G48" s="35">
        <f>VLOOKUP(VLOOKUP($A48,Demand_RawData!$AC$8:$AD$64,2,),Demand_RawData!$L$8:$Z$39,COLUMNS(Demand_RawData!$L$8:R$8),)</f>
        <v>0.97321351058057504</v>
      </c>
      <c r="H48" s="35">
        <f>VLOOKUP(VLOOKUP($A48,Demand_RawData!$AC$8:$AD$64,2,),Demand_RawData!$L$8:$Z$39,COLUMNS(Demand_RawData!$L$8:S$8),)</f>
        <v>0.91774633749321755</v>
      </c>
      <c r="I48" s="35">
        <f>VLOOKUP(VLOOKUP($A48,Demand_RawData!$AC$8:$AD$64,2,),Demand_RawData!$L$8:$Z$39,COLUMNS(Demand_RawData!$L$8:T$8),)</f>
        <v>0.86227916440586005</v>
      </c>
      <c r="J48" s="35">
        <f>VLOOKUP(VLOOKUP($A48,Demand_RawData!$AC$8:$AD$64,2,),Demand_RawData!$L$8:$Z$39,COLUMNS(Demand_RawData!$L$8:U$8),)</f>
        <v>0.80681199131850234</v>
      </c>
      <c r="K48" s="35">
        <f>VLOOKUP(VLOOKUP($A48,Demand_RawData!$AC$8:$AD$64,2,),Demand_RawData!$L$8:$AA$39,COLUMNS(Demand_RawData!$L$8:$AA$8),)</f>
        <v>0.75134481823114463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1" x14ac:dyDescent="0.25">
      <c r="A49" t="str">
        <f>Sets!G48</f>
        <v>cprnt</v>
      </c>
      <c r="B49" s="35">
        <f>VLOOKUP(VLOOKUP($A49,Demand_RawData!$AC$8:$AD$64,2,),Demand_RawData!$L$8:$Z$39,COLUMNS(Demand_RawData!$L$8:M$8),)</f>
        <v>1.2505493760173629</v>
      </c>
      <c r="C49" s="35">
        <f>VLOOKUP(VLOOKUP($A49,Demand_RawData!$AC$8:$AD$64,2,),Demand_RawData!$L$8:$Z$39,COLUMNS(Demand_RawData!$L$8:N$8),)</f>
        <v>1.1950822029300052</v>
      </c>
      <c r="D49" s="35">
        <f>VLOOKUP(VLOOKUP($A49,Demand_RawData!$AC$8:$AD$64,2,),Demand_RawData!$L$8:$Z$39,COLUMNS(Demand_RawData!$L$8:O$8),)</f>
        <v>1.1396150298426477</v>
      </c>
      <c r="E49" s="35">
        <f>VLOOKUP(VLOOKUP($A49,Demand_RawData!$AC$8:$AD$64,2,),Demand_RawData!$L$8:$Z$39,COLUMNS(Demand_RawData!$L$8:P$8),)</f>
        <v>1.0841478567552902</v>
      </c>
      <c r="F49" s="35">
        <f>VLOOKUP(VLOOKUP($A49,Demand_RawData!$AC$8:$AD$64,2,),Demand_RawData!$L$8:$Z$39,COLUMNS(Demand_RawData!$L$8:Q$8),)</f>
        <v>1.0286806836679325</v>
      </c>
      <c r="G49" s="35">
        <f>VLOOKUP(VLOOKUP($A49,Demand_RawData!$AC$8:$AD$64,2,),Demand_RawData!$L$8:$Z$39,COLUMNS(Demand_RawData!$L$8:R$8),)</f>
        <v>0.97321351058057504</v>
      </c>
      <c r="H49" s="35">
        <f>VLOOKUP(VLOOKUP($A49,Demand_RawData!$AC$8:$AD$64,2,),Demand_RawData!$L$8:$Z$39,COLUMNS(Demand_RawData!$L$8:S$8),)</f>
        <v>0.91774633749321755</v>
      </c>
      <c r="I49" s="35">
        <f>VLOOKUP(VLOOKUP($A49,Demand_RawData!$AC$8:$AD$64,2,),Demand_RawData!$L$8:$Z$39,COLUMNS(Demand_RawData!$L$8:T$8),)</f>
        <v>0.86227916440586005</v>
      </c>
      <c r="J49" s="35">
        <f>VLOOKUP(VLOOKUP($A49,Demand_RawData!$AC$8:$AD$64,2,),Demand_RawData!$L$8:$Z$39,COLUMNS(Demand_RawData!$L$8:U$8),)</f>
        <v>0.80681199131850234</v>
      </c>
      <c r="K49" s="35">
        <f>VLOOKUP(VLOOKUP($A49,Demand_RawData!$AC$8:$AD$64,2,),Demand_RawData!$L$8:$AA$39,COLUMNS(Demand_RawData!$L$8:$AA$8),)</f>
        <v>0.75134481823114463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</row>
    <row r="50" spans="1:21" x14ac:dyDescent="0.25">
      <c r="A50" t="str">
        <f>Sets!G49</f>
        <v>cpetr-p</v>
      </c>
      <c r="B50" s="35">
        <f>VLOOKUP(VLOOKUP($A50,Demand_RawData!$AC$8:$AD$64,2,),Demand_RawData!$L$8:$Z$39,COLUMNS(Demand_RawData!$L$8:M$8),)</f>
        <v>3.8552642430819315</v>
      </c>
      <c r="C50" s="35">
        <f>VLOOKUP(VLOOKUP($A50,Demand_RawData!$AC$8:$AD$64,2,),Demand_RawData!$L$8:$Z$39,COLUMNS(Demand_RawData!$L$8:N$8),)</f>
        <v>3.6108410200759629</v>
      </c>
      <c r="D50" s="35">
        <f>VLOOKUP(VLOOKUP($A50,Demand_RawData!$AC$8:$AD$64,2,),Demand_RawData!$L$8:$Z$39,COLUMNS(Demand_RawData!$L$8:O$8),)</f>
        <v>3.3664177970699947</v>
      </c>
      <c r="E50" s="35">
        <f>VLOOKUP(VLOOKUP($A50,Demand_RawData!$AC$8:$AD$64,2,),Demand_RawData!$L$8:$Z$39,COLUMNS(Demand_RawData!$L$8:P$8),)</f>
        <v>3.121994574064026</v>
      </c>
      <c r="F50" s="35">
        <f>VLOOKUP(VLOOKUP($A50,Demand_RawData!$AC$8:$AD$64,2,),Demand_RawData!$L$8:$Z$39,COLUMNS(Demand_RawData!$L$8:Q$8),)</f>
        <v>2.8775713510580578</v>
      </c>
      <c r="G50" s="35">
        <f>VLOOKUP(VLOOKUP($A50,Demand_RawData!$AC$8:$AD$64,2,),Demand_RawData!$L$8:$Z$39,COLUMNS(Demand_RawData!$L$8:R$8),)</f>
        <v>2.6331481280520892</v>
      </c>
      <c r="H50" s="35">
        <f>VLOOKUP(VLOOKUP($A50,Demand_RawData!$AC$8:$AD$64,2,),Demand_RawData!$L$8:$Z$39,COLUMNS(Demand_RawData!$L$8:S$8),)</f>
        <v>2.3887249050461206</v>
      </c>
      <c r="I50" s="35">
        <f>VLOOKUP(VLOOKUP($A50,Demand_RawData!$AC$8:$AD$64,2,),Demand_RawData!$L$8:$Z$39,COLUMNS(Demand_RawData!$L$8:T$8),)</f>
        <v>2.1443016820401524</v>
      </c>
      <c r="J50" s="35">
        <f>VLOOKUP(VLOOKUP($A50,Demand_RawData!$AC$8:$AD$64,2,),Demand_RawData!$L$8:$Z$39,COLUMNS(Demand_RawData!$L$8:U$8),)</f>
        <v>1.8998784590341837</v>
      </c>
      <c r="K50" s="35">
        <f>VLOOKUP(VLOOKUP($A50,Demand_RawData!$AC$8:$AD$64,2,),Demand_RawData!$L$8:$AA$39,COLUMNS(Demand_RawData!$L$8:$AA$8),)</f>
        <v>1.6554552360282149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</row>
    <row r="51" spans="1:21" x14ac:dyDescent="0.25">
      <c r="A51" t="str">
        <f>Sets!G50</f>
        <v>cpetr-d</v>
      </c>
      <c r="B51" s="35">
        <f>VLOOKUP(VLOOKUP($A51,Demand_RawData!$AC$8:$AD$64,2,),Demand_RawData!$L$8:$Z$39,COLUMNS(Demand_RawData!$L$8:M$8),)</f>
        <v>3.8552642430819315</v>
      </c>
      <c r="C51" s="35">
        <f>VLOOKUP(VLOOKUP($A51,Demand_RawData!$AC$8:$AD$64,2,),Demand_RawData!$L$8:$Z$39,COLUMNS(Demand_RawData!$L$8:N$8),)</f>
        <v>3.6108410200759629</v>
      </c>
      <c r="D51" s="35">
        <f>VLOOKUP(VLOOKUP($A51,Demand_RawData!$AC$8:$AD$64,2,),Demand_RawData!$L$8:$Z$39,COLUMNS(Demand_RawData!$L$8:O$8),)</f>
        <v>3.3664177970699947</v>
      </c>
      <c r="E51" s="35">
        <f>VLOOKUP(VLOOKUP($A51,Demand_RawData!$AC$8:$AD$64,2,),Demand_RawData!$L$8:$Z$39,COLUMNS(Demand_RawData!$L$8:P$8),)</f>
        <v>3.121994574064026</v>
      </c>
      <c r="F51" s="35">
        <f>VLOOKUP(VLOOKUP($A51,Demand_RawData!$AC$8:$AD$64,2,),Demand_RawData!$L$8:$Z$39,COLUMNS(Demand_RawData!$L$8:Q$8),)</f>
        <v>2.8775713510580578</v>
      </c>
      <c r="G51" s="35">
        <f>VLOOKUP(VLOOKUP($A51,Demand_RawData!$AC$8:$AD$64,2,),Demand_RawData!$L$8:$Z$39,COLUMNS(Demand_RawData!$L$8:R$8),)</f>
        <v>2.6331481280520892</v>
      </c>
      <c r="H51" s="35">
        <f>VLOOKUP(VLOOKUP($A51,Demand_RawData!$AC$8:$AD$64,2,),Demand_RawData!$L$8:$Z$39,COLUMNS(Demand_RawData!$L$8:S$8),)</f>
        <v>2.3887249050461206</v>
      </c>
      <c r="I51" s="35">
        <f>VLOOKUP(VLOOKUP($A51,Demand_RawData!$AC$8:$AD$64,2,),Demand_RawData!$L$8:$Z$39,COLUMNS(Demand_RawData!$L$8:T$8),)</f>
        <v>2.1443016820401524</v>
      </c>
      <c r="J51" s="35">
        <f>VLOOKUP(VLOOKUP($A51,Demand_RawData!$AC$8:$AD$64,2,),Demand_RawData!$L$8:$Z$39,COLUMNS(Demand_RawData!$L$8:U$8),)</f>
        <v>1.8998784590341837</v>
      </c>
      <c r="K51" s="35">
        <f>VLOOKUP(VLOOKUP($A51,Demand_RawData!$AC$8:$AD$64,2,),Demand_RawData!$L$8:$AA$39,COLUMNS(Demand_RawData!$L$8:$AA$8),)</f>
        <v>1.6554552360282149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</row>
    <row r="52" spans="1:21" x14ac:dyDescent="0.25">
      <c r="A52" t="str">
        <f>Sets!G51</f>
        <v>cpetr-h</v>
      </c>
      <c r="B52" s="129">
        <f>B51</f>
        <v>3.8552642430819315</v>
      </c>
      <c r="C52" s="129">
        <f t="shared" ref="C52:C54" si="30">C51</f>
        <v>3.6108410200759629</v>
      </c>
      <c r="D52" s="129">
        <f t="shared" ref="D52:D54" si="31">D51</f>
        <v>3.3664177970699947</v>
      </c>
      <c r="E52" s="129">
        <f t="shared" ref="E52:E54" si="32">E51</f>
        <v>3.121994574064026</v>
      </c>
      <c r="F52" s="129">
        <f t="shared" ref="F52:F54" si="33">F51</f>
        <v>2.8775713510580578</v>
      </c>
      <c r="G52" s="129">
        <f t="shared" ref="G52:G54" si="34">G51</f>
        <v>2.6331481280520892</v>
      </c>
      <c r="H52" s="129">
        <f t="shared" ref="H52:H54" si="35">H51</f>
        <v>2.3887249050461206</v>
      </c>
      <c r="I52" s="129">
        <f t="shared" ref="I52:I54" si="36">I51</f>
        <v>2.1443016820401524</v>
      </c>
      <c r="J52" s="129">
        <f t="shared" ref="J52:J54" si="37">J51</f>
        <v>1.8998784590341837</v>
      </c>
      <c r="K52" s="129">
        <f t="shared" ref="K52:K54" si="38">K51</f>
        <v>1.6554552360282149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</row>
    <row r="53" spans="1:21" x14ac:dyDescent="0.25">
      <c r="A53" t="str">
        <f>Sets!G52</f>
        <v>cpetr-k</v>
      </c>
      <c r="B53" s="129">
        <f t="shared" ref="B53:B54" si="39">B52</f>
        <v>3.8552642430819315</v>
      </c>
      <c r="C53" s="129">
        <f t="shared" si="30"/>
        <v>3.6108410200759629</v>
      </c>
      <c r="D53" s="129">
        <f t="shared" si="31"/>
        <v>3.3664177970699947</v>
      </c>
      <c r="E53" s="129">
        <f t="shared" si="32"/>
        <v>3.121994574064026</v>
      </c>
      <c r="F53" s="129">
        <f t="shared" si="33"/>
        <v>2.8775713510580578</v>
      </c>
      <c r="G53" s="129">
        <f t="shared" si="34"/>
        <v>2.6331481280520892</v>
      </c>
      <c r="H53" s="129">
        <f t="shared" si="35"/>
        <v>2.3887249050461206</v>
      </c>
      <c r="I53" s="129">
        <f t="shared" si="36"/>
        <v>2.1443016820401524</v>
      </c>
      <c r="J53" s="129">
        <f t="shared" si="37"/>
        <v>1.8998784590341837</v>
      </c>
      <c r="K53" s="129">
        <f t="shared" si="38"/>
        <v>1.6554552360282149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</row>
    <row r="54" spans="1:21" x14ac:dyDescent="0.25">
      <c r="A54" t="str">
        <f>Sets!G53</f>
        <v>cpetr-l</v>
      </c>
      <c r="B54" s="129">
        <f t="shared" si="39"/>
        <v>3.8552642430819315</v>
      </c>
      <c r="C54" s="129">
        <f t="shared" si="30"/>
        <v>3.6108410200759629</v>
      </c>
      <c r="D54" s="129">
        <f t="shared" si="31"/>
        <v>3.3664177970699947</v>
      </c>
      <c r="E54" s="129">
        <f t="shared" si="32"/>
        <v>3.121994574064026</v>
      </c>
      <c r="F54" s="129">
        <f t="shared" si="33"/>
        <v>2.8775713510580578</v>
      </c>
      <c r="G54" s="129">
        <f t="shared" si="34"/>
        <v>2.6331481280520892</v>
      </c>
      <c r="H54" s="129">
        <f t="shared" si="35"/>
        <v>2.3887249050461206</v>
      </c>
      <c r="I54" s="129">
        <f t="shared" si="36"/>
        <v>2.1443016820401524</v>
      </c>
      <c r="J54" s="129">
        <f t="shared" si="37"/>
        <v>1.8998784590341837</v>
      </c>
      <c r="K54" s="129">
        <f t="shared" si="38"/>
        <v>1.6554552360282149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</row>
    <row r="55" spans="1:21" x14ac:dyDescent="0.25">
      <c r="A55" t="str">
        <f>Sets!G54</f>
        <v>chydr</v>
      </c>
      <c r="B55" s="35">
        <f>VLOOKUP(VLOOKUP($A55,Demand_RawData!$AC$8:$AD$64,2,),Demand_RawData!$L$8:$Z$39,COLUMNS(Demand_RawData!$L$8:M$8),)</f>
        <v>1.0011616928920239</v>
      </c>
      <c r="C55" s="35">
        <f>VLOOKUP(VLOOKUP($A55,Demand_RawData!$AC$8:$AD$64,2,),Demand_RawData!$L$8:$Z$39,COLUMNS(Demand_RawData!$L$8:N$8),)</f>
        <v>0.95178567552902882</v>
      </c>
      <c r="D55" s="35">
        <f>VLOOKUP(VLOOKUP($A55,Demand_RawData!$AC$8:$AD$64,2,),Demand_RawData!$L$8:$Z$39,COLUMNS(Demand_RawData!$L$8:O$8),)</f>
        <v>0.90240965816603369</v>
      </c>
      <c r="E55" s="35">
        <f>VLOOKUP(VLOOKUP($A55,Demand_RawData!$AC$8:$AD$64,2,),Demand_RawData!$L$8:$Z$39,COLUMNS(Demand_RawData!$L$8:P$8),)</f>
        <v>0.85303364080303856</v>
      </c>
      <c r="F55" s="35">
        <f>VLOOKUP(VLOOKUP($A55,Demand_RawData!$AC$8:$AD$64,2,),Demand_RawData!$L$8:$Z$39,COLUMNS(Demand_RawData!$L$8:Q$8),)</f>
        <v>0.80365762344004354</v>
      </c>
      <c r="G55" s="35">
        <f>VLOOKUP(VLOOKUP($A55,Demand_RawData!$AC$8:$AD$64,2,),Demand_RawData!$L$8:$Z$39,COLUMNS(Demand_RawData!$L$8:R$8),)</f>
        <v>0.75428160607704842</v>
      </c>
      <c r="H55" s="35">
        <f>VLOOKUP(VLOOKUP($A55,Demand_RawData!$AC$8:$AD$64,2,),Demand_RawData!$L$8:$Z$39,COLUMNS(Demand_RawData!$L$8:S$8),)</f>
        <v>0.7049055887140534</v>
      </c>
      <c r="I55" s="35">
        <f>VLOOKUP(VLOOKUP($A55,Demand_RawData!$AC$8:$AD$64,2,),Demand_RawData!$L$8:$Z$39,COLUMNS(Demand_RawData!$L$8:T$8),)</f>
        <v>0.65552957135105827</v>
      </c>
      <c r="J55" s="35">
        <f>VLOOKUP(VLOOKUP($A55,Demand_RawData!$AC$8:$AD$64,2,),Demand_RawData!$L$8:$Z$39,COLUMNS(Demand_RawData!$L$8:U$8),)</f>
        <v>0.60615355398806314</v>
      </c>
      <c r="K55" s="35">
        <f>VLOOKUP(VLOOKUP($A55,Demand_RawData!$AC$8:$AD$64,2,),Demand_RawData!$L$8:$AA$39,COLUMNS(Demand_RawData!$L$8:$AA$8),)</f>
        <v>0.5567775366250679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</row>
    <row r="56" spans="1:21" x14ac:dyDescent="0.25">
      <c r="A56" t="str">
        <f>Sets!G55</f>
        <v>cammo</v>
      </c>
      <c r="B56" s="129">
        <f>B55</f>
        <v>1.0011616928920239</v>
      </c>
      <c r="C56" s="129">
        <f t="shared" ref="C56:K56" si="40">C55</f>
        <v>0.95178567552902882</v>
      </c>
      <c r="D56" s="129">
        <f t="shared" si="40"/>
        <v>0.90240965816603369</v>
      </c>
      <c r="E56" s="129">
        <f t="shared" si="40"/>
        <v>0.85303364080303856</v>
      </c>
      <c r="F56" s="129">
        <f t="shared" si="40"/>
        <v>0.80365762344004354</v>
      </c>
      <c r="G56" s="129">
        <f t="shared" si="40"/>
        <v>0.75428160607704842</v>
      </c>
      <c r="H56" s="129">
        <f t="shared" si="40"/>
        <v>0.7049055887140534</v>
      </c>
      <c r="I56" s="129">
        <f t="shared" si="40"/>
        <v>0.65552957135105827</v>
      </c>
      <c r="J56" s="129">
        <f t="shared" si="40"/>
        <v>0.60615355398806314</v>
      </c>
      <c r="K56" s="129">
        <f t="shared" si="40"/>
        <v>0.5567775366250679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</row>
    <row r="57" spans="1:21" x14ac:dyDescent="0.25">
      <c r="A57" t="str">
        <f>Sets!G56</f>
        <v>cbchm</v>
      </c>
      <c r="B57" s="35">
        <f>VLOOKUP(VLOOKUP($A57,Demand_RawData!$AC$8:$AD$64,2,),Demand_RawData!$L$8:$Z$39,COLUMNS(Demand_RawData!$L$8:M$8),)</f>
        <v>1.0011616928920239</v>
      </c>
      <c r="C57" s="35">
        <f>VLOOKUP(VLOOKUP($A57,Demand_RawData!$AC$8:$AD$64,2,),Demand_RawData!$L$8:$Z$39,COLUMNS(Demand_RawData!$L$8:N$8),)</f>
        <v>0.95178567552902882</v>
      </c>
      <c r="D57" s="35">
        <f>VLOOKUP(VLOOKUP($A57,Demand_RawData!$AC$8:$AD$64,2,),Demand_RawData!$L$8:$Z$39,COLUMNS(Demand_RawData!$L$8:O$8),)</f>
        <v>0.90240965816603369</v>
      </c>
      <c r="E57" s="35">
        <f>VLOOKUP(VLOOKUP($A57,Demand_RawData!$AC$8:$AD$64,2,),Demand_RawData!$L$8:$Z$39,COLUMNS(Demand_RawData!$L$8:P$8),)</f>
        <v>0.85303364080303856</v>
      </c>
      <c r="F57" s="35">
        <f>VLOOKUP(VLOOKUP($A57,Demand_RawData!$AC$8:$AD$64,2,),Demand_RawData!$L$8:$Z$39,COLUMNS(Demand_RawData!$L$8:Q$8),)</f>
        <v>0.80365762344004354</v>
      </c>
      <c r="G57" s="35">
        <f>VLOOKUP(VLOOKUP($A57,Demand_RawData!$AC$8:$AD$64,2,),Demand_RawData!$L$8:$Z$39,COLUMNS(Demand_RawData!$L$8:R$8),)</f>
        <v>0.75428160607704842</v>
      </c>
      <c r="H57" s="35">
        <f>VLOOKUP(VLOOKUP($A57,Demand_RawData!$AC$8:$AD$64,2,),Demand_RawData!$L$8:$Z$39,COLUMNS(Demand_RawData!$L$8:S$8),)</f>
        <v>0.7049055887140534</v>
      </c>
      <c r="I57" s="35">
        <f>VLOOKUP(VLOOKUP($A57,Demand_RawData!$AC$8:$AD$64,2,),Demand_RawData!$L$8:$Z$39,COLUMNS(Demand_RawData!$L$8:T$8),)</f>
        <v>0.65552957135105827</v>
      </c>
      <c r="J57" s="35">
        <f>VLOOKUP(VLOOKUP($A57,Demand_RawData!$AC$8:$AD$64,2,),Demand_RawData!$L$8:$Z$39,COLUMNS(Demand_RawData!$L$8:U$8),)</f>
        <v>0.60615355398806314</v>
      </c>
      <c r="K57" s="35">
        <f>VLOOKUP(VLOOKUP($A57,Demand_RawData!$AC$8:$AD$64,2,),Demand_RawData!$L$8:$AA$39,COLUMNS(Demand_RawData!$L$8:$AA$8),)</f>
        <v>0.5567775366250679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t="str">
        <f>Sets!G57</f>
        <v>cochm</v>
      </c>
      <c r="B58" s="35">
        <f>VLOOKUP(VLOOKUP($A58,Demand_RawData!$AC$8:$AD$64,2,),Demand_RawData!$L$8:$Z$39,COLUMNS(Demand_RawData!$L$8:M$8),)</f>
        <v>1.0011616928920239</v>
      </c>
      <c r="C58" s="35">
        <f>VLOOKUP(VLOOKUP($A58,Demand_RawData!$AC$8:$AD$64,2,),Demand_RawData!$L$8:$Z$39,COLUMNS(Demand_RawData!$L$8:N$8),)</f>
        <v>0.95178567552902882</v>
      </c>
      <c r="D58" s="35">
        <f>VLOOKUP(VLOOKUP($A58,Demand_RawData!$AC$8:$AD$64,2,),Demand_RawData!$L$8:$Z$39,COLUMNS(Demand_RawData!$L$8:O$8),)</f>
        <v>0.90240965816603369</v>
      </c>
      <c r="E58" s="35">
        <f>VLOOKUP(VLOOKUP($A58,Demand_RawData!$AC$8:$AD$64,2,),Demand_RawData!$L$8:$Z$39,COLUMNS(Demand_RawData!$L$8:P$8),)</f>
        <v>0.85303364080303856</v>
      </c>
      <c r="F58" s="35">
        <f>VLOOKUP(VLOOKUP($A58,Demand_RawData!$AC$8:$AD$64,2,),Demand_RawData!$L$8:$Z$39,COLUMNS(Demand_RawData!$L$8:Q$8),)</f>
        <v>0.80365762344004354</v>
      </c>
      <c r="G58" s="35">
        <f>VLOOKUP(VLOOKUP($A58,Demand_RawData!$AC$8:$AD$64,2,),Demand_RawData!$L$8:$Z$39,COLUMNS(Demand_RawData!$L$8:R$8),)</f>
        <v>0.75428160607704842</v>
      </c>
      <c r="H58" s="35">
        <f>VLOOKUP(VLOOKUP($A58,Demand_RawData!$AC$8:$AD$64,2,),Demand_RawData!$L$8:$Z$39,COLUMNS(Demand_RawData!$L$8:S$8),)</f>
        <v>0.7049055887140534</v>
      </c>
      <c r="I58" s="35">
        <f>VLOOKUP(VLOOKUP($A58,Demand_RawData!$AC$8:$AD$64,2,),Demand_RawData!$L$8:$Z$39,COLUMNS(Demand_RawData!$L$8:T$8),)</f>
        <v>0.65552957135105827</v>
      </c>
      <c r="J58" s="35">
        <f>VLOOKUP(VLOOKUP($A58,Demand_RawData!$AC$8:$AD$64,2,),Demand_RawData!$L$8:$Z$39,COLUMNS(Demand_RawData!$L$8:U$8),)</f>
        <v>0.60615355398806314</v>
      </c>
      <c r="K58" s="35">
        <f>VLOOKUP(VLOOKUP($A58,Demand_RawData!$AC$8:$AD$64,2,),Demand_RawData!$L$8:$AA$39,COLUMNS(Demand_RawData!$L$8:$AA$8),)</f>
        <v>0.5567775366250679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</row>
    <row r="59" spans="1:21" x14ac:dyDescent="0.25">
      <c r="A59" t="str">
        <f>Sets!G58</f>
        <v>crubb</v>
      </c>
      <c r="B59" s="35">
        <f>VLOOKUP(VLOOKUP($A59,Demand_RawData!$AC$8:$AD$64,2,),Demand_RawData!$L$8:$Z$39,COLUMNS(Demand_RawData!$L$8:M$8),)</f>
        <v>1.0011616928920239</v>
      </c>
      <c r="C59" s="35">
        <f>VLOOKUP(VLOOKUP($A59,Demand_RawData!$AC$8:$AD$64,2,),Demand_RawData!$L$8:$Z$39,COLUMNS(Demand_RawData!$L$8:N$8),)</f>
        <v>0.95178567552902882</v>
      </c>
      <c r="D59" s="35">
        <f>VLOOKUP(VLOOKUP($A59,Demand_RawData!$AC$8:$AD$64,2,),Demand_RawData!$L$8:$Z$39,COLUMNS(Demand_RawData!$L$8:O$8),)</f>
        <v>0.90240965816603369</v>
      </c>
      <c r="E59" s="35">
        <f>VLOOKUP(VLOOKUP($A59,Demand_RawData!$AC$8:$AD$64,2,),Demand_RawData!$L$8:$Z$39,COLUMNS(Demand_RawData!$L$8:P$8),)</f>
        <v>0.85303364080303856</v>
      </c>
      <c r="F59" s="35">
        <f>VLOOKUP(VLOOKUP($A59,Demand_RawData!$AC$8:$AD$64,2,),Demand_RawData!$L$8:$Z$39,COLUMNS(Demand_RawData!$L$8:Q$8),)</f>
        <v>0.80365762344004354</v>
      </c>
      <c r="G59" s="35">
        <f>VLOOKUP(VLOOKUP($A59,Demand_RawData!$AC$8:$AD$64,2,),Demand_RawData!$L$8:$Z$39,COLUMNS(Demand_RawData!$L$8:R$8),)</f>
        <v>0.75428160607704842</v>
      </c>
      <c r="H59" s="35">
        <f>VLOOKUP(VLOOKUP($A59,Demand_RawData!$AC$8:$AD$64,2,),Demand_RawData!$L$8:$Z$39,COLUMNS(Demand_RawData!$L$8:S$8),)</f>
        <v>0.7049055887140534</v>
      </c>
      <c r="I59" s="35">
        <f>VLOOKUP(VLOOKUP($A59,Demand_RawData!$AC$8:$AD$64,2,),Demand_RawData!$L$8:$Z$39,COLUMNS(Demand_RawData!$L$8:T$8),)</f>
        <v>0.65552957135105827</v>
      </c>
      <c r="J59" s="35">
        <f>VLOOKUP(VLOOKUP($A59,Demand_RawData!$AC$8:$AD$64,2,),Demand_RawData!$L$8:$Z$39,COLUMNS(Demand_RawData!$L$8:U$8),)</f>
        <v>0.60615355398806314</v>
      </c>
      <c r="K59" s="35">
        <f>VLOOKUP(VLOOKUP($A59,Demand_RawData!$AC$8:$AD$64,2,),Demand_RawData!$L$8:$AA$39,COLUMNS(Demand_RawData!$L$8:$AA$8),)</f>
        <v>0.5567775366250679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</row>
    <row r="60" spans="1:21" x14ac:dyDescent="0.25">
      <c r="A60" t="str">
        <f>Sets!G59</f>
        <v>cplas</v>
      </c>
      <c r="B60" s="35">
        <f>VLOOKUP(VLOOKUP($A60,Demand_RawData!$AC$8:$AD$64,2,),Demand_RawData!$L$8:$Z$39,COLUMNS(Demand_RawData!$L$8:M$8),)</f>
        <v>1.0011616928920239</v>
      </c>
      <c r="C60" s="35">
        <f>VLOOKUP(VLOOKUP($A60,Demand_RawData!$AC$8:$AD$64,2,),Demand_RawData!$L$8:$Z$39,COLUMNS(Demand_RawData!$L$8:N$8),)</f>
        <v>0.95178567552902882</v>
      </c>
      <c r="D60" s="35">
        <f>VLOOKUP(VLOOKUP($A60,Demand_RawData!$AC$8:$AD$64,2,),Demand_RawData!$L$8:$Z$39,COLUMNS(Demand_RawData!$L$8:O$8),)</f>
        <v>0.90240965816603369</v>
      </c>
      <c r="E60" s="35">
        <f>VLOOKUP(VLOOKUP($A60,Demand_RawData!$AC$8:$AD$64,2,),Demand_RawData!$L$8:$Z$39,COLUMNS(Demand_RawData!$L$8:P$8),)</f>
        <v>0.85303364080303856</v>
      </c>
      <c r="F60" s="35">
        <f>VLOOKUP(VLOOKUP($A60,Demand_RawData!$AC$8:$AD$64,2,),Demand_RawData!$L$8:$Z$39,COLUMNS(Demand_RawData!$L$8:Q$8),)</f>
        <v>0.80365762344004354</v>
      </c>
      <c r="G60" s="35">
        <f>VLOOKUP(VLOOKUP($A60,Demand_RawData!$AC$8:$AD$64,2,),Demand_RawData!$L$8:$Z$39,COLUMNS(Demand_RawData!$L$8:R$8),)</f>
        <v>0.75428160607704842</v>
      </c>
      <c r="H60" s="35">
        <f>VLOOKUP(VLOOKUP($A60,Demand_RawData!$AC$8:$AD$64,2,),Demand_RawData!$L$8:$Z$39,COLUMNS(Demand_RawData!$L$8:S$8),)</f>
        <v>0.7049055887140534</v>
      </c>
      <c r="I60" s="35">
        <f>VLOOKUP(VLOOKUP($A60,Demand_RawData!$AC$8:$AD$64,2,),Demand_RawData!$L$8:$Z$39,COLUMNS(Demand_RawData!$L$8:T$8),)</f>
        <v>0.65552957135105827</v>
      </c>
      <c r="J60" s="35">
        <f>VLOOKUP(VLOOKUP($A60,Demand_RawData!$AC$8:$AD$64,2,),Demand_RawData!$L$8:$Z$39,COLUMNS(Demand_RawData!$L$8:U$8),)</f>
        <v>0.60615355398806314</v>
      </c>
      <c r="K60" s="35">
        <f>VLOOKUP(VLOOKUP($A60,Demand_RawData!$AC$8:$AD$64,2,),Demand_RawData!$L$8:$AA$39,COLUMNS(Demand_RawData!$L$8:$AA$8),)</f>
        <v>0.5567775366250679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</row>
    <row r="61" spans="1:21" x14ac:dyDescent="0.25">
      <c r="A61" t="str">
        <f>Sets!G60</f>
        <v>cconc</v>
      </c>
      <c r="B61" s="129">
        <f t="shared" ref="B61" si="41">B62</f>
        <v>1.1881413456321215</v>
      </c>
      <c r="C61" s="129">
        <f t="shared" ref="C61:C62" si="42">C62</f>
        <v>1.20422707542051</v>
      </c>
      <c r="D61" s="129">
        <f t="shared" ref="D61:D62" si="43">D62</f>
        <v>1.2203128052088985</v>
      </c>
      <c r="E61" s="129">
        <f t="shared" ref="E61:E62" si="44">E62</f>
        <v>1.236398534997287</v>
      </c>
      <c r="F61" s="129">
        <f t="shared" ref="F61:F62" si="45">F62</f>
        <v>1.2524842647856755</v>
      </c>
      <c r="G61" s="129">
        <f t="shared" ref="G61:G62" si="46">G62</f>
        <v>1.2685699945740641</v>
      </c>
      <c r="H61" s="129">
        <f t="shared" ref="H61:H62" si="47">H62</f>
        <v>1.2846557243624526</v>
      </c>
      <c r="I61" s="129">
        <f t="shared" ref="I61:I62" si="48">I62</f>
        <v>1.3007414541508411</v>
      </c>
      <c r="J61" s="129">
        <f t="shared" ref="J61:J62" si="49">J62</f>
        <v>1.3168271839392296</v>
      </c>
      <c r="K61" s="129">
        <f t="shared" ref="K61:K62" si="50">K62</f>
        <v>1.3329129137276181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</row>
    <row r="62" spans="1:21" x14ac:dyDescent="0.25">
      <c r="A62" t="str">
        <f>Sets!G61</f>
        <v>ccmnt</v>
      </c>
      <c r="B62" s="129">
        <f>B63</f>
        <v>1.1881413456321215</v>
      </c>
      <c r="C62" s="129">
        <f t="shared" si="42"/>
        <v>1.20422707542051</v>
      </c>
      <c r="D62" s="129">
        <f t="shared" si="43"/>
        <v>1.2203128052088985</v>
      </c>
      <c r="E62" s="129">
        <f t="shared" si="44"/>
        <v>1.236398534997287</v>
      </c>
      <c r="F62" s="129">
        <f t="shared" si="45"/>
        <v>1.2524842647856755</v>
      </c>
      <c r="G62" s="129">
        <f t="shared" si="46"/>
        <v>1.2685699945740641</v>
      </c>
      <c r="H62" s="129">
        <f t="shared" si="47"/>
        <v>1.2846557243624526</v>
      </c>
      <c r="I62" s="129">
        <f t="shared" si="48"/>
        <v>1.3007414541508411</v>
      </c>
      <c r="J62" s="129">
        <f t="shared" si="49"/>
        <v>1.3168271839392296</v>
      </c>
      <c r="K62" s="129">
        <f t="shared" si="50"/>
        <v>1.3329129137276181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t="str">
        <f>Sets!G62</f>
        <v>cnmet</v>
      </c>
      <c r="B63" s="35">
        <f>VLOOKUP(VLOOKUP($A63,Demand_RawData!$AC$8:$AD$64,2,),Demand_RawData!$L$8:$Z$39,COLUMNS(Demand_RawData!$L$8:M$8),)</f>
        <v>1.1881413456321215</v>
      </c>
      <c r="C63" s="35">
        <f>VLOOKUP(VLOOKUP($A63,Demand_RawData!$AC$8:$AD$64,2,),Demand_RawData!$L$8:$Z$39,COLUMNS(Demand_RawData!$L$8:N$8),)</f>
        <v>1.20422707542051</v>
      </c>
      <c r="D63" s="35">
        <f>VLOOKUP(VLOOKUP($A63,Demand_RawData!$AC$8:$AD$64,2,),Demand_RawData!$L$8:$Z$39,COLUMNS(Demand_RawData!$L$8:O$8),)</f>
        <v>1.2203128052088985</v>
      </c>
      <c r="E63" s="35">
        <f>VLOOKUP(VLOOKUP($A63,Demand_RawData!$AC$8:$AD$64,2,),Demand_RawData!$L$8:$Z$39,COLUMNS(Demand_RawData!$L$8:P$8),)</f>
        <v>1.236398534997287</v>
      </c>
      <c r="F63" s="35">
        <f>VLOOKUP(VLOOKUP($A63,Demand_RawData!$AC$8:$AD$64,2,),Demand_RawData!$L$8:$Z$39,COLUMNS(Demand_RawData!$L$8:Q$8),)</f>
        <v>1.2524842647856755</v>
      </c>
      <c r="G63" s="35">
        <f>VLOOKUP(VLOOKUP($A63,Demand_RawData!$AC$8:$AD$64,2,),Demand_RawData!$L$8:$Z$39,COLUMNS(Demand_RawData!$L$8:R$8),)</f>
        <v>1.2685699945740641</v>
      </c>
      <c r="H63" s="35">
        <f>VLOOKUP(VLOOKUP($A63,Demand_RawData!$AC$8:$AD$64,2,),Demand_RawData!$L$8:$Z$39,COLUMNS(Demand_RawData!$L$8:S$8),)</f>
        <v>1.2846557243624526</v>
      </c>
      <c r="I63" s="35">
        <f>VLOOKUP(VLOOKUP($A63,Demand_RawData!$AC$8:$AD$64,2,),Demand_RawData!$L$8:$Z$39,COLUMNS(Demand_RawData!$L$8:T$8),)</f>
        <v>1.3007414541508411</v>
      </c>
      <c r="J63" s="35">
        <f>VLOOKUP(VLOOKUP($A63,Demand_RawData!$AC$8:$AD$64,2,),Demand_RawData!$L$8:$Z$39,COLUMNS(Demand_RawData!$L$8:U$8),)</f>
        <v>1.3168271839392296</v>
      </c>
      <c r="K63" s="35">
        <f>VLOOKUP(VLOOKUP($A63,Demand_RawData!$AC$8:$AD$64,2,),Demand_RawData!$L$8:$AA$39,COLUMNS(Demand_RawData!$L$8:$AA$8),)</f>
        <v>1.3329129137276181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x14ac:dyDescent="0.25">
      <c r="A64" t="str">
        <f>Sets!G63</f>
        <v>ciron</v>
      </c>
      <c r="B64" s="35">
        <f>VLOOKUP(VLOOKUP($A64,Demand_RawData!$AC$8:$AD$64,2,),Demand_RawData!$L$8:$Z$39,COLUMNS(Demand_RawData!$L$8:M$8),)</f>
        <v>1.5241253391209983</v>
      </c>
      <c r="C64" s="35">
        <f>VLOOKUP(VLOOKUP($A64,Demand_RawData!$AC$8:$AD$64,2,),Demand_RawData!$L$8:$Z$39,COLUMNS(Demand_RawData!$L$8:N$8),)</f>
        <v>1.4284009766684753</v>
      </c>
      <c r="D64" s="35">
        <f>VLOOKUP(VLOOKUP($A64,Demand_RawData!$AC$8:$AD$64,2,),Demand_RawData!$L$8:$Z$39,COLUMNS(Demand_RawData!$L$8:O$8),)</f>
        <v>1.3326766142159523</v>
      </c>
      <c r="E64" s="35">
        <f>VLOOKUP(VLOOKUP($A64,Demand_RawData!$AC$8:$AD$64,2,),Demand_RawData!$L$8:$Z$39,COLUMNS(Demand_RawData!$L$8:P$8),)</f>
        <v>1.2369522517634293</v>
      </c>
      <c r="F64" s="35">
        <f>VLOOKUP(VLOOKUP($A64,Demand_RawData!$AC$8:$AD$64,2,),Demand_RawData!$L$8:$Z$39,COLUMNS(Demand_RawData!$L$8:Q$8),)</f>
        <v>1.1412278893109062</v>
      </c>
      <c r="G64" s="35">
        <f>VLOOKUP(VLOOKUP($A64,Demand_RawData!$AC$8:$AD$64,2,),Demand_RawData!$L$8:$Z$39,COLUMNS(Demand_RawData!$L$8:R$8),)</f>
        <v>1.0455035268583832</v>
      </c>
      <c r="H64" s="35">
        <f>VLOOKUP(VLOOKUP($A64,Demand_RawData!$AC$8:$AD$64,2,),Demand_RawData!$L$8:$Z$39,COLUMNS(Demand_RawData!$L$8:S$8),)</f>
        <v>0.94977916440586019</v>
      </c>
      <c r="I64" s="35">
        <f>VLOOKUP(VLOOKUP($A64,Demand_RawData!$AC$8:$AD$64,2,),Demand_RawData!$L$8:$Z$39,COLUMNS(Demand_RawData!$L$8:T$8),)</f>
        <v>0.85405480195333716</v>
      </c>
      <c r="J64" s="35">
        <f>VLOOKUP(VLOOKUP($A64,Demand_RawData!$AC$8:$AD$64,2,),Demand_RawData!$L$8:$Z$39,COLUMNS(Demand_RawData!$L$8:U$8),)</f>
        <v>0.75833043950081414</v>
      </c>
      <c r="K64" s="35">
        <f>VLOOKUP(VLOOKUP($A64,Demand_RawData!$AC$8:$AD$64,2,),Demand_RawData!$L$8:$AA$39,COLUMNS(Demand_RawData!$L$8:$AA$8),)</f>
        <v>0.66260607704829089</v>
      </c>
      <c r="P64" s="35"/>
      <c r="Q64" s="35"/>
      <c r="R64" s="35"/>
      <c r="S64" s="35"/>
      <c r="T64" s="35"/>
      <c r="U64" s="35"/>
    </row>
    <row r="65" spans="1:11" x14ac:dyDescent="0.25">
      <c r="A65" t="str">
        <f>Sets!G64</f>
        <v>cnfrm</v>
      </c>
      <c r="B65" s="35">
        <f>VLOOKUP(VLOOKUP($A65,Demand_RawData!$AC$8:$AD$64,2,),Demand_RawData!$L$8:$Z$39,COLUMNS(Demand_RawData!$L$8:M$8),)</f>
        <v>1.5241253391209983</v>
      </c>
      <c r="C65" s="35">
        <f>VLOOKUP(VLOOKUP($A65,Demand_RawData!$AC$8:$AD$64,2,),Demand_RawData!$L$8:$Z$39,COLUMNS(Demand_RawData!$L$8:N$8),)</f>
        <v>1.4284009766684753</v>
      </c>
      <c r="D65" s="35">
        <f>VLOOKUP(VLOOKUP($A65,Demand_RawData!$AC$8:$AD$64,2,),Demand_RawData!$L$8:$Z$39,COLUMNS(Demand_RawData!$L$8:O$8),)</f>
        <v>1.3326766142159523</v>
      </c>
      <c r="E65" s="35">
        <f>VLOOKUP(VLOOKUP($A65,Demand_RawData!$AC$8:$AD$64,2,),Demand_RawData!$L$8:$Z$39,COLUMNS(Demand_RawData!$L$8:P$8),)</f>
        <v>1.2369522517634293</v>
      </c>
      <c r="F65" s="35">
        <f>VLOOKUP(VLOOKUP($A65,Demand_RawData!$AC$8:$AD$64,2,),Demand_RawData!$L$8:$Z$39,COLUMNS(Demand_RawData!$L$8:Q$8),)</f>
        <v>1.1412278893109062</v>
      </c>
      <c r="G65" s="35">
        <f>VLOOKUP(VLOOKUP($A65,Demand_RawData!$AC$8:$AD$64,2,),Demand_RawData!$L$8:$Z$39,COLUMNS(Demand_RawData!$L$8:R$8),)</f>
        <v>1.0455035268583832</v>
      </c>
      <c r="H65" s="35">
        <f>VLOOKUP(VLOOKUP($A65,Demand_RawData!$AC$8:$AD$64,2,),Demand_RawData!$L$8:$Z$39,COLUMNS(Demand_RawData!$L$8:S$8),)</f>
        <v>0.94977916440586019</v>
      </c>
      <c r="I65" s="35">
        <f>VLOOKUP(VLOOKUP($A65,Demand_RawData!$AC$8:$AD$64,2,),Demand_RawData!$L$8:$Z$39,COLUMNS(Demand_RawData!$L$8:T$8),)</f>
        <v>0.85405480195333716</v>
      </c>
      <c r="J65" s="35">
        <f>VLOOKUP(VLOOKUP($A65,Demand_RawData!$AC$8:$AD$64,2,),Demand_RawData!$L$8:$Z$39,COLUMNS(Demand_RawData!$L$8:U$8),)</f>
        <v>0.75833043950081414</v>
      </c>
      <c r="K65" s="35">
        <f>VLOOKUP(VLOOKUP($A65,Demand_RawData!$AC$8:$AD$64,2,),Demand_RawData!$L$8:$AA$39,COLUMNS(Demand_RawData!$L$8:$AA$8),)</f>
        <v>0.66260607704829089</v>
      </c>
    </row>
    <row r="66" spans="1:11" x14ac:dyDescent="0.25">
      <c r="A66" t="str">
        <f>Sets!G65</f>
        <v>cmetp</v>
      </c>
      <c r="B66" s="35">
        <f>VLOOKUP(VLOOKUP($A66,Demand_RawData!$AC$8:$AD$64,2,),Demand_RawData!$L$8:$Z$39,COLUMNS(Demand_RawData!$L$8:M$8),)</f>
        <v>1.5241253391209983</v>
      </c>
      <c r="C66" s="35">
        <f>VLOOKUP(VLOOKUP($A66,Demand_RawData!$AC$8:$AD$64,2,),Demand_RawData!$L$8:$Z$39,COLUMNS(Demand_RawData!$L$8:N$8),)</f>
        <v>1.4284009766684753</v>
      </c>
      <c r="D66" s="35">
        <f>VLOOKUP(VLOOKUP($A66,Demand_RawData!$AC$8:$AD$64,2,),Demand_RawData!$L$8:$Z$39,COLUMNS(Demand_RawData!$L$8:O$8),)</f>
        <v>1.3326766142159523</v>
      </c>
      <c r="E66" s="35">
        <f>VLOOKUP(VLOOKUP($A66,Demand_RawData!$AC$8:$AD$64,2,),Demand_RawData!$L$8:$Z$39,COLUMNS(Demand_RawData!$L$8:P$8),)</f>
        <v>1.2369522517634293</v>
      </c>
      <c r="F66" s="35">
        <f>VLOOKUP(VLOOKUP($A66,Demand_RawData!$AC$8:$AD$64,2,),Demand_RawData!$L$8:$Z$39,COLUMNS(Demand_RawData!$L$8:Q$8),)</f>
        <v>1.1412278893109062</v>
      </c>
      <c r="G66" s="35">
        <f>VLOOKUP(VLOOKUP($A66,Demand_RawData!$AC$8:$AD$64,2,),Demand_RawData!$L$8:$Z$39,COLUMNS(Demand_RawData!$L$8:R$8),)</f>
        <v>1.0455035268583832</v>
      </c>
      <c r="H66" s="35">
        <f>VLOOKUP(VLOOKUP($A66,Demand_RawData!$AC$8:$AD$64,2,),Demand_RawData!$L$8:$Z$39,COLUMNS(Demand_RawData!$L$8:S$8),)</f>
        <v>0.94977916440586019</v>
      </c>
      <c r="I66" s="35">
        <f>VLOOKUP(VLOOKUP($A66,Demand_RawData!$AC$8:$AD$64,2,),Demand_RawData!$L$8:$Z$39,COLUMNS(Demand_RawData!$L$8:T$8),)</f>
        <v>0.85405480195333716</v>
      </c>
      <c r="J66" s="35">
        <f>VLOOKUP(VLOOKUP($A66,Demand_RawData!$AC$8:$AD$64,2,),Demand_RawData!$L$8:$Z$39,COLUMNS(Demand_RawData!$L$8:U$8),)</f>
        <v>0.75833043950081414</v>
      </c>
      <c r="K66" s="35">
        <f>VLOOKUP(VLOOKUP($A66,Demand_RawData!$AC$8:$AD$64,2,),Demand_RawData!$L$8:$AA$39,COLUMNS(Demand_RawData!$L$8:$AA$8),)</f>
        <v>0.66260607704829089</v>
      </c>
    </row>
    <row r="67" spans="1:11" x14ac:dyDescent="0.25">
      <c r="A67" t="str">
        <f>Sets!G66</f>
        <v>cmach</v>
      </c>
      <c r="B67" s="35">
        <f>VLOOKUP(VLOOKUP($A67,Demand_RawData!$AC$8:$AD$64,2,),Demand_RawData!$L$8:$Z$39,COLUMNS(Demand_RawData!$L$8:M$8),)</f>
        <v>1.5241253391209983</v>
      </c>
      <c r="C67" s="35">
        <f>VLOOKUP(VLOOKUP($A67,Demand_RawData!$AC$8:$AD$64,2,),Demand_RawData!$L$8:$Z$39,COLUMNS(Demand_RawData!$L$8:N$8),)</f>
        <v>1.4284009766684753</v>
      </c>
      <c r="D67" s="35">
        <f>VLOOKUP(VLOOKUP($A67,Demand_RawData!$AC$8:$AD$64,2,),Demand_RawData!$L$8:$Z$39,COLUMNS(Demand_RawData!$L$8:O$8),)</f>
        <v>1.3326766142159523</v>
      </c>
      <c r="E67" s="35">
        <f>VLOOKUP(VLOOKUP($A67,Demand_RawData!$AC$8:$AD$64,2,),Demand_RawData!$L$8:$Z$39,COLUMNS(Demand_RawData!$L$8:P$8),)</f>
        <v>1.2369522517634293</v>
      </c>
      <c r="F67" s="35">
        <f>VLOOKUP(VLOOKUP($A67,Demand_RawData!$AC$8:$AD$64,2,),Demand_RawData!$L$8:$Z$39,COLUMNS(Demand_RawData!$L$8:Q$8),)</f>
        <v>1.1412278893109062</v>
      </c>
      <c r="G67" s="35">
        <f>VLOOKUP(VLOOKUP($A67,Demand_RawData!$AC$8:$AD$64,2,),Demand_RawData!$L$8:$Z$39,COLUMNS(Demand_RawData!$L$8:R$8),)</f>
        <v>1.0455035268583832</v>
      </c>
      <c r="H67" s="35">
        <f>VLOOKUP(VLOOKUP($A67,Demand_RawData!$AC$8:$AD$64,2,),Demand_RawData!$L$8:$Z$39,COLUMNS(Demand_RawData!$L$8:S$8),)</f>
        <v>0.94977916440586019</v>
      </c>
      <c r="I67" s="35">
        <f>VLOOKUP(VLOOKUP($A67,Demand_RawData!$AC$8:$AD$64,2,),Demand_RawData!$L$8:$Z$39,COLUMNS(Demand_RawData!$L$8:T$8),)</f>
        <v>0.85405480195333716</v>
      </c>
      <c r="J67" s="35">
        <f>VLOOKUP(VLOOKUP($A67,Demand_RawData!$AC$8:$AD$64,2,),Demand_RawData!$L$8:$Z$39,COLUMNS(Demand_RawData!$L$8:U$8),)</f>
        <v>0.75833043950081414</v>
      </c>
      <c r="K67" s="35">
        <f>VLOOKUP(VLOOKUP($A67,Demand_RawData!$AC$8:$AD$64,2,),Demand_RawData!$L$8:$AA$39,COLUMNS(Demand_RawData!$L$8:$AA$8),)</f>
        <v>0.66260607704829089</v>
      </c>
    </row>
    <row r="68" spans="1:11" x14ac:dyDescent="0.25">
      <c r="A68" t="str">
        <f>Sets!G67</f>
        <v>cmach_e</v>
      </c>
      <c r="B68" s="129">
        <f>B67</f>
        <v>1.5241253391209983</v>
      </c>
      <c r="C68" s="129">
        <f t="shared" ref="C68:K68" si="51">C67</f>
        <v>1.4284009766684753</v>
      </c>
      <c r="D68" s="129">
        <f t="shared" si="51"/>
        <v>1.3326766142159523</v>
      </c>
      <c r="E68" s="129">
        <f t="shared" si="51"/>
        <v>1.2369522517634293</v>
      </c>
      <c r="F68" s="129">
        <f t="shared" si="51"/>
        <v>1.1412278893109062</v>
      </c>
      <c r="G68" s="129">
        <f t="shared" si="51"/>
        <v>1.0455035268583832</v>
      </c>
      <c r="H68" s="129">
        <f t="shared" si="51"/>
        <v>0.94977916440586019</v>
      </c>
      <c r="I68" s="129">
        <f t="shared" si="51"/>
        <v>0.85405480195333716</v>
      </c>
      <c r="J68" s="129">
        <f t="shared" si="51"/>
        <v>0.75833043950081414</v>
      </c>
      <c r="K68" s="129">
        <f t="shared" si="51"/>
        <v>0.66260607704829089</v>
      </c>
    </row>
    <row r="69" spans="1:11" x14ac:dyDescent="0.25">
      <c r="A69" t="str">
        <f>Sets!G68</f>
        <v>cfcel</v>
      </c>
      <c r="B69" s="129">
        <f t="shared" ref="B69" si="52">B70</f>
        <v>1.3632257189365167</v>
      </c>
      <c r="C69" s="129">
        <f t="shared" ref="C69:C70" si="53">C70</f>
        <v>1.3130900705371678</v>
      </c>
      <c r="D69" s="129">
        <f t="shared" ref="D69:D70" si="54">D70</f>
        <v>1.2629544221378188</v>
      </c>
      <c r="E69" s="129">
        <f t="shared" ref="E69:E70" si="55">E70</f>
        <v>1.2128187737384699</v>
      </c>
      <c r="F69" s="129">
        <f t="shared" ref="F69:F70" si="56">F70</f>
        <v>1.1626831253391212</v>
      </c>
      <c r="G69" s="129">
        <f t="shared" ref="G69:G70" si="57">G70</f>
        <v>1.1125474769397723</v>
      </c>
      <c r="H69" s="129">
        <f t="shared" ref="H69:H70" si="58">H70</f>
        <v>1.0624118285404234</v>
      </c>
      <c r="I69" s="129">
        <f t="shared" ref="I69:I70" si="59">I70</f>
        <v>1.0122761801410745</v>
      </c>
      <c r="J69" s="129">
        <f t="shared" ref="J69:J70" si="60">J70</f>
        <v>0.96214053174172554</v>
      </c>
      <c r="K69" s="129">
        <f t="shared" ref="K69:K70" si="61">K70</f>
        <v>0.91200488334237662</v>
      </c>
    </row>
    <row r="70" spans="1:11" x14ac:dyDescent="0.25">
      <c r="A70" t="str">
        <f>Sets!G69</f>
        <v>celct</v>
      </c>
      <c r="B70" s="129">
        <f>B71</f>
        <v>1.3632257189365167</v>
      </c>
      <c r="C70" s="129">
        <f t="shared" si="53"/>
        <v>1.3130900705371678</v>
      </c>
      <c r="D70" s="129">
        <f t="shared" si="54"/>
        <v>1.2629544221378188</v>
      </c>
      <c r="E70" s="129">
        <f t="shared" si="55"/>
        <v>1.2128187737384699</v>
      </c>
      <c r="F70" s="129">
        <f t="shared" si="56"/>
        <v>1.1626831253391212</v>
      </c>
      <c r="G70" s="129">
        <f t="shared" si="57"/>
        <v>1.1125474769397723</v>
      </c>
      <c r="H70" s="129">
        <f t="shared" si="58"/>
        <v>1.0624118285404234</v>
      </c>
      <c r="I70" s="129">
        <f t="shared" si="59"/>
        <v>1.0122761801410745</v>
      </c>
      <c r="J70" s="129">
        <f t="shared" si="60"/>
        <v>0.96214053174172554</v>
      </c>
      <c r="K70" s="129">
        <f t="shared" si="61"/>
        <v>0.91200488334237662</v>
      </c>
    </row>
    <row r="71" spans="1:11" x14ac:dyDescent="0.25">
      <c r="A71" t="str">
        <f>Sets!G70</f>
        <v>cemch</v>
      </c>
      <c r="B71" s="35">
        <f>VLOOKUP(VLOOKUP($A71,Demand_RawData!$AC$8:$AD$64,2,),Demand_RawData!$L$8:$Z$39,COLUMNS(Demand_RawData!$L$8:M$8),)</f>
        <v>1.3632257189365167</v>
      </c>
      <c r="C71" s="35">
        <f>VLOOKUP(VLOOKUP($A71,Demand_RawData!$AC$8:$AD$64,2,),Demand_RawData!$L$8:$Z$39,COLUMNS(Demand_RawData!$L$8:N$8),)</f>
        <v>1.3130900705371678</v>
      </c>
      <c r="D71" s="35">
        <f>VLOOKUP(VLOOKUP($A71,Demand_RawData!$AC$8:$AD$64,2,),Demand_RawData!$L$8:$Z$39,COLUMNS(Demand_RawData!$L$8:O$8),)</f>
        <v>1.2629544221378188</v>
      </c>
      <c r="E71" s="35">
        <f>VLOOKUP(VLOOKUP($A71,Demand_RawData!$AC$8:$AD$64,2,),Demand_RawData!$L$8:$Z$39,COLUMNS(Demand_RawData!$L$8:P$8),)</f>
        <v>1.2128187737384699</v>
      </c>
      <c r="F71" s="35">
        <f>VLOOKUP(VLOOKUP($A71,Demand_RawData!$AC$8:$AD$64,2,),Demand_RawData!$L$8:$Z$39,COLUMNS(Demand_RawData!$L$8:Q$8),)</f>
        <v>1.1626831253391212</v>
      </c>
      <c r="G71" s="35">
        <f>VLOOKUP(VLOOKUP($A71,Demand_RawData!$AC$8:$AD$64,2,),Demand_RawData!$L$8:$Z$39,COLUMNS(Demand_RawData!$L$8:R$8),)</f>
        <v>1.1125474769397723</v>
      </c>
      <c r="H71" s="35">
        <f>VLOOKUP(VLOOKUP($A71,Demand_RawData!$AC$8:$AD$64,2,),Demand_RawData!$L$8:$Z$39,COLUMNS(Demand_RawData!$L$8:S$8),)</f>
        <v>1.0624118285404234</v>
      </c>
      <c r="I71" s="35">
        <f>VLOOKUP(VLOOKUP($A71,Demand_RawData!$AC$8:$AD$64,2,),Demand_RawData!$L$8:$Z$39,COLUMNS(Demand_RawData!$L$8:T$8),)</f>
        <v>1.0122761801410745</v>
      </c>
      <c r="J71" s="35">
        <f>VLOOKUP(VLOOKUP($A71,Demand_RawData!$AC$8:$AD$64,2,),Demand_RawData!$L$8:$Z$39,COLUMNS(Demand_RawData!$L$8:U$8),)</f>
        <v>0.96214053174172554</v>
      </c>
      <c r="K71" s="35">
        <f>VLOOKUP(VLOOKUP($A71,Demand_RawData!$AC$8:$AD$64,2,),Demand_RawData!$L$8:$AA$39,COLUMNS(Demand_RawData!$L$8:$AA$8),)</f>
        <v>0.91200488334237662</v>
      </c>
    </row>
    <row r="72" spans="1:11" x14ac:dyDescent="0.25">
      <c r="A72" t="str">
        <f>Sets!G71</f>
        <v>cemch_e</v>
      </c>
      <c r="B72" s="129">
        <f>B71</f>
        <v>1.3632257189365167</v>
      </c>
      <c r="C72" s="129">
        <f t="shared" ref="C72:K72" si="62">C71</f>
        <v>1.3130900705371678</v>
      </c>
      <c r="D72" s="129">
        <f t="shared" si="62"/>
        <v>1.2629544221378188</v>
      </c>
      <c r="E72" s="129">
        <f t="shared" si="62"/>
        <v>1.2128187737384699</v>
      </c>
      <c r="F72" s="129">
        <f t="shared" si="62"/>
        <v>1.1626831253391212</v>
      </c>
      <c r="G72" s="129">
        <f t="shared" si="62"/>
        <v>1.1125474769397723</v>
      </c>
      <c r="H72" s="129">
        <f t="shared" si="62"/>
        <v>1.0624118285404234</v>
      </c>
      <c r="I72" s="129">
        <f t="shared" si="62"/>
        <v>1.0122761801410745</v>
      </c>
      <c r="J72" s="129">
        <f t="shared" si="62"/>
        <v>0.96214053174172554</v>
      </c>
      <c r="K72" s="129">
        <f t="shared" si="62"/>
        <v>0.91200488334237662</v>
      </c>
    </row>
    <row r="73" spans="1:11" x14ac:dyDescent="0.25">
      <c r="A73" t="str">
        <f>Sets!G72</f>
        <v>csequ</v>
      </c>
      <c r="B73" s="35">
        <f>VLOOKUP(VLOOKUP($A73,Demand_RawData!$AC$8:$AD$64,2,),Demand_RawData!$L$8:$Z$39,COLUMNS(Demand_RawData!$L$8:M$8),)</f>
        <v>1.3632257189365167</v>
      </c>
      <c r="C73" s="35">
        <f>VLOOKUP(VLOOKUP($A73,Demand_RawData!$AC$8:$AD$64,2,),Demand_RawData!$L$8:$Z$39,COLUMNS(Demand_RawData!$L$8:N$8),)</f>
        <v>1.3130900705371678</v>
      </c>
      <c r="D73" s="35">
        <f>VLOOKUP(VLOOKUP($A73,Demand_RawData!$AC$8:$AD$64,2,),Demand_RawData!$L$8:$Z$39,COLUMNS(Demand_RawData!$L$8:O$8),)</f>
        <v>1.2629544221378188</v>
      </c>
      <c r="E73" s="35">
        <f>VLOOKUP(VLOOKUP($A73,Demand_RawData!$AC$8:$AD$64,2,),Demand_RawData!$L$8:$Z$39,COLUMNS(Demand_RawData!$L$8:P$8),)</f>
        <v>1.2128187737384699</v>
      </c>
      <c r="F73" s="35">
        <f>VLOOKUP(VLOOKUP($A73,Demand_RawData!$AC$8:$AD$64,2,),Demand_RawData!$L$8:$Z$39,COLUMNS(Demand_RawData!$L$8:Q$8),)</f>
        <v>1.1626831253391212</v>
      </c>
      <c r="G73" s="35">
        <f>VLOOKUP(VLOOKUP($A73,Demand_RawData!$AC$8:$AD$64,2,),Demand_RawData!$L$8:$Z$39,COLUMNS(Demand_RawData!$L$8:R$8),)</f>
        <v>1.1125474769397723</v>
      </c>
      <c r="H73" s="35">
        <f>VLOOKUP(VLOOKUP($A73,Demand_RawData!$AC$8:$AD$64,2,),Demand_RawData!$L$8:$Z$39,COLUMNS(Demand_RawData!$L$8:S$8),)</f>
        <v>1.0624118285404234</v>
      </c>
      <c r="I73" s="35">
        <f>VLOOKUP(VLOOKUP($A73,Demand_RawData!$AC$8:$AD$64,2,),Demand_RawData!$L$8:$Z$39,COLUMNS(Demand_RawData!$L$8:T$8),)</f>
        <v>1.0122761801410745</v>
      </c>
      <c r="J73" s="35">
        <f>VLOOKUP(VLOOKUP($A73,Demand_RawData!$AC$8:$AD$64,2,),Demand_RawData!$L$8:$Z$39,COLUMNS(Demand_RawData!$L$8:U$8),)</f>
        <v>0.96214053174172554</v>
      </c>
      <c r="K73" s="35">
        <f>VLOOKUP(VLOOKUP($A73,Demand_RawData!$AC$8:$AD$64,2,),Demand_RawData!$L$8:$AA$39,COLUMNS(Demand_RawData!$L$8:$AA$8),)</f>
        <v>0.91200488334237662</v>
      </c>
    </row>
    <row r="74" spans="1:11" x14ac:dyDescent="0.25">
      <c r="A74" t="str">
        <f>Sets!G73</f>
        <v>cvehi</v>
      </c>
      <c r="B74" s="35">
        <f>VLOOKUP(VLOOKUP($A74,Demand_RawData!$AC$8:$AD$64,2,),Demand_RawData!$L$8:$Z$39,COLUMNS(Demand_RawData!$L$8:M$8),)</f>
        <v>2.3944120998372216</v>
      </c>
      <c r="C74" s="35">
        <f>VLOOKUP(VLOOKUP($A74,Demand_RawData!$AC$8:$AD$64,2,),Demand_RawData!$L$8:$Z$39,COLUMNS(Demand_RawData!$L$8:N$8),)</f>
        <v>2.3001668475311989</v>
      </c>
      <c r="D74" s="35">
        <f>VLOOKUP(VLOOKUP($A74,Demand_RawData!$AC$8:$AD$64,2,),Demand_RawData!$L$8:$Z$39,COLUMNS(Demand_RawData!$L$8:O$8),)</f>
        <v>2.2059215952251763</v>
      </c>
      <c r="E74" s="35">
        <f>VLOOKUP(VLOOKUP($A74,Demand_RawData!$AC$8:$AD$64,2,),Demand_RawData!$L$8:$Z$39,COLUMNS(Demand_RawData!$L$8:P$8),)</f>
        <v>2.1116763429191536</v>
      </c>
      <c r="F74" s="35">
        <f>VLOOKUP(VLOOKUP($A74,Demand_RawData!$AC$8:$AD$64,2,),Demand_RawData!$L$8:$Z$39,COLUMNS(Demand_RawData!$L$8:Q$8),)</f>
        <v>2.0174310906131305</v>
      </c>
      <c r="G74" s="35">
        <f>VLOOKUP(VLOOKUP($A74,Demand_RawData!$AC$8:$AD$64,2,),Demand_RawData!$L$8:$Z$39,COLUMNS(Demand_RawData!$L$8:R$8),)</f>
        <v>1.9231858383071079</v>
      </c>
      <c r="H74" s="35">
        <f>VLOOKUP(VLOOKUP($A74,Demand_RawData!$AC$8:$AD$64,2,),Demand_RawData!$L$8:$Z$39,COLUMNS(Demand_RawData!$L$8:S$8),)</f>
        <v>1.8289405860010852</v>
      </c>
      <c r="I74" s="35">
        <f>VLOOKUP(VLOOKUP($A74,Demand_RawData!$AC$8:$AD$64,2,),Demand_RawData!$L$8:$Z$39,COLUMNS(Demand_RawData!$L$8:T$8),)</f>
        <v>1.7346953336950623</v>
      </c>
      <c r="J74" s="35">
        <f>VLOOKUP(VLOOKUP($A74,Demand_RawData!$AC$8:$AD$64,2,),Demand_RawData!$L$8:$Z$39,COLUMNS(Demand_RawData!$L$8:U$8),)</f>
        <v>1.6404500813890395</v>
      </c>
      <c r="K74" s="35">
        <f>VLOOKUP(VLOOKUP($A74,Demand_RawData!$AC$8:$AD$64,2,),Demand_RawData!$L$8:$AA$39,COLUMNS(Demand_RawData!$L$8:$AA$8),)</f>
        <v>1.5462048290830168</v>
      </c>
    </row>
    <row r="75" spans="1:11" x14ac:dyDescent="0.25">
      <c r="A75" t="str">
        <f>Sets!G74</f>
        <v>ctequ</v>
      </c>
      <c r="B75" s="35">
        <f>VLOOKUP(VLOOKUP($A75,Demand_RawData!$AC$8:$AD$64,2,),Demand_RawData!$L$8:$Z$39,COLUMNS(Demand_RawData!$L$8:M$8),)</f>
        <v>2.3944120998372216</v>
      </c>
      <c r="C75" s="35">
        <f>VLOOKUP(VLOOKUP($A75,Demand_RawData!$AC$8:$AD$64,2,),Demand_RawData!$L$8:$Z$39,COLUMNS(Demand_RawData!$L$8:N$8),)</f>
        <v>2.3001668475311989</v>
      </c>
      <c r="D75" s="35">
        <f>VLOOKUP(VLOOKUP($A75,Demand_RawData!$AC$8:$AD$64,2,),Demand_RawData!$L$8:$Z$39,COLUMNS(Demand_RawData!$L$8:O$8),)</f>
        <v>2.2059215952251763</v>
      </c>
      <c r="E75" s="35">
        <f>VLOOKUP(VLOOKUP($A75,Demand_RawData!$AC$8:$AD$64,2,),Demand_RawData!$L$8:$Z$39,COLUMNS(Demand_RawData!$L$8:P$8),)</f>
        <v>2.1116763429191536</v>
      </c>
      <c r="F75" s="35">
        <f>VLOOKUP(VLOOKUP($A75,Demand_RawData!$AC$8:$AD$64,2,),Demand_RawData!$L$8:$Z$39,COLUMNS(Demand_RawData!$L$8:Q$8),)</f>
        <v>2.0174310906131305</v>
      </c>
      <c r="G75" s="35">
        <f>VLOOKUP(VLOOKUP($A75,Demand_RawData!$AC$8:$AD$64,2,),Demand_RawData!$L$8:$Z$39,COLUMNS(Demand_RawData!$L$8:R$8),)</f>
        <v>1.9231858383071079</v>
      </c>
      <c r="H75" s="35">
        <f>VLOOKUP(VLOOKUP($A75,Demand_RawData!$AC$8:$AD$64,2,),Demand_RawData!$L$8:$Z$39,COLUMNS(Demand_RawData!$L$8:S$8),)</f>
        <v>1.8289405860010852</v>
      </c>
      <c r="I75" s="35">
        <f>VLOOKUP(VLOOKUP($A75,Demand_RawData!$AC$8:$AD$64,2,),Demand_RawData!$L$8:$Z$39,COLUMNS(Demand_RawData!$L$8:T$8),)</f>
        <v>1.7346953336950623</v>
      </c>
      <c r="J75" s="35">
        <f>VLOOKUP(VLOOKUP($A75,Demand_RawData!$AC$8:$AD$64,2,),Demand_RawData!$L$8:$Z$39,COLUMNS(Demand_RawData!$L$8:U$8),)</f>
        <v>1.6404500813890395</v>
      </c>
      <c r="K75" s="35">
        <f>VLOOKUP(VLOOKUP($A75,Demand_RawData!$AC$8:$AD$64,2,),Demand_RawData!$L$8:$AA$39,COLUMNS(Demand_RawData!$L$8:$AA$8),)</f>
        <v>1.5462048290830168</v>
      </c>
    </row>
    <row r="76" spans="1:11" x14ac:dyDescent="0.25">
      <c r="A76" t="str">
        <f>Sets!G75</f>
        <v>cfurn</v>
      </c>
      <c r="B76" s="35">
        <f>VLOOKUP(VLOOKUP($A76,Demand_RawData!$AC$8:$AD$64,2,),Demand_RawData!$L$8:$Z$39,COLUMNS(Demand_RawData!$L$8:M$8),)</f>
        <v>2.0641172002170376</v>
      </c>
      <c r="C76" s="35">
        <f>VLOOKUP(VLOOKUP($A76,Demand_RawData!$AC$8:$AD$64,2,),Demand_RawData!$L$8:$Z$39,COLUMNS(Demand_RawData!$L$8:N$8),)</f>
        <v>1.905777536625068</v>
      </c>
      <c r="D76" s="35">
        <f>VLOOKUP(VLOOKUP($A76,Demand_RawData!$AC$8:$AD$64,2,),Demand_RawData!$L$8:$Z$39,COLUMNS(Demand_RawData!$L$8:O$8),)</f>
        <v>1.7474378730330984</v>
      </c>
      <c r="E76" s="35">
        <f>VLOOKUP(VLOOKUP($A76,Demand_RawData!$AC$8:$AD$64,2,),Demand_RawData!$L$8:$Z$39,COLUMNS(Demand_RawData!$L$8:P$8),)</f>
        <v>1.5890982094411288</v>
      </c>
      <c r="F76" s="35">
        <f>VLOOKUP(VLOOKUP($A76,Demand_RawData!$AC$8:$AD$64,2,),Demand_RawData!$L$8:$Z$39,COLUMNS(Demand_RawData!$L$8:Q$8),)</f>
        <v>1.4307585458491592</v>
      </c>
      <c r="G76" s="35">
        <f>VLOOKUP(VLOOKUP($A76,Demand_RawData!$AC$8:$AD$64,2,),Demand_RawData!$L$8:$Z$39,COLUMNS(Demand_RawData!$L$8:R$8),)</f>
        <v>1.2724188822571896</v>
      </c>
      <c r="H76" s="35">
        <f>VLOOKUP(VLOOKUP($A76,Demand_RawData!$AC$8:$AD$64,2,),Demand_RawData!$L$8:$Z$39,COLUMNS(Demand_RawData!$L$8:S$8),)</f>
        <v>1.11407921866522</v>
      </c>
      <c r="I76" s="35">
        <f>VLOOKUP(VLOOKUP($A76,Demand_RawData!$AC$8:$AD$64,2,),Demand_RawData!$L$8:$Z$39,COLUMNS(Demand_RawData!$L$8:T$8),)</f>
        <v>0.95573955507325037</v>
      </c>
      <c r="J76" s="35">
        <f>VLOOKUP(VLOOKUP($A76,Demand_RawData!$AC$8:$AD$64,2,),Demand_RawData!$L$8:$Z$39,COLUMNS(Demand_RawData!$L$8:U$8),)</f>
        <v>0.79739989148128076</v>
      </c>
      <c r="K76" s="35">
        <f>VLOOKUP(VLOOKUP($A76,Demand_RawData!$AC$8:$AD$64,2,),Demand_RawData!$L$8:$AA$39,COLUMNS(Demand_RawData!$L$8:$AA$8),)</f>
        <v>0.63906022788931094</v>
      </c>
    </row>
    <row r="77" spans="1:11" x14ac:dyDescent="0.25">
      <c r="A77" t="str">
        <f>Sets!G76</f>
        <v>coman</v>
      </c>
      <c r="B77" s="35">
        <f>VLOOKUP(VLOOKUP($A77,Demand_RawData!$AC$8:$AD$64,2,),Demand_RawData!$L$8:$Z$39,COLUMNS(Demand_RawData!$L$8:M$8),)</f>
        <v>2.0641172002170376</v>
      </c>
      <c r="C77" s="35">
        <f>VLOOKUP(VLOOKUP($A77,Demand_RawData!$AC$8:$AD$64,2,),Demand_RawData!$L$8:$Z$39,COLUMNS(Demand_RawData!$L$8:N$8),)</f>
        <v>1.905777536625068</v>
      </c>
      <c r="D77" s="35">
        <f>VLOOKUP(VLOOKUP($A77,Demand_RawData!$AC$8:$AD$64,2,),Demand_RawData!$L$8:$Z$39,COLUMNS(Demand_RawData!$L$8:O$8),)</f>
        <v>1.7474378730330984</v>
      </c>
      <c r="E77" s="35">
        <f>VLOOKUP(VLOOKUP($A77,Demand_RawData!$AC$8:$AD$64,2,),Demand_RawData!$L$8:$Z$39,COLUMNS(Demand_RawData!$L$8:P$8),)</f>
        <v>1.5890982094411288</v>
      </c>
      <c r="F77" s="35">
        <f>VLOOKUP(VLOOKUP($A77,Demand_RawData!$AC$8:$AD$64,2,),Demand_RawData!$L$8:$Z$39,COLUMNS(Demand_RawData!$L$8:Q$8),)</f>
        <v>1.4307585458491592</v>
      </c>
      <c r="G77" s="35">
        <f>VLOOKUP(VLOOKUP($A77,Demand_RawData!$AC$8:$AD$64,2,),Demand_RawData!$L$8:$Z$39,COLUMNS(Demand_RawData!$L$8:R$8),)</f>
        <v>1.2724188822571896</v>
      </c>
      <c r="H77" s="35">
        <f>VLOOKUP(VLOOKUP($A77,Demand_RawData!$AC$8:$AD$64,2,),Demand_RawData!$L$8:$Z$39,COLUMNS(Demand_RawData!$L$8:S$8),)</f>
        <v>1.11407921866522</v>
      </c>
      <c r="I77" s="35">
        <f>VLOOKUP(VLOOKUP($A77,Demand_RawData!$AC$8:$AD$64,2,),Demand_RawData!$L$8:$Z$39,COLUMNS(Demand_RawData!$L$8:T$8),)</f>
        <v>0.95573955507325037</v>
      </c>
      <c r="J77" s="35">
        <f>VLOOKUP(VLOOKUP($A77,Demand_RawData!$AC$8:$AD$64,2,),Demand_RawData!$L$8:$Z$39,COLUMNS(Demand_RawData!$L$8:U$8),)</f>
        <v>0.79739989148128076</v>
      </c>
      <c r="K77" s="35">
        <f>VLOOKUP(VLOOKUP($A77,Demand_RawData!$AC$8:$AD$64,2,),Demand_RawData!$L$8:$AA$39,COLUMNS(Demand_RawData!$L$8:$AA$8),)</f>
        <v>0.63906022788931094</v>
      </c>
    </row>
    <row r="78" spans="1:11" x14ac:dyDescent="0.25">
      <c r="A78" t="str">
        <f>Sets!G77</f>
        <v>celec</v>
      </c>
      <c r="B78" s="35">
        <f>VLOOKUP(VLOOKUP($A78,Demand_RawData!$AC$8:$AD$64,2,),Demand_RawData!$L$8:$Z$39,COLUMNS(Demand_RawData!$L$8:M$8),)</f>
        <v>0.655842105263158</v>
      </c>
      <c r="C78" s="35">
        <f>VLOOKUP(VLOOKUP($A78,Demand_RawData!$AC$8:$AD$64,2,),Demand_RawData!$L$8:$Z$39,COLUMNS(Demand_RawData!$L$8:N$8),)</f>
        <v>0.70110526315789479</v>
      </c>
      <c r="D78" s="35">
        <f>VLOOKUP(VLOOKUP($A78,Demand_RawData!$AC$8:$AD$64,2,),Demand_RawData!$L$8:$Z$39,COLUMNS(Demand_RawData!$L$8:O$8),)</f>
        <v>0.74636842105263168</v>
      </c>
      <c r="E78" s="35">
        <f>VLOOKUP(VLOOKUP($A78,Demand_RawData!$AC$8:$AD$64,2,),Demand_RawData!$L$8:$Z$39,COLUMNS(Demand_RawData!$L$8:P$8),)</f>
        <v>0.79163157894736846</v>
      </c>
      <c r="F78" s="35">
        <f>VLOOKUP(VLOOKUP($A78,Demand_RawData!$AC$8:$AD$64,2,),Demand_RawData!$L$8:$Z$39,COLUMNS(Demand_RawData!$L$8:Q$8),)</f>
        <v>0.83689473684210536</v>
      </c>
      <c r="G78" s="35">
        <f>VLOOKUP(VLOOKUP($A78,Demand_RawData!$AC$8:$AD$64,2,),Demand_RawData!$L$8:$Z$39,COLUMNS(Demand_RawData!$L$8:R$8),)</f>
        <v>0.88215789473684214</v>
      </c>
      <c r="H78" s="35">
        <f>VLOOKUP(VLOOKUP($A78,Demand_RawData!$AC$8:$AD$64,2,),Demand_RawData!$L$8:$Z$39,COLUMNS(Demand_RawData!$L$8:S$8),)</f>
        <v>0.92742105263157892</v>
      </c>
      <c r="I78" s="35">
        <f>VLOOKUP(VLOOKUP($A78,Demand_RawData!$AC$8:$AD$64,2,),Demand_RawData!$L$8:$Z$39,COLUMNS(Demand_RawData!$L$8:T$8),)</f>
        <v>0.97268421052631582</v>
      </c>
      <c r="J78" s="35">
        <f>VLOOKUP(VLOOKUP($A78,Demand_RawData!$AC$8:$AD$64,2,),Demand_RawData!$L$8:$Z$39,COLUMNS(Demand_RawData!$L$8:U$8),)</f>
        <v>1.0179473684210527</v>
      </c>
      <c r="K78" s="35">
        <f>VLOOKUP(VLOOKUP($A78,Demand_RawData!$AC$8:$AD$64,2,),Demand_RawData!$L$8:$AA$39,COLUMNS(Demand_RawData!$L$8:$AA$8),)</f>
        <v>1.0632105263157896</v>
      </c>
    </row>
    <row r="79" spans="1:11" x14ac:dyDescent="0.25">
      <c r="A79" t="str">
        <f>Sets!G78</f>
        <v>cwatr</v>
      </c>
      <c r="B79" s="35">
        <f>VLOOKUP(VLOOKUP($A79,Demand_RawData!$AC$8:$AD$64,2,),Demand_RawData!$L$8:$Z$39,COLUMNS(Demand_RawData!$L$8:M$8),)</f>
        <v>0.655842105263158</v>
      </c>
      <c r="C79" s="35">
        <f>VLOOKUP(VLOOKUP($A79,Demand_RawData!$AC$8:$AD$64,2,),Demand_RawData!$L$8:$Z$39,COLUMNS(Demand_RawData!$L$8:N$8),)</f>
        <v>0.70110526315789479</v>
      </c>
      <c r="D79" s="35">
        <f>VLOOKUP(VLOOKUP($A79,Demand_RawData!$AC$8:$AD$64,2,),Demand_RawData!$L$8:$Z$39,COLUMNS(Demand_RawData!$L$8:O$8),)</f>
        <v>0.74636842105263168</v>
      </c>
      <c r="E79" s="35">
        <f>VLOOKUP(VLOOKUP($A79,Demand_RawData!$AC$8:$AD$64,2,),Demand_RawData!$L$8:$Z$39,COLUMNS(Demand_RawData!$L$8:P$8),)</f>
        <v>0.79163157894736846</v>
      </c>
      <c r="F79" s="35">
        <f>VLOOKUP(VLOOKUP($A79,Demand_RawData!$AC$8:$AD$64,2,),Demand_RawData!$L$8:$Z$39,COLUMNS(Demand_RawData!$L$8:Q$8),)</f>
        <v>0.83689473684210536</v>
      </c>
      <c r="G79" s="35">
        <f>VLOOKUP(VLOOKUP($A79,Demand_RawData!$AC$8:$AD$64,2,),Demand_RawData!$L$8:$Z$39,COLUMNS(Demand_RawData!$L$8:R$8),)</f>
        <v>0.88215789473684214</v>
      </c>
      <c r="H79" s="35">
        <f>VLOOKUP(VLOOKUP($A79,Demand_RawData!$AC$8:$AD$64,2,),Demand_RawData!$L$8:$Z$39,COLUMNS(Demand_RawData!$L$8:S$8),)</f>
        <v>0.92742105263157892</v>
      </c>
      <c r="I79" s="35">
        <f>VLOOKUP(VLOOKUP($A79,Demand_RawData!$AC$8:$AD$64,2,),Demand_RawData!$L$8:$Z$39,COLUMNS(Demand_RawData!$L$8:T$8),)</f>
        <v>0.97268421052631582</v>
      </c>
      <c r="J79" s="35">
        <f>VLOOKUP(VLOOKUP($A79,Demand_RawData!$AC$8:$AD$64,2,),Demand_RawData!$L$8:$Z$39,COLUMNS(Demand_RawData!$L$8:U$8),)</f>
        <v>1.0179473684210527</v>
      </c>
      <c r="K79" s="35">
        <f>VLOOKUP(VLOOKUP($A79,Demand_RawData!$AC$8:$AD$64,2,),Demand_RawData!$L$8:$AA$39,COLUMNS(Demand_RawData!$L$8:$AA$8),)</f>
        <v>1.0632105263157896</v>
      </c>
    </row>
    <row r="80" spans="1:11" x14ac:dyDescent="0.25">
      <c r="A80" t="str">
        <f>Sets!G79</f>
        <v>ccons</v>
      </c>
      <c r="B80" s="35">
        <f>VLOOKUP(VLOOKUP($A80,Demand_RawData!$AC$8:$AD$64,2,),Demand_RawData!$L$8:$Z$39,COLUMNS(Demand_RawData!$L$8:M$8),)</f>
        <v>0.72321866521975031</v>
      </c>
      <c r="C80" s="35">
        <f>VLOOKUP(VLOOKUP($A80,Demand_RawData!$AC$8:$AD$64,2,),Demand_RawData!$L$8:$Z$39,COLUMNS(Demand_RawData!$L$8:N$8),)</f>
        <v>0.76814975583288103</v>
      </c>
      <c r="D80" s="35">
        <f>VLOOKUP(VLOOKUP($A80,Demand_RawData!$AC$8:$AD$64,2,),Demand_RawData!$L$8:$Z$39,COLUMNS(Demand_RawData!$L$8:O$8),)</f>
        <v>0.81308084644601186</v>
      </c>
      <c r="E80" s="35">
        <f>VLOOKUP(VLOOKUP($A80,Demand_RawData!$AC$8:$AD$64,2,),Demand_RawData!$L$8:$Z$39,COLUMNS(Demand_RawData!$L$8:P$8),)</f>
        <v>0.85801193705914258</v>
      </c>
      <c r="F80" s="35">
        <f>VLOOKUP(VLOOKUP($A80,Demand_RawData!$AC$8:$AD$64,2,),Demand_RawData!$L$8:$Z$39,COLUMNS(Demand_RawData!$L$8:Q$8),)</f>
        <v>0.9029430276722733</v>
      </c>
      <c r="G80" s="35">
        <f>VLOOKUP(VLOOKUP($A80,Demand_RawData!$AC$8:$AD$64,2,),Demand_RawData!$L$8:$Z$39,COLUMNS(Demand_RawData!$L$8:R$8),)</f>
        <v>0.94787411828540413</v>
      </c>
      <c r="H80" s="35">
        <f>VLOOKUP(VLOOKUP($A80,Demand_RawData!$AC$8:$AD$64,2,),Demand_RawData!$L$8:$Z$39,COLUMNS(Demand_RawData!$L$8:S$8),)</f>
        <v>0.99280520889853485</v>
      </c>
      <c r="I80" s="35">
        <f>VLOOKUP(VLOOKUP($A80,Demand_RawData!$AC$8:$AD$64,2,),Demand_RawData!$L$8:$Z$39,COLUMNS(Demand_RawData!$L$8:T$8),)</f>
        <v>1.0377362995116657</v>
      </c>
      <c r="J80" s="35">
        <f>VLOOKUP(VLOOKUP($A80,Demand_RawData!$AC$8:$AD$64,2,),Demand_RawData!$L$8:$Z$39,COLUMNS(Demand_RawData!$L$8:U$8),)</f>
        <v>1.0826673901247963</v>
      </c>
      <c r="K80" s="35">
        <f>VLOOKUP(VLOOKUP($A80,Demand_RawData!$AC$8:$AD$64,2,),Demand_RawData!$L$8:$AA$39,COLUMNS(Demand_RawData!$L$8:$AA$8),)</f>
        <v>1.1275984807379271</v>
      </c>
    </row>
    <row r="81" spans="1:11" x14ac:dyDescent="0.25">
      <c r="A81" t="str">
        <f>Sets!G80</f>
        <v>ccons_e</v>
      </c>
      <c r="B81" s="129">
        <f>B80</f>
        <v>0.72321866521975031</v>
      </c>
      <c r="C81" s="129">
        <f t="shared" ref="C81:K81" si="63">C80</f>
        <v>0.76814975583288103</v>
      </c>
      <c r="D81" s="129">
        <f t="shared" si="63"/>
        <v>0.81308084644601186</v>
      </c>
      <c r="E81" s="129">
        <f t="shared" si="63"/>
        <v>0.85801193705914258</v>
      </c>
      <c r="F81" s="129">
        <f t="shared" si="63"/>
        <v>0.9029430276722733</v>
      </c>
      <c r="G81" s="129">
        <f t="shared" si="63"/>
        <v>0.94787411828540413</v>
      </c>
      <c r="H81" s="129">
        <f t="shared" si="63"/>
        <v>0.99280520889853485</v>
      </c>
      <c r="I81" s="129">
        <f t="shared" si="63"/>
        <v>1.0377362995116657</v>
      </c>
      <c r="J81" s="129">
        <f t="shared" si="63"/>
        <v>1.0826673901247963</v>
      </c>
      <c r="K81" s="129">
        <f t="shared" si="63"/>
        <v>1.1275984807379271</v>
      </c>
    </row>
    <row r="82" spans="1:11" x14ac:dyDescent="0.25">
      <c r="A82" t="str">
        <f>Sets!G81</f>
        <v>ctrad</v>
      </c>
      <c r="B82" s="35">
        <f>VLOOKUP(VLOOKUP($A82,Demand_RawData!$AC$8:$AD$64,2,),Demand_RawData!$L$8:$Z$39,COLUMNS(Demand_RawData!$L$8:M$8),)</f>
        <v>1.5337479652740096</v>
      </c>
      <c r="C82" s="35">
        <f>VLOOKUP(VLOOKUP($A82,Demand_RawData!$AC$8:$AD$64,2,),Demand_RawData!$L$8:$Z$39,COLUMNS(Demand_RawData!$L$8:N$8),)</f>
        <v>1.4820941399891481</v>
      </c>
      <c r="D82" s="35">
        <f>VLOOKUP(VLOOKUP($A82,Demand_RawData!$AC$8:$AD$64,2,),Demand_RawData!$L$8:$Z$39,COLUMNS(Demand_RawData!$L$8:O$8),)</f>
        <v>1.4304403147042863</v>
      </c>
      <c r="E82" s="35">
        <f>VLOOKUP(VLOOKUP($A82,Demand_RawData!$AC$8:$AD$64,2,),Demand_RawData!$L$8:$Z$39,COLUMNS(Demand_RawData!$L$8:P$8),)</f>
        <v>1.3787864894194248</v>
      </c>
      <c r="F82" s="35">
        <f>VLOOKUP(VLOOKUP($A82,Demand_RawData!$AC$8:$AD$64,2,),Demand_RawData!$L$8:$Z$39,COLUMNS(Demand_RawData!$L$8:Q$8),)</f>
        <v>1.3271326641345631</v>
      </c>
      <c r="G82" s="35">
        <f>VLOOKUP(VLOOKUP($A82,Demand_RawData!$AC$8:$AD$64,2,),Demand_RawData!$L$8:$Z$39,COLUMNS(Demand_RawData!$L$8:R$8),)</f>
        <v>1.2754788388497016</v>
      </c>
      <c r="H82" s="35">
        <f>VLOOKUP(VLOOKUP($A82,Demand_RawData!$AC$8:$AD$64,2,),Demand_RawData!$L$8:$Z$39,COLUMNS(Demand_RawData!$L$8:S$8),)</f>
        <v>1.2238250135648401</v>
      </c>
      <c r="I82" s="35">
        <f>VLOOKUP(VLOOKUP($A82,Demand_RawData!$AC$8:$AD$64,2,),Demand_RawData!$L$8:$Z$39,COLUMNS(Demand_RawData!$L$8:T$8),)</f>
        <v>1.1721711882799783</v>
      </c>
      <c r="J82" s="35">
        <f>VLOOKUP(VLOOKUP($A82,Demand_RawData!$AC$8:$AD$64,2,),Demand_RawData!$L$8:$Z$39,COLUMNS(Demand_RawData!$L$8:U$8),)</f>
        <v>1.1205173629951166</v>
      </c>
      <c r="K82" s="35">
        <f>VLOOKUP(VLOOKUP($A82,Demand_RawData!$AC$8:$AD$64,2,),Demand_RawData!$L$8:$AA$39,COLUMNS(Demand_RawData!$L$8:$AA$8),)</f>
        <v>1.0688635377102549</v>
      </c>
    </row>
    <row r="83" spans="1:11" x14ac:dyDescent="0.25">
      <c r="A83" t="str">
        <f>Sets!G82</f>
        <v>chotl</v>
      </c>
      <c r="B83" s="35">
        <f>VLOOKUP(VLOOKUP($A83,Demand_RawData!$AC$8:$AD$64,2,),Demand_RawData!$L$8:$Z$39,COLUMNS(Demand_RawData!$L$8:M$8),)</f>
        <v>1.5337479652740096</v>
      </c>
      <c r="C83" s="35">
        <f>VLOOKUP(VLOOKUP($A83,Demand_RawData!$AC$8:$AD$64,2,),Demand_RawData!$L$8:$Z$39,COLUMNS(Demand_RawData!$L$8:N$8),)</f>
        <v>1.4820941399891481</v>
      </c>
      <c r="D83" s="35">
        <f>VLOOKUP(VLOOKUP($A83,Demand_RawData!$AC$8:$AD$64,2,),Demand_RawData!$L$8:$Z$39,COLUMNS(Demand_RawData!$L$8:O$8),)</f>
        <v>1.4304403147042863</v>
      </c>
      <c r="E83" s="35">
        <f>VLOOKUP(VLOOKUP($A83,Demand_RawData!$AC$8:$AD$64,2,),Demand_RawData!$L$8:$Z$39,COLUMNS(Demand_RawData!$L$8:P$8),)</f>
        <v>1.3787864894194248</v>
      </c>
      <c r="F83" s="35">
        <f>VLOOKUP(VLOOKUP($A83,Demand_RawData!$AC$8:$AD$64,2,),Demand_RawData!$L$8:$Z$39,COLUMNS(Demand_RawData!$L$8:Q$8),)</f>
        <v>1.3271326641345631</v>
      </c>
      <c r="G83" s="35">
        <f>VLOOKUP(VLOOKUP($A83,Demand_RawData!$AC$8:$AD$64,2,),Demand_RawData!$L$8:$Z$39,COLUMNS(Demand_RawData!$L$8:R$8),)</f>
        <v>1.2754788388497016</v>
      </c>
      <c r="H83" s="35">
        <f>VLOOKUP(VLOOKUP($A83,Demand_RawData!$AC$8:$AD$64,2,),Demand_RawData!$L$8:$Z$39,COLUMNS(Demand_RawData!$L$8:S$8),)</f>
        <v>1.2238250135648401</v>
      </c>
      <c r="I83" s="35">
        <f>VLOOKUP(VLOOKUP($A83,Demand_RawData!$AC$8:$AD$64,2,),Demand_RawData!$L$8:$Z$39,COLUMNS(Demand_RawData!$L$8:T$8),)</f>
        <v>1.1721711882799783</v>
      </c>
      <c r="J83" s="35">
        <f>VLOOKUP(VLOOKUP($A83,Demand_RawData!$AC$8:$AD$64,2,),Demand_RawData!$L$8:$Z$39,COLUMNS(Demand_RawData!$L$8:U$8),)</f>
        <v>1.1205173629951166</v>
      </c>
      <c r="K83" s="35">
        <f>VLOOKUP(VLOOKUP($A83,Demand_RawData!$AC$8:$AD$64,2,),Demand_RawData!$L$8:$AA$39,COLUMNS(Demand_RawData!$L$8:$AA$8),)</f>
        <v>1.0688635377102549</v>
      </c>
    </row>
    <row r="84" spans="1:11" x14ac:dyDescent="0.25">
      <c r="A84" t="str">
        <f>Sets!G83</f>
        <v>cptrp-l</v>
      </c>
      <c r="B84" s="35">
        <f>VLOOKUP(VLOOKUP($A84,Demand_RawData!$AC$8:$AD$64,2,),Demand_RawData!$L$8:$Z$39,COLUMNS(Demand_RawData!$L$8:M$8),)</f>
        <v>1.4046584373304396</v>
      </c>
      <c r="C84" s="35">
        <f>VLOOKUP(VLOOKUP($A84,Demand_RawData!$AC$8:$AD$64,2,),Demand_RawData!$L$8:$Z$39,COLUMNS(Demand_RawData!$L$8:N$8),)</f>
        <v>1.2562362995116658</v>
      </c>
      <c r="D84" s="35">
        <f>VLOOKUP(VLOOKUP($A84,Demand_RawData!$AC$8:$AD$64,2,),Demand_RawData!$L$8:$Z$39,COLUMNS(Demand_RawData!$L$8:O$8),)</f>
        <v>1.1078141616928923</v>
      </c>
      <c r="E84" s="35">
        <f>VLOOKUP(VLOOKUP($A84,Demand_RawData!$AC$8:$AD$64,2,),Demand_RawData!$L$8:$Z$39,COLUMNS(Demand_RawData!$L$8:P$8),)</f>
        <v>0.95939202387411848</v>
      </c>
      <c r="F84" s="35">
        <f>VLOOKUP(VLOOKUP($A84,Demand_RawData!$AC$8:$AD$64,2,),Demand_RawData!$L$8:$Z$39,COLUMNS(Demand_RawData!$L$8:Q$8),)</f>
        <v>0.8109698860553447</v>
      </c>
      <c r="G84" s="35">
        <f>VLOOKUP(VLOOKUP($A84,Demand_RawData!$AC$8:$AD$64,2,),Demand_RawData!$L$8:$Z$39,COLUMNS(Demand_RawData!$L$8:R$8),)</f>
        <v>0.66254774823657103</v>
      </c>
      <c r="H84" s="35">
        <f>VLOOKUP(VLOOKUP($A84,Demand_RawData!$AC$8:$AD$64,2,),Demand_RawData!$L$8:$Z$39,COLUMNS(Demand_RawData!$L$8:S$8),)</f>
        <v>0.51412561041779736</v>
      </c>
      <c r="I84" s="35">
        <f>VLOOKUP(VLOOKUP($A84,Demand_RawData!$AC$8:$AD$64,2,),Demand_RawData!$L$8:$Z$39,COLUMNS(Demand_RawData!$L$8:T$8),)</f>
        <v>0.36570347259902358</v>
      </c>
      <c r="J84" s="35">
        <f>VLOOKUP(VLOOKUP($A84,Demand_RawData!$AC$8:$AD$64,2,),Demand_RawData!$L$8:$Z$39,COLUMNS(Demand_RawData!$L$8:U$8),)</f>
        <v>0.21728133478025002</v>
      </c>
      <c r="K84" s="35">
        <f>VLOOKUP(VLOOKUP($A84,Demand_RawData!$AC$8:$AD$64,2,),Demand_RawData!$L$8:$AA$39,COLUMNS(Demand_RawData!$L$8:$AA$8),)</f>
        <v>6.8859196961475841E-2</v>
      </c>
    </row>
    <row r="85" spans="1:11" x14ac:dyDescent="0.25">
      <c r="A85" t="str">
        <f>Sets!G84</f>
        <v>cftrp-l</v>
      </c>
      <c r="B85" s="35">
        <f>VLOOKUP(VLOOKUP($A85,Demand_RawData!$AC$8:$AD$64,2,),Demand_RawData!$L$8:$Z$39,COLUMNS(Demand_RawData!$L$8:M$8),)</f>
        <v>1.4046584373304396</v>
      </c>
      <c r="C85" s="35">
        <f>VLOOKUP(VLOOKUP($A85,Demand_RawData!$AC$8:$AD$64,2,),Demand_RawData!$L$8:$Z$39,COLUMNS(Demand_RawData!$L$8:N$8),)</f>
        <v>1.2562362995116658</v>
      </c>
      <c r="D85" s="35">
        <f>VLOOKUP(VLOOKUP($A85,Demand_RawData!$AC$8:$AD$64,2,),Demand_RawData!$L$8:$Z$39,COLUMNS(Demand_RawData!$L$8:O$8),)</f>
        <v>1.1078141616928923</v>
      </c>
      <c r="E85" s="35">
        <f>VLOOKUP(VLOOKUP($A85,Demand_RawData!$AC$8:$AD$64,2,),Demand_RawData!$L$8:$Z$39,COLUMNS(Demand_RawData!$L$8:P$8),)</f>
        <v>0.95939202387411848</v>
      </c>
      <c r="F85" s="35">
        <f>VLOOKUP(VLOOKUP($A85,Demand_RawData!$AC$8:$AD$64,2,),Demand_RawData!$L$8:$Z$39,COLUMNS(Demand_RawData!$L$8:Q$8),)</f>
        <v>0.8109698860553447</v>
      </c>
      <c r="G85" s="35">
        <f>VLOOKUP(VLOOKUP($A85,Demand_RawData!$AC$8:$AD$64,2,),Demand_RawData!$L$8:$Z$39,COLUMNS(Demand_RawData!$L$8:R$8),)</f>
        <v>0.66254774823657103</v>
      </c>
      <c r="H85" s="35">
        <f>VLOOKUP(VLOOKUP($A85,Demand_RawData!$AC$8:$AD$64,2,),Demand_RawData!$L$8:$Z$39,COLUMNS(Demand_RawData!$L$8:S$8),)</f>
        <v>0.51412561041779736</v>
      </c>
      <c r="I85" s="35">
        <f>VLOOKUP(VLOOKUP($A85,Demand_RawData!$AC$8:$AD$64,2,),Demand_RawData!$L$8:$Z$39,COLUMNS(Demand_RawData!$L$8:T$8),)</f>
        <v>0.36570347259902358</v>
      </c>
      <c r="J85" s="35">
        <f>VLOOKUP(VLOOKUP($A85,Demand_RawData!$AC$8:$AD$64,2,),Demand_RawData!$L$8:$Z$39,COLUMNS(Demand_RawData!$L$8:U$8),)</f>
        <v>0.21728133478025002</v>
      </c>
      <c r="K85" s="35">
        <f>VLOOKUP(VLOOKUP($A85,Demand_RawData!$AC$8:$AD$64,2,),Demand_RawData!$L$8:$AA$39,COLUMNS(Demand_RawData!$L$8:$AA$8),)</f>
        <v>6.8859196961475841E-2</v>
      </c>
    </row>
    <row r="86" spans="1:11" x14ac:dyDescent="0.25">
      <c r="A86" t="str">
        <f>Sets!G85</f>
        <v>cptrp-o</v>
      </c>
      <c r="B86" s="35">
        <f>VLOOKUP(VLOOKUP($A86,Demand_RawData!$AC$8:$AD$64,2,),Demand_RawData!$L$8:$Z$39,COLUMNS(Demand_RawData!$L$8:M$8),)</f>
        <v>1.4046584373304396</v>
      </c>
      <c r="C86" s="35">
        <f>VLOOKUP(VLOOKUP($A86,Demand_RawData!$AC$8:$AD$64,2,),Demand_RawData!$L$8:$Z$39,COLUMNS(Demand_RawData!$L$8:N$8),)</f>
        <v>1.2562362995116658</v>
      </c>
      <c r="D86" s="35">
        <f>VLOOKUP(VLOOKUP($A86,Demand_RawData!$AC$8:$AD$64,2,),Demand_RawData!$L$8:$Z$39,COLUMNS(Demand_RawData!$L$8:O$8),)</f>
        <v>1.1078141616928923</v>
      </c>
      <c r="E86" s="35">
        <f>VLOOKUP(VLOOKUP($A86,Demand_RawData!$AC$8:$AD$64,2,),Demand_RawData!$L$8:$Z$39,COLUMNS(Demand_RawData!$L$8:P$8),)</f>
        <v>0.95939202387411848</v>
      </c>
      <c r="F86" s="35">
        <f>VLOOKUP(VLOOKUP($A86,Demand_RawData!$AC$8:$AD$64,2,),Demand_RawData!$L$8:$Z$39,COLUMNS(Demand_RawData!$L$8:Q$8),)</f>
        <v>0.8109698860553447</v>
      </c>
      <c r="G86" s="35">
        <f>VLOOKUP(VLOOKUP($A86,Demand_RawData!$AC$8:$AD$64,2,),Demand_RawData!$L$8:$Z$39,COLUMNS(Demand_RawData!$L$8:R$8),)</f>
        <v>0.66254774823657103</v>
      </c>
      <c r="H86" s="35">
        <f>VLOOKUP(VLOOKUP($A86,Demand_RawData!$AC$8:$AD$64,2,),Demand_RawData!$L$8:$Z$39,COLUMNS(Demand_RawData!$L$8:S$8),)</f>
        <v>0.51412561041779736</v>
      </c>
      <c r="I86" s="35">
        <f>VLOOKUP(VLOOKUP($A86,Demand_RawData!$AC$8:$AD$64,2,),Demand_RawData!$L$8:$Z$39,COLUMNS(Demand_RawData!$L$8:T$8),)</f>
        <v>0.36570347259902358</v>
      </c>
      <c r="J86" s="35">
        <f>VLOOKUP(VLOOKUP($A86,Demand_RawData!$AC$8:$AD$64,2,),Demand_RawData!$L$8:$Z$39,COLUMNS(Demand_RawData!$L$8:U$8),)</f>
        <v>0.21728133478025002</v>
      </c>
      <c r="K86" s="35">
        <f>VLOOKUP(VLOOKUP($A86,Demand_RawData!$AC$8:$AD$64,2,),Demand_RawData!$L$8:$AA$39,COLUMNS(Demand_RawData!$L$8:$AA$8),)</f>
        <v>6.8859196961475841E-2</v>
      </c>
    </row>
    <row r="87" spans="1:11" x14ac:dyDescent="0.25">
      <c r="A87" t="str">
        <f>Sets!G86</f>
        <v>cftrp-o</v>
      </c>
      <c r="B87" s="35">
        <f>VLOOKUP(VLOOKUP($A87,Demand_RawData!$AC$8:$AD$64,2,),Demand_RawData!$L$8:$Z$39,COLUMNS(Demand_RawData!$L$8:M$8),)</f>
        <v>1.4046584373304396</v>
      </c>
      <c r="C87" s="35">
        <f>VLOOKUP(VLOOKUP($A87,Demand_RawData!$AC$8:$AD$64,2,),Demand_RawData!$L$8:$Z$39,COLUMNS(Demand_RawData!$L$8:N$8),)</f>
        <v>1.2562362995116658</v>
      </c>
      <c r="D87" s="35">
        <f>VLOOKUP(VLOOKUP($A87,Demand_RawData!$AC$8:$AD$64,2,),Demand_RawData!$L$8:$Z$39,COLUMNS(Demand_RawData!$L$8:O$8),)</f>
        <v>1.1078141616928923</v>
      </c>
      <c r="E87" s="35">
        <f>VLOOKUP(VLOOKUP($A87,Demand_RawData!$AC$8:$AD$64,2,),Demand_RawData!$L$8:$Z$39,COLUMNS(Demand_RawData!$L$8:P$8),)</f>
        <v>0.95939202387411848</v>
      </c>
      <c r="F87" s="35">
        <f>VLOOKUP(VLOOKUP($A87,Demand_RawData!$AC$8:$AD$64,2,),Demand_RawData!$L$8:$Z$39,COLUMNS(Demand_RawData!$L$8:Q$8),)</f>
        <v>0.8109698860553447</v>
      </c>
      <c r="G87" s="35">
        <f>VLOOKUP(VLOOKUP($A87,Demand_RawData!$AC$8:$AD$64,2,),Demand_RawData!$L$8:$Z$39,COLUMNS(Demand_RawData!$L$8:R$8),)</f>
        <v>0.66254774823657103</v>
      </c>
      <c r="H87" s="35">
        <f>VLOOKUP(VLOOKUP($A87,Demand_RawData!$AC$8:$AD$64,2,),Demand_RawData!$L$8:$Z$39,COLUMNS(Demand_RawData!$L$8:S$8),)</f>
        <v>0.51412561041779736</v>
      </c>
      <c r="I87" s="35">
        <f>VLOOKUP(VLOOKUP($A87,Demand_RawData!$AC$8:$AD$64,2,),Demand_RawData!$L$8:$Z$39,COLUMNS(Demand_RawData!$L$8:T$8),)</f>
        <v>0.36570347259902358</v>
      </c>
      <c r="J87" s="35">
        <f>VLOOKUP(VLOOKUP($A87,Demand_RawData!$AC$8:$AD$64,2,),Demand_RawData!$L$8:$Z$39,COLUMNS(Demand_RawData!$L$8:U$8),)</f>
        <v>0.21728133478025002</v>
      </c>
      <c r="K87" s="35">
        <f>VLOOKUP(VLOOKUP($A87,Demand_RawData!$AC$8:$AD$64,2,),Demand_RawData!$L$8:$AA$39,COLUMNS(Demand_RawData!$L$8:$AA$8),)</f>
        <v>6.8859196961475841E-2</v>
      </c>
    </row>
    <row r="88" spans="1:11" x14ac:dyDescent="0.25">
      <c r="A88" t="str">
        <f>Sets!G87</f>
        <v>cprtr</v>
      </c>
      <c r="B88" s="129">
        <f t="shared" ref="B88:K88" si="64">B87</f>
        <v>1.4046584373304396</v>
      </c>
      <c r="C88" s="129">
        <f t="shared" si="64"/>
        <v>1.2562362995116658</v>
      </c>
      <c r="D88" s="129">
        <f t="shared" si="64"/>
        <v>1.1078141616928923</v>
      </c>
      <c r="E88" s="129">
        <f t="shared" si="64"/>
        <v>0.95939202387411848</v>
      </c>
      <c r="F88" s="129">
        <f t="shared" si="64"/>
        <v>0.8109698860553447</v>
      </c>
      <c r="G88" s="129">
        <f t="shared" si="64"/>
        <v>0.66254774823657103</v>
      </c>
      <c r="H88" s="129">
        <f t="shared" si="64"/>
        <v>0.51412561041779736</v>
      </c>
      <c r="I88" s="129">
        <f t="shared" si="64"/>
        <v>0.36570347259902358</v>
      </c>
      <c r="J88" s="129">
        <f t="shared" si="64"/>
        <v>0.21728133478025002</v>
      </c>
      <c r="K88" s="129">
        <f t="shared" si="64"/>
        <v>6.8859196961475841E-2</v>
      </c>
    </row>
    <row r="89" spans="1:11" x14ac:dyDescent="0.25">
      <c r="A89" t="str">
        <f>Sets!G88</f>
        <v>ctrps</v>
      </c>
      <c r="B89" s="35">
        <f>VLOOKUP(VLOOKUP($A89,Demand_RawData!$AC$8:$AD$64,2,),Demand_RawData!$L$8:$Z$39,COLUMNS(Demand_RawData!$L$8:M$8),)</f>
        <v>1.4046584373304396</v>
      </c>
      <c r="C89" s="35">
        <f>VLOOKUP(VLOOKUP($A89,Demand_RawData!$AC$8:$AD$64,2,),Demand_RawData!$L$8:$Z$39,COLUMNS(Demand_RawData!$L$8:N$8),)</f>
        <v>1.2562362995116658</v>
      </c>
      <c r="D89" s="35">
        <f>VLOOKUP(VLOOKUP($A89,Demand_RawData!$AC$8:$AD$64,2,),Demand_RawData!$L$8:$Z$39,COLUMNS(Demand_RawData!$L$8:O$8),)</f>
        <v>1.1078141616928923</v>
      </c>
      <c r="E89" s="35">
        <f>VLOOKUP(VLOOKUP($A89,Demand_RawData!$AC$8:$AD$64,2,),Demand_RawData!$L$8:$Z$39,COLUMNS(Demand_RawData!$L$8:P$8),)</f>
        <v>0.95939202387411848</v>
      </c>
      <c r="F89" s="35">
        <f>VLOOKUP(VLOOKUP($A89,Demand_RawData!$AC$8:$AD$64,2,),Demand_RawData!$L$8:$Z$39,COLUMNS(Demand_RawData!$L$8:Q$8),)</f>
        <v>0.8109698860553447</v>
      </c>
      <c r="G89" s="35">
        <f>VLOOKUP(VLOOKUP($A89,Demand_RawData!$AC$8:$AD$64,2,),Demand_RawData!$L$8:$Z$39,COLUMNS(Demand_RawData!$L$8:R$8),)</f>
        <v>0.66254774823657103</v>
      </c>
      <c r="H89" s="35">
        <f>VLOOKUP(VLOOKUP($A89,Demand_RawData!$AC$8:$AD$64,2,),Demand_RawData!$L$8:$Z$39,COLUMNS(Demand_RawData!$L$8:S$8),)</f>
        <v>0.51412561041779736</v>
      </c>
      <c r="I89" s="35">
        <f>VLOOKUP(VLOOKUP($A89,Demand_RawData!$AC$8:$AD$64,2,),Demand_RawData!$L$8:$Z$39,COLUMNS(Demand_RawData!$L$8:T$8),)</f>
        <v>0.36570347259902358</v>
      </c>
      <c r="J89" s="35">
        <f>VLOOKUP(VLOOKUP($A89,Demand_RawData!$AC$8:$AD$64,2,),Demand_RawData!$L$8:$Z$39,COLUMNS(Demand_RawData!$L$8:U$8),)</f>
        <v>0.21728133478025002</v>
      </c>
      <c r="K89" s="35">
        <f>VLOOKUP(VLOOKUP($A89,Demand_RawData!$AC$8:$AD$64,2,),Demand_RawData!$L$8:$AA$39,COLUMNS(Demand_RawData!$L$8:$AA$8),)</f>
        <v>6.8859196961475841E-2</v>
      </c>
    </row>
    <row r="90" spans="1:11" x14ac:dyDescent="0.25">
      <c r="A90" t="str">
        <f>Sets!G89</f>
        <v>ccomm</v>
      </c>
      <c r="B90" s="35">
        <f>VLOOKUP(VLOOKUP($A90,Demand_RawData!$AC$8:$AD$64,2,),Demand_RawData!$L$8:$Z$39,COLUMNS(Demand_RawData!$L$8:M$8),)</f>
        <v>1.3464590341833966</v>
      </c>
      <c r="C90" s="35">
        <f>VLOOKUP(VLOOKUP($A90,Demand_RawData!$AC$8:$AD$64,2,),Demand_RawData!$L$8:$Z$39,COLUMNS(Demand_RawData!$L$8:N$8),)</f>
        <v>1.2859620184481821</v>
      </c>
      <c r="D90" s="35">
        <f>VLOOKUP(VLOOKUP($A90,Demand_RawData!$AC$8:$AD$64,2,),Demand_RawData!$L$8:$Z$39,COLUMNS(Demand_RawData!$L$8:O$8),)</f>
        <v>1.2254650027129679</v>
      </c>
      <c r="E90" s="35">
        <f>VLOOKUP(VLOOKUP($A90,Demand_RawData!$AC$8:$AD$64,2,),Demand_RawData!$L$8:$Z$39,COLUMNS(Demand_RawData!$L$8:P$8),)</f>
        <v>1.1649679869777536</v>
      </c>
      <c r="F90" s="35">
        <f>VLOOKUP(VLOOKUP($A90,Demand_RawData!$AC$8:$AD$64,2,),Demand_RawData!$L$8:$Z$39,COLUMNS(Demand_RawData!$L$8:Q$8),)</f>
        <v>1.1044709712425393</v>
      </c>
      <c r="G90" s="35">
        <f>VLOOKUP(VLOOKUP($A90,Demand_RawData!$AC$8:$AD$64,2,),Demand_RawData!$L$8:$Z$39,COLUMNS(Demand_RawData!$L$8:R$8),)</f>
        <v>1.0439739555073251</v>
      </c>
      <c r="H90" s="35">
        <f>VLOOKUP(VLOOKUP($A90,Demand_RawData!$AC$8:$AD$64,2,),Demand_RawData!$L$8:$Z$39,COLUMNS(Demand_RawData!$L$8:S$8),)</f>
        <v>0.98347693977211059</v>
      </c>
      <c r="I90" s="35">
        <f>VLOOKUP(VLOOKUP($A90,Demand_RawData!$AC$8:$AD$64,2,),Demand_RawData!$L$8:$Z$39,COLUMNS(Demand_RawData!$L$8:T$8),)</f>
        <v>0.92297992403689633</v>
      </c>
      <c r="J90" s="35">
        <f>VLOOKUP(VLOOKUP($A90,Demand_RawData!$AC$8:$AD$64,2,),Demand_RawData!$L$8:$Z$39,COLUMNS(Demand_RawData!$L$8:U$8),)</f>
        <v>0.86248290830168206</v>
      </c>
      <c r="K90" s="35">
        <f>VLOOKUP(VLOOKUP($A90,Demand_RawData!$AC$8:$AD$64,2,),Demand_RawData!$L$8:$AA$39,COLUMNS(Demand_RawData!$L$8:$AA$8),)</f>
        <v>0.80198589256646746</v>
      </c>
    </row>
    <row r="91" spans="1:11" x14ac:dyDescent="0.25">
      <c r="A91" t="str">
        <f>Sets!G90</f>
        <v>cfsrv</v>
      </c>
      <c r="B91" s="35">
        <f>VLOOKUP(VLOOKUP($A91,Demand_RawData!$AC$8:$AD$64,2,),Demand_RawData!$L$8:$Z$39,COLUMNS(Demand_RawData!$L$8:M$8),)</f>
        <v>1.1009272924579492</v>
      </c>
      <c r="C91" s="35">
        <f>VLOOKUP(VLOOKUP($A91,Demand_RawData!$AC$8:$AD$64,2,),Demand_RawData!$L$8:$Z$39,COLUMNS(Demand_RawData!$L$8:N$8),)</f>
        <v>1.1082306022788933</v>
      </c>
      <c r="D91" s="35">
        <f>VLOOKUP(VLOOKUP($A91,Demand_RawData!$AC$8:$AD$64,2,),Demand_RawData!$L$8:$Z$39,COLUMNS(Demand_RawData!$L$8:O$8),)</f>
        <v>1.1155339120998373</v>
      </c>
      <c r="E91" s="35">
        <f>VLOOKUP(VLOOKUP($A91,Demand_RawData!$AC$8:$AD$64,2,),Demand_RawData!$L$8:$Z$39,COLUMNS(Demand_RawData!$L$8:P$8),)</f>
        <v>1.1228372219207814</v>
      </c>
      <c r="F91" s="35">
        <f>VLOOKUP(VLOOKUP($A91,Demand_RawData!$AC$8:$AD$64,2,),Demand_RawData!$L$8:$Z$39,COLUMNS(Demand_RawData!$L$8:Q$8),)</f>
        <v>1.1301405317417255</v>
      </c>
      <c r="G91" s="35">
        <f>VLOOKUP(VLOOKUP($A91,Demand_RawData!$AC$8:$AD$64,2,),Demand_RawData!$L$8:$Z$39,COLUMNS(Demand_RawData!$L$8:R$8),)</f>
        <v>1.1374438415626695</v>
      </c>
      <c r="H91" s="35">
        <f>VLOOKUP(VLOOKUP($A91,Demand_RawData!$AC$8:$AD$64,2,),Demand_RawData!$L$8:$Z$39,COLUMNS(Demand_RawData!$L$8:S$8),)</f>
        <v>1.1447471513836138</v>
      </c>
      <c r="I91" s="35">
        <f>VLOOKUP(VLOOKUP($A91,Demand_RawData!$AC$8:$AD$64,2,),Demand_RawData!$L$8:$Z$39,COLUMNS(Demand_RawData!$L$8:T$8),)</f>
        <v>1.1520504612045579</v>
      </c>
      <c r="J91" s="35">
        <f>VLOOKUP(VLOOKUP($A91,Demand_RawData!$AC$8:$AD$64,2,),Demand_RawData!$L$8:$Z$39,COLUMNS(Demand_RawData!$L$8:U$8),)</f>
        <v>1.159353771025502</v>
      </c>
      <c r="K91" s="35">
        <f>VLOOKUP(VLOOKUP($A91,Demand_RawData!$AC$8:$AD$64,2,),Demand_RawData!$L$8:$AA$39,COLUMNS(Demand_RawData!$L$8:$AA$8),)</f>
        <v>1.166657080846446</v>
      </c>
    </row>
    <row r="92" spans="1:11" x14ac:dyDescent="0.25">
      <c r="A92" t="str">
        <f>Sets!G91</f>
        <v>cbsrv</v>
      </c>
      <c r="B92" s="35">
        <f>VLOOKUP(VLOOKUP($A92,Demand_RawData!$AC$8:$AD$64,2,),Demand_RawData!$L$8:$Z$39,COLUMNS(Demand_RawData!$L$8:M$8),)</f>
        <v>0.91349755832881163</v>
      </c>
      <c r="C92" s="35">
        <f>VLOOKUP(VLOOKUP($A92,Demand_RawData!$AC$8:$AD$64,2,),Demand_RawData!$L$8:$Z$39,COLUMNS(Demand_RawData!$L$8:N$8),)</f>
        <v>0.94671296798697768</v>
      </c>
      <c r="D92" s="35">
        <f>VLOOKUP(VLOOKUP($A92,Demand_RawData!$AC$8:$AD$64,2,),Demand_RawData!$L$8:$Z$39,COLUMNS(Demand_RawData!$L$8:O$8),)</f>
        <v>0.97992837764514373</v>
      </c>
      <c r="E92" s="35">
        <f>VLOOKUP(VLOOKUP($A92,Demand_RawData!$AC$8:$AD$64,2,),Demand_RawData!$L$8:$Z$39,COLUMNS(Demand_RawData!$L$8:P$8),)</f>
        <v>1.0131437873033098</v>
      </c>
      <c r="F92" s="35">
        <f>VLOOKUP(VLOOKUP($A92,Demand_RawData!$AC$8:$AD$64,2,),Demand_RawData!$L$8:$Z$39,COLUMNS(Demand_RawData!$L$8:Q$8),)</f>
        <v>1.0463591969614758</v>
      </c>
      <c r="G92" s="35">
        <f>VLOOKUP(VLOOKUP($A92,Demand_RawData!$AC$8:$AD$64,2,),Demand_RawData!$L$8:$Z$39,COLUMNS(Demand_RawData!$L$8:R$8),)</f>
        <v>1.0795746066196419</v>
      </c>
      <c r="H92" s="35">
        <f>VLOOKUP(VLOOKUP($A92,Demand_RawData!$AC$8:$AD$64,2,),Demand_RawData!$L$8:$Z$39,COLUMNS(Demand_RawData!$L$8:S$8),)</f>
        <v>1.1127900162778079</v>
      </c>
      <c r="I92" s="35">
        <f>VLOOKUP(VLOOKUP($A92,Demand_RawData!$AC$8:$AD$64,2,),Demand_RawData!$L$8:$Z$39,COLUMNS(Demand_RawData!$L$8:T$8),)</f>
        <v>1.146005425935974</v>
      </c>
      <c r="J92" s="35">
        <f>VLOOKUP(VLOOKUP($A92,Demand_RawData!$AC$8:$AD$64,2,),Demand_RawData!$L$8:$Z$39,COLUMNS(Demand_RawData!$L$8:U$8),)</f>
        <v>1.17922083559414</v>
      </c>
      <c r="K92" s="35">
        <f>VLOOKUP(VLOOKUP($A92,Demand_RawData!$AC$8:$AD$64,2,),Demand_RawData!$L$8:$AA$39,COLUMNS(Demand_RawData!$L$8:$AA$8),)</f>
        <v>1.2124362452523061</v>
      </c>
    </row>
    <row r="93" spans="1:11" x14ac:dyDescent="0.25">
      <c r="A93" t="str">
        <f>Sets!G92</f>
        <v>cgsrv</v>
      </c>
      <c r="B93" s="35">
        <f>VLOOKUP(VLOOKUP($A93,Demand_RawData!$AC$8:$AD$64,2,),Demand_RawData!$L$8:$Z$39,COLUMNS(Demand_RawData!$L$8:M$8),)</f>
        <v>1.5346174715138361</v>
      </c>
      <c r="C93" s="35">
        <f>VLOOKUP(VLOOKUP($A93,Demand_RawData!$AC$8:$AD$64,2,),Demand_RawData!$L$8:$Z$39,COLUMNS(Demand_RawData!$L$8:N$8),)</f>
        <v>1.547698317959848</v>
      </c>
      <c r="D93" s="35">
        <f>VLOOKUP(VLOOKUP($A93,Demand_RawData!$AC$8:$AD$64,2,),Demand_RawData!$L$8:$Z$39,COLUMNS(Demand_RawData!$L$8:O$8),)</f>
        <v>1.56077916440586</v>
      </c>
      <c r="E93" s="35">
        <f>VLOOKUP(VLOOKUP($A93,Demand_RawData!$AC$8:$AD$64,2,),Demand_RawData!$L$8:$Z$39,COLUMNS(Demand_RawData!$L$8:P$8),)</f>
        <v>1.5738600108518719</v>
      </c>
      <c r="F93" s="35">
        <f>VLOOKUP(VLOOKUP($A93,Demand_RawData!$AC$8:$AD$64,2,),Demand_RawData!$L$8:$Z$39,COLUMNS(Demand_RawData!$L$8:Q$8),)</f>
        <v>1.5869408572978838</v>
      </c>
      <c r="G93" s="35">
        <f>VLOOKUP(VLOOKUP($A93,Demand_RawData!$AC$8:$AD$64,2,),Demand_RawData!$L$8:$Z$39,COLUMNS(Demand_RawData!$L$8:R$8),)</f>
        <v>1.6000217037438957</v>
      </c>
      <c r="H93" s="35">
        <f>VLOOKUP(VLOOKUP($A93,Demand_RawData!$AC$8:$AD$64,2,),Demand_RawData!$L$8:$Z$39,COLUMNS(Demand_RawData!$L$8:S$8),)</f>
        <v>1.6131025501899079</v>
      </c>
      <c r="I93" s="35">
        <f>VLOOKUP(VLOOKUP($A93,Demand_RawData!$AC$8:$AD$64,2,),Demand_RawData!$L$8:$Z$39,COLUMNS(Demand_RawData!$L$8:T$8),)</f>
        <v>1.6261833966359198</v>
      </c>
      <c r="J93" s="35">
        <f>VLOOKUP(VLOOKUP($A93,Demand_RawData!$AC$8:$AD$64,2,),Demand_RawData!$L$8:$Z$39,COLUMNS(Demand_RawData!$L$8:U$8),)</f>
        <v>1.6392642430819317</v>
      </c>
      <c r="K93" s="35">
        <f>VLOOKUP(VLOOKUP($A93,Demand_RawData!$AC$8:$AD$64,2,),Demand_RawData!$L$8:$AA$39,COLUMNS(Demand_RawData!$L$8:$AA$8),)</f>
        <v>1.6523450895279435</v>
      </c>
    </row>
    <row r="94" spans="1:11" x14ac:dyDescent="0.25">
      <c r="A94" t="str">
        <f>Sets!G93</f>
        <v>cosrv</v>
      </c>
      <c r="B94" s="35">
        <f>VLOOKUP(VLOOKUP($A94,Demand_RawData!$AC$8:$AD$64,2,),Demand_RawData!$L$8:$Z$39,COLUMNS(Demand_RawData!$L$8:M$8),)</f>
        <v>0.91349755832881163</v>
      </c>
      <c r="C94" s="35">
        <f>VLOOKUP(VLOOKUP($A94,Demand_RawData!$AC$8:$AD$64,2,),Demand_RawData!$L$8:$Z$39,COLUMNS(Demand_RawData!$L$8:N$8),)</f>
        <v>0.94671296798697768</v>
      </c>
      <c r="D94" s="35">
        <f>VLOOKUP(VLOOKUP($A94,Demand_RawData!$AC$8:$AD$64,2,),Demand_RawData!$L$8:$Z$39,COLUMNS(Demand_RawData!$L$8:O$8),)</f>
        <v>0.97992837764514373</v>
      </c>
      <c r="E94" s="35">
        <f>VLOOKUP(VLOOKUP($A94,Demand_RawData!$AC$8:$AD$64,2,),Demand_RawData!$L$8:$Z$39,COLUMNS(Demand_RawData!$L$8:P$8),)</f>
        <v>1.0131437873033098</v>
      </c>
      <c r="F94" s="35">
        <f>VLOOKUP(VLOOKUP($A94,Demand_RawData!$AC$8:$AD$64,2,),Demand_RawData!$L$8:$Z$39,COLUMNS(Demand_RawData!$L$8:Q$8),)</f>
        <v>1.0463591969614758</v>
      </c>
      <c r="G94" s="35">
        <f>VLOOKUP(VLOOKUP($A94,Demand_RawData!$AC$8:$AD$64,2,),Demand_RawData!$L$8:$Z$39,COLUMNS(Demand_RawData!$L$8:R$8),)</f>
        <v>1.0795746066196419</v>
      </c>
      <c r="H94" s="35">
        <f>VLOOKUP(VLOOKUP($A94,Demand_RawData!$AC$8:$AD$64,2,),Demand_RawData!$L$8:$Z$39,COLUMNS(Demand_RawData!$L$8:S$8),)</f>
        <v>1.1127900162778079</v>
      </c>
      <c r="I94" s="35">
        <f>VLOOKUP(VLOOKUP($A94,Demand_RawData!$AC$8:$AD$64,2,),Demand_RawData!$L$8:$Z$39,COLUMNS(Demand_RawData!$L$8:T$8),)</f>
        <v>1.146005425935974</v>
      </c>
      <c r="J94" s="35">
        <f>VLOOKUP(VLOOKUP($A94,Demand_RawData!$AC$8:$AD$64,2,),Demand_RawData!$L$8:$Z$39,COLUMNS(Demand_RawData!$L$8:U$8),)</f>
        <v>1.17922083559414</v>
      </c>
      <c r="K94" s="35">
        <f>VLOOKUP(VLOOKUP($A94,Demand_RawData!$AC$8:$AD$64,2,),Demand_RawData!$L$8:$AA$39,COLUMNS(Demand_RawData!$L$8:$AA$8),)</f>
        <v>1.2124362452523061</v>
      </c>
    </row>
    <row r="95" spans="1:11" x14ac:dyDescent="0.25">
      <c r="A95" t="str">
        <f>Sets!G94</f>
        <v>cimpt</v>
      </c>
      <c r="B95" s="35">
        <f>VLOOKUP(VLOOKUP($A95,Demand_RawData!$AC$8:$AD$64,2,),Demand_RawData!$L$8:$Z$39,COLUMNS(Demand_RawData!$L$8:M$8),)</f>
        <v>1.3632257189365167</v>
      </c>
      <c r="C95" s="35">
        <f>VLOOKUP(VLOOKUP($A95,Demand_RawData!$AC$8:$AD$64,2,),Demand_RawData!$L$8:$Z$39,COLUMNS(Demand_RawData!$L$8:N$8),)</f>
        <v>1.3130900705371678</v>
      </c>
      <c r="D95" s="35">
        <f>VLOOKUP(VLOOKUP($A95,Demand_RawData!$AC$8:$AD$64,2,),Demand_RawData!$L$8:$Z$39,COLUMNS(Demand_RawData!$L$8:O$8),)</f>
        <v>1.2629544221378188</v>
      </c>
      <c r="E95" s="35">
        <f>VLOOKUP(VLOOKUP($A95,Demand_RawData!$AC$8:$AD$64,2,),Demand_RawData!$L$8:$Z$39,COLUMNS(Demand_RawData!$L$8:P$8),)</f>
        <v>1.2128187737384699</v>
      </c>
      <c r="F95" s="35">
        <f>VLOOKUP(VLOOKUP($A95,Demand_RawData!$AC$8:$AD$64,2,),Demand_RawData!$L$8:$Z$39,COLUMNS(Demand_RawData!$L$8:Q$8),)</f>
        <v>1.1626831253391212</v>
      </c>
      <c r="G95" s="35">
        <f>VLOOKUP(VLOOKUP($A95,Demand_RawData!$AC$8:$AD$64,2,),Demand_RawData!$L$8:$Z$39,COLUMNS(Demand_RawData!$L$8:R$8),)</f>
        <v>1.1125474769397723</v>
      </c>
      <c r="H95" s="35">
        <f>VLOOKUP(VLOOKUP($A95,Demand_RawData!$AC$8:$AD$64,2,),Demand_RawData!$L$8:$Z$39,COLUMNS(Demand_RawData!$L$8:S$8),)</f>
        <v>1.0624118285404234</v>
      </c>
      <c r="I95" s="35">
        <f>VLOOKUP(VLOOKUP($A95,Demand_RawData!$AC$8:$AD$64,2,),Demand_RawData!$L$8:$Z$39,COLUMNS(Demand_RawData!$L$8:T$8),)</f>
        <v>1.0122761801410745</v>
      </c>
      <c r="J95" s="35">
        <f>VLOOKUP(VLOOKUP($A95,Demand_RawData!$AC$8:$AD$64,2,),Demand_RawData!$L$8:$Z$39,COLUMNS(Demand_RawData!$L$8:U$8),)</f>
        <v>0.96214053174172554</v>
      </c>
      <c r="K95" s="35">
        <f>VLOOKUP(VLOOKUP($A95,Demand_RawData!$AC$8:$AD$64,2,),Demand_RawData!$L$8:$AA$39,COLUMNS(Demand_RawData!$L$8:$AA$8),)</f>
        <v>0.91200488334237662</v>
      </c>
    </row>
    <row r="96" spans="1:11" x14ac:dyDescent="0.25">
      <c r="B96" s="35"/>
      <c r="C96" s="35"/>
      <c r="D96" s="35"/>
      <c r="E96" s="35"/>
      <c r="F96" s="35"/>
      <c r="G96" s="35"/>
      <c r="H96" s="35"/>
      <c r="I96" s="35"/>
      <c r="J96" s="35"/>
      <c r="K96" s="35"/>
    </row>
  </sheetData>
  <conditionalFormatting sqref="B8:O8 L9:O63 B9:K96">
    <cfRule type="cellIs" dxfId="0" priority="8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102"/>
  <sheetViews>
    <sheetView workbookViewId="0"/>
  </sheetViews>
  <sheetFormatPr defaultRowHeight="15" x14ac:dyDescent="0.25"/>
  <cols>
    <col min="1" max="1" width="15.140625" customWidth="1"/>
    <col min="9" max="10" width="10.28515625" customWidth="1"/>
    <col min="28" max="31" width="9.28515625" customWidth="1"/>
    <col min="32" max="33" width="8.42578125" customWidth="1"/>
  </cols>
  <sheetData>
    <row r="1" spans="1:34" ht="18.75" x14ac:dyDescent="0.3">
      <c r="A1" s="2" t="s">
        <v>214</v>
      </c>
      <c r="I1" s="10"/>
    </row>
    <row r="4" spans="1:34" x14ac:dyDescent="0.25">
      <c r="D4" s="5"/>
      <c r="E4" s="5"/>
    </row>
    <row r="5" spans="1:34" x14ac:dyDescent="0.25">
      <c r="A5" s="6" t="s">
        <v>523</v>
      </c>
      <c r="B5" s="7"/>
      <c r="C5" s="7"/>
      <c r="D5" s="7"/>
      <c r="E5" s="7"/>
      <c r="F5" s="7"/>
      <c r="G5" s="7"/>
      <c r="H5" s="6" t="s">
        <v>522</v>
      </c>
      <c r="I5" s="7"/>
      <c r="J5" s="7"/>
      <c r="L5" s="3" t="s">
        <v>524</v>
      </c>
      <c r="AB5" s="23"/>
      <c r="AF5" s="23"/>
    </row>
    <row r="6" spans="1:34" x14ac:dyDescent="0.25">
      <c r="A6" s="7"/>
      <c r="B6" s="8" t="s">
        <v>201</v>
      </c>
      <c r="C6" s="8" t="s">
        <v>202</v>
      </c>
      <c r="D6" s="8" t="s">
        <v>203</v>
      </c>
      <c r="E6" s="8" t="s">
        <v>204</v>
      </c>
      <c r="F6" s="12" t="s">
        <v>205</v>
      </c>
      <c r="G6" s="8"/>
      <c r="H6" s="7"/>
      <c r="I6" s="8" t="s">
        <v>206</v>
      </c>
      <c r="J6" s="7"/>
      <c r="L6" s="5" t="s">
        <v>526</v>
      </c>
      <c r="W6" s="23"/>
      <c r="X6" s="24"/>
      <c r="Y6" s="24"/>
      <c r="AB6" s="23"/>
      <c r="AC6" s="24"/>
      <c r="AD6" s="24"/>
      <c r="AE6" s="24"/>
      <c r="AF6" s="23"/>
    </row>
    <row r="7" spans="1:34" x14ac:dyDescent="0.25">
      <c r="A7" s="13"/>
      <c r="B7" s="13" t="s">
        <v>207</v>
      </c>
      <c r="C7" s="13" t="s">
        <v>208</v>
      </c>
      <c r="D7" s="13" t="s">
        <v>209</v>
      </c>
      <c r="E7" s="13" t="s">
        <v>210</v>
      </c>
      <c r="F7" s="13" t="s">
        <v>211</v>
      </c>
      <c r="G7" s="13"/>
      <c r="H7" s="13"/>
      <c r="I7" s="13" t="s">
        <v>212</v>
      </c>
      <c r="J7" s="13" t="s">
        <v>213</v>
      </c>
      <c r="M7" t="s">
        <v>525</v>
      </c>
      <c r="W7" s="24"/>
      <c r="X7" s="24"/>
      <c r="Y7" s="24"/>
      <c r="AB7" s="24"/>
      <c r="AC7" s="24"/>
      <c r="AD7" s="24"/>
      <c r="AE7" s="24"/>
      <c r="AG7" s="24"/>
    </row>
    <row r="8" spans="1:34" x14ac:dyDescent="0.25">
      <c r="A8" t="str">
        <f>Demand!A8</f>
        <v>cawhe</v>
      </c>
      <c r="B8" s="20">
        <f>VLOOKUP(VLOOKUP($A8,Elasticities_RawData!$N$8:$O$65,2,),Elasticities_RawData!$E$8:$G$48,2,)</f>
        <v>0.99299999999999999</v>
      </c>
      <c r="C8" s="20">
        <f>VLOOKUP(VLOOKUP($A8,Elasticities_RawData!$N$8:$O$65,2,),Elasticities_RawData!$E$8:$G$48,2,)</f>
        <v>0.99299999999999999</v>
      </c>
      <c r="D8" s="10">
        <v>3</v>
      </c>
      <c r="E8" s="10">
        <v>9</v>
      </c>
      <c r="F8" s="10">
        <v>9</v>
      </c>
      <c r="H8" t="str">
        <f>Sets!D7</f>
        <v>aawhe</v>
      </c>
      <c r="I8" s="10">
        <f>VLOOKUP($H8,Elasticities_RawData!$I$8:$K$16,3,)</f>
        <v>0.80900000000000005</v>
      </c>
      <c r="J8" s="10">
        <v>1.2</v>
      </c>
      <c r="L8" t="s">
        <v>391</v>
      </c>
      <c r="M8" s="19">
        <v>0.5</v>
      </c>
      <c r="W8" s="25"/>
      <c r="X8" s="25"/>
      <c r="Y8" s="25"/>
      <c r="AB8" s="25"/>
      <c r="AC8" s="25"/>
      <c r="AD8" s="25"/>
      <c r="AE8" s="25"/>
      <c r="AF8" s="25"/>
      <c r="AG8" s="25"/>
      <c r="AH8" s="38"/>
    </row>
    <row r="9" spans="1:34" x14ac:dyDescent="0.25">
      <c r="A9" t="str">
        <f>Demand!A9</f>
        <v>camai</v>
      </c>
      <c r="B9" s="130">
        <f>B8</f>
        <v>0.99299999999999999</v>
      </c>
      <c r="C9" s="130">
        <f t="shared" ref="C9:C19" si="0">C8</f>
        <v>0.99299999999999999</v>
      </c>
      <c r="D9" s="10">
        <v>3</v>
      </c>
      <c r="E9" s="10">
        <v>9</v>
      </c>
      <c r="F9" s="10">
        <v>9</v>
      </c>
      <c r="H9" t="str">
        <f>Sets!D8</f>
        <v>aamai</v>
      </c>
      <c r="I9" s="131">
        <f>I8</f>
        <v>0.80900000000000005</v>
      </c>
      <c r="J9" s="10">
        <f>J8</f>
        <v>1.2</v>
      </c>
      <c r="L9" t="s">
        <v>392</v>
      </c>
      <c r="M9" s="19">
        <f>M8</f>
        <v>0.5</v>
      </c>
      <c r="W9" s="25"/>
      <c r="X9" s="25"/>
      <c r="Y9" s="25"/>
      <c r="AB9" s="25"/>
      <c r="AC9" s="25"/>
      <c r="AD9" s="25"/>
      <c r="AF9" s="25"/>
      <c r="AG9" s="25"/>
      <c r="AH9" s="38"/>
    </row>
    <row r="10" spans="1:34" x14ac:dyDescent="0.25">
      <c r="A10" t="str">
        <f>Demand!A10</f>
        <v>caoce</v>
      </c>
      <c r="B10" s="130">
        <f t="shared" ref="B10:B19" si="1">B9</f>
        <v>0.99299999999999999</v>
      </c>
      <c r="C10" s="130">
        <f t="shared" si="0"/>
        <v>0.99299999999999999</v>
      </c>
      <c r="D10" s="10">
        <v>3</v>
      </c>
      <c r="E10" s="10">
        <v>9</v>
      </c>
      <c r="F10" s="10">
        <v>9</v>
      </c>
      <c r="H10" t="str">
        <f>Sets!D9</f>
        <v>aaoce</v>
      </c>
      <c r="I10" s="131">
        <f t="shared" ref="I10:I21" si="2">I9</f>
        <v>0.80900000000000005</v>
      </c>
      <c r="J10" s="10">
        <f t="shared" ref="J10:J58" si="3">J9</f>
        <v>1.2</v>
      </c>
      <c r="L10" t="s">
        <v>393</v>
      </c>
      <c r="M10" s="19">
        <v>0.3</v>
      </c>
      <c r="W10" s="25"/>
      <c r="X10" s="25"/>
      <c r="Y10" s="25"/>
      <c r="AB10" s="25"/>
      <c r="AC10" s="25"/>
      <c r="AD10" s="25"/>
      <c r="AE10" s="25"/>
      <c r="AF10" s="25"/>
      <c r="AG10" s="25"/>
      <c r="AH10" s="38"/>
    </row>
    <row r="11" spans="1:34" x14ac:dyDescent="0.25">
      <c r="A11" t="str">
        <f>Demand!A11</f>
        <v>caveg</v>
      </c>
      <c r="B11" s="130">
        <f t="shared" si="1"/>
        <v>0.99299999999999999</v>
      </c>
      <c r="C11" s="130">
        <f t="shared" si="0"/>
        <v>0.99299999999999999</v>
      </c>
      <c r="D11" s="10">
        <v>3</v>
      </c>
      <c r="E11" s="10">
        <v>9</v>
      </c>
      <c r="F11" s="10">
        <v>9</v>
      </c>
      <c r="H11" t="str">
        <f>Sets!D10</f>
        <v>aaveg</v>
      </c>
      <c r="I11" s="131">
        <f t="shared" si="2"/>
        <v>0.80900000000000005</v>
      </c>
      <c r="J11" s="10">
        <f t="shared" si="3"/>
        <v>1.2</v>
      </c>
      <c r="L11" t="s">
        <v>394</v>
      </c>
      <c r="M11" s="19">
        <f t="shared" ref="M11" si="4">M10</f>
        <v>0.3</v>
      </c>
      <c r="W11" s="25"/>
      <c r="X11" s="25"/>
      <c r="Y11" s="25"/>
      <c r="AB11" s="25"/>
      <c r="AC11" s="25"/>
      <c r="AD11" s="25"/>
      <c r="AE11" s="25"/>
      <c r="AF11" s="25"/>
      <c r="AG11" s="25"/>
      <c r="AH11" s="38"/>
    </row>
    <row r="12" spans="1:34" x14ac:dyDescent="0.25">
      <c r="A12" t="str">
        <f>Demand!A12</f>
        <v>caofr</v>
      </c>
      <c r="B12" s="130">
        <f t="shared" si="1"/>
        <v>0.99299999999999999</v>
      </c>
      <c r="C12" s="130">
        <f t="shared" si="0"/>
        <v>0.99299999999999999</v>
      </c>
      <c r="D12" s="10">
        <v>3</v>
      </c>
      <c r="E12" s="10">
        <v>9</v>
      </c>
      <c r="F12" s="10">
        <v>9</v>
      </c>
      <c r="H12" t="str">
        <f>Sets!D11</f>
        <v>aaofr</v>
      </c>
      <c r="I12" s="131">
        <f t="shared" si="2"/>
        <v>0.80900000000000005</v>
      </c>
      <c r="J12" s="10">
        <f t="shared" si="3"/>
        <v>1.2</v>
      </c>
      <c r="W12" s="25"/>
      <c r="X12" s="25"/>
      <c r="Y12" s="25"/>
      <c r="AB12" s="25"/>
      <c r="AC12" s="25"/>
      <c r="AD12" s="25"/>
      <c r="AE12" s="25"/>
      <c r="AF12" s="25"/>
      <c r="AG12" s="25"/>
      <c r="AH12" s="38"/>
    </row>
    <row r="13" spans="1:34" x14ac:dyDescent="0.25">
      <c r="A13" t="str">
        <f>Demand!A13</f>
        <v>cagra</v>
      </c>
      <c r="B13" s="130">
        <f t="shared" si="1"/>
        <v>0.99299999999999999</v>
      </c>
      <c r="C13" s="130">
        <f t="shared" si="0"/>
        <v>0.99299999999999999</v>
      </c>
      <c r="D13" s="10">
        <v>3</v>
      </c>
      <c r="E13" s="10">
        <v>9</v>
      </c>
      <c r="F13" s="10">
        <v>9</v>
      </c>
      <c r="H13" t="str">
        <f>Sets!D12</f>
        <v>aagra</v>
      </c>
      <c r="I13" s="131">
        <f t="shared" si="2"/>
        <v>0.80900000000000005</v>
      </c>
      <c r="J13" s="10">
        <f t="shared" si="3"/>
        <v>1.2</v>
      </c>
      <c r="W13" s="25"/>
      <c r="X13" s="25"/>
      <c r="Y13" s="25"/>
      <c r="AB13" s="25"/>
      <c r="AC13" s="25"/>
      <c r="AD13" s="25"/>
      <c r="AE13" s="25"/>
      <c r="AF13" s="25"/>
      <c r="AG13" s="25"/>
      <c r="AH13" s="38"/>
    </row>
    <row r="14" spans="1:34" x14ac:dyDescent="0.25">
      <c r="A14" t="str">
        <f>Demand!A14</f>
        <v>caoil</v>
      </c>
      <c r="B14" s="130">
        <f t="shared" si="1"/>
        <v>0.99299999999999999</v>
      </c>
      <c r="C14" s="130">
        <f t="shared" si="0"/>
        <v>0.99299999999999999</v>
      </c>
      <c r="D14" s="10">
        <v>3</v>
      </c>
      <c r="E14" s="10">
        <v>9</v>
      </c>
      <c r="F14" s="10">
        <v>9</v>
      </c>
      <c r="H14" t="str">
        <f>Sets!D13</f>
        <v>aaoil</v>
      </c>
      <c r="I14" s="131">
        <f t="shared" si="2"/>
        <v>0.80900000000000005</v>
      </c>
      <c r="J14" s="10">
        <f t="shared" si="3"/>
        <v>1.2</v>
      </c>
      <c r="W14" s="25"/>
      <c r="X14" s="25"/>
      <c r="Y14" s="25"/>
      <c r="AB14" s="25"/>
      <c r="AC14" s="25"/>
      <c r="AD14" s="25"/>
      <c r="AE14" s="25"/>
      <c r="AF14" s="25"/>
      <c r="AG14" s="25"/>
      <c r="AH14" s="38"/>
    </row>
    <row r="15" spans="1:34" x14ac:dyDescent="0.25">
      <c r="A15" t="str">
        <f>Demand!A15</f>
        <v>catub</v>
      </c>
      <c r="B15" s="130">
        <f t="shared" si="1"/>
        <v>0.99299999999999999</v>
      </c>
      <c r="C15" s="130">
        <f t="shared" si="0"/>
        <v>0.99299999999999999</v>
      </c>
      <c r="D15" s="10">
        <v>3</v>
      </c>
      <c r="E15" s="10">
        <v>9</v>
      </c>
      <c r="F15" s="10">
        <v>9</v>
      </c>
      <c r="H15" t="str">
        <f>Sets!D14</f>
        <v>aatub</v>
      </c>
      <c r="I15" s="131">
        <f t="shared" si="2"/>
        <v>0.80900000000000005</v>
      </c>
      <c r="J15" s="10">
        <f t="shared" si="3"/>
        <v>1.2</v>
      </c>
      <c r="W15" s="25"/>
      <c r="X15" s="25"/>
      <c r="Y15" s="25"/>
      <c r="AB15" s="25"/>
      <c r="AC15" s="25"/>
      <c r="AD15" s="25"/>
      <c r="AE15" s="25"/>
      <c r="AF15" s="25"/>
      <c r="AG15" s="25"/>
      <c r="AH15" s="38"/>
    </row>
    <row r="16" spans="1:34" x14ac:dyDescent="0.25">
      <c r="A16" t="str">
        <f>Demand!A16</f>
        <v>capul</v>
      </c>
      <c r="B16" s="130">
        <f t="shared" si="1"/>
        <v>0.99299999999999999</v>
      </c>
      <c r="C16" s="130">
        <f t="shared" si="0"/>
        <v>0.99299999999999999</v>
      </c>
      <c r="D16" s="10">
        <v>3</v>
      </c>
      <c r="E16" s="10">
        <v>9</v>
      </c>
      <c r="F16" s="10">
        <v>9</v>
      </c>
      <c r="H16" t="str">
        <f>Sets!D15</f>
        <v>aapul</v>
      </c>
      <c r="I16" s="131">
        <f t="shared" si="2"/>
        <v>0.80900000000000005</v>
      </c>
      <c r="J16" s="10">
        <f t="shared" si="3"/>
        <v>1.2</v>
      </c>
      <c r="W16" s="25"/>
      <c r="X16" s="25"/>
      <c r="Y16" s="25"/>
      <c r="AB16" s="25"/>
      <c r="AC16" s="25"/>
      <c r="AD16" s="25"/>
      <c r="AE16" s="25"/>
      <c r="AF16" s="25"/>
      <c r="AG16" s="25"/>
      <c r="AH16" s="38"/>
    </row>
    <row r="17" spans="1:34" x14ac:dyDescent="0.25">
      <c r="A17" t="str">
        <f>Demand!A17</f>
        <v>casug</v>
      </c>
      <c r="B17" s="130">
        <f t="shared" si="1"/>
        <v>0.99299999999999999</v>
      </c>
      <c r="C17" s="130">
        <f t="shared" si="0"/>
        <v>0.99299999999999999</v>
      </c>
      <c r="D17" s="10">
        <v>3</v>
      </c>
      <c r="E17" s="10">
        <v>9</v>
      </c>
      <c r="F17" s="10">
        <v>9</v>
      </c>
      <c r="H17" t="str">
        <f>Sets!D16</f>
        <v>aasug</v>
      </c>
      <c r="I17" s="131">
        <f t="shared" si="2"/>
        <v>0.80900000000000005</v>
      </c>
      <c r="J17" s="10">
        <f t="shared" si="3"/>
        <v>1.2</v>
      </c>
      <c r="W17" s="25"/>
      <c r="X17" s="25"/>
      <c r="Y17" s="25"/>
      <c r="AB17" s="25"/>
      <c r="AC17" s="25"/>
      <c r="AD17" s="25"/>
      <c r="AE17" s="25"/>
      <c r="AH17" s="38"/>
    </row>
    <row r="18" spans="1:34" x14ac:dyDescent="0.25">
      <c r="A18" t="str">
        <f>Demand!A18</f>
        <v>caoth</v>
      </c>
      <c r="B18" s="130">
        <f t="shared" si="1"/>
        <v>0.99299999999999999</v>
      </c>
      <c r="C18" s="130">
        <f t="shared" si="0"/>
        <v>0.99299999999999999</v>
      </c>
      <c r="D18" s="10">
        <v>3</v>
      </c>
      <c r="E18" s="10">
        <v>9</v>
      </c>
      <c r="F18" s="10">
        <v>9</v>
      </c>
      <c r="H18" t="str">
        <f>Sets!D17</f>
        <v>aaoth</v>
      </c>
      <c r="I18" s="131">
        <f t="shared" si="2"/>
        <v>0.80900000000000005</v>
      </c>
      <c r="J18" s="10">
        <f t="shared" si="3"/>
        <v>1.2</v>
      </c>
      <c r="W18" s="25"/>
      <c r="X18" s="25"/>
      <c r="Y18" s="25"/>
      <c r="AB18" s="25"/>
      <c r="AC18" s="25"/>
      <c r="AD18" s="25"/>
      <c r="AH18" s="38"/>
    </row>
    <row r="19" spans="1:34" x14ac:dyDescent="0.25">
      <c r="A19" t="str">
        <f>Demand!A19</f>
        <v>clani</v>
      </c>
      <c r="B19" s="130">
        <f t="shared" si="1"/>
        <v>0.99299999999999999</v>
      </c>
      <c r="C19" s="130">
        <f t="shared" si="0"/>
        <v>0.99299999999999999</v>
      </c>
      <c r="D19" s="10">
        <v>3</v>
      </c>
      <c r="E19" s="10">
        <v>9</v>
      </c>
      <c r="F19" s="10">
        <v>9</v>
      </c>
      <c r="H19" t="str">
        <f>Sets!D18</f>
        <v>alani</v>
      </c>
      <c r="I19" s="131">
        <f t="shared" si="2"/>
        <v>0.80900000000000005</v>
      </c>
      <c r="J19" s="10">
        <f t="shared" si="3"/>
        <v>1.2</v>
      </c>
      <c r="W19" s="25"/>
      <c r="X19" s="25"/>
      <c r="Y19" s="25"/>
      <c r="AB19" s="25"/>
      <c r="AC19" s="25"/>
      <c r="AD19" s="25"/>
      <c r="AE19" s="25"/>
      <c r="AH19" s="38"/>
    </row>
    <row r="20" spans="1:34" x14ac:dyDescent="0.25">
      <c r="A20" t="str">
        <f>Demand!A20</f>
        <v>cfore</v>
      </c>
      <c r="B20" s="20">
        <f>VLOOKUP(VLOOKUP($A20,Elasticities_RawData!$N$8:$O$65,2,),Elasticities_RawData!$E$8:$G$48,2,)</f>
        <v>0.99299999999999999</v>
      </c>
      <c r="C20" s="20">
        <f>VLOOKUP(VLOOKUP($A20,Elasticities_RawData!$N$8:$O$65,2,),Elasticities_RawData!$E$8:$G$48,2,)</f>
        <v>0.99299999999999999</v>
      </c>
      <c r="D20" s="10">
        <v>3</v>
      </c>
      <c r="E20" s="10">
        <v>9</v>
      </c>
      <c r="F20" s="10">
        <v>9</v>
      </c>
      <c r="H20" t="str">
        <f>Sets!D19</f>
        <v>afore</v>
      </c>
      <c r="I20" s="131">
        <f t="shared" si="2"/>
        <v>0.80900000000000005</v>
      </c>
      <c r="J20" s="10">
        <f t="shared" si="3"/>
        <v>1.2</v>
      </c>
      <c r="W20" s="25"/>
      <c r="X20" s="25"/>
      <c r="Y20" s="25"/>
      <c r="AB20" s="25"/>
      <c r="AC20" s="25"/>
      <c r="AD20" s="25"/>
      <c r="AE20" s="25"/>
      <c r="AH20" s="38"/>
    </row>
    <row r="21" spans="1:34" x14ac:dyDescent="0.25">
      <c r="A21" t="str">
        <f>Demand!A21</f>
        <v>cfish</v>
      </c>
      <c r="B21" s="20">
        <f>VLOOKUP(VLOOKUP($A21,Elasticities_RawData!$N$8:$O$65,2,),Elasticities_RawData!$E$8:$G$48,2,)</f>
        <v>0.99299999999999999</v>
      </c>
      <c r="C21" s="20">
        <f>VLOOKUP(VLOOKUP($A21,Elasticities_RawData!$N$8:$O$65,2,),Elasticities_RawData!$E$8:$G$48,2,)</f>
        <v>0.99299999999999999</v>
      </c>
      <c r="D21" s="10">
        <v>3</v>
      </c>
      <c r="E21" s="10">
        <v>9</v>
      </c>
      <c r="F21" s="10">
        <v>9</v>
      </c>
      <c r="H21" t="str">
        <f>Sets!D20</f>
        <v>afish</v>
      </c>
      <c r="I21" s="131">
        <f t="shared" si="2"/>
        <v>0.80900000000000005</v>
      </c>
      <c r="J21" s="10">
        <f t="shared" si="3"/>
        <v>1.2</v>
      </c>
      <c r="W21" s="25"/>
      <c r="X21" s="25"/>
      <c r="Y21" s="25"/>
      <c r="AB21" s="25"/>
      <c r="AC21" s="25"/>
      <c r="AD21" s="25"/>
      <c r="AE21" s="25"/>
      <c r="AH21" s="38"/>
    </row>
    <row r="22" spans="1:34" x14ac:dyDescent="0.25">
      <c r="A22" t="str">
        <f>Demand!A22</f>
        <v>ccoal-low</v>
      </c>
      <c r="B22" s="124">
        <f t="array" ref="B22:C23">B21</f>
        <v>0.99299999999999999</v>
      </c>
      <c r="C22" s="124">
        <v>0.99299999999999999</v>
      </c>
      <c r="D22" s="10">
        <v>3</v>
      </c>
      <c r="E22" s="10">
        <v>9</v>
      </c>
      <c r="F22" s="10">
        <v>9</v>
      </c>
      <c r="H22" t="str">
        <f>Sets!D21</f>
        <v>acoal</v>
      </c>
      <c r="I22" s="10">
        <f>VLOOKUP($H22,Elasticities_RawData!$I$8:$K$16,3,)</f>
        <v>0.77100000000000002</v>
      </c>
      <c r="J22" s="10">
        <f t="shared" si="3"/>
        <v>1.2</v>
      </c>
      <c r="T22" s="25"/>
      <c r="X22" s="25"/>
      <c r="Y22" s="25"/>
      <c r="AB22" s="25"/>
      <c r="AC22" s="25"/>
      <c r="AD22" s="25"/>
      <c r="AE22" s="25"/>
      <c r="AH22" s="38"/>
    </row>
    <row r="23" spans="1:34" x14ac:dyDescent="0.25">
      <c r="A23" t="str">
        <f>Demand!A23</f>
        <v>ccoal-hgh</v>
      </c>
      <c r="B23" s="124">
        <v>0.99299999999999999</v>
      </c>
      <c r="C23" s="124">
        <v>0.99299999999999999</v>
      </c>
      <c r="D23" s="10">
        <v>3</v>
      </c>
      <c r="E23" s="10">
        <v>9</v>
      </c>
      <c r="F23" s="10">
        <v>9</v>
      </c>
      <c r="H23" t="str">
        <f>Sets!D22</f>
        <v>agold</v>
      </c>
      <c r="I23" s="131">
        <f t="shared" ref="I23:I27" si="5">I22</f>
        <v>0.77100000000000002</v>
      </c>
      <c r="J23" s="10">
        <f t="shared" si="3"/>
        <v>1.2</v>
      </c>
      <c r="T23" s="25"/>
      <c r="X23" s="25"/>
      <c r="Y23" s="25"/>
      <c r="AB23" s="25"/>
      <c r="AC23" s="25"/>
      <c r="AD23" s="25"/>
      <c r="AE23" s="38"/>
      <c r="AH23" s="38"/>
    </row>
    <row r="24" spans="1:34" x14ac:dyDescent="0.25">
      <c r="A24" t="str">
        <f>Demand!A24</f>
        <v>ccoil</v>
      </c>
      <c r="B24" s="20">
        <f>VLOOKUP(VLOOKUP($A24,Elasticities_RawData!$N$8:$O$65,2,),Elasticities_RawData!$E$8:$G$48,2,)</f>
        <v>0.38600000000000001</v>
      </c>
      <c r="C24" s="20">
        <f>VLOOKUP(VLOOKUP($A24,Elasticities_RawData!$N$8:$O$65,2,),Elasticities_RawData!$E$8:$G$48,2,)</f>
        <v>0.38600000000000001</v>
      </c>
      <c r="D24" s="10">
        <v>3</v>
      </c>
      <c r="E24" s="10">
        <v>9</v>
      </c>
      <c r="F24" s="10">
        <v>9</v>
      </c>
      <c r="H24" t="str">
        <f>Sets!D23</f>
        <v>angas</v>
      </c>
      <c r="I24" s="131">
        <f t="shared" si="5"/>
        <v>0.77100000000000002</v>
      </c>
      <c r="J24" s="10">
        <f t="shared" si="3"/>
        <v>1.2</v>
      </c>
      <c r="W24" s="25"/>
      <c r="X24" s="25"/>
      <c r="Y24" s="25"/>
      <c r="AB24" s="25"/>
      <c r="AC24" s="25"/>
      <c r="AD24" s="25"/>
      <c r="AE24" s="25"/>
      <c r="AH24" s="38"/>
    </row>
    <row r="25" spans="1:34" x14ac:dyDescent="0.25">
      <c r="A25" t="str">
        <f>Demand!A25</f>
        <v>cngas</v>
      </c>
      <c r="B25" s="20">
        <f>VLOOKUP(VLOOKUP($A25,Elasticities_RawData!$N$8:$O$65,2,),Elasticities_RawData!$E$8:$G$48,2,)</f>
        <v>0.38600000000000001</v>
      </c>
      <c r="C25" s="20">
        <f>VLOOKUP(VLOOKUP($A25,Elasticities_RawData!$N$8:$O$65,2,),Elasticities_RawData!$E$8:$G$48,2,)</f>
        <v>0.38600000000000001</v>
      </c>
      <c r="D25" s="10">
        <v>3</v>
      </c>
      <c r="E25" s="10">
        <v>9</v>
      </c>
      <c r="F25" s="10">
        <v>9</v>
      </c>
      <c r="H25" t="str">
        <f>Sets!D24</f>
        <v>apgm</v>
      </c>
      <c r="I25" s="131">
        <f t="shared" si="5"/>
        <v>0.77100000000000002</v>
      </c>
      <c r="J25" s="10">
        <f t="shared" si="3"/>
        <v>1.2</v>
      </c>
      <c r="W25" s="25"/>
      <c r="X25" s="25"/>
      <c r="Y25" s="25"/>
      <c r="AB25" s="25"/>
      <c r="AC25" s="25"/>
      <c r="AD25" s="25"/>
      <c r="AE25" s="25"/>
      <c r="AH25" s="38"/>
    </row>
    <row r="26" spans="1:34" x14ac:dyDescent="0.25">
      <c r="A26" t="str">
        <f>Demand!A26</f>
        <v>cpgm</v>
      </c>
      <c r="B26" s="130">
        <f>B27</f>
        <v>0.42899999999999999</v>
      </c>
      <c r="C26" s="130">
        <f>C27</f>
        <v>0.42899999999999999</v>
      </c>
      <c r="D26" s="10">
        <v>3</v>
      </c>
      <c r="E26" s="10">
        <v>9</v>
      </c>
      <c r="F26" s="10">
        <v>9</v>
      </c>
      <c r="H26" t="str">
        <f>Sets!D25</f>
        <v>amore</v>
      </c>
      <c r="I26" s="131">
        <f t="shared" si="5"/>
        <v>0.77100000000000002</v>
      </c>
      <c r="J26" s="10">
        <f t="shared" si="3"/>
        <v>1.2</v>
      </c>
      <c r="W26" s="25"/>
      <c r="X26" s="25"/>
      <c r="Y26" s="25"/>
      <c r="AB26" s="25"/>
      <c r="AC26" s="25"/>
      <c r="AD26" s="25"/>
      <c r="AE26" s="25"/>
      <c r="AH26" s="38"/>
    </row>
    <row r="27" spans="1:34" x14ac:dyDescent="0.25">
      <c r="A27" t="str">
        <f>Demand!A27</f>
        <v>cmore</v>
      </c>
      <c r="B27" s="20">
        <f>VLOOKUP(VLOOKUP($A27,Elasticities_RawData!$N$8:$O$65,2,),Elasticities_RawData!$E$8:$G$48,2,)</f>
        <v>0.42899999999999999</v>
      </c>
      <c r="C27" s="20">
        <f>VLOOKUP(VLOOKUP($A27,Elasticities_RawData!$N$8:$O$65,2,),Elasticities_RawData!$E$8:$G$48,2,)</f>
        <v>0.42899999999999999</v>
      </c>
      <c r="D27" s="10">
        <v>3</v>
      </c>
      <c r="E27" s="10">
        <v>9</v>
      </c>
      <c r="F27" s="10">
        <v>9</v>
      </c>
      <c r="H27" t="str">
        <f>Sets!D26</f>
        <v>amine</v>
      </c>
      <c r="I27" s="131">
        <f t="shared" si="5"/>
        <v>0.77100000000000002</v>
      </c>
      <c r="J27" s="10">
        <f t="shared" si="3"/>
        <v>1.2</v>
      </c>
      <c r="T27" s="25"/>
      <c r="X27" s="25"/>
      <c r="Y27" s="25"/>
      <c r="AB27" s="25"/>
      <c r="AC27" s="25"/>
      <c r="AD27" s="25"/>
      <c r="AE27" s="25"/>
      <c r="AH27" s="38"/>
    </row>
    <row r="28" spans="1:34" x14ac:dyDescent="0.25">
      <c r="A28" t="str">
        <f>Demand!A28</f>
        <v>cmine</v>
      </c>
      <c r="B28" s="20">
        <f>VLOOKUP(VLOOKUP($A28,Elasticities_RawData!$N$8:$O$65,2,),Elasticities_RawData!$E$8:$G$48,2,)</f>
        <v>0.38600000000000001</v>
      </c>
      <c r="C28" s="20">
        <f>VLOOKUP(VLOOKUP($A28,Elasticities_RawData!$N$8:$O$65,2,),Elasticities_RawData!$E$8:$G$48,2,)</f>
        <v>0.38600000000000001</v>
      </c>
      <c r="D28" s="10">
        <v>3</v>
      </c>
      <c r="E28" s="10">
        <v>9</v>
      </c>
      <c r="F28" s="10">
        <v>9</v>
      </c>
      <c r="H28" t="str">
        <f>Sets!D27</f>
        <v>ameat</v>
      </c>
      <c r="I28" s="10">
        <f>VLOOKUP($H28,Elasticities_RawData!$I$8:$K$16,3,)</f>
        <v>0.78400000000000003</v>
      </c>
      <c r="J28" s="10">
        <f t="shared" si="3"/>
        <v>1.2</v>
      </c>
      <c r="T28" s="25"/>
      <c r="X28" s="25"/>
      <c r="Y28" s="25"/>
      <c r="AB28" s="25"/>
      <c r="AC28" s="25"/>
      <c r="AD28" s="25"/>
      <c r="AE28" s="25"/>
      <c r="AH28" s="38"/>
    </row>
    <row r="29" spans="1:34" x14ac:dyDescent="0.25">
      <c r="A29" t="str">
        <f>Demand!A29</f>
        <v>cmeat</v>
      </c>
      <c r="B29" s="20">
        <f>VLOOKUP(VLOOKUP($A29,Elasticities_RawData!$N$8:$O$65,2,),Elasticities_RawData!$E$8:$G$48,2,)</f>
        <v>0.88800000000000001</v>
      </c>
      <c r="C29" s="20">
        <f>VLOOKUP(VLOOKUP($A29,Elasticities_RawData!$N$8:$O$65,2,),Elasticities_RawData!$E$8:$G$48,2,)</f>
        <v>0.88800000000000001</v>
      </c>
      <c r="D29" s="10">
        <v>3</v>
      </c>
      <c r="E29" s="10">
        <v>9</v>
      </c>
      <c r="F29" s="10">
        <v>9</v>
      </c>
      <c r="H29" t="str">
        <f>Sets!D28</f>
        <v>apfis</v>
      </c>
      <c r="I29" s="131">
        <f t="shared" ref="I29:I72" si="6">I28</f>
        <v>0.78400000000000003</v>
      </c>
      <c r="J29" s="10">
        <f t="shared" si="3"/>
        <v>1.2</v>
      </c>
      <c r="W29" s="25"/>
      <c r="X29" s="25"/>
      <c r="Y29" s="25"/>
      <c r="AB29" s="25"/>
      <c r="AC29" s="25"/>
      <c r="AD29" s="25"/>
      <c r="AE29" s="25"/>
      <c r="AH29" s="38"/>
    </row>
    <row r="30" spans="1:34" x14ac:dyDescent="0.25">
      <c r="A30" t="str">
        <f>Demand!A30</f>
        <v>cpfis</v>
      </c>
      <c r="B30" s="130">
        <f>B29</f>
        <v>0.88800000000000001</v>
      </c>
      <c r="C30" s="130">
        <f t="shared" ref="C30:C41" si="7">C29</f>
        <v>0.88800000000000001</v>
      </c>
      <c r="D30" s="10">
        <v>3</v>
      </c>
      <c r="E30" s="10">
        <v>9</v>
      </c>
      <c r="F30" s="10">
        <v>9</v>
      </c>
      <c r="H30" t="str">
        <f>Sets!D29</f>
        <v>avege</v>
      </c>
      <c r="I30" s="131">
        <f t="shared" si="6"/>
        <v>0.78400000000000003</v>
      </c>
      <c r="J30" s="10">
        <f t="shared" si="3"/>
        <v>1.2</v>
      </c>
      <c r="W30" s="25"/>
      <c r="X30" s="25"/>
      <c r="Y30" s="25"/>
      <c r="AB30" s="25"/>
      <c r="AC30" s="25"/>
      <c r="AD30" s="25"/>
      <c r="AE30" s="25"/>
      <c r="AH30" s="38"/>
    </row>
    <row r="31" spans="1:34" x14ac:dyDescent="0.25">
      <c r="A31" t="str">
        <f>Demand!A31</f>
        <v>cvege</v>
      </c>
      <c r="B31" s="130">
        <f t="shared" ref="B31:B41" si="8">B30</f>
        <v>0.88800000000000001</v>
      </c>
      <c r="C31" s="130">
        <f t="shared" si="7"/>
        <v>0.88800000000000001</v>
      </c>
      <c r="D31" s="10">
        <v>3</v>
      </c>
      <c r="E31" s="10">
        <v>9</v>
      </c>
      <c r="F31" s="10">
        <v>9</v>
      </c>
      <c r="H31" t="str">
        <f>Sets!D30</f>
        <v>afats</v>
      </c>
      <c r="I31" s="131">
        <f t="shared" si="6"/>
        <v>0.78400000000000003</v>
      </c>
      <c r="J31" s="10">
        <f t="shared" si="3"/>
        <v>1.2</v>
      </c>
      <c r="W31" s="25"/>
      <c r="X31" s="25"/>
      <c r="Y31" s="25"/>
      <c r="AB31" s="25"/>
      <c r="AC31" s="25"/>
      <c r="AD31" s="25"/>
      <c r="AE31" s="25"/>
      <c r="AH31" s="38"/>
    </row>
    <row r="32" spans="1:34" x14ac:dyDescent="0.25">
      <c r="A32" t="str">
        <f>Demand!A32</f>
        <v>cfats</v>
      </c>
      <c r="B32" s="130">
        <f t="shared" si="8"/>
        <v>0.88800000000000001</v>
      </c>
      <c r="C32" s="130">
        <f t="shared" si="7"/>
        <v>0.88800000000000001</v>
      </c>
      <c r="D32" s="10">
        <v>3</v>
      </c>
      <c r="E32" s="10">
        <v>9</v>
      </c>
      <c r="F32" s="10">
        <v>9</v>
      </c>
      <c r="H32" t="str">
        <f>Sets!D31</f>
        <v>adair</v>
      </c>
      <c r="I32" s="131">
        <f t="shared" si="6"/>
        <v>0.78400000000000003</v>
      </c>
      <c r="J32" s="10">
        <f t="shared" si="3"/>
        <v>1.2</v>
      </c>
      <c r="W32" s="25"/>
      <c r="X32" s="25"/>
      <c r="Y32" s="25"/>
      <c r="AB32" s="25"/>
      <c r="AC32" s="25"/>
      <c r="AD32" s="25"/>
      <c r="AE32" s="25"/>
      <c r="AH32" s="38"/>
    </row>
    <row r="33" spans="1:34" x14ac:dyDescent="0.25">
      <c r="A33" t="str">
        <f>Demand!A33</f>
        <v>cdair</v>
      </c>
      <c r="B33" s="130">
        <f t="shared" si="8"/>
        <v>0.88800000000000001</v>
      </c>
      <c r="C33" s="130">
        <f t="shared" si="7"/>
        <v>0.88800000000000001</v>
      </c>
      <c r="D33" s="10">
        <v>3</v>
      </c>
      <c r="E33" s="10">
        <v>9</v>
      </c>
      <c r="F33" s="10">
        <v>9</v>
      </c>
      <c r="H33" t="str">
        <f>Sets!D32</f>
        <v>agrai</v>
      </c>
      <c r="I33" s="131">
        <f t="shared" si="6"/>
        <v>0.78400000000000003</v>
      </c>
      <c r="J33" s="10">
        <f t="shared" si="3"/>
        <v>1.2</v>
      </c>
      <c r="W33" s="25"/>
      <c r="X33" s="25"/>
      <c r="Y33" s="25"/>
      <c r="AB33" s="25"/>
      <c r="AC33" s="25"/>
      <c r="AD33" s="25"/>
      <c r="AE33" s="25"/>
      <c r="AH33" s="38"/>
    </row>
    <row r="34" spans="1:34" x14ac:dyDescent="0.25">
      <c r="A34" t="str">
        <f>Demand!A34</f>
        <v>cgrai</v>
      </c>
      <c r="B34" s="130">
        <f t="shared" si="8"/>
        <v>0.88800000000000001</v>
      </c>
      <c r="C34" s="130">
        <f t="shared" si="7"/>
        <v>0.88800000000000001</v>
      </c>
      <c r="D34" s="10">
        <v>3</v>
      </c>
      <c r="E34" s="10">
        <v>9</v>
      </c>
      <c r="F34" s="10">
        <v>9</v>
      </c>
      <c r="H34" t="str">
        <f>Sets!D33</f>
        <v>astar</v>
      </c>
      <c r="I34" s="131">
        <f t="shared" si="6"/>
        <v>0.78400000000000003</v>
      </c>
      <c r="J34" s="10">
        <f t="shared" si="3"/>
        <v>1.2</v>
      </c>
      <c r="W34" s="25"/>
      <c r="X34" s="25"/>
      <c r="Y34" s="25"/>
      <c r="AB34" s="25"/>
      <c r="AC34" s="25"/>
      <c r="AD34" s="25"/>
      <c r="AE34" s="25"/>
      <c r="AH34" s="38"/>
    </row>
    <row r="35" spans="1:34" x14ac:dyDescent="0.25">
      <c r="A35" t="str">
        <f>Demand!A35</f>
        <v>cstar</v>
      </c>
      <c r="B35" s="130">
        <f t="shared" si="8"/>
        <v>0.88800000000000001</v>
      </c>
      <c r="C35" s="130">
        <f t="shared" si="7"/>
        <v>0.88800000000000001</v>
      </c>
      <c r="D35" s="10">
        <v>3</v>
      </c>
      <c r="E35" s="10">
        <v>9</v>
      </c>
      <c r="F35" s="10">
        <v>9</v>
      </c>
      <c r="H35" t="str">
        <f>Sets!D34</f>
        <v>afeed</v>
      </c>
      <c r="I35" s="131">
        <f t="shared" si="6"/>
        <v>0.78400000000000003</v>
      </c>
      <c r="J35" s="10">
        <f t="shared" si="3"/>
        <v>1.2</v>
      </c>
      <c r="W35" s="25"/>
      <c r="X35" s="25"/>
      <c r="Y35" s="25"/>
      <c r="AB35" s="25"/>
      <c r="AC35" s="25"/>
      <c r="AD35" s="25"/>
      <c r="AE35" s="25"/>
      <c r="AH35" s="38"/>
    </row>
    <row r="36" spans="1:34" x14ac:dyDescent="0.25">
      <c r="A36" t="str">
        <f>Demand!A36</f>
        <v>cafee</v>
      </c>
      <c r="B36" s="130">
        <f t="shared" si="8"/>
        <v>0.88800000000000001</v>
      </c>
      <c r="C36" s="130">
        <f t="shared" si="7"/>
        <v>0.88800000000000001</v>
      </c>
      <c r="D36" s="10">
        <v>3</v>
      </c>
      <c r="E36" s="10">
        <v>9</v>
      </c>
      <c r="F36" s="10">
        <v>9</v>
      </c>
      <c r="H36" t="str">
        <f>Sets!D35</f>
        <v>abake</v>
      </c>
      <c r="I36" s="131">
        <f t="shared" si="6"/>
        <v>0.78400000000000003</v>
      </c>
      <c r="J36" s="10">
        <f t="shared" si="3"/>
        <v>1.2</v>
      </c>
      <c r="W36" s="25"/>
      <c r="X36" s="25"/>
      <c r="Y36" s="25"/>
      <c r="AB36" s="25"/>
      <c r="AC36" s="25"/>
      <c r="AD36" s="25"/>
      <c r="AE36" s="25"/>
      <c r="AH36" s="38"/>
    </row>
    <row r="37" spans="1:34" x14ac:dyDescent="0.25">
      <c r="A37" t="str">
        <f>Demand!A37</f>
        <v>cbake</v>
      </c>
      <c r="B37" s="130">
        <f t="shared" si="8"/>
        <v>0.88800000000000001</v>
      </c>
      <c r="C37" s="130">
        <f t="shared" si="7"/>
        <v>0.88800000000000001</v>
      </c>
      <c r="D37" s="10">
        <v>3</v>
      </c>
      <c r="E37" s="10">
        <v>9</v>
      </c>
      <c r="F37" s="10">
        <v>9</v>
      </c>
      <c r="H37" t="str">
        <f>Sets!D36</f>
        <v>asuga</v>
      </c>
      <c r="I37" s="131">
        <f t="shared" si="6"/>
        <v>0.78400000000000003</v>
      </c>
      <c r="J37" s="10">
        <f t="shared" si="3"/>
        <v>1.2</v>
      </c>
      <c r="W37" s="25"/>
      <c r="X37" s="25"/>
      <c r="Y37" s="25"/>
      <c r="AB37" s="25"/>
      <c r="AC37" s="25"/>
      <c r="AD37" s="25"/>
      <c r="AE37" s="25"/>
      <c r="AH37" s="38"/>
    </row>
    <row r="38" spans="1:34" x14ac:dyDescent="0.25">
      <c r="A38" t="str">
        <f>Demand!A38</f>
        <v>csuga</v>
      </c>
      <c r="B38" s="130">
        <f t="shared" si="8"/>
        <v>0.88800000000000001</v>
      </c>
      <c r="C38" s="130">
        <f t="shared" si="7"/>
        <v>0.88800000000000001</v>
      </c>
      <c r="D38" s="10">
        <v>3</v>
      </c>
      <c r="E38" s="10">
        <v>9</v>
      </c>
      <c r="F38" s="10">
        <v>9</v>
      </c>
      <c r="H38" t="str">
        <f>Sets!D37</f>
        <v>aconf</v>
      </c>
      <c r="I38" s="131">
        <f t="shared" si="6"/>
        <v>0.78400000000000003</v>
      </c>
      <c r="J38" s="10">
        <f t="shared" si="3"/>
        <v>1.2</v>
      </c>
      <c r="W38" s="25"/>
      <c r="X38" s="25"/>
      <c r="Y38" s="25"/>
      <c r="AB38" s="25"/>
      <c r="AC38" s="25"/>
      <c r="AD38" s="25"/>
      <c r="AE38" s="25"/>
      <c r="AH38" s="38"/>
    </row>
    <row r="39" spans="1:34" x14ac:dyDescent="0.25">
      <c r="A39" t="str">
        <f>Demand!A39</f>
        <v>cconf</v>
      </c>
      <c r="B39" s="130">
        <f t="shared" si="8"/>
        <v>0.88800000000000001</v>
      </c>
      <c r="C39" s="130">
        <f t="shared" si="7"/>
        <v>0.88800000000000001</v>
      </c>
      <c r="D39" s="10">
        <v>3</v>
      </c>
      <c r="E39" s="10">
        <v>9</v>
      </c>
      <c r="F39" s="10">
        <v>9</v>
      </c>
      <c r="H39" t="str">
        <f>Sets!D38</f>
        <v>apast</v>
      </c>
      <c r="I39" s="131">
        <f t="shared" si="6"/>
        <v>0.78400000000000003</v>
      </c>
      <c r="J39" s="10">
        <f t="shared" si="3"/>
        <v>1.2</v>
      </c>
      <c r="W39" s="25"/>
      <c r="X39" s="25"/>
      <c r="Y39" s="25"/>
      <c r="AB39" s="25"/>
      <c r="AC39" s="25"/>
      <c r="AD39" s="25"/>
      <c r="AE39" s="25"/>
      <c r="AH39" s="38"/>
    </row>
    <row r="40" spans="1:34" x14ac:dyDescent="0.25">
      <c r="A40" t="str">
        <f>Demand!A40</f>
        <v>cpast</v>
      </c>
      <c r="B40" s="130">
        <f t="shared" si="8"/>
        <v>0.88800000000000001</v>
      </c>
      <c r="C40" s="130">
        <f t="shared" si="7"/>
        <v>0.88800000000000001</v>
      </c>
      <c r="D40" s="10">
        <v>3</v>
      </c>
      <c r="E40" s="10">
        <v>9</v>
      </c>
      <c r="F40" s="10">
        <v>9</v>
      </c>
      <c r="H40" t="str">
        <f>Sets!D39</f>
        <v>aofoo</v>
      </c>
      <c r="I40" s="131">
        <f t="shared" si="6"/>
        <v>0.78400000000000003</v>
      </c>
      <c r="J40" s="10">
        <f t="shared" si="3"/>
        <v>1.2</v>
      </c>
      <c r="W40" s="25"/>
      <c r="X40" s="25"/>
      <c r="Y40" s="25"/>
      <c r="AB40" s="25"/>
      <c r="AC40" s="25"/>
      <c r="AD40" s="25"/>
      <c r="AE40" s="25"/>
      <c r="AH40" s="38"/>
    </row>
    <row r="41" spans="1:34" x14ac:dyDescent="0.25">
      <c r="A41" t="str">
        <f>Demand!A41</f>
        <v>cofoo</v>
      </c>
      <c r="B41" s="130">
        <f t="shared" si="8"/>
        <v>0.88800000000000001</v>
      </c>
      <c r="C41" s="130">
        <f t="shared" si="7"/>
        <v>0.88800000000000001</v>
      </c>
      <c r="D41" s="10">
        <v>3</v>
      </c>
      <c r="E41" s="10">
        <v>9</v>
      </c>
      <c r="F41" s="10">
        <v>9</v>
      </c>
      <c r="H41" t="str">
        <f>Sets!D40</f>
        <v>abevt</v>
      </c>
      <c r="I41" s="131">
        <f t="shared" si="6"/>
        <v>0.78400000000000003</v>
      </c>
      <c r="J41" s="10">
        <f t="shared" si="3"/>
        <v>1.2</v>
      </c>
      <c r="W41" s="25"/>
      <c r="X41" s="25"/>
      <c r="Y41" s="25"/>
      <c r="AB41" s="25"/>
      <c r="AC41" s="25"/>
      <c r="AD41" s="25"/>
      <c r="AE41" s="25"/>
      <c r="AH41" s="38"/>
    </row>
    <row r="42" spans="1:34" x14ac:dyDescent="0.25">
      <c r="A42" t="str">
        <f>Demand!A42</f>
        <v>cbevt</v>
      </c>
      <c r="B42" s="20">
        <f>VLOOKUP(VLOOKUP($A42,Elasticities_RawData!$N$8:$O$65,2,),Elasticities_RawData!$E$8:$G$48,2,)</f>
        <v>1.3320000000000001</v>
      </c>
      <c r="C42" s="20">
        <f>VLOOKUP(VLOOKUP($A42,Elasticities_RawData!$N$8:$O$65,2,),Elasticities_RawData!$E$8:$G$48,2,)</f>
        <v>1.3320000000000001</v>
      </c>
      <c r="D42" s="10">
        <v>3</v>
      </c>
      <c r="E42" s="10">
        <v>9</v>
      </c>
      <c r="F42" s="10">
        <v>9</v>
      </c>
      <c r="H42" t="str">
        <f>Sets!D41</f>
        <v>atext</v>
      </c>
      <c r="I42" s="131">
        <f t="shared" si="6"/>
        <v>0.78400000000000003</v>
      </c>
      <c r="J42" s="10">
        <f t="shared" si="3"/>
        <v>1.2</v>
      </c>
      <c r="W42" s="25"/>
      <c r="X42" s="25"/>
      <c r="Y42" s="25"/>
      <c r="AB42" s="25"/>
      <c r="AC42" s="25"/>
      <c r="AD42" s="25"/>
      <c r="AE42" s="25"/>
      <c r="AH42" s="38"/>
    </row>
    <row r="43" spans="1:34" x14ac:dyDescent="0.25">
      <c r="A43" t="str">
        <f>Demand!A43</f>
        <v>ctext</v>
      </c>
      <c r="B43" s="20">
        <f>VLOOKUP(VLOOKUP($A43,Elasticities_RawData!$N$8:$O$65,2,),Elasticities_RawData!$E$8:$G$48,2,)</f>
        <v>0.91100000000000003</v>
      </c>
      <c r="C43" s="20">
        <f>VLOOKUP(VLOOKUP($A43,Elasticities_RawData!$N$8:$O$65,2,),Elasticities_RawData!$E$8:$G$48,2,)</f>
        <v>0.91100000000000003</v>
      </c>
      <c r="D43" s="10">
        <v>3</v>
      </c>
      <c r="E43" s="10">
        <v>9</v>
      </c>
      <c r="F43" s="10">
        <v>9</v>
      </c>
      <c r="H43" t="str">
        <f>Sets!D42</f>
        <v>aclth</v>
      </c>
      <c r="I43" s="131">
        <f t="shared" si="6"/>
        <v>0.78400000000000003</v>
      </c>
      <c r="J43" s="10">
        <f t="shared" si="3"/>
        <v>1.2</v>
      </c>
      <c r="W43" s="25"/>
      <c r="X43" s="25"/>
      <c r="Y43" s="25"/>
      <c r="AB43" s="25"/>
      <c r="AC43" s="25"/>
      <c r="AD43" s="25"/>
      <c r="AE43" s="25"/>
      <c r="AH43" s="38"/>
    </row>
    <row r="44" spans="1:34" x14ac:dyDescent="0.25">
      <c r="A44" t="str">
        <f>Demand!A44</f>
        <v>cclth</v>
      </c>
      <c r="B44" s="20">
        <f>VLOOKUP(VLOOKUP($A44,Elasticities_RawData!$N$8:$O$65,2,),Elasticities_RawData!$E$8:$G$48,2,)</f>
        <v>1.3029999999999999</v>
      </c>
      <c r="C44" s="20">
        <f>VLOOKUP(VLOOKUP($A44,Elasticities_RawData!$N$8:$O$65,2,),Elasticities_RawData!$E$8:$G$48,2,)</f>
        <v>1.3029999999999999</v>
      </c>
      <c r="D44" s="10">
        <v>3</v>
      </c>
      <c r="E44" s="10">
        <v>9</v>
      </c>
      <c r="F44" s="10">
        <v>9</v>
      </c>
      <c r="H44" t="str">
        <f>Sets!D43</f>
        <v>aleat</v>
      </c>
      <c r="I44" s="131">
        <f t="shared" si="6"/>
        <v>0.78400000000000003</v>
      </c>
      <c r="J44" s="10">
        <f t="shared" si="3"/>
        <v>1.2</v>
      </c>
      <c r="W44" s="25"/>
      <c r="X44" s="25"/>
      <c r="Y44" s="25"/>
      <c r="AB44" s="25"/>
      <c r="AC44" s="25"/>
      <c r="AD44" s="25"/>
      <c r="AE44" s="25"/>
      <c r="AH44" s="38"/>
    </row>
    <row r="45" spans="1:34" x14ac:dyDescent="0.25">
      <c r="A45" t="str">
        <f>Demand!A45</f>
        <v>cleat</v>
      </c>
      <c r="B45" s="20">
        <f>VLOOKUP(VLOOKUP($A45,Elasticities_RawData!$N$8:$O$65,2,),Elasticities_RawData!$E$8:$G$48,2,)</f>
        <v>1.2829999999999999</v>
      </c>
      <c r="C45" s="20">
        <f>VLOOKUP(VLOOKUP($A45,Elasticities_RawData!$N$8:$O$65,2,),Elasticities_RawData!$E$8:$G$48,2,)</f>
        <v>1.2829999999999999</v>
      </c>
      <c r="D45" s="10">
        <v>3</v>
      </c>
      <c r="E45" s="10">
        <v>9</v>
      </c>
      <c r="F45" s="10">
        <v>9</v>
      </c>
      <c r="H45" t="str">
        <f>Sets!D44</f>
        <v>afoot</v>
      </c>
      <c r="I45" s="131">
        <f t="shared" si="6"/>
        <v>0.78400000000000003</v>
      </c>
      <c r="J45" s="10">
        <f t="shared" si="3"/>
        <v>1.2</v>
      </c>
      <c r="W45" s="25"/>
      <c r="X45" s="25"/>
      <c r="Y45" s="25"/>
      <c r="AB45" s="25"/>
      <c r="AC45" s="25"/>
      <c r="AD45" s="25"/>
      <c r="AE45" s="25"/>
      <c r="AH45" s="38"/>
    </row>
    <row r="46" spans="1:34" x14ac:dyDescent="0.25">
      <c r="A46" t="str">
        <f>Demand!A46</f>
        <v>cfoot</v>
      </c>
      <c r="B46" s="20">
        <f>VLOOKUP(VLOOKUP($A46,Elasticities_RawData!$N$8:$O$65,2,),Elasticities_RawData!$E$8:$G$48,2,)</f>
        <v>1.008</v>
      </c>
      <c r="C46" s="20">
        <f>VLOOKUP(VLOOKUP($A46,Elasticities_RawData!$N$8:$O$65,2,),Elasticities_RawData!$E$8:$G$48,2,)</f>
        <v>1.008</v>
      </c>
      <c r="D46" s="10">
        <v>3</v>
      </c>
      <c r="E46" s="10">
        <v>9</v>
      </c>
      <c r="F46" s="10">
        <v>9</v>
      </c>
      <c r="H46" t="str">
        <f>Sets!D45</f>
        <v>awood</v>
      </c>
      <c r="I46" s="131">
        <f t="shared" si="6"/>
        <v>0.78400000000000003</v>
      </c>
      <c r="J46" s="10">
        <f t="shared" si="3"/>
        <v>1.2</v>
      </c>
      <c r="W46" s="25"/>
      <c r="X46" s="25"/>
      <c r="Y46" s="25"/>
      <c r="AB46" s="25"/>
      <c r="AC46" s="25"/>
      <c r="AD46" s="25"/>
      <c r="AE46" s="25"/>
      <c r="AH46" s="38"/>
    </row>
    <row r="47" spans="1:34" x14ac:dyDescent="0.25">
      <c r="A47" t="str">
        <f>Demand!A47</f>
        <v>cwood</v>
      </c>
      <c r="B47" s="20">
        <f>VLOOKUP(VLOOKUP($A47,Elasticities_RawData!$N$8:$O$65,2,),Elasticities_RawData!$E$8:$G$48,2,)</f>
        <v>1.0649999999999999</v>
      </c>
      <c r="C47" s="20">
        <f>VLOOKUP(VLOOKUP($A47,Elasticities_RawData!$N$8:$O$65,2,),Elasticities_RawData!$E$8:$G$48,2,)</f>
        <v>1.0649999999999999</v>
      </c>
      <c r="D47" s="10">
        <v>3</v>
      </c>
      <c r="E47" s="10">
        <v>9</v>
      </c>
      <c r="F47" s="10">
        <v>9</v>
      </c>
      <c r="H47" t="str">
        <f>Sets!D46</f>
        <v>apapr</v>
      </c>
      <c r="I47" s="131">
        <f t="shared" si="6"/>
        <v>0.78400000000000003</v>
      </c>
      <c r="J47" s="10">
        <f t="shared" si="3"/>
        <v>1.2</v>
      </c>
      <c r="AB47" s="25"/>
      <c r="AC47" s="25"/>
      <c r="AD47" s="25"/>
      <c r="AH47" s="38"/>
    </row>
    <row r="48" spans="1:34" x14ac:dyDescent="0.25">
      <c r="A48" t="str">
        <f>Demand!A48</f>
        <v>cpapr</v>
      </c>
      <c r="B48" s="20">
        <f>VLOOKUP(VLOOKUP($A48,Elasticities_RawData!$N$8:$O$65,2,),Elasticities_RawData!$E$8:$G$48,2,)</f>
        <v>0.84299999999999997</v>
      </c>
      <c r="C48" s="20">
        <f>VLOOKUP(VLOOKUP($A48,Elasticities_RawData!$N$8:$O$65,2,),Elasticities_RawData!$E$8:$G$48,2,)</f>
        <v>0.84299999999999997</v>
      </c>
      <c r="D48" s="10">
        <v>3</v>
      </c>
      <c r="E48" s="10">
        <v>9</v>
      </c>
      <c r="F48" s="10">
        <v>9</v>
      </c>
      <c r="H48" t="str">
        <f>Sets!D47</f>
        <v>aprnt</v>
      </c>
      <c r="I48" s="131">
        <f t="shared" si="6"/>
        <v>0.78400000000000003</v>
      </c>
      <c r="J48" s="10">
        <f t="shared" si="3"/>
        <v>1.2</v>
      </c>
      <c r="AB48" s="25"/>
      <c r="AC48" s="25"/>
      <c r="AD48" s="25"/>
      <c r="AH48" s="38"/>
    </row>
    <row r="49" spans="1:36" x14ac:dyDescent="0.25">
      <c r="A49" t="str">
        <f>Demand!A49</f>
        <v>cprnt</v>
      </c>
      <c r="B49" s="20">
        <f>VLOOKUP(VLOOKUP($A49,Elasticities_RawData!$N$8:$O$65,2,),Elasticities_RawData!$E$8:$G$48,2,)</f>
        <v>0.41299999999999998</v>
      </c>
      <c r="C49" s="20">
        <f>VLOOKUP(VLOOKUP($A49,Elasticities_RawData!$N$8:$O$65,2,),Elasticities_RawData!$E$8:$G$48,2,)</f>
        <v>0.41299999999999998</v>
      </c>
      <c r="D49" s="10">
        <v>3</v>
      </c>
      <c r="E49" s="10">
        <v>9</v>
      </c>
      <c r="F49" s="10">
        <v>9</v>
      </c>
      <c r="H49" t="str">
        <f>Sets!D48</f>
        <v>apetr</v>
      </c>
      <c r="I49" s="131">
        <f t="shared" si="6"/>
        <v>0.78400000000000003</v>
      </c>
      <c r="J49" s="10">
        <f t="shared" si="3"/>
        <v>1.2</v>
      </c>
    </row>
    <row r="50" spans="1:36" x14ac:dyDescent="0.25">
      <c r="A50" t="str">
        <f>Demand!A50</f>
        <v>cpetr-p</v>
      </c>
      <c r="B50" s="20">
        <f>VLOOKUP(VLOOKUP($A50,Elasticities_RawData!$N$8:$O$65,2,),Elasticities_RawData!$E$8:$G$48,2,)</f>
        <v>0.93700000000000006</v>
      </c>
      <c r="C50" s="20">
        <f>VLOOKUP(VLOOKUP($A50,Elasticities_RawData!$N$8:$O$65,2,),Elasticities_RawData!$E$8:$G$48,2,)</f>
        <v>0.93700000000000006</v>
      </c>
      <c r="D50" s="10">
        <v>3</v>
      </c>
      <c r="E50" s="10">
        <v>9</v>
      </c>
      <c r="F50" s="10">
        <v>9</v>
      </c>
      <c r="H50" t="str">
        <f>Sets!D49</f>
        <v>ahydr</v>
      </c>
      <c r="I50" s="131">
        <f t="shared" si="6"/>
        <v>0.78400000000000003</v>
      </c>
      <c r="J50" s="10">
        <f t="shared" si="3"/>
        <v>1.2</v>
      </c>
      <c r="X50" s="10"/>
      <c r="AC50" s="10"/>
    </row>
    <row r="51" spans="1:36" x14ac:dyDescent="0.25">
      <c r="A51" t="str">
        <f>Demand!A51</f>
        <v>cpetr-d</v>
      </c>
      <c r="B51" s="20">
        <f>VLOOKUP(VLOOKUP($A51,Elasticities_RawData!$N$8:$O$65,2,),Elasticities_RawData!$E$8:$G$48,2,)</f>
        <v>0.93700000000000006</v>
      </c>
      <c r="C51" s="20">
        <f>VLOOKUP(VLOOKUP($A51,Elasticities_RawData!$N$8:$O$65,2,),Elasticities_RawData!$E$8:$G$48,2,)</f>
        <v>0.93700000000000006</v>
      </c>
      <c r="D51" s="10">
        <v>3</v>
      </c>
      <c r="E51" s="10">
        <v>9</v>
      </c>
      <c r="F51" s="10">
        <v>9</v>
      </c>
      <c r="H51" t="str">
        <f>Sets!D50</f>
        <v>aammo</v>
      </c>
      <c r="I51" s="131">
        <f t="shared" si="6"/>
        <v>0.78400000000000003</v>
      </c>
      <c r="J51" s="10">
        <f t="shared" si="3"/>
        <v>1.2</v>
      </c>
    </row>
    <row r="52" spans="1:36" x14ac:dyDescent="0.25">
      <c r="A52" t="str">
        <f>Demand!A52</f>
        <v>cpetr-h</v>
      </c>
      <c r="B52" s="130">
        <f>B51</f>
        <v>0.93700000000000006</v>
      </c>
      <c r="C52" s="130">
        <f t="shared" ref="C52:C54" si="9">C51</f>
        <v>0.93700000000000006</v>
      </c>
      <c r="D52" s="10">
        <v>3</v>
      </c>
      <c r="E52" s="10">
        <v>9</v>
      </c>
      <c r="F52" s="10">
        <v>9</v>
      </c>
      <c r="H52" t="str">
        <f>Sets!D51</f>
        <v>abchm</v>
      </c>
      <c r="I52" s="131">
        <f t="shared" si="6"/>
        <v>0.78400000000000003</v>
      </c>
      <c r="J52" s="10">
        <f t="shared" si="3"/>
        <v>1.2</v>
      </c>
    </row>
    <row r="53" spans="1:36" x14ac:dyDescent="0.25">
      <c r="A53" t="str">
        <f>Demand!A53</f>
        <v>cpetr-k</v>
      </c>
      <c r="B53" s="130">
        <f t="shared" ref="B53:B54" si="10">B52</f>
        <v>0.93700000000000006</v>
      </c>
      <c r="C53" s="130">
        <f t="shared" si="9"/>
        <v>0.93700000000000006</v>
      </c>
      <c r="D53" s="10">
        <v>3</v>
      </c>
      <c r="E53" s="10">
        <v>9</v>
      </c>
      <c r="F53" s="10">
        <v>9</v>
      </c>
      <c r="H53" t="str">
        <f>Sets!D52</f>
        <v>aochm</v>
      </c>
      <c r="I53" s="131">
        <f t="shared" si="6"/>
        <v>0.78400000000000003</v>
      </c>
      <c r="J53" s="10">
        <f t="shared" si="3"/>
        <v>1.2</v>
      </c>
    </row>
    <row r="54" spans="1:36" x14ac:dyDescent="0.25">
      <c r="A54" t="str">
        <f>Demand!A54</f>
        <v>cpetr-l</v>
      </c>
      <c r="B54" s="130">
        <f t="shared" si="10"/>
        <v>0.93700000000000006</v>
      </c>
      <c r="C54" s="130">
        <f t="shared" si="9"/>
        <v>0.93700000000000006</v>
      </c>
      <c r="D54" s="10">
        <v>3</v>
      </c>
      <c r="E54" s="10">
        <v>9</v>
      </c>
      <c r="F54" s="10">
        <v>9</v>
      </c>
      <c r="H54" t="str">
        <f>Sets!D53</f>
        <v>arubb</v>
      </c>
      <c r="I54" s="131">
        <f t="shared" si="6"/>
        <v>0.78400000000000003</v>
      </c>
      <c r="J54" s="10">
        <f t="shared" si="3"/>
        <v>1.2</v>
      </c>
    </row>
    <row r="55" spans="1:36" x14ac:dyDescent="0.25">
      <c r="A55" t="str">
        <f>Demand!A55</f>
        <v>chydr</v>
      </c>
      <c r="B55" s="20">
        <f>VLOOKUP(VLOOKUP($A55,Elasticities_RawData!$N$8:$O$65,2,),Elasticities_RawData!$E$8:$G$48,2,)</f>
        <v>0.27700000000000002</v>
      </c>
      <c r="C55" s="20">
        <f>VLOOKUP(VLOOKUP($A55,Elasticities_RawData!$N$8:$O$65,2,),Elasticities_RawData!$E$8:$G$48,2,)</f>
        <v>0.27700000000000002</v>
      </c>
      <c r="D55" s="10">
        <v>3</v>
      </c>
      <c r="E55" s="10">
        <v>9</v>
      </c>
      <c r="F55" s="10">
        <v>9</v>
      </c>
      <c r="H55" t="str">
        <f>Sets!D54</f>
        <v>aplas</v>
      </c>
      <c r="I55" s="131">
        <f t="shared" si="6"/>
        <v>0.78400000000000003</v>
      </c>
      <c r="J55" s="10">
        <f t="shared" si="3"/>
        <v>1.2</v>
      </c>
    </row>
    <row r="56" spans="1:36" x14ac:dyDescent="0.25">
      <c r="A56" t="str">
        <f>Demand!A56</f>
        <v>cammo</v>
      </c>
      <c r="B56" s="130">
        <f>B55</f>
        <v>0.27700000000000002</v>
      </c>
      <c r="C56" s="130">
        <f>C55</f>
        <v>0.27700000000000002</v>
      </c>
      <c r="D56" s="10">
        <v>3</v>
      </c>
      <c r="E56" s="10">
        <v>9</v>
      </c>
      <c r="F56" s="10">
        <v>9</v>
      </c>
      <c r="H56" t="str">
        <f>Sets!D55</f>
        <v>aconc</v>
      </c>
      <c r="I56" s="131">
        <f t="shared" si="6"/>
        <v>0.78400000000000003</v>
      </c>
      <c r="J56" s="10">
        <f t="shared" si="3"/>
        <v>1.2</v>
      </c>
    </row>
    <row r="57" spans="1:36" x14ac:dyDescent="0.25">
      <c r="A57" t="str">
        <f>Demand!A57</f>
        <v>cbchm</v>
      </c>
      <c r="B57" s="20">
        <f>VLOOKUP(VLOOKUP($A57,Elasticities_RawData!$N$8:$O$65,2,),Elasticities_RawData!$E$8:$G$48,2,)</f>
        <v>0.27700000000000002</v>
      </c>
      <c r="C57" s="20">
        <f>VLOOKUP(VLOOKUP($A57,Elasticities_RawData!$N$8:$O$65,2,),Elasticities_RawData!$E$8:$G$48,2,)</f>
        <v>0.27700000000000002</v>
      </c>
      <c r="D57" s="10">
        <v>3</v>
      </c>
      <c r="E57" s="10">
        <v>9</v>
      </c>
      <c r="F57" s="10">
        <v>9</v>
      </c>
      <c r="H57" t="str">
        <f>Sets!D56</f>
        <v>acmnt</v>
      </c>
      <c r="I57" s="131">
        <f t="shared" si="6"/>
        <v>0.78400000000000003</v>
      </c>
      <c r="J57" s="10">
        <f t="shared" si="3"/>
        <v>1.2</v>
      </c>
    </row>
    <row r="58" spans="1:36" x14ac:dyDescent="0.25">
      <c r="A58" t="str">
        <f>Demand!A58</f>
        <v>cochm</v>
      </c>
      <c r="B58" s="20">
        <f>VLOOKUP(VLOOKUP($A58,Elasticities_RawData!$N$8:$O$65,2,),Elasticities_RawData!$E$8:$G$48,2,)</f>
        <v>0.73499999999999999</v>
      </c>
      <c r="C58" s="20">
        <f>VLOOKUP(VLOOKUP($A58,Elasticities_RawData!$N$8:$O$65,2,),Elasticities_RawData!$E$8:$G$48,2,)</f>
        <v>0.73499999999999999</v>
      </c>
      <c r="D58" s="10">
        <v>3</v>
      </c>
      <c r="E58" s="10">
        <v>9</v>
      </c>
      <c r="F58" s="10">
        <v>9</v>
      </c>
      <c r="H58" t="str">
        <f>Sets!D57</f>
        <v>anmet</v>
      </c>
      <c r="I58" s="131">
        <f t="shared" si="6"/>
        <v>0.78400000000000003</v>
      </c>
      <c r="J58" s="10">
        <f t="shared" si="3"/>
        <v>1.2</v>
      </c>
    </row>
    <row r="59" spans="1:36" x14ac:dyDescent="0.25">
      <c r="A59" t="str">
        <f>Demand!A59</f>
        <v>crubb</v>
      </c>
      <c r="B59" s="20">
        <f>VLOOKUP(VLOOKUP($A59,Elasticities_RawData!$N$8:$O$65,2,),Elasticities_RawData!$E$8:$G$48,2,)</f>
        <v>1.1399999999999999</v>
      </c>
      <c r="C59" s="20">
        <f>VLOOKUP(VLOOKUP($A59,Elasticities_RawData!$N$8:$O$65,2,),Elasticities_RawData!$E$8:$G$48,2,)</f>
        <v>1.1399999999999999</v>
      </c>
      <c r="D59" s="10">
        <v>3</v>
      </c>
      <c r="E59" s="10">
        <v>9</v>
      </c>
      <c r="F59" s="10">
        <v>9</v>
      </c>
      <c r="H59" t="str">
        <f>Sets!D58</f>
        <v>airon</v>
      </c>
      <c r="I59" s="131">
        <f t="shared" si="6"/>
        <v>0.78400000000000003</v>
      </c>
      <c r="J59" s="10">
        <f>J27</f>
        <v>1.2</v>
      </c>
    </row>
    <row r="60" spans="1:36" x14ac:dyDescent="0.25">
      <c r="A60" t="str">
        <f>Demand!A60</f>
        <v>cplas</v>
      </c>
      <c r="B60" s="20">
        <f>VLOOKUP(VLOOKUP($A60,Elasticities_RawData!$N$8:$O$65,2,),Elasticities_RawData!$E$8:$G$48,2,)</f>
        <v>0.77</v>
      </c>
      <c r="C60" s="20">
        <f>VLOOKUP(VLOOKUP($A60,Elasticities_RawData!$N$8:$O$65,2,),Elasticities_RawData!$E$8:$G$48,2,)</f>
        <v>0.77</v>
      </c>
      <c r="D60" s="10">
        <v>3</v>
      </c>
      <c r="E60" s="10">
        <v>9</v>
      </c>
      <c r="F60" s="10">
        <v>9</v>
      </c>
      <c r="H60" t="str">
        <f>Sets!D59</f>
        <v>anfrm</v>
      </c>
      <c r="I60" s="131">
        <f t="shared" si="6"/>
        <v>0.78400000000000003</v>
      </c>
      <c r="J60" s="10">
        <f t="shared" ref="J60:J89" si="11">J28</f>
        <v>1.2</v>
      </c>
    </row>
    <row r="61" spans="1:36" x14ac:dyDescent="0.25">
      <c r="A61" t="str">
        <f>Demand!A61</f>
        <v>cconc</v>
      </c>
      <c r="B61" s="130">
        <f t="shared" ref="B61" si="12">B62</f>
        <v>0.51700000000000002</v>
      </c>
      <c r="C61" s="130">
        <f t="shared" ref="C61:C62" si="13">C62</f>
        <v>0.51700000000000002</v>
      </c>
      <c r="D61" s="10">
        <v>3</v>
      </c>
      <c r="E61" s="10">
        <v>9</v>
      </c>
      <c r="F61" s="10">
        <v>9</v>
      </c>
      <c r="H61" t="str">
        <f>Sets!D60</f>
        <v>ametp</v>
      </c>
      <c r="I61" s="131">
        <f t="shared" si="6"/>
        <v>0.78400000000000003</v>
      </c>
      <c r="J61" s="10">
        <f t="shared" si="11"/>
        <v>1.2</v>
      </c>
    </row>
    <row r="62" spans="1:36" x14ac:dyDescent="0.25">
      <c r="A62" t="str">
        <f>Demand!A62</f>
        <v>ccmnt</v>
      </c>
      <c r="B62" s="130">
        <f>B63</f>
        <v>0.51700000000000002</v>
      </c>
      <c r="C62" s="130">
        <f t="shared" si="13"/>
        <v>0.51700000000000002</v>
      </c>
      <c r="D62" s="10">
        <v>3</v>
      </c>
      <c r="E62" s="10">
        <v>9</v>
      </c>
      <c r="F62" s="10">
        <v>9</v>
      </c>
      <c r="H62" t="str">
        <f>Sets!D61</f>
        <v>amach</v>
      </c>
      <c r="I62" s="131">
        <f t="shared" si="6"/>
        <v>0.78400000000000003</v>
      </c>
      <c r="J62" s="10">
        <f t="shared" si="11"/>
        <v>1.2</v>
      </c>
    </row>
    <row r="63" spans="1:36" x14ac:dyDescent="0.25">
      <c r="A63" t="str">
        <f>Demand!A63</f>
        <v>cnmet</v>
      </c>
      <c r="B63" s="20">
        <f>VLOOKUP(VLOOKUP($A63,Elasticities_RawData!$N$8:$O$65,2,),Elasticities_RawData!$E$8:$G$48,2,)</f>
        <v>0.51700000000000002</v>
      </c>
      <c r="C63" s="20">
        <f>VLOOKUP(VLOOKUP($A63,Elasticities_RawData!$N$8:$O$65,2,),Elasticities_RawData!$E$8:$G$48,2,)</f>
        <v>0.51700000000000002</v>
      </c>
      <c r="D63" s="10">
        <v>3</v>
      </c>
      <c r="E63" s="10">
        <v>9</v>
      </c>
      <c r="F63" s="10">
        <v>9</v>
      </c>
      <c r="H63" t="str">
        <f>Sets!D62</f>
        <v>amach_e</v>
      </c>
      <c r="I63" s="131">
        <f t="shared" si="6"/>
        <v>0.78400000000000003</v>
      </c>
      <c r="J63" s="10">
        <f t="shared" si="11"/>
        <v>1.2</v>
      </c>
      <c r="AI63" s="38"/>
    </row>
    <row r="64" spans="1:36" x14ac:dyDescent="0.25">
      <c r="A64" t="str">
        <f>Demand!A64</f>
        <v>ciron</v>
      </c>
      <c r="B64" s="20">
        <f>VLOOKUP(VLOOKUP($A64,Elasticities_RawData!$N$8:$O$65,2,),Elasticities_RawData!$E$8:$G$48,2,)</f>
        <v>1.274</v>
      </c>
      <c r="C64" s="20">
        <f>VLOOKUP(VLOOKUP($A64,Elasticities_RawData!$N$8:$O$65,2,),Elasticities_RawData!$E$8:$G$48,2,)</f>
        <v>1.274</v>
      </c>
      <c r="D64" s="10">
        <v>3</v>
      </c>
      <c r="E64" s="10">
        <v>9</v>
      </c>
      <c r="F64" s="10">
        <v>9</v>
      </c>
      <c r="H64" t="str">
        <f>Sets!D63</f>
        <v>afcel</v>
      </c>
      <c r="I64" s="131">
        <f t="shared" si="6"/>
        <v>0.78400000000000003</v>
      </c>
      <c r="J64" s="10">
        <f t="shared" si="11"/>
        <v>1.2</v>
      </c>
      <c r="AI64" s="38"/>
      <c r="AJ64" s="38"/>
    </row>
    <row r="65" spans="1:36" x14ac:dyDescent="0.25">
      <c r="A65" t="str">
        <f>Demand!A65</f>
        <v>cnfrm</v>
      </c>
      <c r="B65" s="20">
        <f>VLOOKUP(VLOOKUP($A65,Elasticities_RawData!$N$8:$O$65,2,),Elasticities_RawData!$E$8:$G$48,2,)</f>
        <v>1.379</v>
      </c>
      <c r="C65" s="20">
        <f>VLOOKUP(VLOOKUP($A65,Elasticities_RawData!$N$8:$O$65,2,),Elasticities_RawData!$E$8:$G$48,2,)</f>
        <v>1.379</v>
      </c>
      <c r="D65" s="10">
        <v>3</v>
      </c>
      <c r="E65" s="10">
        <v>9</v>
      </c>
      <c r="F65" s="10">
        <v>9</v>
      </c>
      <c r="H65" t="str">
        <f>Sets!D64</f>
        <v>aelct</v>
      </c>
      <c r="I65" s="131">
        <f t="shared" si="6"/>
        <v>0.78400000000000003</v>
      </c>
      <c r="J65" s="10">
        <f t="shared" si="11"/>
        <v>1.2</v>
      </c>
      <c r="AF65" s="25"/>
      <c r="AH65" s="38"/>
      <c r="AI65" s="38"/>
      <c r="AJ65" s="38"/>
    </row>
    <row r="66" spans="1:36" x14ac:dyDescent="0.25">
      <c r="A66" t="str">
        <f>Demand!A66</f>
        <v>cmetp</v>
      </c>
      <c r="B66" s="20">
        <f>VLOOKUP(VLOOKUP($A66,Elasticities_RawData!$N$8:$O$65,2,),Elasticities_RawData!$E$8:$G$48,2,)</f>
        <v>0.65</v>
      </c>
      <c r="C66" s="20">
        <f>VLOOKUP(VLOOKUP($A66,Elasticities_RawData!$N$8:$O$65,2,),Elasticities_RawData!$E$8:$G$48,2,)</f>
        <v>0.65</v>
      </c>
      <c r="D66" s="10">
        <v>3</v>
      </c>
      <c r="E66" s="10">
        <v>9</v>
      </c>
      <c r="F66" s="10">
        <v>9</v>
      </c>
      <c r="H66" t="str">
        <f>Sets!D65</f>
        <v>aemch</v>
      </c>
      <c r="I66" s="131">
        <f t="shared" si="6"/>
        <v>0.78400000000000003</v>
      </c>
      <c r="J66" s="10">
        <f t="shared" si="11"/>
        <v>1.2</v>
      </c>
      <c r="AF66" s="25"/>
      <c r="AJ66" s="38"/>
    </row>
    <row r="67" spans="1:36" x14ac:dyDescent="0.25">
      <c r="A67" t="str">
        <f>Demand!A67</f>
        <v>cmach</v>
      </c>
      <c r="B67" s="20">
        <f>VLOOKUP(VLOOKUP($A67,Elasticities_RawData!$N$8:$O$65,2,),Elasticities_RawData!$E$8:$G$48,2,)</f>
        <v>0.32</v>
      </c>
      <c r="C67" s="20">
        <f>VLOOKUP(VLOOKUP($A67,Elasticities_RawData!$N$8:$O$65,2,),Elasticities_RawData!$E$8:$G$48,2,)</f>
        <v>0.32</v>
      </c>
      <c r="D67" s="10">
        <v>3</v>
      </c>
      <c r="E67" s="10">
        <v>9</v>
      </c>
      <c r="F67" s="10">
        <v>9</v>
      </c>
      <c r="H67" t="str">
        <f>Sets!D66</f>
        <v>aemch_e</v>
      </c>
      <c r="I67" s="131">
        <f t="shared" si="6"/>
        <v>0.78400000000000003</v>
      </c>
      <c r="J67" s="10">
        <f t="shared" si="11"/>
        <v>1.2</v>
      </c>
      <c r="AF67" s="25"/>
      <c r="AJ67" s="38"/>
    </row>
    <row r="68" spans="1:36" x14ac:dyDescent="0.25">
      <c r="A68" t="str">
        <f>Demand!A68</f>
        <v>cmach_e</v>
      </c>
      <c r="B68" s="130">
        <f>B67</f>
        <v>0.32</v>
      </c>
      <c r="C68" s="130">
        <f>C67</f>
        <v>0.32</v>
      </c>
      <c r="D68" s="10">
        <v>3</v>
      </c>
      <c r="E68" s="10">
        <v>9</v>
      </c>
      <c r="F68" s="10">
        <v>9</v>
      </c>
      <c r="H68" t="str">
        <f>Sets!D67</f>
        <v>asequ</v>
      </c>
      <c r="I68" s="131">
        <f t="shared" si="6"/>
        <v>0.78400000000000003</v>
      </c>
      <c r="J68" s="10">
        <f t="shared" si="11"/>
        <v>1.2</v>
      </c>
      <c r="AF68" s="25"/>
      <c r="AH68" s="38"/>
      <c r="AJ68" s="38"/>
    </row>
    <row r="69" spans="1:36" x14ac:dyDescent="0.25">
      <c r="A69" t="str">
        <f>Demand!A69</f>
        <v>cfcel</v>
      </c>
      <c r="B69" s="130">
        <f t="shared" ref="B69" si="14">B70</f>
        <v>0.88600000000000001</v>
      </c>
      <c r="C69" s="130">
        <f t="shared" ref="C69:C70" si="15">C70</f>
        <v>0.88600000000000001</v>
      </c>
      <c r="D69" s="10">
        <v>3</v>
      </c>
      <c r="E69" s="10">
        <v>9</v>
      </c>
      <c r="F69" s="10">
        <v>9</v>
      </c>
      <c r="H69" t="str">
        <f>Sets!D68</f>
        <v>avehi</v>
      </c>
      <c r="I69" s="131">
        <f t="shared" si="6"/>
        <v>0.78400000000000003</v>
      </c>
      <c r="J69" s="10">
        <f t="shared" si="11"/>
        <v>1.2</v>
      </c>
      <c r="AE69" s="25"/>
      <c r="AH69" s="38"/>
    </row>
    <row r="70" spans="1:36" x14ac:dyDescent="0.25">
      <c r="A70" t="str">
        <f>Demand!A70</f>
        <v>celct</v>
      </c>
      <c r="B70" s="130">
        <f>B71</f>
        <v>0.88600000000000001</v>
      </c>
      <c r="C70" s="130">
        <f t="shared" si="15"/>
        <v>0.88600000000000001</v>
      </c>
      <c r="D70" s="10">
        <v>3</v>
      </c>
      <c r="E70" s="10">
        <v>9</v>
      </c>
      <c r="F70" s="10">
        <v>9</v>
      </c>
      <c r="H70" t="str">
        <f>Sets!D69</f>
        <v>atequ</v>
      </c>
      <c r="I70" s="131">
        <f t="shared" si="6"/>
        <v>0.78400000000000003</v>
      </c>
      <c r="J70" s="10">
        <f t="shared" si="11"/>
        <v>1.2</v>
      </c>
      <c r="AH70" s="38"/>
    </row>
    <row r="71" spans="1:36" x14ac:dyDescent="0.25">
      <c r="A71" t="str">
        <f>Demand!A71</f>
        <v>cemch</v>
      </c>
      <c r="B71" s="20">
        <f>VLOOKUP(VLOOKUP($A71,Elasticities_RawData!$N$8:$O$65,2,),Elasticities_RawData!$E$8:$G$48,2,)</f>
        <v>0.88600000000000001</v>
      </c>
      <c r="C71" s="20">
        <f>VLOOKUP(VLOOKUP($A71,Elasticities_RawData!$N$8:$O$65,2,),Elasticities_RawData!$E$8:$G$48,2,)</f>
        <v>0.88600000000000001</v>
      </c>
      <c r="D71" s="10">
        <v>3</v>
      </c>
      <c r="E71" s="10">
        <v>9</v>
      </c>
      <c r="F71" s="10">
        <v>9</v>
      </c>
      <c r="H71" t="str">
        <f>Sets!D70</f>
        <v>afurn</v>
      </c>
      <c r="I71" s="131">
        <f t="shared" si="6"/>
        <v>0.78400000000000003</v>
      </c>
      <c r="J71" s="10">
        <f t="shared" si="11"/>
        <v>1.2</v>
      </c>
      <c r="AH71" s="38"/>
    </row>
    <row r="72" spans="1:36" x14ac:dyDescent="0.25">
      <c r="A72" t="str">
        <f>Demand!A72</f>
        <v>cemch_e</v>
      </c>
      <c r="B72" s="130">
        <f>B71</f>
        <v>0.88600000000000001</v>
      </c>
      <c r="C72" s="130">
        <f>C71</f>
        <v>0.88600000000000001</v>
      </c>
      <c r="D72" s="10">
        <v>3</v>
      </c>
      <c r="E72" s="10">
        <v>9</v>
      </c>
      <c r="F72" s="10">
        <v>9</v>
      </c>
      <c r="H72" t="str">
        <f>Sets!D71</f>
        <v>aoman</v>
      </c>
      <c r="I72" s="131">
        <f t="shared" si="6"/>
        <v>0.78400000000000003</v>
      </c>
      <c r="J72" s="10">
        <f t="shared" si="11"/>
        <v>1.2</v>
      </c>
      <c r="AH72" s="38"/>
    </row>
    <row r="73" spans="1:36" x14ac:dyDescent="0.25">
      <c r="A73" t="str">
        <f>Demand!A73</f>
        <v>csequ</v>
      </c>
      <c r="B73" s="20">
        <f>VLOOKUP(VLOOKUP($A73,Elasticities_RawData!$N$8:$O$65,2,),Elasticities_RawData!$E$8:$G$48,2,)</f>
        <v>0.82599999999999996</v>
      </c>
      <c r="C73" s="20">
        <f>VLOOKUP(VLOOKUP($A73,Elasticities_RawData!$N$8:$O$65,2,),Elasticities_RawData!$E$8:$G$48,2,)</f>
        <v>0.82599999999999996</v>
      </c>
      <c r="D73" s="10">
        <v>3</v>
      </c>
      <c r="E73" s="10">
        <v>9</v>
      </c>
      <c r="F73" s="10">
        <v>9</v>
      </c>
      <c r="H73" t="str">
        <f>Sets!D72</f>
        <v>aelec</v>
      </c>
      <c r="I73" s="10">
        <f>VLOOKUP($H73,Elasticities_RawData!$I$8:$K$16,3,)</f>
        <v>0.72099999999999997</v>
      </c>
      <c r="J73" s="10">
        <f t="shared" si="11"/>
        <v>1.2</v>
      </c>
      <c r="AH73" s="38"/>
    </row>
    <row r="74" spans="1:36" x14ac:dyDescent="0.25">
      <c r="A74" t="str">
        <f>Demand!A74</f>
        <v>cvehi</v>
      </c>
      <c r="B74" s="20">
        <f>VLOOKUP(VLOOKUP($A74,Elasticities_RawData!$N$8:$O$65,2,),Elasticities_RawData!$E$8:$G$48,2,)</f>
        <v>0.224</v>
      </c>
      <c r="C74" s="20">
        <f>VLOOKUP(VLOOKUP($A74,Elasticities_RawData!$N$8:$O$65,2,),Elasticities_RawData!$E$8:$G$48,2,)</f>
        <v>0.224</v>
      </c>
      <c r="D74" s="10">
        <v>3</v>
      </c>
      <c r="E74" s="10">
        <v>9</v>
      </c>
      <c r="F74" s="10">
        <v>9</v>
      </c>
      <c r="H74" t="str">
        <f>Sets!D73</f>
        <v>awatr</v>
      </c>
      <c r="I74" s="131">
        <f>I73</f>
        <v>0.72099999999999997</v>
      </c>
      <c r="J74" s="10">
        <f t="shared" si="11"/>
        <v>1.2</v>
      </c>
    </row>
    <row r="75" spans="1:36" x14ac:dyDescent="0.25">
      <c r="A75" t="str">
        <f>Demand!A75</f>
        <v>ctequ</v>
      </c>
      <c r="B75" s="20">
        <f>VLOOKUP(VLOOKUP($A75,Elasticities_RawData!$N$8:$O$65,2,),Elasticities_RawData!$E$8:$G$48,2,)</f>
        <v>0.29499999999999998</v>
      </c>
      <c r="C75" s="20">
        <f>VLOOKUP(VLOOKUP($A75,Elasticities_RawData!$N$8:$O$65,2,),Elasticities_RawData!$E$8:$G$48,2,)</f>
        <v>0.29499999999999998</v>
      </c>
      <c r="D75" s="10">
        <v>3</v>
      </c>
      <c r="E75" s="10">
        <v>9</v>
      </c>
      <c r="F75" s="10">
        <v>9</v>
      </c>
      <c r="H75" t="str">
        <f>Sets!D74</f>
        <v>acons</v>
      </c>
      <c r="I75" s="10">
        <f>VLOOKUP($H75,Elasticities_RawData!$I$8:$K$16,3,)</f>
        <v>0.71499999999999997</v>
      </c>
      <c r="J75" s="10">
        <f t="shared" si="11"/>
        <v>1.2</v>
      </c>
    </row>
    <row r="76" spans="1:36" x14ac:dyDescent="0.25">
      <c r="A76" t="str">
        <f>Demand!A76</f>
        <v>cfurn</v>
      </c>
      <c r="B76" s="20">
        <f>VLOOKUP(VLOOKUP($A76,Elasticities_RawData!$N$8:$O$65,2,),Elasticities_RawData!$E$8:$G$48,2,)</f>
        <v>0.90900000000000003</v>
      </c>
      <c r="C76" s="20">
        <f>VLOOKUP(VLOOKUP($A76,Elasticities_RawData!$N$8:$O$65,2,),Elasticities_RawData!$E$8:$G$48,2,)</f>
        <v>0.90900000000000003</v>
      </c>
      <c r="D76" s="10">
        <v>3</v>
      </c>
      <c r="E76" s="10">
        <v>9</v>
      </c>
      <c r="F76" s="10">
        <v>9</v>
      </c>
      <c r="H76" t="str">
        <f>Sets!D75</f>
        <v>acons_e</v>
      </c>
      <c r="I76" s="131">
        <f>I75</f>
        <v>0.71499999999999997</v>
      </c>
      <c r="J76" s="10">
        <f t="shared" si="11"/>
        <v>1.2</v>
      </c>
    </row>
    <row r="77" spans="1:36" x14ac:dyDescent="0.25">
      <c r="A77" t="str">
        <f>Demand!A77</f>
        <v>coman</v>
      </c>
      <c r="B77" s="20">
        <f>VLOOKUP(VLOOKUP($A77,Elasticities_RawData!$N$8:$O$65,2,),Elasticities_RawData!$E$8:$G$48,2,)</f>
        <v>1.119</v>
      </c>
      <c r="C77" s="20">
        <f>VLOOKUP(VLOOKUP($A77,Elasticities_RawData!$N$8:$O$65,2,),Elasticities_RawData!$E$8:$G$48,2,)</f>
        <v>1.119</v>
      </c>
      <c r="D77" s="10">
        <v>3</v>
      </c>
      <c r="E77" s="10">
        <v>9</v>
      </c>
      <c r="F77" s="10">
        <v>9</v>
      </c>
      <c r="H77" t="str">
        <f>Sets!D76</f>
        <v>atrad</v>
      </c>
      <c r="I77" s="10">
        <f>VLOOKUP($H77,Elasticities_RawData!$I$8:$K$16,3,)</f>
        <v>0.71699999999999997</v>
      </c>
      <c r="J77" s="10">
        <f t="shared" si="11"/>
        <v>1.2</v>
      </c>
    </row>
    <row r="78" spans="1:36" x14ac:dyDescent="0.25">
      <c r="A78" t="str">
        <f>Demand!A78</f>
        <v>celec</v>
      </c>
      <c r="B78" s="20">
        <f>VLOOKUP(VLOOKUP($A78,Elasticities_RawData!$N$8:$O$65,2,),Elasticities_RawData!$E$8:$G$48,2,)</f>
        <v>0.96499999999999997</v>
      </c>
      <c r="C78" s="20">
        <f>VLOOKUP(VLOOKUP($A78,Elasticities_RawData!$N$8:$O$65,2,),Elasticities_RawData!$E$8:$G$48,2,)</f>
        <v>0.96499999999999997</v>
      </c>
      <c r="D78" s="10">
        <v>3</v>
      </c>
      <c r="E78" s="10">
        <v>9</v>
      </c>
      <c r="F78" s="10">
        <v>9</v>
      </c>
      <c r="H78" t="str">
        <f>Sets!D77</f>
        <v>ahotl</v>
      </c>
      <c r="I78" s="131">
        <f>I77</f>
        <v>0.71699999999999997</v>
      </c>
      <c r="J78" s="10">
        <f t="shared" si="11"/>
        <v>1.2</v>
      </c>
    </row>
    <row r="79" spans="1:36" x14ac:dyDescent="0.25">
      <c r="A79" t="str">
        <f>Demand!A79</f>
        <v>cwatr</v>
      </c>
      <c r="B79" s="20">
        <f>VLOOKUP(VLOOKUP($A79,Elasticities_RawData!$N$8:$O$65,2,),Elasticities_RawData!$E$8:$G$48,2,)</f>
        <v>0.96499999999999997</v>
      </c>
      <c r="C79" s="20">
        <f>VLOOKUP(VLOOKUP($A79,Elasticities_RawData!$N$8:$O$65,2,),Elasticities_RawData!$E$8:$G$48,2,)</f>
        <v>0.96499999999999997</v>
      </c>
      <c r="D79" s="10">
        <v>3</v>
      </c>
      <c r="E79" s="10">
        <v>9</v>
      </c>
      <c r="F79" s="10">
        <v>9</v>
      </c>
      <c r="H79" t="str">
        <f>Sets!D78</f>
        <v>altrp-p</v>
      </c>
      <c r="I79" s="10">
        <f>VLOOKUP($H79,Elasticities_RawData!$I$8:$K$16,3,)</f>
        <v>0.754</v>
      </c>
      <c r="J79" s="10">
        <f t="shared" si="11"/>
        <v>1.2</v>
      </c>
    </row>
    <row r="80" spans="1:36" x14ac:dyDescent="0.25">
      <c r="A80" t="str">
        <f>Demand!A80</f>
        <v>ccons</v>
      </c>
      <c r="B80" s="20">
        <f>VLOOKUP(VLOOKUP($A80,Elasticities_RawData!$N$8:$O$65,2,),Elasticities_RawData!$E$8:$G$48,2,)</f>
        <v>1.258</v>
      </c>
      <c r="C80" s="20">
        <f>VLOOKUP(VLOOKUP($A80,Elasticities_RawData!$N$8:$O$65,2,),Elasticities_RawData!$E$8:$G$48,2,)</f>
        <v>1.258</v>
      </c>
      <c r="D80" s="10">
        <v>3</v>
      </c>
      <c r="E80" s="10">
        <v>9</v>
      </c>
      <c r="F80" s="10">
        <v>9</v>
      </c>
      <c r="H80" t="str">
        <f>Sets!D79</f>
        <v>altrp-f</v>
      </c>
      <c r="I80" s="131">
        <f t="shared" ref="I80:I85" si="16">I79</f>
        <v>0.754</v>
      </c>
      <c r="J80" s="10">
        <f t="shared" si="11"/>
        <v>1.2</v>
      </c>
    </row>
    <row r="81" spans="1:10" x14ac:dyDescent="0.25">
      <c r="A81" t="str">
        <f>Demand!A81</f>
        <v>ccons_e</v>
      </c>
      <c r="B81" s="130">
        <f>B80</f>
        <v>1.258</v>
      </c>
      <c r="C81" s="130">
        <f>C80</f>
        <v>1.258</v>
      </c>
      <c r="D81" s="10">
        <v>3</v>
      </c>
      <c r="E81" s="10">
        <v>9</v>
      </c>
      <c r="F81" s="10">
        <v>9</v>
      </c>
      <c r="H81" t="str">
        <f>Sets!D80</f>
        <v>aotrp-p</v>
      </c>
      <c r="I81" s="131">
        <f t="shared" si="16"/>
        <v>0.754</v>
      </c>
      <c r="J81" s="10">
        <f t="shared" si="11"/>
        <v>1.2</v>
      </c>
    </row>
    <row r="82" spans="1:10" x14ac:dyDescent="0.25">
      <c r="A82" t="str">
        <f>Demand!A82</f>
        <v>ctrad</v>
      </c>
      <c r="B82" s="20">
        <f>VLOOKUP(VLOOKUP($A82,Elasticities_RawData!$N$8:$O$65,2,),Elasticities_RawData!$E$8:$G$48,2,)</f>
        <v>0.84799999999999998</v>
      </c>
      <c r="C82" s="20">
        <f>VLOOKUP(VLOOKUP($A82,Elasticities_RawData!$N$8:$O$65,2,),Elasticities_RawData!$E$8:$G$48,2,)</f>
        <v>0.84799999999999998</v>
      </c>
      <c r="D82" s="10">
        <v>3</v>
      </c>
      <c r="E82" s="10">
        <v>9</v>
      </c>
      <c r="F82" s="10">
        <v>9</v>
      </c>
      <c r="H82" t="str">
        <f>Sets!D81</f>
        <v>aotrp-f</v>
      </c>
      <c r="I82" s="131">
        <f t="shared" si="16"/>
        <v>0.754</v>
      </c>
      <c r="J82" s="10">
        <f t="shared" si="11"/>
        <v>1.2</v>
      </c>
    </row>
    <row r="83" spans="1:10" x14ac:dyDescent="0.25">
      <c r="A83" t="str">
        <f>Demand!A83</f>
        <v>chotl</v>
      </c>
      <c r="B83" s="20">
        <f>VLOOKUP(VLOOKUP($A83,Elasticities_RawData!$N$8:$O$65,2,),Elasticities_RawData!$E$8:$G$48,2,)</f>
        <v>0.83</v>
      </c>
      <c r="C83" s="20">
        <f>VLOOKUP(VLOOKUP($A83,Elasticities_RawData!$N$8:$O$65,2,),Elasticities_RawData!$E$8:$G$48,2,)</f>
        <v>0.83</v>
      </c>
      <c r="D83" s="10">
        <v>3</v>
      </c>
      <c r="E83" s="10">
        <v>9</v>
      </c>
      <c r="F83" s="10">
        <v>9</v>
      </c>
      <c r="H83" t="str">
        <f>Sets!D82</f>
        <v>aprtr</v>
      </c>
      <c r="I83" s="131">
        <f t="shared" si="16"/>
        <v>0.754</v>
      </c>
      <c r="J83" s="10">
        <f t="shared" si="11"/>
        <v>1.2</v>
      </c>
    </row>
    <row r="84" spans="1:10" x14ac:dyDescent="0.25">
      <c r="A84" t="str">
        <f>Demand!A84</f>
        <v>cptrp-l</v>
      </c>
      <c r="B84" s="20">
        <f>VLOOKUP(VLOOKUP($A84,Elasticities_RawData!$N$8:$O$65,2,),Elasticities_RawData!$E$8:$G$48,2,)</f>
        <v>0.98899999999999999</v>
      </c>
      <c r="C84" s="20">
        <f>VLOOKUP(VLOOKUP($A84,Elasticities_RawData!$N$8:$O$65,2,),Elasticities_RawData!$E$8:$G$48,2,)</f>
        <v>0.98899999999999999</v>
      </c>
      <c r="D84" s="10">
        <v>3</v>
      </c>
      <c r="E84" s="10">
        <v>9</v>
      </c>
      <c r="F84" s="10">
        <v>9</v>
      </c>
      <c r="H84" t="str">
        <f>Sets!D83</f>
        <v>atrps</v>
      </c>
      <c r="I84" s="131">
        <f t="shared" si="16"/>
        <v>0.754</v>
      </c>
      <c r="J84" s="10">
        <f t="shared" si="11"/>
        <v>1.2</v>
      </c>
    </row>
    <row r="85" spans="1:10" x14ac:dyDescent="0.25">
      <c r="A85" t="str">
        <f>Demand!A85</f>
        <v>cftrp-l</v>
      </c>
      <c r="B85" s="20">
        <f>VLOOKUP(VLOOKUP($A85,Elasticities_RawData!$N$8:$O$65,2,),Elasticities_RawData!$E$8:$G$48,2,)</f>
        <v>0.98899999999999999</v>
      </c>
      <c r="C85" s="20">
        <f>VLOOKUP(VLOOKUP($A85,Elasticities_RawData!$N$8:$O$65,2,),Elasticities_RawData!$E$8:$G$48,2,)</f>
        <v>0.98899999999999999</v>
      </c>
      <c r="D85" s="10">
        <v>3</v>
      </c>
      <c r="E85" s="10">
        <v>9</v>
      </c>
      <c r="F85" s="10">
        <v>9</v>
      </c>
      <c r="H85" t="str">
        <f>Sets!D84</f>
        <v>acomm</v>
      </c>
      <c r="I85" s="131">
        <f t="shared" si="16"/>
        <v>0.754</v>
      </c>
      <c r="J85" s="10">
        <f t="shared" si="11"/>
        <v>1.2</v>
      </c>
    </row>
    <row r="86" spans="1:10" x14ac:dyDescent="0.25">
      <c r="A86" t="str">
        <f>Demand!A86</f>
        <v>cptrp-o</v>
      </c>
      <c r="B86" s="20">
        <f>VLOOKUP(VLOOKUP($A86,Elasticities_RawData!$N$8:$O$65,2,),Elasticities_RawData!$E$8:$G$48,2,)</f>
        <v>0.98899999999999999</v>
      </c>
      <c r="C86" s="20">
        <f>VLOOKUP(VLOOKUP($A86,Elasticities_RawData!$N$8:$O$65,2,),Elasticities_RawData!$E$8:$G$48,2,)</f>
        <v>0.98899999999999999</v>
      </c>
      <c r="D86" s="10">
        <v>3</v>
      </c>
      <c r="E86" s="10">
        <v>9</v>
      </c>
      <c r="F86" s="10">
        <v>9</v>
      </c>
      <c r="H86" t="str">
        <f>Sets!D85</f>
        <v>afsrv</v>
      </c>
      <c r="I86" s="10">
        <f>VLOOKUP($H86,Elasticities_RawData!$I$8:$K$16,3,)</f>
        <v>0.90400000000000003</v>
      </c>
      <c r="J86" s="10">
        <f t="shared" si="11"/>
        <v>1.2</v>
      </c>
    </row>
    <row r="87" spans="1:10" x14ac:dyDescent="0.25">
      <c r="A87" t="str">
        <f>Demand!A87</f>
        <v>cftrp-o</v>
      </c>
      <c r="B87" s="20">
        <f>VLOOKUP(VLOOKUP($A87,Elasticities_RawData!$N$8:$O$65,2,),Elasticities_RawData!$E$8:$G$48,2,)</f>
        <v>0.98899999999999999</v>
      </c>
      <c r="C87" s="20">
        <f>VLOOKUP(VLOOKUP($A87,Elasticities_RawData!$N$8:$O$65,2,),Elasticities_RawData!$E$8:$G$48,2,)</f>
        <v>0.98899999999999999</v>
      </c>
      <c r="D87" s="10">
        <v>3</v>
      </c>
      <c r="E87" s="10">
        <v>9</v>
      </c>
      <c r="F87" s="10">
        <v>9</v>
      </c>
      <c r="H87" t="str">
        <f>Sets!D86</f>
        <v>absrv</v>
      </c>
      <c r="I87" s="131">
        <f>I86</f>
        <v>0.90400000000000003</v>
      </c>
      <c r="J87" s="10">
        <f t="shared" si="11"/>
        <v>1.2</v>
      </c>
    </row>
    <row r="88" spans="1:10" x14ac:dyDescent="0.25">
      <c r="A88" t="str">
        <f>Demand!A88</f>
        <v>cprtr</v>
      </c>
      <c r="B88" s="130">
        <f>B87</f>
        <v>0.98899999999999999</v>
      </c>
      <c r="C88" s="130">
        <f>C87</f>
        <v>0.98899999999999999</v>
      </c>
      <c r="D88" s="10">
        <v>3</v>
      </c>
      <c r="E88" s="10">
        <v>9</v>
      </c>
      <c r="F88" s="10">
        <v>9</v>
      </c>
      <c r="H88" t="str">
        <f>Sets!D87</f>
        <v>agsrv</v>
      </c>
      <c r="I88" s="10">
        <f>VLOOKUP($H88,Elasticities_RawData!$I$8:$K$16,3,)</f>
        <v>0.69699999999999995</v>
      </c>
      <c r="J88" s="10">
        <f t="shared" si="11"/>
        <v>1.2</v>
      </c>
    </row>
    <row r="89" spans="1:10" x14ac:dyDescent="0.25">
      <c r="A89" t="str">
        <f>Demand!A89</f>
        <v>ctrps</v>
      </c>
      <c r="B89" s="20">
        <f>VLOOKUP(VLOOKUP($A89,Elasticities_RawData!$N$8:$O$65,2,),Elasticities_RawData!$E$8:$G$48,2,)</f>
        <v>0.98899999999999999</v>
      </c>
      <c r="C89" s="20">
        <f>VLOOKUP(VLOOKUP($A89,Elasticities_RawData!$N$8:$O$65,2,),Elasticities_RawData!$E$8:$G$48,2,)</f>
        <v>0.98899999999999999</v>
      </c>
      <c r="D89" s="10">
        <v>3</v>
      </c>
      <c r="E89" s="10">
        <v>9</v>
      </c>
      <c r="F89" s="10">
        <v>9</v>
      </c>
      <c r="H89" t="str">
        <f>Sets!D88</f>
        <v>aosrv</v>
      </c>
      <c r="I89" s="131">
        <f>I88</f>
        <v>0.69699999999999995</v>
      </c>
      <c r="J89" s="10">
        <f t="shared" si="11"/>
        <v>1.2</v>
      </c>
    </row>
    <row r="90" spans="1:10" x14ac:dyDescent="0.25">
      <c r="A90" t="str">
        <f>Demand!A90</f>
        <v>ccomm</v>
      </c>
      <c r="B90" s="20">
        <f>VLOOKUP(VLOOKUP($A90,Elasticities_RawData!$N$8:$O$65,2,),Elasticities_RawData!$E$8:$G$48,2,)</f>
        <v>0.63700000000000001</v>
      </c>
      <c r="C90" s="20">
        <f>VLOOKUP(VLOOKUP($A90,Elasticities_RawData!$N$8:$O$65,2,),Elasticities_RawData!$E$8:$G$48,2,)</f>
        <v>0.63700000000000001</v>
      </c>
      <c r="D90" s="10">
        <v>3</v>
      </c>
      <c r="E90" s="10">
        <v>9</v>
      </c>
      <c r="F90" s="10">
        <v>9</v>
      </c>
      <c r="I90" s="114"/>
      <c r="J90" s="10"/>
    </row>
    <row r="91" spans="1:10" x14ac:dyDescent="0.25">
      <c r="A91" t="str">
        <f>Demand!A91</f>
        <v>cfsrv</v>
      </c>
      <c r="B91" s="20">
        <f>VLOOKUP(VLOOKUP($A91,Elasticities_RawData!$N$8:$O$65,2,),Elasticities_RawData!$E$8:$G$48,2,)</f>
        <v>0.80400000000000005</v>
      </c>
      <c r="C91" s="20">
        <f>VLOOKUP(VLOOKUP($A91,Elasticities_RawData!$N$8:$O$65,2,),Elasticities_RawData!$E$8:$G$48,2,)</f>
        <v>0.80400000000000005</v>
      </c>
      <c r="D91" s="10">
        <v>3</v>
      </c>
      <c r="E91" s="10">
        <v>9</v>
      </c>
      <c r="F91" s="10">
        <v>9</v>
      </c>
      <c r="I91" s="114"/>
      <c r="J91" s="10"/>
    </row>
    <row r="92" spans="1:10" x14ac:dyDescent="0.25">
      <c r="A92" t="str">
        <f>Demand!A92</f>
        <v>cbsrv</v>
      </c>
      <c r="B92" s="20">
        <f>VLOOKUP(VLOOKUP($A92,Elasticities_RawData!$N$8:$O$65,2,),Elasticities_RawData!$E$8:$G$48,2,)</f>
        <v>0.84899999999999998</v>
      </c>
      <c r="C92" s="20">
        <f>VLOOKUP(VLOOKUP($A92,Elasticities_RawData!$N$8:$O$65,2,),Elasticities_RawData!$E$8:$G$48,2,)</f>
        <v>0.84899999999999998</v>
      </c>
      <c r="D92" s="10">
        <v>3</v>
      </c>
      <c r="E92" s="10">
        <v>9</v>
      </c>
      <c r="F92" s="10">
        <v>9</v>
      </c>
    </row>
    <row r="93" spans="1:10" x14ac:dyDescent="0.25">
      <c r="A93" t="str">
        <f>Demand!A93</f>
        <v>cgsrv</v>
      </c>
      <c r="B93" s="20">
        <f>VLOOKUP(VLOOKUP($A93,Elasticities_RawData!$N$8:$O$65,2,),Elasticities_RawData!$E$8:$G$48,2,)</f>
        <v>0.91200000000000003</v>
      </c>
      <c r="C93" s="20">
        <f>VLOOKUP(VLOOKUP($A93,Elasticities_RawData!$N$8:$O$65,2,),Elasticities_RawData!$E$8:$G$48,2,)</f>
        <v>0.91200000000000003</v>
      </c>
      <c r="D93" s="10">
        <v>3</v>
      </c>
      <c r="E93" s="10">
        <v>9</v>
      </c>
      <c r="F93" s="10">
        <v>9</v>
      </c>
    </row>
    <row r="94" spans="1:10" x14ac:dyDescent="0.25">
      <c r="A94" t="str">
        <f>Demand!A94</f>
        <v>cosrv</v>
      </c>
      <c r="B94" s="20">
        <f>VLOOKUP(VLOOKUP($A94,Elasticities_RawData!$N$8:$O$65,2,),Elasticities_RawData!$E$8:$G$48,2,)</f>
        <v>0.91200000000000003</v>
      </c>
      <c r="C94" s="20">
        <f>VLOOKUP(VLOOKUP($A94,Elasticities_RawData!$N$8:$O$65,2,),Elasticities_RawData!$E$8:$G$48,2,)</f>
        <v>0.91200000000000003</v>
      </c>
      <c r="D94" s="10">
        <v>3</v>
      </c>
      <c r="E94" s="10">
        <v>9</v>
      </c>
      <c r="F94" s="10">
        <v>9</v>
      </c>
    </row>
    <row r="95" spans="1:10" x14ac:dyDescent="0.25">
      <c r="A95" t="str">
        <f>Demand!A95</f>
        <v>cimpt</v>
      </c>
      <c r="B95" s="20">
        <f>VLOOKUP(VLOOKUP($A95,Elasticities_RawData!$N$8:$O$65,2,),Elasticities_RawData!$E$8:$G$48,2,)</f>
        <v>0.88600000000000001</v>
      </c>
      <c r="C95" s="20">
        <f>VLOOKUP(VLOOKUP($A95,Elasticities_RawData!$N$8:$O$65,2,),Elasticities_RawData!$E$8:$G$48,2,)</f>
        <v>0.88600000000000001</v>
      </c>
      <c r="D95" s="10">
        <v>3</v>
      </c>
      <c r="E95" s="10">
        <v>9</v>
      </c>
      <c r="F95" s="10">
        <v>9</v>
      </c>
    </row>
    <row r="96" spans="1:10" x14ac:dyDescent="0.25">
      <c r="B96" s="20"/>
      <c r="C96" s="20"/>
      <c r="D96" s="20"/>
      <c r="E96" s="10"/>
      <c r="F96" s="10"/>
    </row>
    <row r="97" spans="2:34" x14ac:dyDescent="0.25">
      <c r="B97" s="20"/>
      <c r="C97" s="20"/>
      <c r="D97" s="20"/>
      <c r="E97" s="10"/>
      <c r="F97" s="10"/>
    </row>
    <row r="98" spans="2:34" x14ac:dyDescent="0.25">
      <c r="B98" s="20"/>
      <c r="C98" s="20"/>
      <c r="D98" s="20"/>
      <c r="E98" s="10"/>
      <c r="F98" s="10"/>
    </row>
    <row r="99" spans="2:34" x14ac:dyDescent="0.25">
      <c r="B99" s="20"/>
      <c r="C99" s="20"/>
      <c r="D99" s="20"/>
      <c r="E99" s="10"/>
      <c r="F99" s="10"/>
    </row>
    <row r="100" spans="2:34" x14ac:dyDescent="0.25">
      <c r="B100" s="20"/>
      <c r="C100" s="20"/>
      <c r="D100" s="20"/>
      <c r="E100" s="10"/>
      <c r="F100" s="10"/>
      <c r="AF100" s="25"/>
      <c r="AG100" s="25"/>
      <c r="AH100" s="38"/>
    </row>
    <row r="101" spans="2:34" x14ac:dyDescent="0.25">
      <c r="B101" s="20"/>
      <c r="C101" s="20"/>
      <c r="D101" s="20"/>
      <c r="E101" s="10"/>
      <c r="F101" s="10"/>
      <c r="AF101" s="25"/>
      <c r="AG101" s="25"/>
      <c r="AH101" s="38"/>
    </row>
    <row r="102" spans="2:34" x14ac:dyDescent="0.25">
      <c r="B102" s="20"/>
      <c r="C102" s="20"/>
      <c r="D102" s="20"/>
      <c r="E102" s="10"/>
      <c r="F102" s="10"/>
    </row>
  </sheetData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A102"/>
  <sheetViews>
    <sheetView workbookViewId="0"/>
  </sheetViews>
  <sheetFormatPr defaultRowHeight="15" x14ac:dyDescent="0.25"/>
  <sheetData>
    <row r="1" spans="1:27" ht="18.75" x14ac:dyDescent="0.3">
      <c r="A1" s="2" t="s">
        <v>294</v>
      </c>
    </row>
    <row r="2" spans="1:27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8"/>
      <c r="S2" s="7"/>
      <c r="T2" s="7"/>
      <c r="U2" s="7"/>
      <c r="V2" s="7"/>
      <c r="W2" s="7"/>
      <c r="X2" s="7"/>
      <c r="Y2" s="7"/>
      <c r="Z2" s="7"/>
    </row>
    <row r="3" spans="1:27" x14ac:dyDescent="0.25">
      <c r="A3" s="15" t="s">
        <v>339</v>
      </c>
    </row>
    <row r="5" spans="1:27" x14ac:dyDescent="0.25">
      <c r="A5" s="3" t="s">
        <v>296</v>
      </c>
      <c r="I5" s="3" t="s">
        <v>297</v>
      </c>
      <c r="J5" s="3"/>
      <c r="K5" s="3"/>
      <c r="L5" s="3"/>
      <c r="M5" s="3"/>
      <c r="N5" s="3"/>
      <c r="O5" s="3"/>
      <c r="P5" s="3"/>
      <c r="Q5" s="3" t="s">
        <v>337</v>
      </c>
      <c r="R5" s="3"/>
      <c r="S5" s="3"/>
      <c r="T5" s="3"/>
      <c r="U5" s="3"/>
      <c r="V5" s="3"/>
      <c r="W5" s="3"/>
      <c r="X5" s="3"/>
      <c r="Y5" s="3" t="s">
        <v>338</v>
      </c>
    </row>
    <row r="6" spans="1:27" x14ac:dyDescent="0.25">
      <c r="A6" s="5" t="s">
        <v>290</v>
      </c>
      <c r="B6" s="5"/>
      <c r="C6" s="5"/>
      <c r="D6" s="5"/>
      <c r="E6" s="5"/>
      <c r="F6" s="5"/>
      <c r="G6" s="5"/>
      <c r="H6" s="5"/>
      <c r="I6" s="5" t="s">
        <v>291</v>
      </c>
      <c r="J6" s="5"/>
      <c r="K6" s="5"/>
      <c r="L6" s="5"/>
      <c r="M6" s="5"/>
      <c r="N6" s="5"/>
      <c r="O6" s="5"/>
      <c r="P6" s="5"/>
      <c r="Q6" s="5" t="s">
        <v>292</v>
      </c>
      <c r="R6" s="5"/>
      <c r="S6" s="5"/>
      <c r="T6" s="5"/>
      <c r="U6" s="5"/>
      <c r="V6" s="5"/>
      <c r="W6" s="5"/>
      <c r="X6" s="5"/>
      <c r="Y6" s="5" t="s">
        <v>293</v>
      </c>
    </row>
    <row r="7" spans="1:27" x14ac:dyDescent="0.25">
      <c r="A7" s="9"/>
      <c r="B7" s="18" t="s">
        <v>342</v>
      </c>
      <c r="C7" s="18"/>
      <c r="E7" s="11"/>
      <c r="F7" s="11"/>
      <c r="G7" s="11"/>
      <c r="H7" s="11"/>
      <c r="I7" s="9"/>
      <c r="J7" s="18" t="s">
        <v>342</v>
      </c>
      <c r="K7" s="18"/>
      <c r="M7" s="11"/>
      <c r="N7" s="11"/>
      <c r="O7" s="11"/>
      <c r="P7" s="11"/>
      <c r="Q7" s="9"/>
      <c r="R7" s="18" t="s">
        <v>342</v>
      </c>
      <c r="S7" s="18"/>
      <c r="U7" s="11"/>
      <c r="V7" s="11"/>
      <c r="W7" s="11"/>
      <c r="X7" s="11"/>
      <c r="Y7" s="9"/>
      <c r="Z7" s="18" t="s">
        <v>342</v>
      </c>
      <c r="AA7" s="18"/>
    </row>
    <row r="8" spans="1:27" x14ac:dyDescent="0.25">
      <c r="A8" t="str">
        <f>Elasticities!A8</f>
        <v>cawhe</v>
      </c>
      <c r="B8" s="9">
        <v>1</v>
      </c>
      <c r="C8" s="9"/>
      <c r="I8" t="str">
        <f t="shared" ref="I8:I23" si="0">A8</f>
        <v>cawhe</v>
      </c>
      <c r="J8" s="9">
        <f t="shared" ref="J8:J23" si="1">B8</f>
        <v>1</v>
      </c>
      <c r="K8" s="9"/>
      <c r="Q8" t="str">
        <f t="shared" ref="Q8:Q23" si="2">I8</f>
        <v>cawhe</v>
      </c>
      <c r="R8" s="9">
        <f t="shared" ref="R8:R23" si="3">J8</f>
        <v>1</v>
      </c>
      <c r="S8" s="9"/>
      <c r="Y8" t="str">
        <f t="shared" ref="Y8:Y23" si="4">Q8</f>
        <v>cawhe</v>
      </c>
      <c r="Z8" s="9">
        <f t="shared" ref="Z8:Z23" si="5">R8</f>
        <v>1</v>
      </c>
      <c r="AA8" s="9"/>
    </row>
    <row r="9" spans="1:27" s="15" customFormat="1" x14ac:dyDescent="0.25">
      <c r="A9" t="str">
        <f>Elasticities!A9</f>
        <v>camai</v>
      </c>
      <c r="B9" s="9">
        <v>1</v>
      </c>
      <c r="C9" s="16"/>
      <c r="I9" t="str">
        <f t="shared" si="0"/>
        <v>camai</v>
      </c>
      <c r="J9" s="9">
        <f t="shared" si="1"/>
        <v>1</v>
      </c>
      <c r="K9" s="16"/>
      <c r="Q9" t="str">
        <f t="shared" si="2"/>
        <v>camai</v>
      </c>
      <c r="R9" s="9">
        <f t="shared" si="3"/>
        <v>1</v>
      </c>
      <c r="S9" s="16"/>
      <c r="Y9" t="str">
        <f t="shared" si="4"/>
        <v>camai</v>
      </c>
      <c r="Z9" s="9">
        <f t="shared" si="5"/>
        <v>1</v>
      </c>
      <c r="AA9" s="16"/>
    </row>
    <row r="10" spans="1:27" x14ac:dyDescent="0.25">
      <c r="A10" t="str">
        <f>Elasticities!A10</f>
        <v>caoce</v>
      </c>
      <c r="B10" s="9">
        <v>1</v>
      </c>
      <c r="C10" s="9"/>
      <c r="I10" t="str">
        <f t="shared" si="0"/>
        <v>caoce</v>
      </c>
      <c r="J10" s="9">
        <f t="shared" si="1"/>
        <v>1</v>
      </c>
      <c r="K10" s="9"/>
      <c r="Q10" t="str">
        <f t="shared" si="2"/>
        <v>caoce</v>
      </c>
      <c r="R10" s="9">
        <f t="shared" si="3"/>
        <v>1</v>
      </c>
      <c r="S10" s="9"/>
      <c r="Y10" t="str">
        <f t="shared" si="4"/>
        <v>caoce</v>
      </c>
      <c r="Z10" s="9">
        <f t="shared" si="5"/>
        <v>1</v>
      </c>
      <c r="AA10" s="9"/>
    </row>
    <row r="11" spans="1:27" x14ac:dyDescent="0.25">
      <c r="A11" t="str">
        <f>Elasticities!A11</f>
        <v>caveg</v>
      </c>
      <c r="B11" s="9">
        <v>1</v>
      </c>
      <c r="C11" s="9"/>
      <c r="I11" t="str">
        <f t="shared" si="0"/>
        <v>caveg</v>
      </c>
      <c r="J11" s="9">
        <f t="shared" si="1"/>
        <v>1</v>
      </c>
      <c r="K11" s="9"/>
      <c r="Q11" t="str">
        <f t="shared" si="2"/>
        <v>caveg</v>
      </c>
      <c r="R11" s="9">
        <f t="shared" si="3"/>
        <v>1</v>
      </c>
      <c r="S11" s="9"/>
      <c r="Y11" t="str">
        <f t="shared" si="4"/>
        <v>caveg</v>
      </c>
      <c r="Z11" s="9">
        <f t="shared" si="5"/>
        <v>1</v>
      </c>
      <c r="AA11" s="9"/>
    </row>
    <row r="12" spans="1:27" x14ac:dyDescent="0.25">
      <c r="A12" t="str">
        <f>Elasticities!A12</f>
        <v>caofr</v>
      </c>
      <c r="B12" s="9">
        <v>1</v>
      </c>
      <c r="C12" s="9"/>
      <c r="I12" t="str">
        <f t="shared" si="0"/>
        <v>caofr</v>
      </c>
      <c r="J12" s="9">
        <f t="shared" si="1"/>
        <v>1</v>
      </c>
      <c r="K12" s="9"/>
      <c r="Q12" t="str">
        <f t="shared" si="2"/>
        <v>caofr</v>
      </c>
      <c r="R12" s="9">
        <f t="shared" si="3"/>
        <v>1</v>
      </c>
      <c r="S12" s="9"/>
      <c r="Y12" t="str">
        <f t="shared" si="4"/>
        <v>caofr</v>
      </c>
      <c r="Z12" s="9">
        <f t="shared" si="5"/>
        <v>1</v>
      </c>
      <c r="AA12" s="9"/>
    </row>
    <row r="13" spans="1:27" x14ac:dyDescent="0.25">
      <c r="A13" t="str">
        <f>Elasticities!A13</f>
        <v>cagra</v>
      </c>
      <c r="B13" s="9">
        <v>1</v>
      </c>
      <c r="C13" s="9"/>
      <c r="I13" t="str">
        <f t="shared" si="0"/>
        <v>cagra</v>
      </c>
      <c r="J13" s="9">
        <f t="shared" si="1"/>
        <v>1</v>
      </c>
      <c r="K13" s="9"/>
      <c r="Q13" t="str">
        <f t="shared" si="2"/>
        <v>cagra</v>
      </c>
      <c r="R13" s="9">
        <f t="shared" si="3"/>
        <v>1</v>
      </c>
      <c r="S13" s="9"/>
      <c r="Y13" t="str">
        <f t="shared" si="4"/>
        <v>cagra</v>
      </c>
      <c r="Z13" s="9">
        <f t="shared" si="5"/>
        <v>1</v>
      </c>
      <c r="AA13" s="9"/>
    </row>
    <row r="14" spans="1:27" x14ac:dyDescent="0.25">
      <c r="A14" t="str">
        <f>Elasticities!A14</f>
        <v>caoil</v>
      </c>
      <c r="B14" s="9">
        <v>1</v>
      </c>
      <c r="C14" s="9"/>
      <c r="I14" t="str">
        <f t="shared" si="0"/>
        <v>caoil</v>
      </c>
      <c r="J14" s="9">
        <f t="shared" si="1"/>
        <v>1</v>
      </c>
      <c r="K14" s="9"/>
      <c r="Q14" t="str">
        <f t="shared" si="2"/>
        <v>caoil</v>
      </c>
      <c r="R14" s="9">
        <f t="shared" si="3"/>
        <v>1</v>
      </c>
      <c r="S14" s="9"/>
      <c r="Y14" t="str">
        <f t="shared" si="4"/>
        <v>caoil</v>
      </c>
      <c r="Z14" s="9">
        <f t="shared" si="5"/>
        <v>1</v>
      </c>
      <c r="AA14" s="9"/>
    </row>
    <row r="15" spans="1:27" x14ac:dyDescent="0.25">
      <c r="A15" t="str">
        <f>Elasticities!A15</f>
        <v>catub</v>
      </c>
      <c r="B15" s="9">
        <v>1</v>
      </c>
      <c r="C15" s="9"/>
      <c r="I15" t="str">
        <f t="shared" si="0"/>
        <v>catub</v>
      </c>
      <c r="J15" s="9">
        <f t="shared" si="1"/>
        <v>1</v>
      </c>
      <c r="K15" s="9"/>
      <c r="Q15" t="str">
        <f t="shared" si="2"/>
        <v>catub</v>
      </c>
      <c r="R15" s="9">
        <f t="shared" si="3"/>
        <v>1</v>
      </c>
      <c r="S15" s="9"/>
      <c r="Y15" t="str">
        <f t="shared" si="4"/>
        <v>catub</v>
      </c>
      <c r="Z15" s="9">
        <f t="shared" si="5"/>
        <v>1</v>
      </c>
      <c r="AA15" s="9"/>
    </row>
    <row r="16" spans="1:27" x14ac:dyDescent="0.25">
      <c r="A16" t="str">
        <f>Elasticities!A16</f>
        <v>capul</v>
      </c>
      <c r="B16" s="9">
        <v>1</v>
      </c>
      <c r="C16" s="9"/>
      <c r="I16" t="str">
        <f t="shared" si="0"/>
        <v>capul</v>
      </c>
      <c r="J16" s="9">
        <f t="shared" si="1"/>
        <v>1</v>
      </c>
      <c r="K16" s="9"/>
      <c r="Q16" t="str">
        <f t="shared" si="2"/>
        <v>capul</v>
      </c>
      <c r="R16" s="9">
        <f t="shared" si="3"/>
        <v>1</v>
      </c>
      <c r="S16" s="9"/>
      <c r="Y16" t="str">
        <f t="shared" si="4"/>
        <v>capul</v>
      </c>
      <c r="Z16" s="9">
        <f t="shared" si="5"/>
        <v>1</v>
      </c>
      <c r="AA16" s="9"/>
    </row>
    <row r="17" spans="1:27" x14ac:dyDescent="0.25">
      <c r="A17" t="str">
        <f>Elasticities!A17</f>
        <v>casug</v>
      </c>
      <c r="B17" s="9">
        <v>1</v>
      </c>
      <c r="C17" s="9"/>
      <c r="I17" t="str">
        <f t="shared" si="0"/>
        <v>casug</v>
      </c>
      <c r="J17" s="9">
        <f t="shared" si="1"/>
        <v>1</v>
      </c>
      <c r="K17" s="9"/>
      <c r="Q17" t="str">
        <f t="shared" si="2"/>
        <v>casug</v>
      </c>
      <c r="R17" s="9">
        <f t="shared" si="3"/>
        <v>1</v>
      </c>
      <c r="S17" s="9"/>
      <c r="Y17" t="str">
        <f t="shared" si="4"/>
        <v>casug</v>
      </c>
      <c r="Z17" s="9">
        <f t="shared" si="5"/>
        <v>1</v>
      </c>
      <c r="AA17" s="9"/>
    </row>
    <row r="18" spans="1:27" x14ac:dyDescent="0.25">
      <c r="A18" t="str">
        <f>Elasticities!A18</f>
        <v>caoth</v>
      </c>
      <c r="B18" s="9">
        <v>1</v>
      </c>
      <c r="C18" s="9"/>
      <c r="I18" t="str">
        <f t="shared" si="0"/>
        <v>caoth</v>
      </c>
      <c r="J18" s="9">
        <v>1</v>
      </c>
      <c r="K18" s="9"/>
      <c r="Q18" t="str">
        <f t="shared" si="2"/>
        <v>caoth</v>
      </c>
      <c r="R18" s="9">
        <v>1</v>
      </c>
      <c r="S18" s="9"/>
      <c r="Y18" t="str">
        <f t="shared" si="4"/>
        <v>caoth</v>
      </c>
      <c r="Z18" s="9">
        <v>1</v>
      </c>
      <c r="AA18" s="9"/>
    </row>
    <row r="19" spans="1:27" x14ac:dyDescent="0.25">
      <c r="A19" t="str">
        <f>Elasticities!A19</f>
        <v>clani</v>
      </c>
      <c r="B19" s="9">
        <v>1</v>
      </c>
      <c r="C19" s="9"/>
      <c r="I19" t="str">
        <f t="shared" si="0"/>
        <v>clani</v>
      </c>
      <c r="J19" s="9">
        <f t="shared" si="1"/>
        <v>1</v>
      </c>
      <c r="K19" s="9"/>
      <c r="Q19" t="str">
        <f t="shared" si="2"/>
        <v>clani</v>
      </c>
      <c r="R19" s="9">
        <f t="shared" si="3"/>
        <v>1</v>
      </c>
      <c r="S19" s="9"/>
      <c r="Y19" t="str">
        <f t="shared" si="4"/>
        <v>clani</v>
      </c>
      <c r="Z19" s="9">
        <f t="shared" si="5"/>
        <v>1</v>
      </c>
      <c r="AA19" s="9"/>
    </row>
    <row r="20" spans="1:27" x14ac:dyDescent="0.25">
      <c r="A20" t="str">
        <f>Elasticities!A20</f>
        <v>cfore</v>
      </c>
      <c r="B20" s="9">
        <v>1</v>
      </c>
      <c r="C20" s="9"/>
      <c r="I20" t="str">
        <f t="shared" si="0"/>
        <v>cfore</v>
      </c>
      <c r="J20" s="9">
        <f t="shared" si="1"/>
        <v>1</v>
      </c>
      <c r="K20" s="9"/>
      <c r="Q20" t="str">
        <f t="shared" si="2"/>
        <v>cfore</v>
      </c>
      <c r="R20" s="9">
        <f t="shared" si="3"/>
        <v>1</v>
      </c>
      <c r="S20" s="9"/>
      <c r="Y20" t="str">
        <f t="shared" si="4"/>
        <v>cfore</v>
      </c>
      <c r="Z20" s="9">
        <f t="shared" si="5"/>
        <v>1</v>
      </c>
      <c r="AA20" s="9"/>
    </row>
    <row r="21" spans="1:27" x14ac:dyDescent="0.25">
      <c r="A21" t="str">
        <f>Elasticities!A21</f>
        <v>cfish</v>
      </c>
      <c r="B21" s="9">
        <v>1</v>
      </c>
      <c r="C21" s="9"/>
      <c r="I21" t="str">
        <f t="shared" si="0"/>
        <v>cfish</v>
      </c>
      <c r="J21" s="9">
        <f t="shared" si="1"/>
        <v>1</v>
      </c>
      <c r="K21" s="9"/>
      <c r="Q21" t="str">
        <f t="shared" si="2"/>
        <v>cfish</v>
      </c>
      <c r="R21" s="9">
        <f t="shared" si="3"/>
        <v>1</v>
      </c>
      <c r="S21" s="9"/>
      <c r="Y21" t="str">
        <f t="shared" si="4"/>
        <v>cfish</v>
      </c>
      <c r="Z21" s="9">
        <f t="shared" si="5"/>
        <v>1</v>
      </c>
      <c r="AA21" s="9"/>
    </row>
    <row r="22" spans="1:27" x14ac:dyDescent="0.25">
      <c r="A22" t="str">
        <f>Elasticities!A22</f>
        <v>ccoal-low</v>
      </c>
      <c r="B22" s="9">
        <v>1</v>
      </c>
      <c r="C22" s="9"/>
      <c r="I22" t="str">
        <f t="shared" si="0"/>
        <v>ccoal-low</v>
      </c>
      <c r="J22" s="9">
        <f t="shared" si="1"/>
        <v>1</v>
      </c>
      <c r="K22" s="9"/>
      <c r="Q22" t="str">
        <f t="shared" si="2"/>
        <v>ccoal-low</v>
      </c>
      <c r="R22" s="9">
        <f t="shared" si="3"/>
        <v>1</v>
      </c>
      <c r="S22" s="9"/>
      <c r="Y22" t="str">
        <f t="shared" si="4"/>
        <v>ccoal-low</v>
      </c>
      <c r="Z22" s="9">
        <f t="shared" si="5"/>
        <v>1</v>
      </c>
      <c r="AA22" s="9"/>
    </row>
    <row r="23" spans="1:27" x14ac:dyDescent="0.25">
      <c r="A23" t="str">
        <f>Elasticities!A23</f>
        <v>ccoal-hgh</v>
      </c>
      <c r="B23" s="9">
        <v>1</v>
      </c>
      <c r="C23" s="9"/>
      <c r="I23" t="str">
        <f t="shared" si="0"/>
        <v>ccoal-hgh</v>
      </c>
      <c r="J23" s="9">
        <f t="shared" si="1"/>
        <v>1</v>
      </c>
      <c r="K23" s="9"/>
      <c r="Q23" t="str">
        <f t="shared" si="2"/>
        <v>ccoal-hgh</v>
      </c>
      <c r="R23" s="9">
        <f t="shared" si="3"/>
        <v>1</v>
      </c>
      <c r="S23" s="9"/>
      <c r="Y23" t="str">
        <f t="shared" si="4"/>
        <v>ccoal-hgh</v>
      </c>
      <c r="Z23" s="9">
        <f t="shared" si="5"/>
        <v>1</v>
      </c>
      <c r="AA23" s="9"/>
    </row>
    <row r="24" spans="1:27" x14ac:dyDescent="0.25">
      <c r="A24" t="str">
        <f>Elasticities!A24</f>
        <v>ccoil</v>
      </c>
      <c r="B24" s="9">
        <v>1</v>
      </c>
      <c r="C24" s="9"/>
      <c r="I24" t="str">
        <f t="shared" ref="I24:I60" si="6">A24</f>
        <v>ccoil</v>
      </c>
      <c r="J24" s="9">
        <f t="shared" ref="J24:J60" si="7">B24</f>
        <v>1</v>
      </c>
      <c r="K24" s="9"/>
      <c r="Q24" t="str">
        <f t="shared" ref="Q24:Q60" si="8">I24</f>
        <v>ccoil</v>
      </c>
      <c r="R24" s="9">
        <f t="shared" ref="R24:R60" si="9">J24</f>
        <v>1</v>
      </c>
      <c r="S24" s="9"/>
      <c r="Y24" t="str">
        <f t="shared" ref="Y24:Y60" si="10">Q24</f>
        <v>ccoil</v>
      </c>
      <c r="Z24" s="9">
        <f t="shared" ref="Z24:Z60" si="11">R24</f>
        <v>1</v>
      </c>
      <c r="AA24" s="9"/>
    </row>
    <row r="25" spans="1:27" x14ac:dyDescent="0.25">
      <c r="A25" t="str">
        <f>Elasticities!A25</f>
        <v>cngas</v>
      </c>
      <c r="B25" s="9">
        <v>1</v>
      </c>
      <c r="C25" s="9"/>
      <c r="I25" t="str">
        <f t="shared" si="6"/>
        <v>cngas</v>
      </c>
      <c r="J25" s="9">
        <f t="shared" si="7"/>
        <v>1</v>
      </c>
      <c r="K25" s="9"/>
      <c r="Q25" t="str">
        <f t="shared" si="8"/>
        <v>cngas</v>
      </c>
      <c r="R25" s="9">
        <f t="shared" si="9"/>
        <v>1</v>
      </c>
      <c r="S25" s="9"/>
      <c r="Y25" t="str">
        <f t="shared" si="10"/>
        <v>cngas</v>
      </c>
      <c r="Z25" s="9">
        <f t="shared" si="11"/>
        <v>1</v>
      </c>
      <c r="AA25" s="9"/>
    </row>
    <row r="26" spans="1:27" x14ac:dyDescent="0.25">
      <c r="A26" t="str">
        <f>Elasticities!A26</f>
        <v>cpgm</v>
      </c>
      <c r="B26" s="9">
        <v>1</v>
      </c>
      <c r="C26" s="9"/>
      <c r="I26" t="str">
        <f t="shared" si="6"/>
        <v>cpgm</v>
      </c>
      <c r="J26" s="9">
        <f t="shared" si="7"/>
        <v>1</v>
      </c>
      <c r="K26" s="9"/>
      <c r="Q26" t="str">
        <f t="shared" si="8"/>
        <v>cpgm</v>
      </c>
      <c r="R26" s="9">
        <f t="shared" si="9"/>
        <v>1</v>
      </c>
      <c r="S26" s="9"/>
      <c r="Y26" t="str">
        <f t="shared" si="10"/>
        <v>cpgm</v>
      </c>
      <c r="Z26" s="9">
        <f t="shared" si="11"/>
        <v>1</v>
      </c>
      <c r="AA26" s="9"/>
    </row>
    <row r="27" spans="1:27" x14ac:dyDescent="0.25">
      <c r="A27" t="str">
        <f>Elasticities!A27</f>
        <v>cmore</v>
      </c>
      <c r="B27" s="9">
        <v>1</v>
      </c>
      <c r="C27" s="9"/>
      <c r="I27" t="str">
        <f t="shared" si="6"/>
        <v>cmore</v>
      </c>
      <c r="J27" s="9">
        <f t="shared" si="7"/>
        <v>1</v>
      </c>
      <c r="K27" s="9"/>
      <c r="Q27" t="str">
        <f t="shared" si="8"/>
        <v>cmore</v>
      </c>
      <c r="R27" s="9">
        <f t="shared" si="9"/>
        <v>1</v>
      </c>
      <c r="S27" s="9"/>
      <c r="Y27" t="str">
        <f t="shared" si="10"/>
        <v>cmore</v>
      </c>
      <c r="Z27" s="9">
        <f t="shared" si="11"/>
        <v>1</v>
      </c>
      <c r="AA27" s="9"/>
    </row>
    <row r="28" spans="1:27" x14ac:dyDescent="0.25">
      <c r="A28" t="str">
        <f>Elasticities!A28</f>
        <v>cmine</v>
      </c>
      <c r="B28" s="9">
        <v>1</v>
      </c>
      <c r="C28" s="9"/>
      <c r="I28" t="str">
        <f t="shared" si="6"/>
        <v>cmine</v>
      </c>
      <c r="J28" s="9">
        <f t="shared" si="7"/>
        <v>1</v>
      </c>
      <c r="K28" s="9"/>
      <c r="Q28" t="str">
        <f t="shared" si="8"/>
        <v>cmine</v>
      </c>
      <c r="R28" s="9">
        <f t="shared" si="9"/>
        <v>1</v>
      </c>
      <c r="S28" s="9"/>
      <c r="Y28" t="str">
        <f t="shared" si="10"/>
        <v>cmine</v>
      </c>
      <c r="Z28" s="9">
        <f t="shared" si="11"/>
        <v>1</v>
      </c>
      <c r="AA28" s="9"/>
    </row>
    <row r="29" spans="1:27" x14ac:dyDescent="0.25">
      <c r="A29" t="str">
        <f>Elasticities!A29</f>
        <v>cmeat</v>
      </c>
      <c r="B29" s="9">
        <v>1</v>
      </c>
      <c r="C29" s="9"/>
      <c r="I29" t="str">
        <f t="shared" si="6"/>
        <v>cmeat</v>
      </c>
      <c r="J29" s="9">
        <f t="shared" si="7"/>
        <v>1</v>
      </c>
      <c r="K29" s="9"/>
      <c r="Q29" t="str">
        <f t="shared" si="8"/>
        <v>cmeat</v>
      </c>
      <c r="R29" s="9">
        <f t="shared" si="9"/>
        <v>1</v>
      </c>
      <c r="S29" s="9"/>
      <c r="Y29" t="str">
        <f t="shared" si="10"/>
        <v>cmeat</v>
      </c>
      <c r="Z29" s="9">
        <f t="shared" si="11"/>
        <v>1</v>
      </c>
      <c r="AA29" s="9"/>
    </row>
    <row r="30" spans="1:27" x14ac:dyDescent="0.25">
      <c r="A30" t="str">
        <f>Elasticities!A30</f>
        <v>cpfis</v>
      </c>
      <c r="B30" s="9">
        <v>1</v>
      </c>
      <c r="I30" t="str">
        <f t="shared" si="6"/>
        <v>cpfis</v>
      </c>
      <c r="J30" s="9">
        <f t="shared" si="7"/>
        <v>1</v>
      </c>
      <c r="Q30" t="str">
        <f t="shared" si="8"/>
        <v>cpfis</v>
      </c>
      <c r="R30" s="9">
        <f t="shared" si="9"/>
        <v>1</v>
      </c>
      <c r="Y30" t="str">
        <f t="shared" si="10"/>
        <v>cpfis</v>
      </c>
      <c r="Z30" s="9">
        <f t="shared" si="11"/>
        <v>1</v>
      </c>
    </row>
    <row r="31" spans="1:27" x14ac:dyDescent="0.25">
      <c r="A31" t="str">
        <f>Elasticities!A31</f>
        <v>cvege</v>
      </c>
      <c r="B31" s="9">
        <v>1</v>
      </c>
      <c r="I31" t="str">
        <f t="shared" si="6"/>
        <v>cvege</v>
      </c>
      <c r="J31" s="9">
        <f t="shared" si="7"/>
        <v>1</v>
      </c>
      <c r="Q31" t="str">
        <f t="shared" si="8"/>
        <v>cvege</v>
      </c>
      <c r="R31" s="9">
        <f t="shared" si="9"/>
        <v>1</v>
      </c>
      <c r="Y31" t="str">
        <f t="shared" si="10"/>
        <v>cvege</v>
      </c>
      <c r="Z31" s="9">
        <f t="shared" si="11"/>
        <v>1</v>
      </c>
    </row>
    <row r="32" spans="1:27" x14ac:dyDescent="0.25">
      <c r="A32" t="str">
        <f>Elasticities!A32</f>
        <v>cfats</v>
      </c>
      <c r="B32" s="9">
        <v>1</v>
      </c>
      <c r="I32" t="str">
        <f t="shared" si="6"/>
        <v>cfats</v>
      </c>
      <c r="J32" s="9">
        <f t="shared" si="7"/>
        <v>1</v>
      </c>
      <c r="Q32" t="str">
        <f t="shared" si="8"/>
        <v>cfats</v>
      </c>
      <c r="R32" s="9">
        <f t="shared" si="9"/>
        <v>1</v>
      </c>
      <c r="Y32" t="str">
        <f t="shared" si="10"/>
        <v>cfats</v>
      </c>
      <c r="Z32" s="9">
        <f t="shared" si="11"/>
        <v>1</v>
      </c>
    </row>
    <row r="33" spans="1:26" x14ac:dyDescent="0.25">
      <c r="A33" t="str">
        <f>Elasticities!A33</f>
        <v>cdair</v>
      </c>
      <c r="B33" s="9">
        <v>1</v>
      </c>
      <c r="I33" t="str">
        <f t="shared" si="6"/>
        <v>cdair</v>
      </c>
      <c r="J33" s="9">
        <f t="shared" si="7"/>
        <v>1</v>
      </c>
      <c r="Q33" t="str">
        <f t="shared" si="8"/>
        <v>cdair</v>
      </c>
      <c r="R33" s="9">
        <f t="shared" si="9"/>
        <v>1</v>
      </c>
      <c r="Y33" t="str">
        <f t="shared" si="10"/>
        <v>cdair</v>
      </c>
      <c r="Z33" s="9">
        <f t="shared" si="11"/>
        <v>1</v>
      </c>
    </row>
    <row r="34" spans="1:26" x14ac:dyDescent="0.25">
      <c r="A34" t="str">
        <f>Elasticities!A34</f>
        <v>cgrai</v>
      </c>
      <c r="B34" s="9">
        <v>1</v>
      </c>
      <c r="I34" t="str">
        <f t="shared" si="6"/>
        <v>cgrai</v>
      </c>
      <c r="J34" s="9">
        <f t="shared" si="7"/>
        <v>1</v>
      </c>
      <c r="Q34" t="str">
        <f t="shared" si="8"/>
        <v>cgrai</v>
      </c>
      <c r="R34" s="9">
        <f t="shared" si="9"/>
        <v>1</v>
      </c>
      <c r="Y34" t="str">
        <f t="shared" si="10"/>
        <v>cgrai</v>
      </c>
      <c r="Z34" s="9">
        <f t="shared" si="11"/>
        <v>1</v>
      </c>
    </row>
    <row r="35" spans="1:26" x14ac:dyDescent="0.25">
      <c r="A35" t="str">
        <f>Elasticities!A35</f>
        <v>cstar</v>
      </c>
      <c r="B35" s="9">
        <v>1</v>
      </c>
      <c r="I35" t="str">
        <f t="shared" si="6"/>
        <v>cstar</v>
      </c>
      <c r="J35" s="9">
        <f t="shared" si="7"/>
        <v>1</v>
      </c>
      <c r="Q35" t="str">
        <f t="shared" si="8"/>
        <v>cstar</v>
      </c>
      <c r="R35" s="9">
        <f t="shared" si="9"/>
        <v>1</v>
      </c>
      <c r="Y35" t="str">
        <f t="shared" si="10"/>
        <v>cstar</v>
      </c>
      <c r="Z35" s="9">
        <f t="shared" si="11"/>
        <v>1</v>
      </c>
    </row>
    <row r="36" spans="1:26" x14ac:dyDescent="0.25">
      <c r="A36" t="str">
        <f>Elasticities!A36</f>
        <v>cafee</v>
      </c>
      <c r="B36" s="9">
        <v>1</v>
      </c>
      <c r="I36" t="str">
        <f t="shared" si="6"/>
        <v>cafee</v>
      </c>
      <c r="J36" s="9">
        <f t="shared" si="7"/>
        <v>1</v>
      </c>
      <c r="Q36" t="str">
        <f t="shared" si="8"/>
        <v>cafee</v>
      </c>
      <c r="R36" s="9">
        <f t="shared" si="9"/>
        <v>1</v>
      </c>
      <c r="Y36" t="str">
        <f t="shared" si="10"/>
        <v>cafee</v>
      </c>
      <c r="Z36" s="9">
        <f t="shared" si="11"/>
        <v>1</v>
      </c>
    </row>
    <row r="37" spans="1:26" x14ac:dyDescent="0.25">
      <c r="A37" t="str">
        <f>Elasticities!A37</f>
        <v>cbake</v>
      </c>
      <c r="B37" s="9">
        <v>1</v>
      </c>
      <c r="I37" t="str">
        <f t="shared" si="6"/>
        <v>cbake</v>
      </c>
      <c r="J37" s="9">
        <f t="shared" si="7"/>
        <v>1</v>
      </c>
      <c r="Q37" t="str">
        <f t="shared" si="8"/>
        <v>cbake</v>
      </c>
      <c r="R37" s="9">
        <f t="shared" si="9"/>
        <v>1</v>
      </c>
      <c r="Y37" t="str">
        <f t="shared" si="10"/>
        <v>cbake</v>
      </c>
      <c r="Z37" s="9">
        <f t="shared" si="11"/>
        <v>1</v>
      </c>
    </row>
    <row r="38" spans="1:26" x14ac:dyDescent="0.25">
      <c r="A38" t="str">
        <f>Elasticities!A38</f>
        <v>csuga</v>
      </c>
      <c r="B38" s="9">
        <v>1</v>
      </c>
      <c r="I38" t="str">
        <f t="shared" si="6"/>
        <v>csuga</v>
      </c>
      <c r="J38" s="9">
        <f t="shared" si="7"/>
        <v>1</v>
      </c>
      <c r="Q38" t="str">
        <f t="shared" si="8"/>
        <v>csuga</v>
      </c>
      <c r="R38" s="9">
        <f t="shared" si="9"/>
        <v>1</v>
      </c>
      <c r="Y38" t="str">
        <f t="shared" si="10"/>
        <v>csuga</v>
      </c>
      <c r="Z38" s="9">
        <f t="shared" si="11"/>
        <v>1</v>
      </c>
    </row>
    <row r="39" spans="1:26" x14ac:dyDescent="0.25">
      <c r="A39" t="str">
        <f>Elasticities!A39</f>
        <v>cconf</v>
      </c>
      <c r="B39" s="9">
        <v>1</v>
      </c>
      <c r="I39" t="str">
        <f t="shared" si="6"/>
        <v>cconf</v>
      </c>
      <c r="J39" s="9">
        <f t="shared" si="7"/>
        <v>1</v>
      </c>
      <c r="Q39" t="str">
        <f t="shared" si="8"/>
        <v>cconf</v>
      </c>
      <c r="R39" s="9">
        <f t="shared" si="9"/>
        <v>1</v>
      </c>
      <c r="Y39" t="str">
        <f t="shared" si="10"/>
        <v>cconf</v>
      </c>
      <c r="Z39" s="9">
        <f t="shared" si="11"/>
        <v>1</v>
      </c>
    </row>
    <row r="40" spans="1:26" x14ac:dyDescent="0.25">
      <c r="A40" t="str">
        <f>Elasticities!A40</f>
        <v>cpast</v>
      </c>
      <c r="B40" s="9">
        <v>1</v>
      </c>
      <c r="I40" t="str">
        <f t="shared" si="6"/>
        <v>cpast</v>
      </c>
      <c r="J40" s="9">
        <f t="shared" si="7"/>
        <v>1</v>
      </c>
      <c r="Q40" t="str">
        <f t="shared" si="8"/>
        <v>cpast</v>
      </c>
      <c r="R40" s="9">
        <f t="shared" si="9"/>
        <v>1</v>
      </c>
      <c r="Y40" t="str">
        <f t="shared" si="10"/>
        <v>cpast</v>
      </c>
      <c r="Z40" s="9">
        <f t="shared" si="11"/>
        <v>1</v>
      </c>
    </row>
    <row r="41" spans="1:26" x14ac:dyDescent="0.25">
      <c r="A41" t="str">
        <f>Elasticities!A41</f>
        <v>cofoo</v>
      </c>
      <c r="B41" s="9">
        <v>1</v>
      </c>
      <c r="I41" t="str">
        <f t="shared" si="6"/>
        <v>cofoo</v>
      </c>
      <c r="J41" s="9">
        <f t="shared" si="7"/>
        <v>1</v>
      </c>
      <c r="Q41" t="str">
        <f t="shared" si="8"/>
        <v>cofoo</v>
      </c>
      <c r="R41" s="9">
        <f t="shared" si="9"/>
        <v>1</v>
      </c>
      <c r="Y41" t="str">
        <f t="shared" si="10"/>
        <v>cofoo</v>
      </c>
      <c r="Z41" s="9">
        <f t="shared" si="11"/>
        <v>1</v>
      </c>
    </row>
    <row r="42" spans="1:26" x14ac:dyDescent="0.25">
      <c r="A42" t="str">
        <f>Elasticities!A42</f>
        <v>cbevt</v>
      </c>
      <c r="B42" s="9">
        <v>1</v>
      </c>
      <c r="I42" t="str">
        <f t="shared" si="6"/>
        <v>cbevt</v>
      </c>
      <c r="J42" s="9">
        <f t="shared" si="7"/>
        <v>1</v>
      </c>
      <c r="Q42" t="str">
        <f t="shared" si="8"/>
        <v>cbevt</v>
      </c>
      <c r="R42" s="9">
        <f t="shared" si="9"/>
        <v>1</v>
      </c>
      <c r="Y42" t="str">
        <f t="shared" si="10"/>
        <v>cbevt</v>
      </c>
      <c r="Z42" s="9">
        <f t="shared" si="11"/>
        <v>1</v>
      </c>
    </row>
    <row r="43" spans="1:26" x14ac:dyDescent="0.25">
      <c r="A43" t="str">
        <f>Elasticities!A43</f>
        <v>ctext</v>
      </c>
      <c r="B43" s="9">
        <v>1</v>
      </c>
      <c r="I43" t="str">
        <f t="shared" si="6"/>
        <v>ctext</v>
      </c>
      <c r="J43" s="9">
        <f t="shared" si="7"/>
        <v>1</v>
      </c>
      <c r="Q43" t="str">
        <f t="shared" si="8"/>
        <v>ctext</v>
      </c>
      <c r="R43" s="9">
        <f t="shared" si="9"/>
        <v>1</v>
      </c>
      <c r="Y43" t="str">
        <f t="shared" si="10"/>
        <v>ctext</v>
      </c>
      <c r="Z43" s="9">
        <f t="shared" si="11"/>
        <v>1</v>
      </c>
    </row>
    <row r="44" spans="1:26" x14ac:dyDescent="0.25">
      <c r="A44" t="str">
        <f>Elasticities!A44</f>
        <v>cclth</v>
      </c>
      <c r="B44" s="9">
        <v>1</v>
      </c>
      <c r="I44" t="str">
        <f t="shared" si="6"/>
        <v>cclth</v>
      </c>
      <c r="J44" s="9">
        <f t="shared" si="7"/>
        <v>1</v>
      </c>
      <c r="Q44" t="str">
        <f t="shared" si="8"/>
        <v>cclth</v>
      </c>
      <c r="R44" s="9">
        <f t="shared" si="9"/>
        <v>1</v>
      </c>
      <c r="Y44" t="str">
        <f t="shared" si="10"/>
        <v>cclth</v>
      </c>
      <c r="Z44" s="9">
        <f t="shared" si="11"/>
        <v>1</v>
      </c>
    </row>
    <row r="45" spans="1:26" x14ac:dyDescent="0.25">
      <c r="A45" t="str">
        <f>Elasticities!A45</f>
        <v>cleat</v>
      </c>
      <c r="B45" s="9">
        <v>1</v>
      </c>
      <c r="I45" t="str">
        <f t="shared" si="6"/>
        <v>cleat</v>
      </c>
      <c r="J45" s="9">
        <f t="shared" si="7"/>
        <v>1</v>
      </c>
      <c r="Q45" t="str">
        <f t="shared" si="8"/>
        <v>cleat</v>
      </c>
      <c r="R45" s="9">
        <f t="shared" si="9"/>
        <v>1</v>
      </c>
      <c r="Y45" t="str">
        <f t="shared" si="10"/>
        <v>cleat</v>
      </c>
      <c r="Z45" s="9">
        <f t="shared" si="11"/>
        <v>1</v>
      </c>
    </row>
    <row r="46" spans="1:26" x14ac:dyDescent="0.25">
      <c r="A46" t="str">
        <f>Elasticities!A46</f>
        <v>cfoot</v>
      </c>
      <c r="B46" s="9">
        <v>1</v>
      </c>
      <c r="I46" t="str">
        <f t="shared" si="6"/>
        <v>cfoot</v>
      </c>
      <c r="J46" s="9">
        <f t="shared" si="7"/>
        <v>1</v>
      </c>
      <c r="Q46" t="str">
        <f t="shared" si="8"/>
        <v>cfoot</v>
      </c>
      <c r="R46" s="9">
        <f t="shared" si="9"/>
        <v>1</v>
      </c>
      <c r="Y46" t="str">
        <f t="shared" si="10"/>
        <v>cfoot</v>
      </c>
      <c r="Z46" s="9">
        <f t="shared" si="11"/>
        <v>1</v>
      </c>
    </row>
    <row r="47" spans="1:26" x14ac:dyDescent="0.25">
      <c r="A47" t="str">
        <f>Elasticities!A47</f>
        <v>cwood</v>
      </c>
      <c r="B47" s="9">
        <v>1</v>
      </c>
      <c r="I47" t="str">
        <f t="shared" si="6"/>
        <v>cwood</v>
      </c>
      <c r="J47" s="9">
        <f t="shared" si="7"/>
        <v>1</v>
      </c>
      <c r="Q47" t="str">
        <f t="shared" si="8"/>
        <v>cwood</v>
      </c>
      <c r="R47" s="9">
        <f t="shared" si="9"/>
        <v>1</v>
      </c>
      <c r="Y47" t="str">
        <f t="shared" si="10"/>
        <v>cwood</v>
      </c>
      <c r="Z47" s="9">
        <f t="shared" si="11"/>
        <v>1</v>
      </c>
    </row>
    <row r="48" spans="1:26" x14ac:dyDescent="0.25">
      <c r="A48" t="str">
        <f>Elasticities!A48</f>
        <v>cpapr</v>
      </c>
      <c r="B48" s="9">
        <v>1</v>
      </c>
      <c r="I48" t="str">
        <f t="shared" si="6"/>
        <v>cpapr</v>
      </c>
      <c r="J48" s="9">
        <f t="shared" si="7"/>
        <v>1</v>
      </c>
      <c r="Q48" t="str">
        <f t="shared" si="8"/>
        <v>cpapr</v>
      </c>
      <c r="R48" s="9">
        <f t="shared" si="9"/>
        <v>1</v>
      </c>
      <c r="Y48" t="str">
        <f t="shared" si="10"/>
        <v>cpapr</v>
      </c>
      <c r="Z48" s="9">
        <f t="shared" si="11"/>
        <v>1</v>
      </c>
    </row>
    <row r="49" spans="1:26" x14ac:dyDescent="0.25">
      <c r="A49" t="str">
        <f>Elasticities!A49</f>
        <v>cprnt</v>
      </c>
      <c r="B49" s="9">
        <v>1</v>
      </c>
      <c r="I49" t="str">
        <f t="shared" si="6"/>
        <v>cprnt</v>
      </c>
      <c r="J49" s="9">
        <f t="shared" si="7"/>
        <v>1</v>
      </c>
      <c r="Q49" t="str">
        <f t="shared" si="8"/>
        <v>cprnt</v>
      </c>
      <c r="R49" s="9">
        <f t="shared" si="9"/>
        <v>1</v>
      </c>
      <c r="Y49" t="str">
        <f t="shared" si="10"/>
        <v>cprnt</v>
      </c>
      <c r="Z49" s="9">
        <f t="shared" si="11"/>
        <v>1</v>
      </c>
    </row>
    <row r="50" spans="1:26" x14ac:dyDescent="0.25">
      <c r="A50" t="str">
        <f>Elasticities!A50</f>
        <v>cpetr-p</v>
      </c>
      <c r="B50" s="9">
        <v>1</v>
      </c>
      <c r="I50" t="str">
        <f t="shared" si="6"/>
        <v>cpetr-p</v>
      </c>
      <c r="J50" s="9">
        <f t="shared" si="7"/>
        <v>1</v>
      </c>
      <c r="Q50" t="str">
        <f t="shared" si="8"/>
        <v>cpetr-p</v>
      </c>
      <c r="R50" s="9">
        <f t="shared" si="9"/>
        <v>1</v>
      </c>
      <c r="Y50" t="str">
        <f t="shared" si="10"/>
        <v>cpetr-p</v>
      </c>
      <c r="Z50" s="9">
        <f t="shared" si="11"/>
        <v>1</v>
      </c>
    </row>
    <row r="51" spans="1:26" x14ac:dyDescent="0.25">
      <c r="A51" t="str">
        <f>Elasticities!A51</f>
        <v>cpetr-d</v>
      </c>
      <c r="B51" s="9">
        <v>1</v>
      </c>
      <c r="I51" t="str">
        <f t="shared" si="6"/>
        <v>cpetr-d</v>
      </c>
      <c r="J51" s="9">
        <f t="shared" si="7"/>
        <v>1</v>
      </c>
      <c r="Q51" t="str">
        <f t="shared" si="8"/>
        <v>cpetr-d</v>
      </c>
      <c r="R51" s="9">
        <f t="shared" si="9"/>
        <v>1</v>
      </c>
      <c r="Y51" t="str">
        <f t="shared" si="10"/>
        <v>cpetr-d</v>
      </c>
      <c r="Z51" s="9">
        <f t="shared" si="11"/>
        <v>1</v>
      </c>
    </row>
    <row r="52" spans="1:26" x14ac:dyDescent="0.25">
      <c r="A52" t="str">
        <f>Elasticities!A52</f>
        <v>cpetr-h</v>
      </c>
      <c r="B52" s="9">
        <v>1</v>
      </c>
      <c r="I52" t="str">
        <f t="shared" si="6"/>
        <v>cpetr-h</v>
      </c>
      <c r="J52" s="9">
        <f t="shared" si="7"/>
        <v>1</v>
      </c>
      <c r="Q52" t="str">
        <f t="shared" si="8"/>
        <v>cpetr-h</v>
      </c>
      <c r="R52" s="9">
        <f t="shared" si="9"/>
        <v>1</v>
      </c>
      <c r="Y52" t="str">
        <f t="shared" si="10"/>
        <v>cpetr-h</v>
      </c>
      <c r="Z52" s="9">
        <f t="shared" si="11"/>
        <v>1</v>
      </c>
    </row>
    <row r="53" spans="1:26" x14ac:dyDescent="0.25">
      <c r="A53" t="str">
        <f>Elasticities!A53</f>
        <v>cpetr-k</v>
      </c>
      <c r="B53" s="9">
        <v>1</v>
      </c>
      <c r="I53" t="str">
        <f t="shared" si="6"/>
        <v>cpetr-k</v>
      </c>
      <c r="J53" s="9">
        <f t="shared" si="7"/>
        <v>1</v>
      </c>
      <c r="Q53" t="str">
        <f t="shared" si="8"/>
        <v>cpetr-k</v>
      </c>
      <c r="R53" s="9">
        <f t="shared" si="9"/>
        <v>1</v>
      </c>
      <c r="Y53" t="str">
        <f t="shared" si="10"/>
        <v>cpetr-k</v>
      </c>
      <c r="Z53" s="9">
        <f t="shared" si="11"/>
        <v>1</v>
      </c>
    </row>
    <row r="54" spans="1:26" x14ac:dyDescent="0.25">
      <c r="A54" t="str">
        <f>Elasticities!A54</f>
        <v>cpetr-l</v>
      </c>
      <c r="B54" s="9">
        <v>1</v>
      </c>
      <c r="I54" t="str">
        <f t="shared" si="6"/>
        <v>cpetr-l</v>
      </c>
      <c r="J54" s="9">
        <f t="shared" si="7"/>
        <v>1</v>
      </c>
      <c r="Q54" t="str">
        <f t="shared" si="8"/>
        <v>cpetr-l</v>
      </c>
      <c r="R54" s="9">
        <f t="shared" si="9"/>
        <v>1</v>
      </c>
      <c r="Y54" t="str">
        <f t="shared" si="10"/>
        <v>cpetr-l</v>
      </c>
      <c r="Z54" s="9">
        <f t="shared" si="11"/>
        <v>1</v>
      </c>
    </row>
    <row r="55" spans="1:26" x14ac:dyDescent="0.25">
      <c r="A55" t="str">
        <f>Elasticities!A55</f>
        <v>chydr</v>
      </c>
      <c r="B55" s="9">
        <v>1</v>
      </c>
      <c r="I55" t="str">
        <f t="shared" si="6"/>
        <v>chydr</v>
      </c>
      <c r="J55" s="9">
        <f t="shared" si="7"/>
        <v>1</v>
      </c>
      <c r="Q55" t="str">
        <f t="shared" si="8"/>
        <v>chydr</v>
      </c>
      <c r="R55" s="9">
        <f t="shared" si="9"/>
        <v>1</v>
      </c>
      <c r="Y55" t="str">
        <f t="shared" si="10"/>
        <v>chydr</v>
      </c>
      <c r="Z55" s="9">
        <f t="shared" si="11"/>
        <v>1</v>
      </c>
    </row>
    <row r="56" spans="1:26" x14ac:dyDescent="0.25">
      <c r="A56" t="str">
        <f>Elasticities!A56</f>
        <v>cammo</v>
      </c>
      <c r="B56" s="9">
        <v>1</v>
      </c>
      <c r="I56" t="str">
        <f t="shared" si="6"/>
        <v>cammo</v>
      </c>
      <c r="J56" s="9">
        <f t="shared" si="7"/>
        <v>1</v>
      </c>
      <c r="Q56" t="str">
        <f t="shared" si="8"/>
        <v>cammo</v>
      </c>
      <c r="R56" s="9">
        <f t="shared" si="9"/>
        <v>1</v>
      </c>
      <c r="Y56" t="str">
        <f t="shared" si="10"/>
        <v>cammo</v>
      </c>
      <c r="Z56" s="9">
        <f t="shared" si="11"/>
        <v>1</v>
      </c>
    </row>
    <row r="57" spans="1:26" x14ac:dyDescent="0.25">
      <c r="A57" t="str">
        <f>Elasticities!A57</f>
        <v>cbchm</v>
      </c>
      <c r="B57" s="9">
        <v>1</v>
      </c>
      <c r="I57" t="str">
        <f t="shared" si="6"/>
        <v>cbchm</v>
      </c>
      <c r="J57" s="9">
        <f t="shared" si="7"/>
        <v>1</v>
      </c>
      <c r="Q57" t="str">
        <f t="shared" si="8"/>
        <v>cbchm</v>
      </c>
      <c r="R57" s="9">
        <f t="shared" si="9"/>
        <v>1</v>
      </c>
      <c r="Y57" t="str">
        <f t="shared" si="10"/>
        <v>cbchm</v>
      </c>
      <c r="Z57" s="9">
        <f t="shared" si="11"/>
        <v>1</v>
      </c>
    </row>
    <row r="58" spans="1:26" x14ac:dyDescent="0.25">
      <c r="A58" t="str">
        <f>Elasticities!A58</f>
        <v>cochm</v>
      </c>
      <c r="B58" s="9">
        <v>1</v>
      </c>
      <c r="I58" t="str">
        <f t="shared" si="6"/>
        <v>cochm</v>
      </c>
      <c r="J58" s="9">
        <f t="shared" si="7"/>
        <v>1</v>
      </c>
      <c r="Q58" t="str">
        <f t="shared" si="8"/>
        <v>cochm</v>
      </c>
      <c r="R58" s="9">
        <f t="shared" si="9"/>
        <v>1</v>
      </c>
      <c r="Y58" t="str">
        <f t="shared" si="10"/>
        <v>cochm</v>
      </c>
      <c r="Z58" s="9">
        <f t="shared" si="11"/>
        <v>1</v>
      </c>
    </row>
    <row r="59" spans="1:26" x14ac:dyDescent="0.25">
      <c r="A59" t="str">
        <f>Elasticities!A59</f>
        <v>crubb</v>
      </c>
      <c r="B59" s="9">
        <v>1</v>
      </c>
      <c r="I59" t="str">
        <f t="shared" si="6"/>
        <v>crubb</v>
      </c>
      <c r="J59" s="9">
        <f t="shared" si="7"/>
        <v>1</v>
      </c>
      <c r="Q59" t="str">
        <f t="shared" si="8"/>
        <v>crubb</v>
      </c>
      <c r="R59" s="9">
        <f t="shared" si="9"/>
        <v>1</v>
      </c>
      <c r="Y59" t="str">
        <f t="shared" si="10"/>
        <v>crubb</v>
      </c>
      <c r="Z59" s="9">
        <f t="shared" si="11"/>
        <v>1</v>
      </c>
    </row>
    <row r="60" spans="1:26" x14ac:dyDescent="0.25">
      <c r="A60" t="str">
        <f>Elasticities!A60</f>
        <v>cplas</v>
      </c>
      <c r="B60" s="9">
        <v>1</v>
      </c>
      <c r="I60" t="str">
        <f t="shared" si="6"/>
        <v>cplas</v>
      </c>
      <c r="J60" s="9">
        <f t="shared" si="7"/>
        <v>1</v>
      </c>
      <c r="Q60" t="str">
        <f t="shared" si="8"/>
        <v>cplas</v>
      </c>
      <c r="R60" s="9">
        <f t="shared" si="9"/>
        <v>1</v>
      </c>
      <c r="Y60" t="str">
        <f t="shared" si="10"/>
        <v>cplas</v>
      </c>
      <c r="Z60" s="9">
        <f t="shared" si="11"/>
        <v>1</v>
      </c>
    </row>
    <row r="61" spans="1:26" x14ac:dyDescent="0.25">
      <c r="A61" t="str">
        <f>Elasticities!A61</f>
        <v>cconc</v>
      </c>
      <c r="B61" s="9">
        <v>1</v>
      </c>
      <c r="I61" t="str">
        <f t="shared" ref="I61" si="12">A61</f>
        <v>cconc</v>
      </c>
      <c r="J61" s="9">
        <f t="shared" ref="J61" si="13">B61</f>
        <v>1</v>
      </c>
      <c r="Q61" t="str">
        <f t="shared" ref="Q61" si="14">I61</f>
        <v>cconc</v>
      </c>
      <c r="R61" s="9">
        <f t="shared" ref="R61" si="15">J61</f>
        <v>1</v>
      </c>
      <c r="Y61" t="str">
        <f t="shared" ref="Y61" si="16">Q61</f>
        <v>cconc</v>
      </c>
      <c r="Z61" s="9">
        <f t="shared" ref="Z61" si="17">R61</f>
        <v>1</v>
      </c>
    </row>
    <row r="62" spans="1:26" x14ac:dyDescent="0.25">
      <c r="A62" t="str">
        <f>Elasticities!A62</f>
        <v>ccmnt</v>
      </c>
      <c r="B62" s="9">
        <v>1</v>
      </c>
      <c r="I62" t="str">
        <f t="shared" ref="I62" si="18">A62</f>
        <v>ccmnt</v>
      </c>
      <c r="J62" s="9">
        <f t="shared" ref="J62" si="19">B62</f>
        <v>1</v>
      </c>
      <c r="Q62" t="str">
        <f t="shared" ref="Q62" si="20">I62</f>
        <v>ccmnt</v>
      </c>
      <c r="R62" s="9">
        <f t="shared" ref="R62" si="21">J62</f>
        <v>1</v>
      </c>
      <c r="Y62" t="str">
        <f t="shared" ref="Y62" si="22">Q62</f>
        <v>ccmnt</v>
      </c>
      <c r="Z62" s="9">
        <f t="shared" ref="Z62" si="23">R62</f>
        <v>1</v>
      </c>
    </row>
    <row r="63" spans="1:26" x14ac:dyDescent="0.25">
      <c r="A63" t="str">
        <f>Elasticities!A63</f>
        <v>cnmet</v>
      </c>
      <c r="B63" s="9">
        <v>1</v>
      </c>
      <c r="I63" t="str">
        <f t="shared" ref="I63:I84" si="24">A63</f>
        <v>cnmet</v>
      </c>
      <c r="J63" s="9">
        <f t="shared" ref="J63:J84" si="25">B63</f>
        <v>1</v>
      </c>
      <c r="Q63" t="str">
        <f t="shared" ref="Q63:Q84" si="26">I63</f>
        <v>cnmet</v>
      </c>
      <c r="R63" s="9">
        <f t="shared" ref="R63:R84" si="27">J63</f>
        <v>1</v>
      </c>
      <c r="Y63" t="str">
        <f t="shared" ref="Y63:Y84" si="28">Q63</f>
        <v>cnmet</v>
      </c>
      <c r="Z63" s="9">
        <f t="shared" ref="Z63:Z84" si="29">R63</f>
        <v>1</v>
      </c>
    </row>
    <row r="64" spans="1:26" x14ac:dyDescent="0.25">
      <c r="A64" t="str">
        <f>Elasticities!A64</f>
        <v>ciron</v>
      </c>
      <c r="B64" s="9">
        <v>1</v>
      </c>
      <c r="I64" t="str">
        <f t="shared" si="24"/>
        <v>ciron</v>
      </c>
      <c r="J64" s="9">
        <f t="shared" si="25"/>
        <v>1</v>
      </c>
      <c r="Q64" t="str">
        <f t="shared" si="26"/>
        <v>ciron</v>
      </c>
      <c r="R64" s="9">
        <f t="shared" si="27"/>
        <v>1</v>
      </c>
      <c r="Y64" t="str">
        <f t="shared" si="28"/>
        <v>ciron</v>
      </c>
      <c r="Z64" s="9">
        <f t="shared" si="29"/>
        <v>1</v>
      </c>
    </row>
    <row r="65" spans="1:26" x14ac:dyDescent="0.25">
      <c r="A65" t="str">
        <f>Elasticities!A65</f>
        <v>cnfrm</v>
      </c>
      <c r="B65" s="9">
        <v>1</v>
      </c>
      <c r="I65" t="str">
        <f t="shared" si="24"/>
        <v>cnfrm</v>
      </c>
      <c r="J65" s="9">
        <f t="shared" si="25"/>
        <v>1</v>
      </c>
      <c r="Q65" t="str">
        <f t="shared" si="26"/>
        <v>cnfrm</v>
      </c>
      <c r="R65" s="9">
        <f t="shared" si="27"/>
        <v>1</v>
      </c>
      <c r="Y65" t="str">
        <f t="shared" si="28"/>
        <v>cnfrm</v>
      </c>
      <c r="Z65" s="9">
        <f t="shared" si="29"/>
        <v>1</v>
      </c>
    </row>
    <row r="66" spans="1:26" x14ac:dyDescent="0.25">
      <c r="A66" t="str">
        <f>Elasticities!A66</f>
        <v>cmetp</v>
      </c>
      <c r="B66" s="9">
        <v>1</v>
      </c>
      <c r="I66" t="str">
        <f t="shared" si="24"/>
        <v>cmetp</v>
      </c>
      <c r="J66" s="9">
        <f t="shared" si="25"/>
        <v>1</v>
      </c>
      <c r="Q66" t="str">
        <f t="shared" si="26"/>
        <v>cmetp</v>
      </c>
      <c r="R66" s="9">
        <f t="shared" si="27"/>
        <v>1</v>
      </c>
      <c r="Y66" t="str">
        <f t="shared" si="28"/>
        <v>cmetp</v>
      </c>
      <c r="Z66" s="9">
        <f t="shared" si="29"/>
        <v>1</v>
      </c>
    </row>
    <row r="67" spans="1:26" x14ac:dyDescent="0.25">
      <c r="A67" t="str">
        <f>Elasticities!A67</f>
        <v>cmach</v>
      </c>
      <c r="B67" s="9">
        <v>1</v>
      </c>
      <c r="I67" t="str">
        <f t="shared" si="24"/>
        <v>cmach</v>
      </c>
      <c r="J67" s="9">
        <f t="shared" si="25"/>
        <v>1</v>
      </c>
      <c r="Q67" t="str">
        <f t="shared" si="26"/>
        <v>cmach</v>
      </c>
      <c r="R67" s="9">
        <f t="shared" si="27"/>
        <v>1</v>
      </c>
      <c r="Y67" t="str">
        <f t="shared" si="28"/>
        <v>cmach</v>
      </c>
      <c r="Z67" s="9">
        <f t="shared" si="29"/>
        <v>1</v>
      </c>
    </row>
    <row r="68" spans="1:26" x14ac:dyDescent="0.25">
      <c r="A68" t="str">
        <f>Elasticities!A68</f>
        <v>cmach_e</v>
      </c>
      <c r="B68" s="9">
        <v>1</v>
      </c>
      <c r="I68" t="str">
        <f t="shared" si="24"/>
        <v>cmach_e</v>
      </c>
      <c r="J68" s="9">
        <f t="shared" si="25"/>
        <v>1</v>
      </c>
      <c r="Q68" t="str">
        <f t="shared" si="26"/>
        <v>cmach_e</v>
      </c>
      <c r="R68" s="9">
        <f t="shared" si="27"/>
        <v>1</v>
      </c>
      <c r="Y68" t="str">
        <f t="shared" si="28"/>
        <v>cmach_e</v>
      </c>
      <c r="Z68" s="9">
        <f t="shared" si="29"/>
        <v>1</v>
      </c>
    </row>
    <row r="69" spans="1:26" x14ac:dyDescent="0.25">
      <c r="A69" t="str">
        <f>Elasticities!A69</f>
        <v>cfcel</v>
      </c>
      <c r="B69" s="9">
        <v>1</v>
      </c>
      <c r="I69" t="str">
        <f t="shared" si="24"/>
        <v>cfcel</v>
      </c>
      <c r="J69" s="9">
        <f t="shared" si="25"/>
        <v>1</v>
      </c>
      <c r="Q69" t="str">
        <f t="shared" si="26"/>
        <v>cfcel</v>
      </c>
      <c r="R69" s="9">
        <f t="shared" si="27"/>
        <v>1</v>
      </c>
      <c r="Y69" t="str">
        <f t="shared" si="28"/>
        <v>cfcel</v>
      </c>
      <c r="Z69" s="9">
        <f t="shared" si="29"/>
        <v>1</v>
      </c>
    </row>
    <row r="70" spans="1:26" x14ac:dyDescent="0.25">
      <c r="A70" t="str">
        <f>Elasticities!A70</f>
        <v>celct</v>
      </c>
      <c r="B70" s="9">
        <v>1</v>
      </c>
      <c r="I70" t="str">
        <f t="shared" si="24"/>
        <v>celct</v>
      </c>
      <c r="J70" s="9">
        <f t="shared" si="25"/>
        <v>1</v>
      </c>
      <c r="Q70" t="str">
        <f t="shared" si="26"/>
        <v>celct</v>
      </c>
      <c r="R70" s="9">
        <f t="shared" si="27"/>
        <v>1</v>
      </c>
      <c r="Y70" t="str">
        <f t="shared" si="28"/>
        <v>celct</v>
      </c>
      <c r="Z70" s="9">
        <f t="shared" si="29"/>
        <v>1</v>
      </c>
    </row>
    <row r="71" spans="1:26" x14ac:dyDescent="0.25">
      <c r="A71" t="str">
        <f>Elasticities!A71</f>
        <v>cemch</v>
      </c>
      <c r="B71" s="9">
        <v>1</v>
      </c>
      <c r="I71" t="str">
        <f t="shared" si="24"/>
        <v>cemch</v>
      </c>
      <c r="J71" s="9">
        <f t="shared" si="25"/>
        <v>1</v>
      </c>
      <c r="Q71" t="str">
        <f t="shared" si="26"/>
        <v>cemch</v>
      </c>
      <c r="R71" s="9">
        <f t="shared" si="27"/>
        <v>1</v>
      </c>
      <c r="Y71" t="str">
        <f t="shared" si="28"/>
        <v>cemch</v>
      </c>
      <c r="Z71" s="9">
        <f t="shared" si="29"/>
        <v>1</v>
      </c>
    </row>
    <row r="72" spans="1:26" x14ac:dyDescent="0.25">
      <c r="A72" t="str">
        <f>Elasticities!A72</f>
        <v>cemch_e</v>
      </c>
      <c r="B72" s="9">
        <v>1</v>
      </c>
      <c r="I72" t="str">
        <f t="shared" si="24"/>
        <v>cemch_e</v>
      </c>
      <c r="J72" s="9">
        <f t="shared" si="25"/>
        <v>1</v>
      </c>
      <c r="Q72" t="str">
        <f t="shared" si="26"/>
        <v>cemch_e</v>
      </c>
      <c r="R72" s="9">
        <f t="shared" si="27"/>
        <v>1</v>
      </c>
      <c r="Y72" t="str">
        <f t="shared" si="28"/>
        <v>cemch_e</v>
      </c>
      <c r="Z72" s="9">
        <f t="shared" si="29"/>
        <v>1</v>
      </c>
    </row>
    <row r="73" spans="1:26" x14ac:dyDescent="0.25">
      <c r="A73" t="str">
        <f>Elasticities!A73</f>
        <v>csequ</v>
      </c>
      <c r="B73" s="9">
        <v>1</v>
      </c>
      <c r="I73" t="str">
        <f t="shared" si="24"/>
        <v>csequ</v>
      </c>
      <c r="J73" s="9">
        <f t="shared" si="25"/>
        <v>1</v>
      </c>
      <c r="Q73" t="str">
        <f t="shared" si="26"/>
        <v>csequ</v>
      </c>
      <c r="R73" s="9">
        <f t="shared" si="27"/>
        <v>1</v>
      </c>
      <c r="Y73" t="str">
        <f t="shared" si="28"/>
        <v>csequ</v>
      </c>
      <c r="Z73" s="9">
        <f t="shared" si="29"/>
        <v>1</v>
      </c>
    </row>
    <row r="74" spans="1:26" x14ac:dyDescent="0.25">
      <c r="A74" t="str">
        <f>Elasticities!A74</f>
        <v>cvehi</v>
      </c>
      <c r="B74" s="9">
        <v>1</v>
      </c>
      <c r="I74" t="str">
        <f t="shared" si="24"/>
        <v>cvehi</v>
      </c>
      <c r="J74" s="9">
        <f t="shared" si="25"/>
        <v>1</v>
      </c>
      <c r="Q74" t="str">
        <f t="shared" si="26"/>
        <v>cvehi</v>
      </c>
      <c r="R74" s="9">
        <f t="shared" si="27"/>
        <v>1</v>
      </c>
      <c r="Y74" t="str">
        <f t="shared" si="28"/>
        <v>cvehi</v>
      </c>
      <c r="Z74" s="9">
        <f t="shared" si="29"/>
        <v>1</v>
      </c>
    </row>
    <row r="75" spans="1:26" x14ac:dyDescent="0.25">
      <c r="A75" t="str">
        <f>Elasticities!A75</f>
        <v>ctequ</v>
      </c>
      <c r="B75" s="9">
        <v>1</v>
      </c>
      <c r="I75" t="str">
        <f t="shared" si="24"/>
        <v>ctequ</v>
      </c>
      <c r="J75" s="9">
        <f t="shared" si="25"/>
        <v>1</v>
      </c>
      <c r="Q75" t="str">
        <f t="shared" si="26"/>
        <v>ctequ</v>
      </c>
      <c r="R75" s="9">
        <f t="shared" si="27"/>
        <v>1</v>
      </c>
      <c r="Y75" t="str">
        <f t="shared" si="28"/>
        <v>ctequ</v>
      </c>
      <c r="Z75" s="9">
        <f t="shared" si="29"/>
        <v>1</v>
      </c>
    </row>
    <row r="76" spans="1:26" x14ac:dyDescent="0.25">
      <c r="A76" t="str">
        <f>Elasticities!A76</f>
        <v>cfurn</v>
      </c>
      <c r="B76" s="9">
        <v>1</v>
      </c>
      <c r="I76" t="str">
        <f t="shared" si="24"/>
        <v>cfurn</v>
      </c>
      <c r="J76" s="9">
        <f t="shared" si="25"/>
        <v>1</v>
      </c>
      <c r="Q76" t="str">
        <f t="shared" si="26"/>
        <v>cfurn</v>
      </c>
      <c r="R76" s="9">
        <f t="shared" si="27"/>
        <v>1</v>
      </c>
      <c r="Y76" t="str">
        <f t="shared" si="28"/>
        <v>cfurn</v>
      </c>
      <c r="Z76" s="9">
        <f t="shared" si="29"/>
        <v>1</v>
      </c>
    </row>
    <row r="77" spans="1:26" x14ac:dyDescent="0.25">
      <c r="A77" t="str">
        <f>Elasticities!A77</f>
        <v>coman</v>
      </c>
      <c r="B77" s="9">
        <v>1</v>
      </c>
      <c r="I77" t="str">
        <f t="shared" si="24"/>
        <v>coman</v>
      </c>
      <c r="J77" s="9">
        <f t="shared" si="25"/>
        <v>1</v>
      </c>
      <c r="Q77" t="str">
        <f t="shared" si="26"/>
        <v>coman</v>
      </c>
      <c r="R77" s="9">
        <f t="shared" si="27"/>
        <v>1</v>
      </c>
      <c r="Y77" t="str">
        <f t="shared" si="28"/>
        <v>coman</v>
      </c>
      <c r="Z77" s="9">
        <f t="shared" si="29"/>
        <v>1</v>
      </c>
    </row>
    <row r="78" spans="1:26" x14ac:dyDescent="0.25">
      <c r="A78" t="str">
        <f>Elasticities!A78</f>
        <v>celec</v>
      </c>
      <c r="B78" s="9">
        <v>1</v>
      </c>
      <c r="I78" t="str">
        <f t="shared" si="24"/>
        <v>celec</v>
      </c>
      <c r="J78" s="9">
        <f t="shared" si="25"/>
        <v>1</v>
      </c>
      <c r="Q78" t="str">
        <f t="shared" si="26"/>
        <v>celec</v>
      </c>
      <c r="R78" s="9">
        <f t="shared" si="27"/>
        <v>1</v>
      </c>
      <c r="Y78" t="str">
        <f t="shared" si="28"/>
        <v>celec</v>
      </c>
      <c r="Z78" s="9">
        <f t="shared" si="29"/>
        <v>1</v>
      </c>
    </row>
    <row r="79" spans="1:26" x14ac:dyDescent="0.25">
      <c r="A79" t="str">
        <f>Elasticities!A79</f>
        <v>cwatr</v>
      </c>
      <c r="B79" s="9">
        <v>1</v>
      </c>
      <c r="I79" t="str">
        <f t="shared" si="24"/>
        <v>cwatr</v>
      </c>
      <c r="J79" s="9">
        <f t="shared" si="25"/>
        <v>1</v>
      </c>
      <c r="Q79" t="str">
        <f t="shared" si="26"/>
        <v>cwatr</v>
      </c>
      <c r="R79" s="9">
        <f t="shared" si="27"/>
        <v>1</v>
      </c>
      <c r="Y79" t="str">
        <f t="shared" si="28"/>
        <v>cwatr</v>
      </c>
      <c r="Z79" s="9">
        <f t="shared" si="29"/>
        <v>1</v>
      </c>
    </row>
    <row r="80" spans="1:26" x14ac:dyDescent="0.25">
      <c r="A80" t="str">
        <f>Elasticities!A80</f>
        <v>ccons</v>
      </c>
      <c r="B80" s="9">
        <v>1</v>
      </c>
      <c r="I80" t="str">
        <f t="shared" si="24"/>
        <v>ccons</v>
      </c>
      <c r="J80" s="9">
        <f t="shared" si="25"/>
        <v>1</v>
      </c>
      <c r="Q80" t="str">
        <f t="shared" si="26"/>
        <v>ccons</v>
      </c>
      <c r="R80" s="9">
        <f t="shared" si="27"/>
        <v>1</v>
      </c>
      <c r="Y80" t="str">
        <f t="shared" si="28"/>
        <v>ccons</v>
      </c>
      <c r="Z80" s="9">
        <f t="shared" si="29"/>
        <v>1</v>
      </c>
    </row>
    <row r="81" spans="1:26" x14ac:dyDescent="0.25">
      <c r="A81" t="str">
        <f>Elasticities!A81</f>
        <v>ccons_e</v>
      </c>
      <c r="B81" s="9">
        <v>1</v>
      </c>
      <c r="I81" t="str">
        <f t="shared" si="24"/>
        <v>ccons_e</v>
      </c>
      <c r="J81" s="9">
        <f t="shared" si="25"/>
        <v>1</v>
      </c>
      <c r="Q81" t="str">
        <f t="shared" si="26"/>
        <v>ccons_e</v>
      </c>
      <c r="R81" s="9">
        <f t="shared" si="27"/>
        <v>1</v>
      </c>
      <c r="Y81" t="str">
        <f t="shared" si="28"/>
        <v>ccons_e</v>
      </c>
      <c r="Z81" s="9">
        <f t="shared" si="29"/>
        <v>1</v>
      </c>
    </row>
    <row r="82" spans="1:26" x14ac:dyDescent="0.25">
      <c r="A82" t="str">
        <f>Elasticities!A82</f>
        <v>ctrad</v>
      </c>
      <c r="B82" s="9">
        <v>1</v>
      </c>
      <c r="I82" t="str">
        <f t="shared" si="24"/>
        <v>ctrad</v>
      </c>
      <c r="J82" s="9">
        <f t="shared" si="25"/>
        <v>1</v>
      </c>
      <c r="Q82" t="str">
        <f t="shared" si="26"/>
        <v>ctrad</v>
      </c>
      <c r="R82" s="9">
        <f t="shared" si="27"/>
        <v>1</v>
      </c>
      <c r="Y82" t="str">
        <f t="shared" si="28"/>
        <v>ctrad</v>
      </c>
      <c r="Z82" s="9">
        <f t="shared" si="29"/>
        <v>1</v>
      </c>
    </row>
    <row r="83" spans="1:26" x14ac:dyDescent="0.25">
      <c r="A83" t="str">
        <f>Elasticities!A83</f>
        <v>chotl</v>
      </c>
      <c r="B83" s="9">
        <v>1</v>
      </c>
      <c r="I83" t="str">
        <f t="shared" si="24"/>
        <v>chotl</v>
      </c>
      <c r="J83" s="9">
        <f t="shared" si="25"/>
        <v>1</v>
      </c>
      <c r="Q83" t="str">
        <f t="shared" si="26"/>
        <v>chotl</v>
      </c>
      <c r="R83" s="9">
        <f t="shared" si="27"/>
        <v>1</v>
      </c>
      <c r="Y83" t="str">
        <f t="shared" si="28"/>
        <v>chotl</v>
      </c>
      <c r="Z83" s="9">
        <f t="shared" si="29"/>
        <v>1</v>
      </c>
    </row>
    <row r="84" spans="1:26" x14ac:dyDescent="0.25">
      <c r="A84" t="str">
        <f>Elasticities!A84</f>
        <v>cptrp-l</v>
      </c>
      <c r="B84" s="9">
        <v>1</v>
      </c>
      <c r="I84" t="str">
        <f t="shared" si="24"/>
        <v>cptrp-l</v>
      </c>
      <c r="J84" s="9">
        <f t="shared" si="25"/>
        <v>1</v>
      </c>
      <c r="Q84" t="str">
        <f t="shared" si="26"/>
        <v>cptrp-l</v>
      </c>
      <c r="R84" s="9">
        <f t="shared" si="27"/>
        <v>1</v>
      </c>
      <c r="Y84" t="str">
        <f t="shared" si="28"/>
        <v>cptrp-l</v>
      </c>
      <c r="Z84" s="9">
        <f t="shared" si="29"/>
        <v>1</v>
      </c>
    </row>
    <row r="85" spans="1:26" x14ac:dyDescent="0.25">
      <c r="A85" t="str">
        <f>Elasticities!A85</f>
        <v>cftrp-l</v>
      </c>
      <c r="B85" s="9">
        <v>1</v>
      </c>
      <c r="I85" t="str">
        <f t="shared" ref="I85:I88" si="30">A85</f>
        <v>cftrp-l</v>
      </c>
      <c r="J85" s="9">
        <f t="shared" ref="J85:J88" si="31">B85</f>
        <v>1</v>
      </c>
      <c r="Q85" t="str">
        <f t="shared" ref="Q85:Q88" si="32">I85</f>
        <v>cftrp-l</v>
      </c>
      <c r="R85" s="9">
        <f t="shared" ref="R85:R88" si="33">J85</f>
        <v>1</v>
      </c>
      <c r="Y85" t="str">
        <f t="shared" ref="Y85:Y88" si="34">Q85</f>
        <v>cftrp-l</v>
      </c>
      <c r="Z85" s="9">
        <f t="shared" ref="Z85:Z88" si="35">R85</f>
        <v>1</v>
      </c>
    </row>
    <row r="86" spans="1:26" x14ac:dyDescent="0.25">
      <c r="A86" t="str">
        <f>Elasticities!A86</f>
        <v>cptrp-o</v>
      </c>
      <c r="B86" s="9">
        <v>1</v>
      </c>
      <c r="I86" t="str">
        <f t="shared" si="30"/>
        <v>cptrp-o</v>
      </c>
      <c r="J86" s="9">
        <f t="shared" si="31"/>
        <v>1</v>
      </c>
      <c r="Q86" t="str">
        <f t="shared" si="32"/>
        <v>cptrp-o</v>
      </c>
      <c r="R86" s="9">
        <f t="shared" si="33"/>
        <v>1</v>
      </c>
      <c r="Y86" t="str">
        <f t="shared" si="34"/>
        <v>cptrp-o</v>
      </c>
      <c r="Z86" s="9">
        <f t="shared" si="35"/>
        <v>1</v>
      </c>
    </row>
    <row r="87" spans="1:26" x14ac:dyDescent="0.25">
      <c r="A87" t="str">
        <f>Elasticities!A87</f>
        <v>cftrp-o</v>
      </c>
      <c r="B87" s="9">
        <v>1</v>
      </c>
      <c r="I87" t="str">
        <f t="shared" si="30"/>
        <v>cftrp-o</v>
      </c>
      <c r="J87" s="9">
        <f t="shared" si="31"/>
        <v>1</v>
      </c>
      <c r="Q87" t="str">
        <f t="shared" si="32"/>
        <v>cftrp-o</v>
      </c>
      <c r="R87" s="9">
        <f t="shared" si="33"/>
        <v>1</v>
      </c>
      <c r="Y87" t="str">
        <f t="shared" si="34"/>
        <v>cftrp-o</v>
      </c>
      <c r="Z87" s="9">
        <f t="shared" si="35"/>
        <v>1</v>
      </c>
    </row>
    <row r="88" spans="1:26" x14ac:dyDescent="0.25">
      <c r="A88" t="str">
        <f>Elasticities!A88</f>
        <v>cprtr</v>
      </c>
      <c r="B88" s="9">
        <v>1</v>
      </c>
      <c r="I88" t="str">
        <f t="shared" si="30"/>
        <v>cprtr</v>
      </c>
      <c r="J88" s="9">
        <f t="shared" si="31"/>
        <v>1</v>
      </c>
      <c r="Q88" t="str">
        <f t="shared" si="32"/>
        <v>cprtr</v>
      </c>
      <c r="R88" s="9">
        <f t="shared" si="33"/>
        <v>1</v>
      </c>
      <c r="Y88" t="str">
        <f t="shared" si="34"/>
        <v>cprtr</v>
      </c>
      <c r="Z88" s="9">
        <f t="shared" si="35"/>
        <v>1</v>
      </c>
    </row>
    <row r="89" spans="1:26" x14ac:dyDescent="0.25">
      <c r="A89" t="str">
        <f>Elasticities!A89</f>
        <v>ctrps</v>
      </c>
      <c r="B89" s="9">
        <v>1</v>
      </c>
      <c r="I89" t="str">
        <f t="shared" ref="I89:I90" si="36">A89</f>
        <v>ctrps</v>
      </c>
      <c r="J89" s="9">
        <f t="shared" ref="J89:J90" si="37">B89</f>
        <v>1</v>
      </c>
      <c r="Q89" t="str">
        <f t="shared" ref="Q89:Q90" si="38">I89</f>
        <v>ctrps</v>
      </c>
      <c r="R89" s="9">
        <f t="shared" ref="R89:R90" si="39">J89</f>
        <v>1</v>
      </c>
      <c r="Y89" t="str">
        <f t="shared" ref="Y89:Y90" si="40">Q89</f>
        <v>ctrps</v>
      </c>
      <c r="Z89" s="9">
        <f t="shared" ref="Z89:Z90" si="41">R89</f>
        <v>1</v>
      </c>
    </row>
    <row r="90" spans="1:26" x14ac:dyDescent="0.25">
      <c r="A90" t="str">
        <f>Elasticities!A90</f>
        <v>ccomm</v>
      </c>
      <c r="B90" s="9">
        <v>1</v>
      </c>
      <c r="I90" t="str">
        <f t="shared" si="36"/>
        <v>ccomm</v>
      </c>
      <c r="J90" s="9">
        <f t="shared" si="37"/>
        <v>1</v>
      </c>
      <c r="Q90" t="str">
        <f t="shared" si="38"/>
        <v>ccomm</v>
      </c>
      <c r="R90" s="9">
        <f t="shared" si="39"/>
        <v>1</v>
      </c>
      <c r="Y90" t="str">
        <f t="shared" si="40"/>
        <v>ccomm</v>
      </c>
      <c r="Z90" s="9">
        <f t="shared" si="41"/>
        <v>1</v>
      </c>
    </row>
    <row r="91" spans="1:26" x14ac:dyDescent="0.25">
      <c r="A91" t="str">
        <f>Elasticities!A91</f>
        <v>cfsrv</v>
      </c>
      <c r="B91" s="9">
        <v>1</v>
      </c>
      <c r="I91" t="str">
        <f t="shared" ref="I91:I95" si="42">A91</f>
        <v>cfsrv</v>
      </c>
      <c r="J91" s="9">
        <f t="shared" ref="J91:J95" si="43">B91</f>
        <v>1</v>
      </c>
      <c r="Q91" t="str">
        <f t="shared" ref="Q91:Q95" si="44">I91</f>
        <v>cfsrv</v>
      </c>
      <c r="R91" s="9">
        <f t="shared" ref="R91:R95" si="45">J91</f>
        <v>1</v>
      </c>
      <c r="Y91" t="str">
        <f t="shared" ref="Y91:Y95" si="46">Q91</f>
        <v>cfsrv</v>
      </c>
      <c r="Z91" s="9">
        <f t="shared" ref="Z91:Z95" si="47">R91</f>
        <v>1</v>
      </c>
    </row>
    <row r="92" spans="1:26" x14ac:dyDescent="0.25">
      <c r="A92" t="str">
        <f>Elasticities!A92</f>
        <v>cbsrv</v>
      </c>
      <c r="B92" s="9">
        <v>1</v>
      </c>
      <c r="I92" t="str">
        <f t="shared" si="42"/>
        <v>cbsrv</v>
      </c>
      <c r="J92" s="9">
        <f t="shared" si="43"/>
        <v>1</v>
      </c>
      <c r="Q92" t="str">
        <f t="shared" si="44"/>
        <v>cbsrv</v>
      </c>
      <c r="R92" s="9">
        <f t="shared" si="45"/>
        <v>1</v>
      </c>
      <c r="Y92" t="str">
        <f t="shared" si="46"/>
        <v>cbsrv</v>
      </c>
      <c r="Z92" s="9">
        <f t="shared" si="47"/>
        <v>1</v>
      </c>
    </row>
    <row r="93" spans="1:26" x14ac:dyDescent="0.25">
      <c r="A93" t="str">
        <f>Elasticities!A93</f>
        <v>cgsrv</v>
      </c>
      <c r="B93" s="9">
        <v>1</v>
      </c>
      <c r="I93" t="str">
        <f t="shared" si="42"/>
        <v>cgsrv</v>
      </c>
      <c r="J93" s="9">
        <f t="shared" si="43"/>
        <v>1</v>
      </c>
      <c r="Q93" t="str">
        <f t="shared" si="44"/>
        <v>cgsrv</v>
      </c>
      <c r="R93" s="9">
        <f t="shared" si="45"/>
        <v>1</v>
      </c>
      <c r="Y93" t="str">
        <f t="shared" si="46"/>
        <v>cgsrv</v>
      </c>
      <c r="Z93" s="9">
        <f t="shared" si="47"/>
        <v>1</v>
      </c>
    </row>
    <row r="94" spans="1:26" x14ac:dyDescent="0.25">
      <c r="A94" t="str">
        <f>Elasticities!A94</f>
        <v>cosrv</v>
      </c>
      <c r="B94" s="9">
        <v>1</v>
      </c>
      <c r="I94" t="str">
        <f t="shared" si="42"/>
        <v>cosrv</v>
      </c>
      <c r="J94" s="9">
        <f t="shared" si="43"/>
        <v>1</v>
      </c>
      <c r="Q94" t="str">
        <f t="shared" si="44"/>
        <v>cosrv</v>
      </c>
      <c r="R94" s="9">
        <f t="shared" si="45"/>
        <v>1</v>
      </c>
      <c r="Y94" t="str">
        <f t="shared" si="46"/>
        <v>cosrv</v>
      </c>
      <c r="Z94" s="9">
        <f t="shared" si="47"/>
        <v>1</v>
      </c>
    </row>
    <row r="95" spans="1:26" x14ac:dyDescent="0.25">
      <c r="A95" t="str">
        <f>Elasticities!A95</f>
        <v>cimpt</v>
      </c>
      <c r="B95" s="9">
        <v>1</v>
      </c>
      <c r="I95" t="str">
        <f t="shared" si="42"/>
        <v>cimpt</v>
      </c>
      <c r="J95" s="9">
        <f t="shared" si="43"/>
        <v>1</v>
      </c>
      <c r="Q95" t="str">
        <f t="shared" si="44"/>
        <v>cimpt</v>
      </c>
      <c r="R95" s="9">
        <f t="shared" si="45"/>
        <v>1</v>
      </c>
      <c r="Y95" t="str">
        <f t="shared" si="46"/>
        <v>cimpt</v>
      </c>
      <c r="Z95" s="9">
        <f t="shared" si="47"/>
        <v>1</v>
      </c>
    </row>
    <row r="96" spans="1:26" x14ac:dyDescent="0.25">
      <c r="B96" s="9"/>
      <c r="J96" s="9"/>
      <c r="R96" s="9"/>
      <c r="Z96" s="9"/>
    </row>
    <row r="97" spans="2:26" x14ac:dyDescent="0.25">
      <c r="B97" s="9"/>
      <c r="J97" s="9"/>
      <c r="R97" s="9"/>
      <c r="Z97" s="9"/>
    </row>
    <row r="98" spans="2:26" x14ac:dyDescent="0.25">
      <c r="B98" s="9"/>
      <c r="J98" s="9"/>
      <c r="R98" s="9"/>
      <c r="Z98" s="9"/>
    </row>
    <row r="99" spans="2:26" x14ac:dyDescent="0.25">
      <c r="B99" s="9"/>
      <c r="J99" s="9"/>
      <c r="R99" s="9"/>
      <c r="Z99" s="9"/>
    </row>
    <row r="100" spans="2:26" x14ac:dyDescent="0.25">
      <c r="B100" s="9"/>
      <c r="J100" s="9"/>
      <c r="R100" s="9"/>
      <c r="Z100" s="9"/>
    </row>
    <row r="101" spans="2:26" x14ac:dyDescent="0.25">
      <c r="B101" s="9"/>
      <c r="J101" s="9"/>
      <c r="R101" s="9"/>
      <c r="Z101" s="9"/>
    </row>
    <row r="102" spans="2:26" x14ac:dyDescent="0.25">
      <c r="B102" s="9"/>
      <c r="J102" s="9"/>
      <c r="R102" s="9"/>
      <c r="Z102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Q92"/>
  <sheetViews>
    <sheetView workbookViewId="0"/>
  </sheetViews>
  <sheetFormatPr defaultColWidth="8.7109375" defaultRowHeight="15" x14ac:dyDescent="0.25"/>
  <cols>
    <col min="7" max="10" width="8.7109375" bestFit="1" customWidth="1"/>
    <col min="11" max="11" width="9.5703125" bestFit="1" customWidth="1"/>
    <col min="18" max="21" width="12.28515625" bestFit="1" customWidth="1"/>
    <col min="34" max="38" width="8.7109375" style="117"/>
  </cols>
  <sheetData>
    <row r="1" spans="1:43" x14ac:dyDescent="0.25">
      <c r="A1" s="56" t="s">
        <v>313</v>
      </c>
      <c r="G1" s="11">
        <v>1000000</v>
      </c>
    </row>
    <row r="3" spans="1:43" x14ac:dyDescent="0.25">
      <c r="A3" s="3" t="s">
        <v>308</v>
      </c>
    </row>
    <row r="4" spans="1:43" x14ac:dyDescent="0.25">
      <c r="A4" s="5" t="s">
        <v>315</v>
      </c>
      <c r="F4" s="3" t="s">
        <v>305</v>
      </c>
      <c r="Q4" s="3" t="s">
        <v>304</v>
      </c>
    </row>
    <row r="5" spans="1:43" x14ac:dyDescent="0.25">
      <c r="A5" s="5" t="s">
        <v>317</v>
      </c>
      <c r="F5" s="5" t="s">
        <v>415</v>
      </c>
      <c r="Q5" s="5" t="s">
        <v>314</v>
      </c>
    </row>
    <row r="6" spans="1:43" x14ac:dyDescent="0.25">
      <c r="A6" s="5" t="s">
        <v>316</v>
      </c>
      <c r="F6" s="5" t="s">
        <v>302</v>
      </c>
      <c r="Q6" s="5" t="s">
        <v>306</v>
      </c>
      <c r="AH6" s="117" t="s">
        <v>1379</v>
      </c>
    </row>
    <row r="7" spans="1:43" x14ac:dyDescent="0.25">
      <c r="B7" s="11" t="s">
        <v>307</v>
      </c>
      <c r="C7" s="11" t="s">
        <v>312</v>
      </c>
      <c r="G7" t="s">
        <v>391</v>
      </c>
      <c r="H7" t="s">
        <v>392</v>
      </c>
      <c r="I7" t="s">
        <v>393</v>
      </c>
      <c r="J7" t="s">
        <v>394</v>
      </c>
      <c r="K7" t="s">
        <v>44</v>
      </c>
      <c r="L7" t="s">
        <v>771</v>
      </c>
      <c r="R7" t="s">
        <v>391</v>
      </c>
      <c r="S7" t="s">
        <v>392</v>
      </c>
      <c r="T7" t="s">
        <v>393</v>
      </c>
      <c r="U7" t="s">
        <v>394</v>
      </c>
      <c r="V7" t="s">
        <v>44</v>
      </c>
      <c r="W7" t="s">
        <v>414</v>
      </c>
      <c r="AI7" s="117" t="s">
        <v>391</v>
      </c>
      <c r="AJ7" s="117" t="s">
        <v>392</v>
      </c>
      <c r="AK7" s="117" t="s">
        <v>393</v>
      </c>
      <c r="AL7" s="117" t="s">
        <v>394</v>
      </c>
    </row>
    <row r="8" spans="1:43" x14ac:dyDescent="0.25">
      <c r="A8" t="s">
        <v>391</v>
      </c>
      <c r="B8" s="11">
        <v>4</v>
      </c>
      <c r="C8" s="11">
        <v>1000</v>
      </c>
      <c r="F8" t="s">
        <v>63</v>
      </c>
      <c r="G8" s="9"/>
      <c r="H8" s="9"/>
      <c r="I8" s="9"/>
      <c r="J8" s="9"/>
      <c r="K8" s="9"/>
      <c r="L8" s="9">
        <v>1</v>
      </c>
      <c r="Q8" t="str">
        <f>F8</f>
        <v>total</v>
      </c>
      <c r="R8" s="30"/>
      <c r="S8" s="30"/>
      <c r="T8" s="30"/>
      <c r="U8" s="30"/>
      <c r="V8" s="9"/>
      <c r="W8" s="9"/>
      <c r="AF8" s="57"/>
      <c r="AG8" s="57"/>
      <c r="AH8" s="118" t="s">
        <v>63</v>
      </c>
      <c r="AI8" s="118"/>
    </row>
    <row r="9" spans="1:43" x14ac:dyDescent="0.25">
      <c r="A9" t="s">
        <v>392</v>
      </c>
      <c r="B9" s="11">
        <f>B8</f>
        <v>4</v>
      </c>
      <c r="C9" s="11">
        <f>C8</f>
        <v>1000</v>
      </c>
      <c r="F9" t="str">
        <f>Sets!E7</f>
        <v>aawhe</v>
      </c>
      <c r="G9" s="17"/>
      <c r="H9" s="17"/>
      <c r="I9" s="17"/>
      <c r="J9" s="17"/>
      <c r="L9" s="9"/>
      <c r="Q9" t="str">
        <f t="shared" ref="Q9:Q53" si="0">F9</f>
        <v>aawhe</v>
      </c>
      <c r="R9" s="31">
        <f>AB9*1000</f>
        <v>28.988513291539853</v>
      </c>
      <c r="S9" s="31">
        <f t="shared" ref="S9:U9" si="1">AC9*1000</f>
        <v>34.173074736228479</v>
      </c>
      <c r="T9" s="31">
        <f t="shared" si="1"/>
        <v>34.789608873149177</v>
      </c>
      <c r="U9" s="31">
        <f t="shared" si="1"/>
        <v>97.753994050166639</v>
      </c>
      <c r="V9" s="9"/>
      <c r="W9" s="9"/>
      <c r="AB9" s="19">
        <f>VLOOKUP($Q9,'2019_LMD'!$A$2:$F$75,COLUMNS('2019_LMD'!$A$2:C$2),)/1000</f>
        <v>2.8988513291539852E-2</v>
      </c>
      <c r="AC9" s="19">
        <f>VLOOKUP($Q9,'2019_LMD'!$A$2:$F$75,COLUMNS('2019_LMD'!$A$2:D$2),)/1000</f>
        <v>3.4173074736228479E-2</v>
      </c>
      <c r="AD9" s="19">
        <f>VLOOKUP($Q9,'2019_LMD'!$A$2:$F$75,COLUMNS('2019_LMD'!$A$2:E$2),)/1000</f>
        <v>3.4789608873149178E-2</v>
      </c>
      <c r="AE9" s="19">
        <f>VLOOKUP($Q9,'2019_LMD'!$A$2:$F$75,COLUMNS('2019_LMD'!$A$2:F$2),)/1000</f>
        <v>9.7753994050166645E-2</v>
      </c>
      <c r="AG9" s="57"/>
      <c r="AH9" s="118" t="s">
        <v>7</v>
      </c>
      <c r="AI9" s="118">
        <v>15130.458079384229</v>
      </c>
      <c r="AJ9" s="117">
        <v>20447.194100988632</v>
      </c>
      <c r="AK9" s="117">
        <v>31379.453910173139</v>
      </c>
      <c r="AL9" s="117">
        <v>93887.039279241551</v>
      </c>
    </row>
    <row r="10" spans="1:43" x14ac:dyDescent="0.25">
      <c r="A10" t="s">
        <v>393</v>
      </c>
      <c r="B10" s="11">
        <f t="shared" ref="B10:C11" si="2">B9</f>
        <v>4</v>
      </c>
      <c r="C10" s="11">
        <f t="shared" si="2"/>
        <v>1000</v>
      </c>
      <c r="F10" t="str">
        <f>Sets!E8</f>
        <v>aamai</v>
      </c>
      <c r="I10" s="17"/>
      <c r="L10" s="9"/>
      <c r="Q10" t="str">
        <f t="shared" si="0"/>
        <v>aamai</v>
      </c>
      <c r="R10" s="31">
        <f t="shared" ref="R10:R73" si="3">AB10*1000</f>
        <v>28.988513291539853</v>
      </c>
      <c r="S10" s="31">
        <f t="shared" ref="S10:S73" si="4">AC10*1000</f>
        <v>34.173074736228479</v>
      </c>
      <c r="T10" s="31">
        <f t="shared" ref="T10:T73" si="5">AD10*1000</f>
        <v>34.789608873149177</v>
      </c>
      <c r="U10" s="31">
        <f t="shared" ref="U10:U73" si="6">AE10*1000</f>
        <v>97.753994050166639</v>
      </c>
      <c r="V10" s="9"/>
      <c r="W10" s="9"/>
      <c r="AB10" s="19">
        <f>VLOOKUP($Q10,'2019_LMD'!$A$2:$F$75,COLUMNS('2019_LMD'!$A$2:C$2),)/1000</f>
        <v>2.8988513291539852E-2</v>
      </c>
      <c r="AC10" s="19">
        <f>VLOOKUP($Q10,'2019_LMD'!$A$2:$F$75,COLUMNS('2019_LMD'!$A$2:D$2),)/1000</f>
        <v>3.4173074736228479E-2</v>
      </c>
      <c r="AD10" s="19">
        <f>VLOOKUP($Q10,'2019_LMD'!$A$2:$F$75,COLUMNS('2019_LMD'!$A$2:E$2),)/1000</f>
        <v>3.4789608873149178E-2</v>
      </c>
      <c r="AE10" s="19">
        <f>VLOOKUP($Q10,'2019_LMD'!$A$2:$F$75,COLUMNS('2019_LMD'!$A$2:F$2),)/1000</f>
        <v>9.7753994050166645E-2</v>
      </c>
      <c r="AG10" s="58"/>
      <c r="AH10" s="119" t="s">
        <v>402</v>
      </c>
      <c r="AI10" s="119">
        <v>47759.703691149203</v>
      </c>
      <c r="AJ10" s="117">
        <v>48510.017273408208</v>
      </c>
      <c r="AK10" s="117">
        <v>70092.962846013383</v>
      </c>
      <c r="AL10" s="117">
        <v>205314.53530763838</v>
      </c>
      <c r="AN10" s="31">
        <f>VLOOKUP($AH10,$Q$9:$U$85,2,)/(AI10/1000)</f>
        <v>0.81829761933687872</v>
      </c>
      <c r="AO10" s="31">
        <f>VLOOKUP($AH10,$Q$9:$U$85,3,)/(AJ10/1000)</f>
        <v>0.94972877355605634</v>
      </c>
      <c r="AP10" s="31">
        <f>VLOOKUP($AH10,$Q$9:$U$85,4,)/(AK10/1000)</f>
        <v>0.66914786526600445</v>
      </c>
      <c r="AQ10" s="31">
        <f>VLOOKUP($AH10,$Q$9:$U$85,5,)/(AL10/1000)</f>
        <v>0.64189173416630596</v>
      </c>
    </row>
    <row r="11" spans="1:43" x14ac:dyDescent="0.25">
      <c r="A11" t="s">
        <v>394</v>
      </c>
      <c r="B11" s="11">
        <f t="shared" si="2"/>
        <v>4</v>
      </c>
      <c r="C11" s="11">
        <f t="shared" si="2"/>
        <v>1000</v>
      </c>
      <c r="F11" t="str">
        <f>Sets!E9</f>
        <v>aaoce</v>
      </c>
      <c r="G11" s="17"/>
      <c r="H11" s="17"/>
      <c r="I11" s="17"/>
      <c r="J11" s="17"/>
      <c r="L11" s="9"/>
      <c r="Q11" t="str">
        <f t="shared" si="0"/>
        <v>aaoce</v>
      </c>
      <c r="R11" s="31">
        <f t="shared" si="3"/>
        <v>28.988513291539853</v>
      </c>
      <c r="S11" s="31">
        <f t="shared" si="4"/>
        <v>34.173074736228479</v>
      </c>
      <c r="T11" s="31">
        <f t="shared" si="5"/>
        <v>34.789608873149177</v>
      </c>
      <c r="U11" s="31">
        <f t="shared" si="6"/>
        <v>97.753994050166639</v>
      </c>
      <c r="V11" s="9"/>
      <c r="W11" s="9"/>
      <c r="AB11" s="19">
        <f>VLOOKUP($Q11,'2019_LMD'!$A$2:$F$75,COLUMNS('2019_LMD'!$A$2:C$2),)/1000</f>
        <v>2.8988513291539852E-2</v>
      </c>
      <c r="AC11" s="19">
        <f>VLOOKUP($Q11,'2019_LMD'!$A$2:$F$75,COLUMNS('2019_LMD'!$A$2:D$2),)/1000</f>
        <v>3.4173074736228479E-2</v>
      </c>
      <c r="AD11" s="19">
        <f>VLOOKUP($Q11,'2019_LMD'!$A$2:$F$75,COLUMNS('2019_LMD'!$A$2:E$2),)/1000</f>
        <v>3.4789608873149178E-2</v>
      </c>
      <c r="AE11" s="19">
        <f>VLOOKUP($Q11,'2019_LMD'!$A$2:$F$75,COLUMNS('2019_LMD'!$A$2:F$2),)/1000</f>
        <v>9.7753994050166645E-2</v>
      </c>
      <c r="AG11" s="57"/>
      <c r="AH11" s="118" t="s">
        <v>403</v>
      </c>
      <c r="AI11" s="118">
        <v>47759.703691149203</v>
      </c>
      <c r="AJ11" s="117">
        <v>48510.017273408208</v>
      </c>
      <c r="AK11" s="117">
        <v>70092.962846013383</v>
      </c>
      <c r="AL11" s="117">
        <v>205314.53530763838</v>
      </c>
      <c r="AN11" s="31">
        <f t="shared" ref="AN11:AN64" si="7">VLOOKUP($AH11,$Q$9:$U$85,2,)/(AI11/1000)</f>
        <v>4.1357876386093322</v>
      </c>
      <c r="AO11" s="31">
        <f t="shared" ref="AO11:AO64" si="8">VLOOKUP($AH11,$Q$9:$U$85,3,)/(AJ11/1000)</f>
        <v>4.8000585959027475</v>
      </c>
      <c r="AP11" s="31">
        <f t="shared" ref="AP11:AP64" si="9">VLOOKUP($AH11,$Q$9:$U$85,4,)/(AK11/1000)</f>
        <v>3.3819644639949171</v>
      </c>
      <c r="AQ11" s="31">
        <f t="shared" ref="AQ11:AQ64" si="10">VLOOKUP($AH11,$Q$9:$U$85,5,)/(AL11/1000)</f>
        <v>3.2442082645209442</v>
      </c>
    </row>
    <row r="12" spans="1:43" x14ac:dyDescent="0.25">
      <c r="A12" t="s">
        <v>44</v>
      </c>
      <c r="B12" s="11">
        <v>1</v>
      </c>
      <c r="C12" s="11">
        <v>0.5</v>
      </c>
      <c r="F12" t="str">
        <f>Sets!E10</f>
        <v>aaveg</v>
      </c>
      <c r="G12" s="17"/>
      <c r="H12" s="17"/>
      <c r="I12" s="17"/>
      <c r="J12" s="17"/>
      <c r="L12" s="9"/>
      <c r="Q12" t="str">
        <f t="shared" si="0"/>
        <v>aaveg</v>
      </c>
      <c r="R12" s="31">
        <f t="shared" si="3"/>
        <v>28.988513291539853</v>
      </c>
      <c r="S12" s="31">
        <f t="shared" si="4"/>
        <v>34.173074736228479</v>
      </c>
      <c r="T12" s="31">
        <f t="shared" si="5"/>
        <v>34.789608873149177</v>
      </c>
      <c r="U12" s="31">
        <f t="shared" si="6"/>
        <v>97.753994050166639</v>
      </c>
      <c r="V12" s="9"/>
      <c r="W12" s="9"/>
      <c r="AB12" s="19">
        <f>VLOOKUP($Q12,'2019_LMD'!$A$2:$F$75,COLUMNS('2019_LMD'!$A$2:C$2),)/1000</f>
        <v>2.8988513291539852E-2</v>
      </c>
      <c r="AC12" s="19">
        <f>VLOOKUP($Q12,'2019_LMD'!$A$2:$F$75,COLUMNS('2019_LMD'!$A$2:D$2),)/1000</f>
        <v>3.4173074736228479E-2</v>
      </c>
      <c r="AD12" s="19">
        <f>VLOOKUP($Q12,'2019_LMD'!$A$2:$F$75,COLUMNS('2019_LMD'!$A$2:E$2),)/1000</f>
        <v>3.4789608873149178E-2</v>
      </c>
      <c r="AE12" s="19">
        <f>VLOOKUP($Q12,'2019_LMD'!$A$2:$F$75,COLUMNS('2019_LMD'!$A$2:F$2),)/1000</f>
        <v>9.7753994050166645E-2</v>
      </c>
      <c r="AG12" s="57"/>
      <c r="AH12" s="118" t="s">
        <v>8</v>
      </c>
      <c r="AI12" s="118">
        <v>156124.30097503212</v>
      </c>
      <c r="AJ12" s="117">
        <v>157853.68716808423</v>
      </c>
      <c r="AK12" s="117">
        <v>246127.88688406837</v>
      </c>
      <c r="AL12" s="117">
        <v>432407.98955692089</v>
      </c>
      <c r="AN12" s="31">
        <f t="shared" si="7"/>
        <v>1.1498113298790755</v>
      </c>
      <c r="AO12" s="31">
        <f t="shared" si="8"/>
        <v>1.3797128353875086</v>
      </c>
      <c r="AP12" s="31">
        <f t="shared" si="9"/>
        <v>0.92487296241484807</v>
      </c>
      <c r="AQ12" s="31">
        <f t="shared" si="10"/>
        <v>1.1716429136459554</v>
      </c>
    </row>
    <row r="13" spans="1:43" x14ac:dyDescent="0.25">
      <c r="C13" s="11"/>
      <c r="F13" t="str">
        <f>Sets!E11</f>
        <v>aaofr</v>
      </c>
      <c r="G13" s="17"/>
      <c r="H13" s="17"/>
      <c r="I13" s="17"/>
      <c r="J13" s="17"/>
      <c r="L13" s="9"/>
      <c r="Q13" t="str">
        <f t="shared" si="0"/>
        <v>aaofr</v>
      </c>
      <c r="R13" s="31">
        <f t="shared" si="3"/>
        <v>28.988513291539853</v>
      </c>
      <c r="S13" s="31">
        <f t="shared" si="4"/>
        <v>34.173074736228479</v>
      </c>
      <c r="T13" s="31">
        <f t="shared" si="5"/>
        <v>34.789608873149177</v>
      </c>
      <c r="U13" s="31">
        <f t="shared" si="6"/>
        <v>97.753994050166639</v>
      </c>
      <c r="V13" s="9"/>
      <c r="W13" s="9"/>
      <c r="AB13" s="19">
        <f>VLOOKUP($Q13,'2019_LMD'!$A$2:$F$75,COLUMNS('2019_LMD'!$A$2:C$2),)/1000</f>
        <v>2.8988513291539852E-2</v>
      </c>
      <c r="AC13" s="19">
        <f>VLOOKUP($Q13,'2019_LMD'!$A$2:$F$75,COLUMNS('2019_LMD'!$A$2:D$2),)/1000</f>
        <v>3.4173074736228479E-2</v>
      </c>
      <c r="AD13" s="19">
        <f>VLOOKUP($Q13,'2019_LMD'!$A$2:$F$75,COLUMNS('2019_LMD'!$A$2:E$2),)/1000</f>
        <v>3.4789608873149178E-2</v>
      </c>
      <c r="AE13" s="19">
        <f>VLOOKUP($Q13,'2019_LMD'!$A$2:$F$75,COLUMNS('2019_LMD'!$A$2:F$2),)/1000</f>
        <v>9.7753994050166645E-2</v>
      </c>
      <c r="AG13" s="57"/>
      <c r="AH13" s="118" t="s">
        <v>585</v>
      </c>
      <c r="AI13" s="118">
        <v>201273.45774425022</v>
      </c>
      <c r="AJ13" s="117">
        <v>231867.32583296826</v>
      </c>
      <c r="AK13" s="117">
        <v>295632.35729381192</v>
      </c>
      <c r="AL13" s="117">
        <v>445776.3655169087</v>
      </c>
      <c r="AN13" s="31">
        <f t="shared" si="7"/>
        <v>1.9550573149623311</v>
      </c>
      <c r="AO13" s="31">
        <f t="shared" si="8"/>
        <v>2.0589831507030456</v>
      </c>
      <c r="AP13" s="31">
        <f t="shared" si="9"/>
        <v>1.6878733302327551</v>
      </c>
      <c r="AQ13" s="31">
        <f t="shared" si="10"/>
        <v>2.4912703062196138</v>
      </c>
    </row>
    <row r="14" spans="1:43" x14ac:dyDescent="0.25">
      <c r="F14" t="str">
        <f>Sets!E12</f>
        <v>aagra</v>
      </c>
      <c r="G14" s="17"/>
      <c r="H14" s="17"/>
      <c r="I14" s="17"/>
      <c r="J14" s="17"/>
      <c r="L14" s="9"/>
      <c r="Q14" t="str">
        <f t="shared" si="0"/>
        <v>aagra</v>
      </c>
      <c r="R14" s="31">
        <f t="shared" si="3"/>
        <v>28.988513291539853</v>
      </c>
      <c r="S14" s="31">
        <f t="shared" si="4"/>
        <v>34.173074736228479</v>
      </c>
      <c r="T14" s="31">
        <f t="shared" si="5"/>
        <v>34.789608873149177</v>
      </c>
      <c r="U14" s="31">
        <f t="shared" si="6"/>
        <v>97.753994050166639</v>
      </c>
      <c r="V14" s="9"/>
      <c r="W14" s="9"/>
      <c r="AB14" s="19">
        <f>VLOOKUP($Q14,'2019_LMD'!$A$2:$F$75,COLUMNS('2019_LMD'!$A$2:C$2),)/1000</f>
        <v>2.8988513291539852E-2</v>
      </c>
      <c r="AC14" s="19">
        <f>VLOOKUP($Q14,'2019_LMD'!$A$2:$F$75,COLUMNS('2019_LMD'!$A$2:D$2),)/1000</f>
        <v>3.4173074736228479E-2</v>
      </c>
      <c r="AD14" s="19">
        <f>VLOOKUP($Q14,'2019_LMD'!$A$2:$F$75,COLUMNS('2019_LMD'!$A$2:E$2),)/1000</f>
        <v>3.4789608873149178E-2</v>
      </c>
      <c r="AE14" s="19">
        <f>VLOOKUP($Q14,'2019_LMD'!$A$2:$F$75,COLUMNS('2019_LMD'!$A$2:F$2),)/1000</f>
        <v>9.7753994050166645E-2</v>
      </c>
      <c r="AG14" s="57"/>
      <c r="AH14" s="118" t="s">
        <v>1347</v>
      </c>
      <c r="AI14" s="118">
        <v>201273.45774425022</v>
      </c>
      <c r="AJ14" s="117">
        <v>231867.32583296826</v>
      </c>
      <c r="AK14" s="117">
        <v>295632.35729381192</v>
      </c>
      <c r="AL14" s="117">
        <v>445776.3655169087</v>
      </c>
      <c r="AN14" s="31">
        <f t="shared" si="7"/>
        <v>0.85737435489821145</v>
      </c>
      <c r="AO14" s="31">
        <f t="shared" si="8"/>
        <v>0.9029501780178365</v>
      </c>
      <c r="AP14" s="31">
        <f t="shared" si="9"/>
        <v>0.74020300918190052</v>
      </c>
      <c r="AQ14" s="31">
        <f t="shared" si="10"/>
        <v>1.0925261655120659</v>
      </c>
    </row>
    <row r="15" spans="1:43" x14ac:dyDescent="0.25">
      <c r="F15" t="str">
        <f>Sets!E13</f>
        <v>aaoil</v>
      </c>
      <c r="G15" s="17"/>
      <c r="H15" s="17"/>
      <c r="I15" s="17"/>
      <c r="J15" s="17"/>
      <c r="L15" s="9"/>
      <c r="Q15" t="str">
        <f t="shared" si="0"/>
        <v>aaoil</v>
      </c>
      <c r="R15" s="31">
        <f t="shared" si="3"/>
        <v>28.988513291539853</v>
      </c>
      <c r="S15" s="31">
        <f t="shared" si="4"/>
        <v>34.173074736228479</v>
      </c>
      <c r="T15" s="31">
        <f t="shared" si="5"/>
        <v>34.789608873149177</v>
      </c>
      <c r="U15" s="31">
        <f t="shared" si="6"/>
        <v>97.753994050166639</v>
      </c>
      <c r="V15" s="9"/>
      <c r="W15" s="9"/>
      <c r="AB15" s="19">
        <f>VLOOKUP($Q15,'2019_LMD'!$A$2:$F$75,COLUMNS('2019_LMD'!$A$2:C$2),)/1000</f>
        <v>2.8988513291539852E-2</v>
      </c>
      <c r="AC15" s="19">
        <f>VLOOKUP($Q15,'2019_LMD'!$A$2:$F$75,COLUMNS('2019_LMD'!$A$2:D$2),)/1000</f>
        <v>3.4173074736228479E-2</v>
      </c>
      <c r="AD15" s="19">
        <f>VLOOKUP($Q15,'2019_LMD'!$A$2:$F$75,COLUMNS('2019_LMD'!$A$2:E$2),)/1000</f>
        <v>3.4789608873149178E-2</v>
      </c>
      <c r="AE15" s="19">
        <f>VLOOKUP($Q15,'2019_LMD'!$A$2:$F$75,COLUMNS('2019_LMD'!$A$2:F$2),)/1000</f>
        <v>9.7753994050166645E-2</v>
      </c>
      <c r="AG15" s="57"/>
      <c r="AH15" s="118" t="s">
        <v>586</v>
      </c>
      <c r="AI15" s="118">
        <v>82046.700293058952</v>
      </c>
      <c r="AJ15" s="117">
        <v>87158.824983373983</v>
      </c>
      <c r="AK15" s="117">
        <v>109361.23800790339</v>
      </c>
      <c r="AL15" s="117">
        <v>167773.09198475917</v>
      </c>
      <c r="AN15" s="31">
        <f t="shared" si="7"/>
        <v>5.2676220495585371</v>
      </c>
      <c r="AO15" s="31">
        <f t="shared" si="8"/>
        <v>6.0160398486526336</v>
      </c>
      <c r="AP15" s="31">
        <f t="shared" si="9"/>
        <v>5.0113891052415012</v>
      </c>
      <c r="AQ15" s="31">
        <f t="shared" si="10"/>
        <v>7.2701824060410285</v>
      </c>
    </row>
    <row r="16" spans="1:43" x14ac:dyDescent="0.25">
      <c r="F16" t="str">
        <f>Sets!E14</f>
        <v>aatub</v>
      </c>
      <c r="Q16" t="str">
        <f t="shared" si="0"/>
        <v>aatub</v>
      </c>
      <c r="R16" s="31">
        <f t="shared" si="3"/>
        <v>28.988513291539853</v>
      </c>
      <c r="S16" s="31">
        <f t="shared" si="4"/>
        <v>34.173074736228479</v>
      </c>
      <c r="T16" s="31">
        <f t="shared" si="5"/>
        <v>34.789608873149177</v>
      </c>
      <c r="U16" s="31">
        <f t="shared" si="6"/>
        <v>97.753994050166639</v>
      </c>
      <c r="V16" s="9"/>
      <c r="W16" s="9"/>
      <c r="AB16" s="19">
        <f>VLOOKUP($Q16,'2019_LMD'!$A$2:$F$75,COLUMNS('2019_LMD'!$A$2:C$2),)/1000</f>
        <v>2.8988513291539852E-2</v>
      </c>
      <c r="AC16" s="19">
        <f>VLOOKUP($Q16,'2019_LMD'!$A$2:$F$75,COLUMNS('2019_LMD'!$A$2:D$2),)/1000</f>
        <v>3.4173074736228479E-2</v>
      </c>
      <c r="AD16" s="19">
        <f>VLOOKUP($Q16,'2019_LMD'!$A$2:$F$75,COLUMNS('2019_LMD'!$A$2:E$2),)/1000</f>
        <v>3.4789608873149178E-2</v>
      </c>
      <c r="AE16" s="19">
        <f>VLOOKUP($Q16,'2019_LMD'!$A$2:$F$75,COLUMNS('2019_LMD'!$A$2:F$2),)/1000</f>
        <v>9.7753994050166645E-2</v>
      </c>
      <c r="AG16" s="57"/>
      <c r="AH16" s="118" t="s">
        <v>561</v>
      </c>
      <c r="AI16" s="118">
        <v>296308.1330633511</v>
      </c>
      <c r="AJ16" s="117">
        <v>314770.35174568434</v>
      </c>
      <c r="AK16" s="117">
        <v>394953.4124818428</v>
      </c>
      <c r="AL16" s="117">
        <v>605905.31351905549</v>
      </c>
      <c r="AN16" s="31">
        <f t="shared" si="7"/>
        <v>1.650590374502819</v>
      </c>
      <c r="AO16" s="31">
        <f t="shared" si="8"/>
        <v>1.88510439309966</v>
      </c>
      <c r="AP16" s="31">
        <f t="shared" si="9"/>
        <v>1.5703007053615676</v>
      </c>
      <c r="AQ16" s="31">
        <f t="shared" si="10"/>
        <v>2.2780854410951439</v>
      </c>
    </row>
    <row r="17" spans="6:43" x14ac:dyDescent="0.25">
      <c r="F17" t="str">
        <f>Sets!E15</f>
        <v>aapul</v>
      </c>
      <c r="G17" s="17"/>
      <c r="H17" s="17"/>
      <c r="I17" s="17"/>
      <c r="J17" s="17"/>
      <c r="L17" s="9"/>
      <c r="Q17" t="str">
        <f t="shared" si="0"/>
        <v>aapul</v>
      </c>
      <c r="R17" s="31">
        <f t="shared" si="3"/>
        <v>28.988513291539853</v>
      </c>
      <c r="S17" s="31">
        <f t="shared" si="4"/>
        <v>34.173074736228479</v>
      </c>
      <c r="T17" s="31">
        <f t="shared" si="5"/>
        <v>34.789608873149177</v>
      </c>
      <c r="U17" s="31">
        <f t="shared" si="6"/>
        <v>97.753994050166639</v>
      </c>
      <c r="V17" s="9"/>
      <c r="W17" s="9"/>
      <c r="AB17" s="19">
        <f>VLOOKUP($Q17,'2019_LMD'!$A$2:$F$75,COLUMNS('2019_LMD'!$A$2:C$2),)/1000</f>
        <v>2.8988513291539852E-2</v>
      </c>
      <c r="AC17" s="19">
        <f>VLOOKUP($Q17,'2019_LMD'!$A$2:$F$75,COLUMNS('2019_LMD'!$A$2:D$2),)/1000</f>
        <v>3.4173074736228479E-2</v>
      </c>
      <c r="AD17" s="19">
        <f>VLOOKUP($Q17,'2019_LMD'!$A$2:$F$75,COLUMNS('2019_LMD'!$A$2:E$2),)/1000</f>
        <v>3.4789608873149178E-2</v>
      </c>
      <c r="AE17" s="19">
        <f>VLOOKUP($Q17,'2019_LMD'!$A$2:$F$75,COLUMNS('2019_LMD'!$A$2:F$2),)/1000</f>
        <v>9.7753994050166645E-2</v>
      </c>
      <c r="AG17" s="57"/>
      <c r="AH17" s="118" t="s">
        <v>327</v>
      </c>
      <c r="AI17" s="118">
        <v>490441.04782899492</v>
      </c>
      <c r="AJ17" s="117">
        <v>520999.20288940857</v>
      </c>
      <c r="AK17" s="117">
        <v>653715.99307339499</v>
      </c>
      <c r="AL17" s="117">
        <v>1002877.7603074022</v>
      </c>
      <c r="AN17" s="31"/>
      <c r="AO17" s="31"/>
      <c r="AP17" s="31"/>
      <c r="AQ17" s="31"/>
    </row>
    <row r="18" spans="6:43" x14ac:dyDescent="0.25">
      <c r="F18" t="str">
        <f>Sets!E16</f>
        <v>aasug</v>
      </c>
      <c r="G18" s="17"/>
      <c r="H18" s="17"/>
      <c r="I18" s="17"/>
      <c r="J18" s="17"/>
      <c r="L18" s="9"/>
      <c r="Q18" t="str">
        <f t="shared" si="0"/>
        <v>aasug</v>
      </c>
      <c r="R18" s="31">
        <f t="shared" si="3"/>
        <v>28.988513291539853</v>
      </c>
      <c r="S18" s="31">
        <f t="shared" si="4"/>
        <v>34.173074736228479</v>
      </c>
      <c r="T18" s="31">
        <f t="shared" si="5"/>
        <v>34.789608873149177</v>
      </c>
      <c r="U18" s="31">
        <f t="shared" si="6"/>
        <v>97.753994050166639</v>
      </c>
      <c r="V18" s="9"/>
      <c r="W18" s="9"/>
      <c r="AB18" s="19">
        <f>VLOOKUP($Q18,'2019_LMD'!$A$2:$F$75,COLUMNS('2019_LMD'!$A$2:C$2),)/1000</f>
        <v>2.8988513291539852E-2</v>
      </c>
      <c r="AC18" s="19">
        <f>VLOOKUP($Q18,'2019_LMD'!$A$2:$F$75,COLUMNS('2019_LMD'!$A$2:D$2),)/1000</f>
        <v>3.4173074736228479E-2</v>
      </c>
      <c r="AD18" s="19">
        <f>VLOOKUP($Q18,'2019_LMD'!$A$2:$F$75,COLUMNS('2019_LMD'!$A$2:E$2),)/1000</f>
        <v>3.4789608873149178E-2</v>
      </c>
      <c r="AE18" s="19">
        <f>VLOOKUP($Q18,'2019_LMD'!$A$2:$F$75,COLUMNS('2019_LMD'!$A$2:F$2),)/1000</f>
        <v>9.7753994050166645E-2</v>
      </c>
      <c r="AG18" s="57"/>
      <c r="AH18" s="118" t="s">
        <v>408</v>
      </c>
      <c r="AI18" s="118">
        <v>113876.79443947098</v>
      </c>
      <c r="AJ18" s="117">
        <v>196092.15583848179</v>
      </c>
      <c r="AK18" s="117">
        <v>231076.08278359377</v>
      </c>
      <c r="AL18" s="117">
        <v>519473.61819401302</v>
      </c>
      <c r="AN18" s="31">
        <f t="shared" si="7"/>
        <v>4.2948465025614206</v>
      </c>
      <c r="AO18" s="31">
        <f t="shared" si="8"/>
        <v>3.0260005575239277</v>
      </c>
      <c r="AP18" s="31">
        <f t="shared" si="9"/>
        <v>2.6839455418067586</v>
      </c>
      <c r="AQ18" s="31">
        <f t="shared" si="10"/>
        <v>2.6571206410994925</v>
      </c>
    </row>
    <row r="19" spans="6:43" x14ac:dyDescent="0.25">
      <c r="F19" t="str">
        <f>Sets!E17</f>
        <v>aaoth</v>
      </c>
      <c r="G19" s="17"/>
      <c r="H19" s="17"/>
      <c r="I19" s="17"/>
      <c r="J19" s="17"/>
      <c r="L19" s="9"/>
      <c r="Q19" t="str">
        <f t="shared" si="0"/>
        <v>aaoth</v>
      </c>
      <c r="R19" s="31">
        <f t="shared" si="3"/>
        <v>28.988513291539853</v>
      </c>
      <c r="S19" s="31">
        <f t="shared" si="4"/>
        <v>34.173074736228479</v>
      </c>
      <c r="T19" s="31">
        <f t="shared" si="5"/>
        <v>34.789608873149177</v>
      </c>
      <c r="U19" s="31">
        <f t="shared" si="6"/>
        <v>97.753994050166639</v>
      </c>
      <c r="V19" s="9"/>
      <c r="W19" s="9"/>
      <c r="AB19" s="19">
        <f>VLOOKUP($Q19,'2019_LMD'!$A$2:$F$75,COLUMNS('2019_LMD'!$A$2:C$2),)/1000</f>
        <v>2.8988513291539852E-2</v>
      </c>
      <c r="AC19" s="19">
        <f>VLOOKUP($Q19,'2019_LMD'!$A$2:$F$75,COLUMNS('2019_LMD'!$A$2:D$2),)/1000</f>
        <v>3.4173074736228479E-2</v>
      </c>
      <c r="AD19" s="19">
        <f>VLOOKUP($Q19,'2019_LMD'!$A$2:$F$75,COLUMNS('2019_LMD'!$A$2:E$2),)/1000</f>
        <v>3.4789608873149178E-2</v>
      </c>
      <c r="AE19" s="19">
        <f>VLOOKUP($Q19,'2019_LMD'!$A$2:$F$75,COLUMNS('2019_LMD'!$A$2:F$2),)/1000</f>
        <v>9.7753994050166645E-2</v>
      </c>
      <c r="AG19" s="57"/>
      <c r="AH19" s="118" t="s">
        <v>574</v>
      </c>
      <c r="AI19" s="118">
        <v>296308.1330633511</v>
      </c>
      <c r="AJ19" s="117">
        <v>314770.35174568434</v>
      </c>
      <c r="AK19" s="117">
        <v>394953.4124818428</v>
      </c>
      <c r="AL19" s="117">
        <v>605905.31351905549</v>
      </c>
      <c r="AN19" s="31">
        <f t="shared" si="7"/>
        <v>0.34870511716707375</v>
      </c>
      <c r="AO19" s="31">
        <f t="shared" si="8"/>
        <v>0.85084270746154989</v>
      </c>
      <c r="AP19" s="31">
        <f t="shared" si="9"/>
        <v>0.68415747804331206</v>
      </c>
      <c r="AQ19" s="31">
        <f t="shared" si="10"/>
        <v>1.5669615662290823</v>
      </c>
    </row>
    <row r="20" spans="6:43" x14ac:dyDescent="0.25">
      <c r="F20" t="str">
        <f>Sets!E18</f>
        <v>alani</v>
      </c>
      <c r="G20" s="17"/>
      <c r="H20" s="17"/>
      <c r="I20" s="17"/>
      <c r="J20" s="17"/>
      <c r="L20" s="9"/>
      <c r="Q20" t="str">
        <f t="shared" si="0"/>
        <v>alani</v>
      </c>
      <c r="R20" s="31">
        <f t="shared" si="3"/>
        <v>10.493262133760567</v>
      </c>
      <c r="S20" s="31">
        <f t="shared" si="4"/>
        <v>12.369969702050499</v>
      </c>
      <c r="T20" s="31">
        <f t="shared" si="5"/>
        <v>12.593142730900128</v>
      </c>
      <c r="U20" s="31">
        <f t="shared" si="6"/>
        <v>35.384991078167211</v>
      </c>
      <c r="V20" s="9"/>
      <c r="W20" s="9"/>
      <c r="AB20" s="19">
        <f>VLOOKUP($Q20,'2019_LMD'!$A$2:$F$75,COLUMNS('2019_LMD'!$A$2:C$2),)/1000</f>
        <v>1.0493262133760567E-2</v>
      </c>
      <c r="AC20" s="19">
        <f>VLOOKUP($Q20,'2019_LMD'!$A$2:$F$75,COLUMNS('2019_LMD'!$A$2:D$2),)/1000</f>
        <v>1.2369969702050499E-2</v>
      </c>
      <c r="AD20" s="19">
        <f>VLOOKUP($Q20,'2019_LMD'!$A$2:$F$75,COLUMNS('2019_LMD'!$A$2:E$2),)/1000</f>
        <v>1.2593142730900128E-2</v>
      </c>
      <c r="AE20" s="19">
        <f>VLOOKUP($Q20,'2019_LMD'!$A$2:$F$75,COLUMNS('2019_LMD'!$A$2:F$2),)/1000</f>
        <v>3.5384991078167213E-2</v>
      </c>
      <c r="AG20" s="57"/>
      <c r="AH20" s="118" t="s">
        <v>10</v>
      </c>
      <c r="AI20" s="118">
        <v>65494.606967208543</v>
      </c>
      <c r="AJ20" s="117">
        <v>68183.150908394222</v>
      </c>
      <c r="AK20" s="117">
        <v>95187.129196503171</v>
      </c>
      <c r="AL20" s="117">
        <v>263841.26726285357</v>
      </c>
      <c r="AN20" s="31"/>
      <c r="AO20" s="31"/>
      <c r="AP20" s="31"/>
      <c r="AQ20" s="31"/>
    </row>
    <row r="21" spans="6:43" x14ac:dyDescent="0.25">
      <c r="F21" t="str">
        <f>Sets!E19</f>
        <v>afore</v>
      </c>
      <c r="G21" s="17"/>
      <c r="H21" s="17"/>
      <c r="I21" s="17"/>
      <c r="J21" s="17"/>
      <c r="L21" s="9"/>
      <c r="Q21" t="str">
        <f t="shared" si="0"/>
        <v>afore</v>
      </c>
      <c r="R21" s="31">
        <f t="shared" si="3"/>
        <v>39.081651830702135</v>
      </c>
      <c r="S21" s="31">
        <f t="shared" si="4"/>
        <v>46.071359210257086</v>
      </c>
      <c r="T21" s="31">
        <f t="shared" si="5"/>
        <v>46.902556458579213</v>
      </c>
      <c r="U21" s="31">
        <f t="shared" si="6"/>
        <v>131.78970311816926</v>
      </c>
      <c r="V21" s="9"/>
      <c r="W21" s="9"/>
      <c r="AB21" s="19">
        <f>VLOOKUP($Q21,'2019_LMD'!$A$2:$F$75,COLUMNS('2019_LMD'!$A$2:C$2),)/1000</f>
        <v>3.9081651830702134E-2</v>
      </c>
      <c r="AC21" s="19">
        <f>VLOOKUP($Q21,'2019_LMD'!$A$2:$F$75,COLUMNS('2019_LMD'!$A$2:D$2),)/1000</f>
        <v>4.6071359210257089E-2</v>
      </c>
      <c r="AD21" s="19">
        <f>VLOOKUP($Q21,'2019_LMD'!$A$2:$F$75,COLUMNS('2019_LMD'!$A$2:E$2),)/1000</f>
        <v>4.6902556458579214E-2</v>
      </c>
      <c r="AE21" s="19">
        <f>VLOOKUP($Q21,'2019_LMD'!$A$2:$F$75,COLUMNS('2019_LMD'!$A$2:F$2),)/1000</f>
        <v>0.13178970311816926</v>
      </c>
      <c r="AG21" s="57"/>
      <c r="AH21" s="118" t="s">
        <v>347</v>
      </c>
      <c r="AI21" s="118">
        <v>65494.606967208543</v>
      </c>
      <c r="AJ21" s="117">
        <v>68183.150908394222</v>
      </c>
      <c r="AK21" s="117">
        <v>95187.129196503171</v>
      </c>
      <c r="AL21" s="117">
        <v>263841.26726285357</v>
      </c>
      <c r="AN21" s="31">
        <f t="shared" si="7"/>
        <v>1.5845932474887439</v>
      </c>
      <c r="AO21" s="31">
        <f t="shared" si="8"/>
        <v>1.8026401410830777</v>
      </c>
      <c r="AP21" s="31">
        <f t="shared" si="9"/>
        <v>3.4062566541710959</v>
      </c>
      <c r="AQ21" s="31">
        <f t="shared" si="10"/>
        <v>1.890904116824262</v>
      </c>
    </row>
    <row r="22" spans="6:43" x14ac:dyDescent="0.25">
      <c r="F22" t="str">
        <f>Sets!E20</f>
        <v>afish</v>
      </c>
      <c r="G22" s="17"/>
      <c r="H22" s="17"/>
      <c r="I22" s="17"/>
      <c r="J22" s="17"/>
      <c r="L22" s="9"/>
      <c r="Q22" t="str">
        <f t="shared" si="0"/>
        <v>afish</v>
      </c>
      <c r="R22" s="31">
        <f t="shared" si="3"/>
        <v>197.52399214949938</v>
      </c>
      <c r="S22" s="31">
        <f t="shared" si="4"/>
        <v>232.85092540061385</v>
      </c>
      <c r="T22" s="31">
        <f t="shared" si="5"/>
        <v>237.05190952133327</v>
      </c>
      <c r="U22" s="31">
        <f t="shared" si="6"/>
        <v>666.08311227131765</v>
      </c>
      <c r="V22" s="9"/>
      <c r="W22" s="9"/>
      <c r="AB22" s="19">
        <f>VLOOKUP($Q22,'2019_LMD'!$A$2:$F$75,COLUMNS('2019_LMD'!$A$2:C$2),)/1000</f>
        <v>0.19752399214949937</v>
      </c>
      <c r="AC22" s="19">
        <f>VLOOKUP($Q22,'2019_LMD'!$A$2:$F$75,COLUMNS('2019_LMD'!$A$2:D$2),)/1000</f>
        <v>0.23285092540061383</v>
      </c>
      <c r="AD22" s="19">
        <f>VLOOKUP($Q22,'2019_LMD'!$A$2:$F$75,COLUMNS('2019_LMD'!$A$2:E$2),)/1000</f>
        <v>0.23705190952133326</v>
      </c>
      <c r="AE22" s="19">
        <f>VLOOKUP($Q22,'2019_LMD'!$A$2:$F$75,COLUMNS('2019_LMD'!$A$2:F$2),)/1000</f>
        <v>0.66608311227131767</v>
      </c>
      <c r="AG22" s="57"/>
      <c r="AH22" s="118" t="s">
        <v>11</v>
      </c>
      <c r="AI22" s="118">
        <v>17245.874001494445</v>
      </c>
      <c r="AJ22" s="117">
        <v>32775.925571978594</v>
      </c>
      <c r="AK22" s="117">
        <v>34328.053822347305</v>
      </c>
      <c r="AL22" s="117">
        <v>68209.470545438235</v>
      </c>
      <c r="AN22" s="31">
        <f t="shared" si="7"/>
        <v>0.97044318640143934</v>
      </c>
      <c r="AO22" s="31">
        <f t="shared" si="8"/>
        <v>1.0044131723518168</v>
      </c>
      <c r="AP22" s="31">
        <f t="shared" si="9"/>
        <v>1.9743247502730921</v>
      </c>
      <c r="AQ22" s="31">
        <f t="shared" si="10"/>
        <v>10.203791812787427</v>
      </c>
    </row>
    <row r="23" spans="6:43" x14ac:dyDescent="0.25">
      <c r="F23" t="str">
        <f>Sets!E21</f>
        <v>acoal</v>
      </c>
      <c r="G23" s="17"/>
      <c r="H23" s="17"/>
      <c r="I23" s="17"/>
      <c r="J23" s="17"/>
      <c r="L23" s="9"/>
      <c r="Q23" s="29" t="str">
        <f t="shared" si="0"/>
        <v>acoal</v>
      </c>
      <c r="R23" s="116">
        <v>179.51349013054275</v>
      </c>
      <c r="S23" s="116">
        <v>217.79275829905029</v>
      </c>
      <c r="T23" s="116">
        <v>227.63702787537494</v>
      </c>
      <c r="U23" s="116">
        <v>506.62775676826067</v>
      </c>
      <c r="V23" s="9"/>
      <c r="W23" s="9"/>
      <c r="AB23" s="19">
        <f>VLOOKUP($Q23,'2019_LMD'!$A$2:$F$75,COLUMNS('2019_LMD'!$A$2:C$2),)/1000</f>
        <v>0.26612419379691304</v>
      </c>
      <c r="AC23" s="19">
        <f>VLOOKUP($Q23,'2019_LMD'!$A$2:$F$75,COLUMNS('2019_LMD'!$A$2:D$2),)/1000</f>
        <v>0.32287223748472649</v>
      </c>
      <c r="AD23" s="19">
        <f>VLOOKUP($Q23,'2019_LMD'!$A$2:$F$75,COLUMNS('2019_LMD'!$A$2:E$2),)/1000</f>
        <v>0.33746611732414</v>
      </c>
      <c r="AE23" s="19">
        <f>VLOOKUP($Q23,'2019_LMD'!$A$2:$F$75,COLUMNS('2019_LMD'!$A$2:F$2),)/1000</f>
        <v>0.75106279325885839</v>
      </c>
      <c r="AG23" s="57"/>
      <c r="AH23" s="118" t="s">
        <v>348</v>
      </c>
      <c r="AI23" s="118">
        <v>17245.874001494445</v>
      </c>
      <c r="AJ23" s="117">
        <v>32775.925571978594</v>
      </c>
      <c r="AK23" s="117">
        <v>34328.053822347305</v>
      </c>
      <c r="AL23" s="117">
        <v>68209.470545438235</v>
      </c>
      <c r="AN23" s="31">
        <f t="shared" si="7"/>
        <v>0.97044318640143934</v>
      </c>
      <c r="AO23" s="31">
        <f t="shared" si="8"/>
        <v>1.0044131723518168</v>
      </c>
      <c r="AP23" s="31">
        <f t="shared" si="9"/>
        <v>1.9743247502730921</v>
      </c>
      <c r="AQ23" s="31">
        <f t="shared" si="10"/>
        <v>10.203791812787427</v>
      </c>
    </row>
    <row r="24" spans="6:43" x14ac:dyDescent="0.25">
      <c r="F24" t="str">
        <f>Sets!E22</f>
        <v>agold</v>
      </c>
      <c r="G24" s="17"/>
      <c r="H24" s="17"/>
      <c r="I24" s="17"/>
      <c r="J24" s="17"/>
      <c r="L24" s="9"/>
      <c r="Q24" s="29" t="str">
        <f t="shared" si="0"/>
        <v>agold</v>
      </c>
      <c r="R24" s="116">
        <v>393.50114587065804</v>
      </c>
      <c r="S24" s="116">
        <v>477.41091708865463</v>
      </c>
      <c r="T24" s="116">
        <v>498.98997143006608</v>
      </c>
      <c r="U24" s="116">
        <v>1110.5494226267756</v>
      </c>
      <c r="V24" s="9"/>
      <c r="W24" s="9"/>
      <c r="AB24" s="19">
        <f>VLOOKUP($Q24,'2019_LMD'!$A$2:$F$75,COLUMNS('2019_LMD'!$A$2:C$2),)/1000</f>
        <v>0.26612419379691304</v>
      </c>
      <c r="AC24" s="19">
        <f>VLOOKUP($Q24,'2019_LMD'!$A$2:$F$75,COLUMNS('2019_LMD'!$A$2:D$2),)/1000</f>
        <v>0.32287223748472649</v>
      </c>
      <c r="AD24" s="19">
        <f>VLOOKUP($Q24,'2019_LMD'!$A$2:$F$75,COLUMNS('2019_LMD'!$A$2:E$2),)/1000</f>
        <v>0.33746611732414</v>
      </c>
      <c r="AE24" s="19">
        <f>VLOOKUP($Q24,'2019_LMD'!$A$2:$F$75,COLUMNS('2019_LMD'!$A$2:F$2),)/1000</f>
        <v>0.75106279325885839</v>
      </c>
      <c r="AG24" s="57"/>
      <c r="AH24" s="118" t="s">
        <v>349</v>
      </c>
      <c r="AI24" s="118">
        <v>17245.874001494445</v>
      </c>
      <c r="AJ24" s="117">
        <v>32775.925571978594</v>
      </c>
      <c r="AK24" s="117">
        <v>34328.053822347305</v>
      </c>
      <c r="AL24" s="117">
        <v>68209.470545438235</v>
      </c>
      <c r="AN24" s="31">
        <f t="shared" si="7"/>
        <v>0.97044318640143934</v>
      </c>
      <c r="AO24" s="31">
        <f t="shared" si="8"/>
        <v>1.0044131723518168</v>
      </c>
      <c r="AP24" s="31">
        <f t="shared" si="9"/>
        <v>1.9743247502730921</v>
      </c>
      <c r="AQ24" s="31">
        <f t="shared" si="10"/>
        <v>10.203791812787427</v>
      </c>
    </row>
    <row r="25" spans="6:43" x14ac:dyDescent="0.25">
      <c r="F25" t="str">
        <f>Sets!E23</f>
        <v>angas</v>
      </c>
      <c r="G25" s="17"/>
      <c r="H25" s="17"/>
      <c r="I25" s="17"/>
      <c r="J25" s="17"/>
      <c r="L25" s="9"/>
      <c r="Q25" s="29" t="str">
        <f t="shared" si="0"/>
        <v>angas</v>
      </c>
      <c r="R25" s="116">
        <v>489.0833523212678</v>
      </c>
      <c r="S25" s="116">
        <v>593.37497289331486</v>
      </c>
      <c r="T25" s="116">
        <v>620.19562220519595</v>
      </c>
      <c r="U25" s="116">
        <v>1380.3040734099491</v>
      </c>
      <c r="V25" s="9"/>
      <c r="W25" s="9"/>
      <c r="AB25" s="19">
        <f>VLOOKUP($Q25,'2019_LMD'!$A$2:$F$75,COLUMNS('2019_LMD'!$A$2:C$2),)/1000</f>
        <v>0.26612419379691304</v>
      </c>
      <c r="AC25" s="19">
        <f>VLOOKUP($Q25,'2019_LMD'!$A$2:$F$75,COLUMNS('2019_LMD'!$A$2:D$2),)/1000</f>
        <v>0.32287223748472649</v>
      </c>
      <c r="AD25" s="19">
        <f>VLOOKUP($Q25,'2019_LMD'!$A$2:$F$75,COLUMNS('2019_LMD'!$A$2:E$2),)/1000</f>
        <v>0.33746611732414</v>
      </c>
      <c r="AE25" s="19">
        <f>VLOOKUP($Q25,'2019_LMD'!$A$2:$F$75,COLUMNS('2019_LMD'!$A$2:F$2),)/1000</f>
        <v>0.75106279325885839</v>
      </c>
      <c r="AG25" s="57"/>
      <c r="AH25" s="118" t="s">
        <v>350</v>
      </c>
      <c r="AI25" s="118">
        <v>17245.874001494445</v>
      </c>
      <c r="AJ25" s="117">
        <v>32775.925571978594</v>
      </c>
      <c r="AK25" s="117">
        <v>34328.053822347305</v>
      </c>
      <c r="AL25" s="117">
        <v>68209.470545438235</v>
      </c>
      <c r="AN25" s="31">
        <f t="shared" si="7"/>
        <v>0.97044318640143934</v>
      </c>
      <c r="AO25" s="31">
        <f t="shared" si="8"/>
        <v>1.0044131723518168</v>
      </c>
      <c r="AP25" s="31">
        <f t="shared" si="9"/>
        <v>1.9743247502730921</v>
      </c>
      <c r="AQ25" s="31">
        <f t="shared" si="10"/>
        <v>10.203791812787427</v>
      </c>
    </row>
    <row r="26" spans="6:43" x14ac:dyDescent="0.25">
      <c r="F26" t="str">
        <f>Sets!E24</f>
        <v>apgm</v>
      </c>
      <c r="G26" s="17"/>
      <c r="H26" s="17"/>
      <c r="I26" s="17"/>
      <c r="J26" s="17"/>
      <c r="L26" s="9"/>
      <c r="Q26" s="29" t="str">
        <f t="shared" si="0"/>
        <v>apgm</v>
      </c>
      <c r="R26" s="116">
        <v>172.56670099160894</v>
      </c>
      <c r="S26" s="116">
        <v>209.36464313739839</v>
      </c>
      <c r="T26" s="116">
        <v>218.82796048041837</v>
      </c>
      <c r="U26" s="116">
        <v>487.02234329409339</v>
      </c>
      <c r="V26" s="9"/>
      <c r="W26" s="9"/>
      <c r="AB26" s="19">
        <f>AB27</f>
        <v>0.26612419379691304</v>
      </c>
      <c r="AC26" s="19">
        <f t="shared" ref="AC26:AE26" si="11">AC27</f>
        <v>0.32287223748472649</v>
      </c>
      <c r="AD26" s="19">
        <f t="shared" si="11"/>
        <v>0.33746611732414</v>
      </c>
      <c r="AE26" s="19">
        <f t="shared" si="11"/>
        <v>0.75106279325885839</v>
      </c>
      <c r="AG26" s="57"/>
      <c r="AH26" s="118" t="s">
        <v>351</v>
      </c>
      <c r="AI26" s="118">
        <v>90255.923884744785</v>
      </c>
      <c r="AJ26" s="117">
        <v>96987.279303718125</v>
      </c>
      <c r="AK26" s="117">
        <v>105515.83074681941</v>
      </c>
      <c r="AL26" s="117">
        <v>199052.85665061942</v>
      </c>
      <c r="AN26" s="31">
        <f t="shared" si="7"/>
        <v>0.56569580570449973</v>
      </c>
      <c r="AO26" s="31">
        <f t="shared" si="8"/>
        <v>2.3933337585179326</v>
      </c>
      <c r="AP26" s="31">
        <f t="shared" si="9"/>
        <v>2.2668438451408228</v>
      </c>
      <c r="AQ26" s="31">
        <f t="shared" si="10"/>
        <v>2.1019797530678712</v>
      </c>
    </row>
    <row r="27" spans="6:43" x14ac:dyDescent="0.25">
      <c r="F27" t="str">
        <f>Sets!E25</f>
        <v>amore</v>
      </c>
      <c r="G27" s="17"/>
      <c r="H27" s="17"/>
      <c r="I27" s="17"/>
      <c r="J27" s="17"/>
      <c r="L27" s="9"/>
      <c r="Q27" s="29" t="str">
        <f t="shared" si="0"/>
        <v>amore</v>
      </c>
      <c r="R27" s="116">
        <v>432.19100755723821</v>
      </c>
      <c r="S27" s="116">
        <v>524.35096426171867</v>
      </c>
      <c r="T27" s="116">
        <v>548.05171668852984</v>
      </c>
      <c r="U27" s="116">
        <v>1219.7409815546991</v>
      </c>
      <c r="V27" s="9"/>
      <c r="W27" s="9"/>
      <c r="AB27" s="19">
        <f>VLOOKUP($Q27,'2019_LMD'!$A$2:$F$75,COLUMNS('2019_LMD'!$A$2:C$2),)/1000</f>
        <v>0.26612419379691304</v>
      </c>
      <c r="AC27" s="19">
        <f>VLOOKUP($Q27,'2019_LMD'!$A$2:$F$75,COLUMNS('2019_LMD'!$A$2:D$2),)/1000</f>
        <v>0.32287223748472649</v>
      </c>
      <c r="AD27" s="19">
        <f>VLOOKUP($Q27,'2019_LMD'!$A$2:$F$75,COLUMNS('2019_LMD'!$A$2:E$2),)/1000</f>
        <v>0.33746611732414</v>
      </c>
      <c r="AE27" s="19">
        <f>VLOOKUP($Q27,'2019_LMD'!$A$2:$F$75,COLUMNS('2019_LMD'!$A$2:F$2),)/1000</f>
        <v>0.75106279325885839</v>
      </c>
      <c r="AG27" s="57"/>
      <c r="AH27" s="118" t="s">
        <v>352</v>
      </c>
      <c r="AI27" s="118">
        <v>90255.923884744785</v>
      </c>
      <c r="AJ27" s="117">
        <v>96987.279303718125</v>
      </c>
      <c r="AK27" s="117">
        <v>105515.83074681941</v>
      </c>
      <c r="AL27" s="117">
        <v>199052.85665061942</v>
      </c>
      <c r="AN27" s="31">
        <f t="shared" si="7"/>
        <v>0.56569580570449973</v>
      </c>
      <c r="AO27" s="31">
        <f t="shared" si="8"/>
        <v>2.3933337585179326</v>
      </c>
      <c r="AP27" s="31">
        <f t="shared" si="9"/>
        <v>2.2668438451408228</v>
      </c>
      <c r="AQ27" s="31">
        <f t="shared" si="10"/>
        <v>2.1019797530678712</v>
      </c>
    </row>
    <row r="28" spans="6:43" x14ac:dyDescent="0.25">
      <c r="F28" t="str">
        <f>Sets!E26</f>
        <v>amine</v>
      </c>
      <c r="G28" s="17"/>
      <c r="H28" s="17"/>
      <c r="I28" s="17"/>
      <c r="J28" s="17"/>
      <c r="L28" s="9"/>
      <c r="Q28" s="29" t="str">
        <f t="shared" si="0"/>
        <v>amine</v>
      </c>
      <c r="R28" s="116">
        <v>489.0833523212678</v>
      </c>
      <c r="S28" s="116">
        <v>593.37497289331486</v>
      </c>
      <c r="T28" s="116">
        <v>620.19562220519595</v>
      </c>
      <c r="U28" s="116">
        <v>1380.3040734099491</v>
      </c>
      <c r="V28" s="9"/>
      <c r="W28" s="9"/>
      <c r="AB28" s="19">
        <f>VLOOKUP($Q28,'2019_LMD'!$A$2:$F$75,COLUMNS('2019_LMD'!$A$2:C$2),)/1000</f>
        <v>0.26612419379691304</v>
      </c>
      <c r="AC28" s="19">
        <f>VLOOKUP($Q28,'2019_LMD'!$A$2:$F$75,COLUMNS('2019_LMD'!$A$2:D$2),)/1000</f>
        <v>0.32287223748472649</v>
      </c>
      <c r="AD28" s="19">
        <f>VLOOKUP($Q28,'2019_LMD'!$A$2:$F$75,COLUMNS('2019_LMD'!$A$2:E$2),)/1000</f>
        <v>0.33746611732414</v>
      </c>
      <c r="AE28" s="19">
        <f>VLOOKUP($Q28,'2019_LMD'!$A$2:$F$75,COLUMNS('2019_LMD'!$A$2:F$2),)/1000</f>
        <v>0.75106279325885839</v>
      </c>
      <c r="AG28" s="57"/>
      <c r="AH28" s="118" t="s">
        <v>353</v>
      </c>
      <c r="AI28" s="118">
        <v>39199.561999122161</v>
      </c>
      <c r="AJ28" s="117">
        <v>52176.617909998895</v>
      </c>
      <c r="AK28" s="117">
        <v>73521.379758492272</v>
      </c>
      <c r="AL28" s="117">
        <v>203032.12043678804</v>
      </c>
      <c r="AN28" s="31">
        <f t="shared" si="7"/>
        <v>1.3024991856472297</v>
      </c>
      <c r="AO28" s="31">
        <f t="shared" si="8"/>
        <v>4.448792179377981</v>
      </c>
      <c r="AP28" s="31">
        <f t="shared" si="9"/>
        <v>3.2533109726592193</v>
      </c>
      <c r="AQ28" s="31">
        <f t="shared" si="10"/>
        <v>2.0607826661603994</v>
      </c>
    </row>
    <row r="29" spans="6:43" x14ac:dyDescent="0.25">
      <c r="F29" t="str">
        <f>Sets!E27</f>
        <v>ameat</v>
      </c>
      <c r="G29" s="17"/>
      <c r="H29" s="17"/>
      <c r="I29" s="17"/>
      <c r="J29" s="17"/>
      <c r="L29" s="9"/>
      <c r="Q29" t="str">
        <f t="shared" si="0"/>
        <v>ameat</v>
      </c>
      <c r="R29" s="31">
        <f t="shared" si="3"/>
        <v>17.677570238879895</v>
      </c>
      <c r="S29" s="31">
        <f t="shared" si="4"/>
        <v>22.050954658103137</v>
      </c>
      <c r="T29" s="31">
        <f t="shared" si="5"/>
        <v>37.889690674400953</v>
      </c>
      <c r="U29" s="31">
        <f t="shared" si="6"/>
        <v>61.181464946621247</v>
      </c>
      <c r="V29" s="9"/>
      <c r="W29" s="9"/>
      <c r="AB29" s="19">
        <f>VLOOKUP($Q29,'2019_LMD'!$A$2:$F$75,COLUMNS('2019_LMD'!$A$2:C$2),)/1000</f>
        <v>1.7677570238879895E-2</v>
      </c>
      <c r="AC29" s="19">
        <f>VLOOKUP($Q29,'2019_LMD'!$A$2:$F$75,COLUMNS('2019_LMD'!$A$2:D$2),)/1000</f>
        <v>2.2050954658103136E-2</v>
      </c>
      <c r="AD29" s="19">
        <f>VLOOKUP($Q29,'2019_LMD'!$A$2:$F$75,COLUMNS('2019_LMD'!$A$2:E$2),)/1000</f>
        <v>3.7889690674400955E-2</v>
      </c>
      <c r="AE29" s="19">
        <f>VLOOKUP($Q29,'2019_LMD'!$A$2:$F$75,COLUMNS('2019_LMD'!$A$2:F$2),)/1000</f>
        <v>6.1181464946621245E-2</v>
      </c>
      <c r="AG29" s="58"/>
      <c r="AH29" s="119" t="s">
        <v>12</v>
      </c>
      <c r="AI29" s="119">
        <v>23604.884777875421</v>
      </c>
      <c r="AJ29" s="117">
        <v>45934.286334705117</v>
      </c>
      <c r="AK29" s="117">
        <v>69923.644722677229</v>
      </c>
      <c r="AL29" s="117">
        <v>121984.06787354409</v>
      </c>
      <c r="AN29" s="31">
        <f t="shared" si="7"/>
        <v>2.3357288983809088</v>
      </c>
      <c r="AO29" s="31">
        <f t="shared" si="8"/>
        <v>3.1112044626873021</v>
      </c>
      <c r="AP29" s="31">
        <f t="shared" si="9"/>
        <v>2.062055345017265</v>
      </c>
      <c r="AQ29" s="31">
        <f t="shared" si="10"/>
        <v>4.1531959292279117</v>
      </c>
    </row>
    <row r="30" spans="6:43" x14ac:dyDescent="0.25">
      <c r="F30" t="str">
        <f>Sets!E28</f>
        <v>apfis</v>
      </c>
      <c r="G30" s="17"/>
      <c r="H30" s="17"/>
      <c r="I30" s="17"/>
      <c r="J30" s="17"/>
      <c r="L30" s="9"/>
      <c r="Q30" t="str">
        <f t="shared" si="0"/>
        <v>apfis</v>
      </c>
      <c r="R30" s="31">
        <f t="shared" si="3"/>
        <v>132.23645383427672</v>
      </c>
      <c r="S30" s="31">
        <f t="shared" si="4"/>
        <v>209.9900200307319</v>
      </c>
      <c r="T30" s="31">
        <f t="shared" si="5"/>
        <v>316.73890579116073</v>
      </c>
      <c r="U30" s="31">
        <f t="shared" si="6"/>
        <v>371.07063664899454</v>
      </c>
      <c r="V30" s="9"/>
      <c r="W30" s="9"/>
      <c r="AB30" s="19">
        <f>VLOOKUP($Q30,'2019_LMD'!$A$2:$F$75,COLUMNS('2019_LMD'!$A$2:C$2),)/1000</f>
        <v>0.13223645383427671</v>
      </c>
      <c r="AC30" s="19">
        <f>VLOOKUP($Q30,'2019_LMD'!$A$2:$F$75,COLUMNS('2019_LMD'!$A$2:D$2),)/1000</f>
        <v>0.20999002003073189</v>
      </c>
      <c r="AD30" s="19">
        <f>VLOOKUP($Q30,'2019_LMD'!$A$2:$F$75,COLUMNS('2019_LMD'!$A$2:E$2),)/1000</f>
        <v>0.31673890579116071</v>
      </c>
      <c r="AE30" s="19">
        <f>VLOOKUP($Q30,'2019_LMD'!$A$2:$F$75,COLUMNS('2019_LMD'!$A$2:F$2),)/1000</f>
        <v>0.37107063664899453</v>
      </c>
      <c r="AG30" s="57"/>
      <c r="AH30" s="118" t="s">
        <v>1348</v>
      </c>
      <c r="AI30" s="118">
        <v>94320.476795096401</v>
      </c>
      <c r="AJ30" s="117">
        <v>164052.54152049191</v>
      </c>
      <c r="AK30" s="117">
        <v>209304.6058075295</v>
      </c>
      <c r="AL30" s="117">
        <v>387399.57215812104</v>
      </c>
      <c r="AN30" s="31">
        <f t="shared" si="7"/>
        <v>1.0954584388062001</v>
      </c>
      <c r="AO30" s="31">
        <f t="shared" si="8"/>
        <v>1.632526115265754</v>
      </c>
      <c r="AP30" s="31">
        <f t="shared" si="9"/>
        <v>1.2909908484128398</v>
      </c>
      <c r="AQ30" s="31">
        <f t="shared" si="10"/>
        <v>2.4507779752292111</v>
      </c>
    </row>
    <row r="31" spans="6:43" x14ac:dyDescent="0.25">
      <c r="F31" t="str">
        <f>Sets!E29</f>
        <v>avege</v>
      </c>
      <c r="G31" s="26"/>
      <c r="H31" s="26"/>
      <c r="I31" s="17"/>
      <c r="J31" s="26"/>
      <c r="L31" s="9"/>
      <c r="Q31" t="str">
        <f t="shared" si="0"/>
        <v>avege</v>
      </c>
      <c r="R31" s="31">
        <f t="shared" si="3"/>
        <v>132.23645383427672</v>
      </c>
      <c r="S31" s="31">
        <f t="shared" si="4"/>
        <v>209.9900200307319</v>
      </c>
      <c r="T31" s="31">
        <f t="shared" si="5"/>
        <v>316.73890579116073</v>
      </c>
      <c r="U31" s="31">
        <f t="shared" si="6"/>
        <v>371.07063664899454</v>
      </c>
      <c r="V31" s="9"/>
      <c r="W31" s="9"/>
      <c r="AB31" s="19">
        <f>VLOOKUP($Q31,'2019_LMD'!$A$2:$F$75,COLUMNS('2019_LMD'!$A$2:C$2),)/1000</f>
        <v>0.13223645383427671</v>
      </c>
      <c r="AC31" s="19">
        <f>VLOOKUP($Q31,'2019_LMD'!$A$2:$F$75,COLUMNS('2019_LMD'!$A$2:D$2),)/1000</f>
        <v>0.20999002003073189</v>
      </c>
      <c r="AD31" s="19">
        <f>VLOOKUP($Q31,'2019_LMD'!$A$2:$F$75,COLUMNS('2019_LMD'!$A$2:E$2),)/1000</f>
        <v>0.31673890579116071</v>
      </c>
      <c r="AE31" s="19">
        <f>VLOOKUP($Q31,'2019_LMD'!$A$2:$F$75,COLUMNS('2019_LMD'!$A$2:F$2),)/1000</f>
        <v>0.37107063664899453</v>
      </c>
      <c r="AG31" s="57"/>
      <c r="AH31" s="118" t="s">
        <v>354</v>
      </c>
      <c r="AI31" s="118">
        <v>94320.476795096401</v>
      </c>
      <c r="AJ31" s="117">
        <v>164052.54152049191</v>
      </c>
      <c r="AK31" s="117">
        <v>209304.6058075295</v>
      </c>
      <c r="AL31" s="117">
        <v>387399.57215812104</v>
      </c>
      <c r="AN31" s="31">
        <f t="shared" si="7"/>
        <v>1.0954584388062001</v>
      </c>
      <c r="AO31" s="31">
        <f t="shared" si="8"/>
        <v>1.632526115265754</v>
      </c>
      <c r="AP31" s="31">
        <f t="shared" si="9"/>
        <v>1.2909908484128398</v>
      </c>
      <c r="AQ31" s="31">
        <f t="shared" si="10"/>
        <v>2.4507779752292111</v>
      </c>
    </row>
    <row r="32" spans="6:43" x14ac:dyDescent="0.25">
      <c r="F32" t="str">
        <f>Sets!E30</f>
        <v>afats</v>
      </c>
      <c r="L32" s="9"/>
      <c r="Q32" t="str">
        <f t="shared" si="0"/>
        <v>afats</v>
      </c>
      <c r="R32" s="31">
        <f t="shared" si="3"/>
        <v>132.23645383427672</v>
      </c>
      <c r="S32" s="31">
        <f t="shared" si="4"/>
        <v>209.9900200307319</v>
      </c>
      <c r="T32" s="31">
        <f t="shared" si="5"/>
        <v>316.73890579116073</v>
      </c>
      <c r="U32" s="31">
        <f t="shared" si="6"/>
        <v>371.07063664899454</v>
      </c>
      <c r="V32" s="9"/>
      <c r="W32" s="9"/>
      <c r="AB32" s="19">
        <f>VLOOKUP($Q32,'2019_LMD'!$A$2:$F$75,COLUMNS('2019_LMD'!$A$2:C$2),)/1000</f>
        <v>0.13223645383427671</v>
      </c>
      <c r="AC32" s="19">
        <f>VLOOKUP($Q32,'2019_LMD'!$A$2:$F$75,COLUMNS('2019_LMD'!$A$2:D$2),)/1000</f>
        <v>0.20999002003073189</v>
      </c>
      <c r="AD32" s="19">
        <f>VLOOKUP($Q32,'2019_LMD'!$A$2:$F$75,COLUMNS('2019_LMD'!$A$2:E$2),)/1000</f>
        <v>0.31673890579116071</v>
      </c>
      <c r="AE32" s="19">
        <f>VLOOKUP($Q32,'2019_LMD'!$A$2:$F$75,COLUMNS('2019_LMD'!$A$2:F$2),)/1000</f>
        <v>0.37107063664899453</v>
      </c>
      <c r="AG32" s="57"/>
      <c r="AH32" s="118" t="s">
        <v>355</v>
      </c>
      <c r="AI32" s="118">
        <v>94320.476795096401</v>
      </c>
      <c r="AJ32" s="117">
        <v>164052.54152049191</v>
      </c>
      <c r="AK32" s="117">
        <v>209304.6058075295</v>
      </c>
      <c r="AL32" s="117">
        <v>387399.57215812104</v>
      </c>
      <c r="AN32" s="31">
        <f t="shared" si="7"/>
        <v>1.0954584388062001</v>
      </c>
      <c r="AO32" s="31">
        <f t="shared" si="8"/>
        <v>1.632526115265754</v>
      </c>
      <c r="AP32" s="31">
        <f t="shared" si="9"/>
        <v>1.2909908484128398</v>
      </c>
      <c r="AQ32" s="31">
        <f t="shared" si="10"/>
        <v>2.4507779752292111</v>
      </c>
    </row>
    <row r="33" spans="6:43" x14ac:dyDescent="0.25">
      <c r="F33" t="str">
        <f>Sets!E31</f>
        <v>adair</v>
      </c>
      <c r="L33" s="9"/>
      <c r="Q33" t="str">
        <f t="shared" si="0"/>
        <v>adair</v>
      </c>
      <c r="R33" s="31">
        <f t="shared" si="3"/>
        <v>48.094466643923973</v>
      </c>
      <c r="S33" s="31">
        <f t="shared" si="4"/>
        <v>56.958412504236037</v>
      </c>
      <c r="T33" s="31">
        <f t="shared" si="5"/>
        <v>150.25445881009114</v>
      </c>
      <c r="U33" s="31">
        <f t="shared" si="6"/>
        <v>231.19796298875315</v>
      </c>
      <c r="V33" s="9"/>
      <c r="W33" s="9"/>
      <c r="AB33" s="19">
        <f>VLOOKUP($Q33,'2019_LMD'!$A$2:$F$75,COLUMNS('2019_LMD'!$A$2:C$2),)/1000</f>
        <v>4.8094466643923972E-2</v>
      </c>
      <c r="AC33" s="19">
        <f>VLOOKUP($Q33,'2019_LMD'!$A$2:$F$75,COLUMNS('2019_LMD'!$A$2:D$2),)/1000</f>
        <v>5.6958412504236035E-2</v>
      </c>
      <c r="AD33" s="19">
        <f>VLOOKUP($Q33,'2019_LMD'!$A$2:$F$75,COLUMNS('2019_LMD'!$A$2:E$2),)/1000</f>
        <v>0.15025445881009114</v>
      </c>
      <c r="AE33" s="19">
        <f>VLOOKUP($Q33,'2019_LMD'!$A$2:$F$75,COLUMNS('2019_LMD'!$A$2:F$2),)/1000</f>
        <v>0.23119796298875314</v>
      </c>
      <c r="AG33" s="57"/>
      <c r="AH33" s="118" t="s">
        <v>356</v>
      </c>
      <c r="AI33" s="118">
        <v>81475.533666623378</v>
      </c>
      <c r="AJ33" s="117">
        <v>153591.58471203633</v>
      </c>
      <c r="AK33" s="117">
        <v>183185.99997174085</v>
      </c>
      <c r="AL33" s="117">
        <v>261362.44471843066</v>
      </c>
      <c r="AN33" s="31">
        <f t="shared" si="7"/>
        <v>1.2681618346949188</v>
      </c>
      <c r="AO33" s="31">
        <f t="shared" si="8"/>
        <v>1.743715704281906</v>
      </c>
      <c r="AP33" s="31">
        <f t="shared" si="9"/>
        <v>1.4750599427350424</v>
      </c>
      <c r="AQ33" s="31">
        <f t="shared" si="10"/>
        <v>3.6326195987383607</v>
      </c>
    </row>
    <row r="34" spans="6:43" x14ac:dyDescent="0.25">
      <c r="F34" t="str">
        <f>Sets!E32</f>
        <v>agrai</v>
      </c>
      <c r="L34" s="9"/>
      <c r="Q34" t="str">
        <f t="shared" si="0"/>
        <v>agrai</v>
      </c>
      <c r="R34" s="31">
        <f t="shared" si="3"/>
        <v>223.09876670107604</v>
      </c>
      <c r="S34" s="31">
        <f t="shared" si="4"/>
        <v>75.648098060837697</v>
      </c>
      <c r="T34" s="31">
        <f t="shared" si="5"/>
        <v>164.91060024010559</v>
      </c>
      <c r="U34" s="31">
        <f t="shared" si="6"/>
        <v>440.57912286043336</v>
      </c>
      <c r="V34" s="9"/>
      <c r="W34" s="9"/>
      <c r="AB34" s="19">
        <f>VLOOKUP($Q34,'2019_LMD'!$A$2:$F$75,COLUMNS('2019_LMD'!$A$2:C$2),)/1000</f>
        <v>0.22309876670107603</v>
      </c>
      <c r="AC34" s="19">
        <f>VLOOKUP($Q34,'2019_LMD'!$A$2:$F$75,COLUMNS('2019_LMD'!$A$2:D$2),)/1000</f>
        <v>7.5648098060837693E-2</v>
      </c>
      <c r="AD34" s="19">
        <f>VLOOKUP($Q34,'2019_LMD'!$A$2:$F$75,COLUMNS('2019_LMD'!$A$2:E$2),)/1000</f>
        <v>0.16491060024010559</v>
      </c>
      <c r="AE34" s="19">
        <f>VLOOKUP($Q34,'2019_LMD'!$A$2:$F$75,COLUMNS('2019_LMD'!$A$2:F$2),)/1000</f>
        <v>0.44057912286043338</v>
      </c>
      <c r="AG34" s="57"/>
      <c r="AH34" s="118" t="s">
        <v>357</v>
      </c>
      <c r="AI34" s="118">
        <v>81475.533666623378</v>
      </c>
      <c r="AJ34" s="117">
        <v>153591.58471203633</v>
      </c>
      <c r="AK34" s="117">
        <v>183185.99997174085</v>
      </c>
      <c r="AL34" s="117">
        <v>261362.44471843066</v>
      </c>
      <c r="AN34" s="31">
        <f t="shared" si="7"/>
        <v>1.2681618346949188</v>
      </c>
      <c r="AO34" s="31">
        <f t="shared" si="8"/>
        <v>1.743715704281906</v>
      </c>
      <c r="AP34" s="31">
        <f t="shared" si="9"/>
        <v>1.4750599427350424</v>
      </c>
      <c r="AQ34" s="31">
        <f t="shared" si="10"/>
        <v>3.6326195987383607</v>
      </c>
    </row>
    <row r="35" spans="6:43" x14ac:dyDescent="0.25">
      <c r="F35" t="str">
        <f>Sets!E33</f>
        <v>astar</v>
      </c>
      <c r="L35" s="9"/>
      <c r="Q35" t="str">
        <f t="shared" si="0"/>
        <v>astar</v>
      </c>
      <c r="R35" s="31">
        <f t="shared" si="3"/>
        <v>132.23645383427672</v>
      </c>
      <c r="S35" s="31">
        <f t="shared" si="4"/>
        <v>209.9900200307319</v>
      </c>
      <c r="T35" s="31">
        <f t="shared" si="5"/>
        <v>316.73890579116073</v>
      </c>
      <c r="U35" s="31">
        <f t="shared" si="6"/>
        <v>371.07063664899454</v>
      </c>
      <c r="V35" s="9"/>
      <c r="W35" s="9"/>
      <c r="AB35" s="19">
        <f>VLOOKUP($Q35,'2019_LMD'!$A$2:$F$75,COLUMNS('2019_LMD'!$A$2:C$2),)/1000</f>
        <v>0.13223645383427671</v>
      </c>
      <c r="AC35" s="19">
        <f>VLOOKUP($Q35,'2019_LMD'!$A$2:$F$75,COLUMNS('2019_LMD'!$A$2:D$2),)/1000</f>
        <v>0.20999002003073189</v>
      </c>
      <c r="AD35" s="19">
        <f>VLOOKUP($Q35,'2019_LMD'!$A$2:$F$75,COLUMNS('2019_LMD'!$A$2:E$2),)/1000</f>
        <v>0.31673890579116071</v>
      </c>
      <c r="AE35" s="19">
        <f>VLOOKUP($Q35,'2019_LMD'!$A$2:$F$75,COLUMNS('2019_LMD'!$A$2:F$2),)/1000</f>
        <v>0.37107063664899453</v>
      </c>
      <c r="AG35" s="57"/>
      <c r="AH35" s="118" t="s">
        <v>358</v>
      </c>
      <c r="AI35" s="118">
        <v>37907.765101258432</v>
      </c>
      <c r="AJ35" s="117">
        <v>43778.992597686287</v>
      </c>
      <c r="AK35" s="117">
        <v>82310.231491887811</v>
      </c>
      <c r="AL35" s="117">
        <v>114592.92352094807</v>
      </c>
      <c r="AN35" s="31"/>
      <c r="AO35" s="31"/>
      <c r="AP35" s="31"/>
      <c r="AQ35" s="31"/>
    </row>
    <row r="36" spans="6:43" x14ac:dyDescent="0.25">
      <c r="F36" t="str">
        <f>Sets!E34</f>
        <v>afeed</v>
      </c>
      <c r="L36" s="9"/>
      <c r="Q36" t="str">
        <f t="shared" si="0"/>
        <v>afeed</v>
      </c>
      <c r="R36" s="31">
        <f t="shared" si="3"/>
        <v>132.23645383427672</v>
      </c>
      <c r="S36" s="31">
        <f t="shared" si="4"/>
        <v>209.9900200307319</v>
      </c>
      <c r="T36" s="31">
        <f t="shared" si="5"/>
        <v>316.73890579116073</v>
      </c>
      <c r="U36" s="31">
        <f t="shared" si="6"/>
        <v>371.07063664899454</v>
      </c>
      <c r="V36" s="9"/>
      <c r="W36" s="9"/>
      <c r="AB36" s="19">
        <f>VLOOKUP($Q36,'2019_LMD'!$A$2:$F$75,COLUMNS('2019_LMD'!$A$2:C$2),)/1000</f>
        <v>0.13223645383427671</v>
      </c>
      <c r="AC36" s="19">
        <f>VLOOKUP($Q36,'2019_LMD'!$A$2:$F$75,COLUMNS('2019_LMD'!$A$2:D$2),)/1000</f>
        <v>0.20999002003073189</v>
      </c>
      <c r="AD36" s="19">
        <f>VLOOKUP($Q36,'2019_LMD'!$A$2:$F$75,COLUMNS('2019_LMD'!$A$2:E$2),)/1000</f>
        <v>0.31673890579116071</v>
      </c>
      <c r="AE36" s="19">
        <f>VLOOKUP($Q36,'2019_LMD'!$A$2:$F$75,COLUMNS('2019_LMD'!$A$2:F$2),)/1000</f>
        <v>0.37107063664899453</v>
      </c>
      <c r="AG36" s="57"/>
      <c r="AH36" s="118" t="s">
        <v>13</v>
      </c>
      <c r="AI36" s="118">
        <v>37907.765101258432</v>
      </c>
      <c r="AJ36" s="117">
        <v>43778.992597686287</v>
      </c>
      <c r="AK36" s="117">
        <v>82310.231491887811</v>
      </c>
      <c r="AL36" s="117">
        <v>114592.92352094807</v>
      </c>
      <c r="AN36" s="31">
        <f t="shared" si="7"/>
        <v>1.0429702655039461</v>
      </c>
      <c r="AO36" s="31">
        <f t="shared" si="8"/>
        <v>1.1446031497266862</v>
      </c>
      <c r="AP36" s="31">
        <f t="shared" si="9"/>
        <v>1.7449983861423974</v>
      </c>
      <c r="AQ36" s="31">
        <f t="shared" si="10"/>
        <v>1.4398678531172322</v>
      </c>
    </row>
    <row r="37" spans="6:43" x14ac:dyDescent="0.25">
      <c r="F37" t="str">
        <f>Sets!E35</f>
        <v>abake</v>
      </c>
      <c r="L37" s="9"/>
      <c r="Q37" t="str">
        <f t="shared" si="0"/>
        <v>abake</v>
      </c>
      <c r="R37" s="31">
        <f t="shared" si="3"/>
        <v>132.23645383427672</v>
      </c>
      <c r="S37" s="31">
        <f t="shared" si="4"/>
        <v>209.9900200307319</v>
      </c>
      <c r="T37" s="31">
        <f t="shared" si="5"/>
        <v>316.73890579116073</v>
      </c>
      <c r="U37" s="31">
        <f t="shared" si="6"/>
        <v>371.07063664899454</v>
      </c>
      <c r="V37" s="9"/>
      <c r="W37" s="9"/>
      <c r="AB37" s="19">
        <f>VLOOKUP($Q37,'2019_LMD'!$A$2:$F$75,COLUMNS('2019_LMD'!$A$2:C$2),)/1000</f>
        <v>0.13223645383427671</v>
      </c>
      <c r="AC37" s="19">
        <f>VLOOKUP($Q37,'2019_LMD'!$A$2:$F$75,COLUMNS('2019_LMD'!$A$2:D$2),)/1000</f>
        <v>0.20999002003073189</v>
      </c>
      <c r="AD37" s="19">
        <f>VLOOKUP($Q37,'2019_LMD'!$A$2:$F$75,COLUMNS('2019_LMD'!$A$2:E$2),)/1000</f>
        <v>0.31673890579116071</v>
      </c>
      <c r="AE37" s="19">
        <f>VLOOKUP($Q37,'2019_LMD'!$A$2:$F$75,COLUMNS('2019_LMD'!$A$2:F$2),)/1000</f>
        <v>0.37107063664899453</v>
      </c>
      <c r="AG37" s="57"/>
      <c r="AH37" s="118" t="s">
        <v>359</v>
      </c>
      <c r="AI37" s="118">
        <v>43570.814994396416</v>
      </c>
      <c r="AJ37" s="117">
        <v>114252.71629799789</v>
      </c>
      <c r="AK37" s="117">
        <v>120852.43227242175</v>
      </c>
      <c r="AL37" s="117">
        <v>318858.86483238963</v>
      </c>
      <c r="AN37" s="31">
        <f t="shared" si="7"/>
        <v>2.1579767212670835</v>
      </c>
      <c r="AO37" s="31">
        <f t="shared" si="8"/>
        <v>1.3112791505884558</v>
      </c>
      <c r="AP37" s="31">
        <f t="shared" si="9"/>
        <v>1.7085168090600058</v>
      </c>
      <c r="AQ37" s="31">
        <f t="shared" si="10"/>
        <v>1.7381162002628734</v>
      </c>
    </row>
    <row r="38" spans="6:43" x14ac:dyDescent="0.25">
      <c r="F38" t="str">
        <f>Sets!E36</f>
        <v>asuga</v>
      </c>
      <c r="L38" s="9"/>
      <c r="Q38" t="str">
        <f t="shared" si="0"/>
        <v>asuga</v>
      </c>
      <c r="R38" s="31">
        <f t="shared" si="3"/>
        <v>132.23645383427672</v>
      </c>
      <c r="S38" s="31">
        <f t="shared" si="4"/>
        <v>209.9900200307319</v>
      </c>
      <c r="T38" s="31">
        <f t="shared" si="5"/>
        <v>316.73890579116073</v>
      </c>
      <c r="U38" s="31">
        <f t="shared" si="6"/>
        <v>371.07063664899454</v>
      </c>
      <c r="V38" s="9"/>
      <c r="W38" s="9"/>
      <c r="AB38" s="19">
        <f>VLOOKUP($Q38,'2019_LMD'!$A$2:$F$75,COLUMNS('2019_LMD'!$A$2:C$2),)/1000</f>
        <v>0.13223645383427671</v>
      </c>
      <c r="AC38" s="19">
        <f>VLOOKUP($Q38,'2019_LMD'!$A$2:$F$75,COLUMNS('2019_LMD'!$A$2:D$2),)/1000</f>
        <v>0.20999002003073189</v>
      </c>
      <c r="AD38" s="19">
        <f>VLOOKUP($Q38,'2019_LMD'!$A$2:$F$75,COLUMNS('2019_LMD'!$A$2:E$2),)/1000</f>
        <v>0.31673890579116071</v>
      </c>
      <c r="AE38" s="19">
        <f>VLOOKUP($Q38,'2019_LMD'!$A$2:$F$75,COLUMNS('2019_LMD'!$A$2:F$2),)/1000</f>
        <v>0.37107063664899453</v>
      </c>
      <c r="AG38" s="57"/>
      <c r="AH38" s="118" t="s">
        <v>360</v>
      </c>
      <c r="AI38" s="118">
        <v>43570.814994396416</v>
      </c>
      <c r="AJ38" s="117">
        <v>114252.71629799789</v>
      </c>
      <c r="AK38" s="117">
        <v>120852.43227242175</v>
      </c>
      <c r="AL38" s="117">
        <v>318858.86483238963</v>
      </c>
      <c r="AN38" s="31">
        <f t="shared" si="7"/>
        <v>2.1579767212670835</v>
      </c>
      <c r="AO38" s="31">
        <f t="shared" si="8"/>
        <v>1.3112791505884558</v>
      </c>
      <c r="AP38" s="31">
        <f t="shared" si="9"/>
        <v>1.7085168090600058</v>
      </c>
      <c r="AQ38" s="31">
        <f t="shared" si="10"/>
        <v>1.7381162002628734</v>
      </c>
    </row>
    <row r="39" spans="6:43" x14ac:dyDescent="0.25">
      <c r="F39" t="str">
        <f>Sets!E37</f>
        <v>aconf</v>
      </c>
      <c r="L39" s="9"/>
      <c r="Q39" t="str">
        <f t="shared" si="0"/>
        <v>aconf</v>
      </c>
      <c r="R39" s="31">
        <f t="shared" si="3"/>
        <v>132.23645383427672</v>
      </c>
      <c r="S39" s="31">
        <f t="shared" si="4"/>
        <v>209.9900200307319</v>
      </c>
      <c r="T39" s="31">
        <f t="shared" si="5"/>
        <v>316.73890579116073</v>
      </c>
      <c r="U39" s="31">
        <f t="shared" si="6"/>
        <v>371.07063664899454</v>
      </c>
      <c r="V39" s="9"/>
      <c r="W39" s="9"/>
      <c r="AB39" s="19">
        <f>VLOOKUP($Q39,'2019_LMD'!$A$2:$F$75,COLUMNS('2019_LMD'!$A$2:C$2),)/1000</f>
        <v>0.13223645383427671</v>
      </c>
      <c r="AC39" s="19">
        <f>VLOOKUP($Q39,'2019_LMD'!$A$2:$F$75,COLUMNS('2019_LMD'!$A$2:D$2),)/1000</f>
        <v>0.20999002003073189</v>
      </c>
      <c r="AD39" s="19">
        <f>VLOOKUP($Q39,'2019_LMD'!$A$2:$F$75,COLUMNS('2019_LMD'!$A$2:E$2),)/1000</f>
        <v>0.31673890579116071</v>
      </c>
      <c r="AE39" s="19">
        <f>VLOOKUP($Q39,'2019_LMD'!$A$2:$F$75,COLUMNS('2019_LMD'!$A$2:F$2),)/1000</f>
        <v>0.37107063664899453</v>
      </c>
      <c r="AG39" s="57"/>
      <c r="AH39" s="118" t="s">
        <v>361</v>
      </c>
      <c r="AI39" s="118">
        <v>62044.086679719941</v>
      </c>
      <c r="AJ39" s="117">
        <v>86270.361037139373</v>
      </c>
      <c r="AK39" s="117">
        <v>107252.36323093032</v>
      </c>
      <c r="AL39" s="117">
        <v>165871.56382546763</v>
      </c>
      <c r="AN39" s="31">
        <f t="shared" si="7"/>
        <v>4.0892888801684339</v>
      </c>
      <c r="AO39" s="31">
        <f t="shared" si="8"/>
        <v>3.6955914148681308</v>
      </c>
      <c r="AP39" s="31">
        <f t="shared" si="9"/>
        <v>3.1605081577144696</v>
      </c>
      <c r="AQ39" s="31">
        <f t="shared" si="10"/>
        <v>3.925302450345812</v>
      </c>
    </row>
    <row r="40" spans="6:43" x14ac:dyDescent="0.25">
      <c r="F40" t="str">
        <f>Sets!E38</f>
        <v>apast</v>
      </c>
      <c r="L40" s="9"/>
      <c r="Q40" t="str">
        <f t="shared" si="0"/>
        <v>apast</v>
      </c>
      <c r="R40" s="31">
        <f t="shared" si="3"/>
        <v>132.23645383427672</v>
      </c>
      <c r="S40" s="31">
        <f t="shared" si="4"/>
        <v>209.9900200307319</v>
      </c>
      <c r="T40" s="31">
        <f t="shared" si="5"/>
        <v>316.73890579116073</v>
      </c>
      <c r="U40" s="31">
        <f t="shared" si="6"/>
        <v>371.07063664899454</v>
      </c>
      <c r="V40" s="9"/>
      <c r="W40" s="9"/>
      <c r="AB40" s="19">
        <f>VLOOKUP($Q40,'2019_LMD'!$A$2:$F$75,COLUMNS('2019_LMD'!$A$2:C$2),)/1000</f>
        <v>0.13223645383427671</v>
      </c>
      <c r="AC40" s="19">
        <f>VLOOKUP($Q40,'2019_LMD'!$A$2:$F$75,COLUMNS('2019_LMD'!$A$2:D$2),)/1000</f>
        <v>0.20999002003073189</v>
      </c>
      <c r="AD40" s="19">
        <f>VLOOKUP($Q40,'2019_LMD'!$A$2:$F$75,COLUMNS('2019_LMD'!$A$2:E$2),)/1000</f>
        <v>0.31673890579116071</v>
      </c>
      <c r="AE40" s="19">
        <f>VLOOKUP($Q40,'2019_LMD'!$A$2:$F$75,COLUMNS('2019_LMD'!$A$2:F$2),)/1000</f>
        <v>0.37107063664899453</v>
      </c>
      <c r="AG40" s="57"/>
      <c r="AH40" s="118" t="s">
        <v>14</v>
      </c>
      <c r="AI40" s="118">
        <v>54553.765514644234</v>
      </c>
      <c r="AJ40" s="117">
        <v>85058.760262364784</v>
      </c>
      <c r="AK40" s="117">
        <v>103801.71962741736</v>
      </c>
      <c r="AL40" s="117">
        <v>215655.36720143675</v>
      </c>
      <c r="AN40" s="31">
        <f t="shared" si="7"/>
        <v>4.6507549267424713</v>
      </c>
      <c r="AO40" s="31">
        <f t="shared" si="8"/>
        <v>3.7482324527540976</v>
      </c>
      <c r="AP40" s="31">
        <f t="shared" si="9"/>
        <v>3.2655718049971245</v>
      </c>
      <c r="AQ40" s="31">
        <f t="shared" si="10"/>
        <v>3.0191507142905096</v>
      </c>
    </row>
    <row r="41" spans="6:43" x14ac:dyDescent="0.25">
      <c r="F41" t="str">
        <f>Sets!E39</f>
        <v>aofoo</v>
      </c>
      <c r="L41" s="9"/>
      <c r="Q41" t="str">
        <f t="shared" si="0"/>
        <v>aofoo</v>
      </c>
      <c r="R41" s="31">
        <f t="shared" si="3"/>
        <v>132.23645383427672</v>
      </c>
      <c r="S41" s="31">
        <f t="shared" si="4"/>
        <v>209.9900200307319</v>
      </c>
      <c r="T41" s="31">
        <f t="shared" si="5"/>
        <v>316.73890579116073</v>
      </c>
      <c r="U41" s="31">
        <f t="shared" si="6"/>
        <v>371.07063664899454</v>
      </c>
      <c r="V41" s="9"/>
      <c r="W41" s="9"/>
      <c r="AB41" s="19">
        <f>VLOOKUP($Q41,'2019_LMD'!$A$2:$F$75,COLUMNS('2019_LMD'!$A$2:C$2),)/1000</f>
        <v>0.13223645383427671</v>
      </c>
      <c r="AC41" s="19">
        <f>VLOOKUP($Q41,'2019_LMD'!$A$2:$F$75,COLUMNS('2019_LMD'!$A$2:D$2),)/1000</f>
        <v>0.20999002003073189</v>
      </c>
      <c r="AD41" s="19">
        <f>VLOOKUP($Q41,'2019_LMD'!$A$2:$F$75,COLUMNS('2019_LMD'!$A$2:E$2),)/1000</f>
        <v>0.31673890579116071</v>
      </c>
      <c r="AE41" s="19">
        <f>VLOOKUP($Q41,'2019_LMD'!$A$2:$F$75,COLUMNS('2019_LMD'!$A$2:F$2),)/1000</f>
        <v>0.37107063664899453</v>
      </c>
      <c r="AG41" s="57"/>
      <c r="AH41" s="118" t="s">
        <v>1350</v>
      </c>
      <c r="AI41" s="118">
        <v>76375.271720501929</v>
      </c>
      <c r="AJ41" s="117">
        <v>119082.26436731069</v>
      </c>
      <c r="AK41" s="117">
        <v>145322.4074783843</v>
      </c>
      <c r="AL41" s="117">
        <v>301917.51408201142</v>
      </c>
      <c r="AN41" s="31">
        <f t="shared" si="7"/>
        <v>0.73880721374962843</v>
      </c>
      <c r="AO41" s="31">
        <f t="shared" si="8"/>
        <v>1.7268417837820607</v>
      </c>
      <c r="AP41" s="31">
        <f t="shared" si="9"/>
        <v>1.8548127465027395</v>
      </c>
      <c r="AQ41" s="31">
        <f t="shared" si="10"/>
        <v>1.7089168303753419</v>
      </c>
    </row>
    <row r="42" spans="6:43" x14ac:dyDescent="0.25">
      <c r="F42" t="str">
        <f>Sets!E40</f>
        <v>abevt</v>
      </c>
      <c r="L42" s="9"/>
      <c r="Q42" t="str">
        <f t="shared" si="0"/>
        <v>abevt</v>
      </c>
      <c r="R42" s="31">
        <f t="shared" si="3"/>
        <v>103.78231194716788</v>
      </c>
      <c r="S42" s="31">
        <f t="shared" si="4"/>
        <v>122.90968477299654</v>
      </c>
      <c r="T42" s="31">
        <f t="shared" si="5"/>
        <v>324.23179221703271</v>
      </c>
      <c r="U42" s="31">
        <f t="shared" si="6"/>
        <v>498.89853845546025</v>
      </c>
      <c r="V42" s="9"/>
      <c r="W42" s="9"/>
      <c r="AB42" s="19">
        <f>VLOOKUP($Q42,'2019_LMD'!$A$2:$F$75,COLUMNS('2019_LMD'!$A$2:C$2),)/1000</f>
        <v>0.10378231194716789</v>
      </c>
      <c r="AC42" s="19">
        <f>VLOOKUP($Q42,'2019_LMD'!$A$2:$F$75,COLUMNS('2019_LMD'!$A$2:D$2),)/1000</f>
        <v>0.12290968477299655</v>
      </c>
      <c r="AD42" s="19">
        <f>VLOOKUP($Q42,'2019_LMD'!$A$2:$F$75,COLUMNS('2019_LMD'!$A$2:E$2),)/1000</f>
        <v>0.32423179221703269</v>
      </c>
      <c r="AE42" s="19">
        <f>VLOOKUP($Q42,'2019_LMD'!$A$2:$F$75,COLUMNS('2019_LMD'!$A$2:F$2),)/1000</f>
        <v>0.49889853845546023</v>
      </c>
      <c r="AG42" s="57"/>
      <c r="AH42" s="118" t="s">
        <v>1349</v>
      </c>
      <c r="AI42" s="118">
        <v>76375.271720501929</v>
      </c>
      <c r="AJ42" s="117">
        <v>119082.26436731069</v>
      </c>
      <c r="AK42" s="117">
        <v>145322.4074783843</v>
      </c>
      <c r="AL42" s="117">
        <v>301917.51408201142</v>
      </c>
      <c r="AN42" s="31">
        <f t="shared" si="7"/>
        <v>0.73880721374962843</v>
      </c>
      <c r="AO42" s="31">
        <f t="shared" si="8"/>
        <v>1.7268417837820607</v>
      </c>
      <c r="AP42" s="31">
        <f t="shared" si="9"/>
        <v>1.8548127465027395</v>
      </c>
      <c r="AQ42" s="31">
        <f t="shared" si="10"/>
        <v>1.7089168303753419</v>
      </c>
    </row>
    <row r="43" spans="6:43" x14ac:dyDescent="0.25">
      <c r="F43" t="str">
        <f>Sets!E41</f>
        <v>atext</v>
      </c>
      <c r="L43" s="9"/>
      <c r="Q43" t="str">
        <f t="shared" si="0"/>
        <v>atext</v>
      </c>
      <c r="R43" s="31">
        <f t="shared" si="3"/>
        <v>16.736140918288012</v>
      </c>
      <c r="S43" s="31">
        <f t="shared" si="4"/>
        <v>32.920571380518062</v>
      </c>
      <c r="T43" s="31">
        <f t="shared" si="5"/>
        <v>67.774726290167109</v>
      </c>
      <c r="U43" s="31">
        <f t="shared" si="6"/>
        <v>695.99523710610788</v>
      </c>
      <c r="V43" s="9"/>
      <c r="W43" s="9"/>
      <c r="AB43" s="19">
        <f>VLOOKUP($Q43,'2019_LMD'!$A$2:$F$75,COLUMNS('2019_LMD'!$A$2:C$2),)/1000</f>
        <v>1.6736140918288012E-2</v>
      </c>
      <c r="AC43" s="19">
        <f>VLOOKUP($Q43,'2019_LMD'!$A$2:$F$75,COLUMNS('2019_LMD'!$A$2:D$2),)/1000</f>
        <v>3.2920571380518064E-2</v>
      </c>
      <c r="AD43" s="19">
        <f>VLOOKUP($Q43,'2019_LMD'!$A$2:$F$75,COLUMNS('2019_LMD'!$A$2:E$2),)/1000</f>
        <v>6.7774726290167106E-2</v>
      </c>
      <c r="AE43" s="19">
        <f>VLOOKUP($Q43,'2019_LMD'!$A$2:$F$75,COLUMNS('2019_LMD'!$A$2:F$2),)/1000</f>
        <v>0.69599523710610789</v>
      </c>
      <c r="AG43" s="57"/>
      <c r="AH43" s="118" t="s">
        <v>362</v>
      </c>
      <c r="AI43" s="118">
        <v>76375.271720501929</v>
      </c>
      <c r="AJ43" s="117">
        <v>119082.26436731069</v>
      </c>
      <c r="AK43" s="117">
        <v>145322.4074783843</v>
      </c>
      <c r="AL43" s="117">
        <v>301917.51408201142</v>
      </c>
      <c r="AN43" s="31">
        <f t="shared" si="7"/>
        <v>0.73880721374962843</v>
      </c>
      <c r="AO43" s="31">
        <f t="shared" si="8"/>
        <v>1.7268417837820607</v>
      </c>
      <c r="AP43" s="31">
        <f t="shared" si="9"/>
        <v>1.8548127465027395</v>
      </c>
      <c r="AQ43" s="31">
        <f t="shared" si="10"/>
        <v>1.7089168303753419</v>
      </c>
    </row>
    <row r="44" spans="6:43" x14ac:dyDescent="0.25">
      <c r="F44" t="str">
        <f>Sets!E42</f>
        <v>aclth</v>
      </c>
      <c r="L44" s="9"/>
      <c r="Q44" t="str">
        <f t="shared" si="0"/>
        <v>aclth</v>
      </c>
      <c r="R44" s="31">
        <f t="shared" si="3"/>
        <v>16.736140918288012</v>
      </c>
      <c r="S44" s="31">
        <f t="shared" si="4"/>
        <v>32.920571380518062</v>
      </c>
      <c r="T44" s="31">
        <f t="shared" si="5"/>
        <v>67.774726290167109</v>
      </c>
      <c r="U44" s="31">
        <f t="shared" si="6"/>
        <v>695.99523710610788</v>
      </c>
      <c r="V44" s="9"/>
      <c r="W44" s="9"/>
      <c r="AB44" s="19">
        <f>VLOOKUP($Q44,'2019_LMD'!$A$2:$F$75,COLUMNS('2019_LMD'!$A$2:C$2),)/1000</f>
        <v>1.6736140918288012E-2</v>
      </c>
      <c r="AC44" s="19">
        <f>VLOOKUP($Q44,'2019_LMD'!$A$2:$F$75,COLUMNS('2019_LMD'!$A$2:D$2),)/1000</f>
        <v>3.2920571380518064E-2</v>
      </c>
      <c r="AD44" s="19">
        <f>VLOOKUP($Q44,'2019_LMD'!$A$2:$F$75,COLUMNS('2019_LMD'!$A$2:E$2),)/1000</f>
        <v>6.7774726290167106E-2</v>
      </c>
      <c r="AE44" s="19">
        <f>VLOOKUP($Q44,'2019_LMD'!$A$2:$F$75,COLUMNS('2019_LMD'!$A$2:F$2),)/1000</f>
        <v>0.69599523710610789</v>
      </c>
      <c r="AG44" s="57"/>
      <c r="AH44" s="118" t="s">
        <v>363</v>
      </c>
      <c r="AI44" s="118">
        <v>80889.832471664617</v>
      </c>
      <c r="AJ44" s="117">
        <v>366910.82193803898</v>
      </c>
      <c r="AK44" s="117">
        <v>691985.1081291117</v>
      </c>
      <c r="AL44" s="117">
        <v>921673.75849953422</v>
      </c>
      <c r="AN44" s="31">
        <f t="shared" si="7"/>
        <v>0.69757347709875439</v>
      </c>
      <c r="AO44" s="31">
        <f t="shared" si="8"/>
        <v>0.56045288806330162</v>
      </c>
      <c r="AP44" s="31">
        <f t="shared" si="9"/>
        <v>0.38952551229336557</v>
      </c>
      <c r="AQ44" s="31">
        <f t="shared" si="10"/>
        <v>0.55979886206133567</v>
      </c>
    </row>
    <row r="45" spans="6:43" x14ac:dyDescent="0.25">
      <c r="F45" t="str">
        <f>Sets!E43</f>
        <v>aleat</v>
      </c>
      <c r="L45" s="9"/>
      <c r="Q45" t="str">
        <f t="shared" si="0"/>
        <v>aleat</v>
      </c>
      <c r="R45" s="31">
        <f t="shared" si="3"/>
        <v>16.736140918288012</v>
      </c>
      <c r="S45" s="31">
        <f t="shared" si="4"/>
        <v>32.920571380518062</v>
      </c>
      <c r="T45" s="31">
        <f t="shared" si="5"/>
        <v>67.774726290167109</v>
      </c>
      <c r="U45" s="31">
        <f t="shared" si="6"/>
        <v>695.99523710610788</v>
      </c>
      <c r="V45" s="9"/>
      <c r="W45" s="9"/>
      <c r="AB45" s="19">
        <f>VLOOKUP($Q45,'2019_LMD'!$A$2:$F$75,COLUMNS('2019_LMD'!$A$2:C$2),)/1000</f>
        <v>1.6736140918288012E-2</v>
      </c>
      <c r="AC45" s="19">
        <f>VLOOKUP($Q45,'2019_LMD'!$A$2:$F$75,COLUMNS('2019_LMD'!$A$2:D$2),)/1000</f>
        <v>3.2920571380518064E-2</v>
      </c>
      <c r="AD45" s="19">
        <f>VLOOKUP($Q45,'2019_LMD'!$A$2:$F$75,COLUMNS('2019_LMD'!$A$2:E$2),)/1000</f>
        <v>6.7774726290167106E-2</v>
      </c>
      <c r="AE45" s="19">
        <f>VLOOKUP($Q45,'2019_LMD'!$A$2:$F$75,COLUMNS('2019_LMD'!$A$2:F$2),)/1000</f>
        <v>0.69599523710610789</v>
      </c>
      <c r="AG45" s="57"/>
      <c r="AH45" s="118" t="s">
        <v>15</v>
      </c>
      <c r="AI45" s="118">
        <v>40444.916235832308</v>
      </c>
      <c r="AJ45" s="117">
        <v>183455.41096901949</v>
      </c>
      <c r="AK45" s="117">
        <v>345992.55406455585</v>
      </c>
      <c r="AL45" s="117">
        <v>460836.87924976711</v>
      </c>
      <c r="AN45" s="31">
        <f t="shared" si="7"/>
        <v>1.3951469541975088</v>
      </c>
      <c r="AO45" s="31">
        <f t="shared" si="8"/>
        <v>1.1209057761266032</v>
      </c>
      <c r="AP45" s="31">
        <f t="shared" si="9"/>
        <v>0.77905102458673114</v>
      </c>
      <c r="AQ45" s="31">
        <f t="shared" si="10"/>
        <v>1.1195977241226713</v>
      </c>
    </row>
    <row r="46" spans="6:43" x14ac:dyDescent="0.25">
      <c r="F46" t="str">
        <f>Sets!E44</f>
        <v>afoot</v>
      </c>
      <c r="L46" s="9"/>
      <c r="Q46" t="str">
        <f t="shared" si="0"/>
        <v>afoot</v>
      </c>
      <c r="R46" s="31">
        <f t="shared" si="3"/>
        <v>16.736140918288012</v>
      </c>
      <c r="S46" s="31">
        <f t="shared" si="4"/>
        <v>32.920571380518062</v>
      </c>
      <c r="T46" s="31">
        <f t="shared" si="5"/>
        <v>67.774726290167109</v>
      </c>
      <c r="U46" s="31">
        <f t="shared" si="6"/>
        <v>695.99523710610788</v>
      </c>
      <c r="V46" s="9"/>
      <c r="W46" s="9"/>
      <c r="AB46" s="19">
        <f>VLOOKUP($Q46,'2019_LMD'!$A$2:$F$75,COLUMNS('2019_LMD'!$A$2:C$2),)/1000</f>
        <v>1.6736140918288012E-2</v>
      </c>
      <c r="AC46" s="19">
        <f>VLOOKUP($Q46,'2019_LMD'!$A$2:$F$75,COLUMNS('2019_LMD'!$A$2:D$2),)/1000</f>
        <v>3.2920571380518064E-2</v>
      </c>
      <c r="AD46" s="19">
        <f>VLOOKUP($Q46,'2019_LMD'!$A$2:$F$75,COLUMNS('2019_LMD'!$A$2:E$2),)/1000</f>
        <v>6.7774726290167106E-2</v>
      </c>
      <c r="AE46" s="19">
        <f>VLOOKUP($Q46,'2019_LMD'!$A$2:$F$75,COLUMNS('2019_LMD'!$A$2:F$2),)/1000</f>
        <v>0.69599523710610789</v>
      </c>
      <c r="AG46" s="57"/>
      <c r="AH46" s="118" t="s">
        <v>364</v>
      </c>
      <c r="AI46" s="118">
        <v>4044.4916235832311</v>
      </c>
      <c r="AJ46" s="117">
        <v>18345.54109690195</v>
      </c>
      <c r="AK46" s="117">
        <v>34599.255406455588</v>
      </c>
      <c r="AL46" s="117">
        <v>46083.687924976715</v>
      </c>
      <c r="AN46" s="31">
        <f t="shared" si="7"/>
        <v>13.951469541975088</v>
      </c>
      <c r="AO46" s="31">
        <f t="shared" si="8"/>
        <v>11.209057761266029</v>
      </c>
      <c r="AP46" s="31">
        <f t="shared" si="9"/>
        <v>7.7905102458673108</v>
      </c>
      <c r="AQ46" s="31">
        <f t="shared" si="10"/>
        <v>11.195977241226712</v>
      </c>
    </row>
    <row r="47" spans="6:43" x14ac:dyDescent="0.25">
      <c r="F47" t="str">
        <f>Sets!E45</f>
        <v>awood</v>
      </c>
      <c r="L47" s="9"/>
      <c r="Q47" t="str">
        <f t="shared" si="0"/>
        <v>awood</v>
      </c>
      <c r="R47" s="31">
        <f t="shared" si="3"/>
        <v>51.057397581584702</v>
      </c>
      <c r="S47" s="31">
        <f t="shared" si="4"/>
        <v>232.1229297043962</v>
      </c>
      <c r="T47" s="31">
        <f t="shared" si="5"/>
        <v>239.18791149334834</v>
      </c>
      <c r="U47" s="31">
        <f t="shared" si="6"/>
        <v>418.40507446992336</v>
      </c>
      <c r="V47" s="9"/>
      <c r="W47" s="9"/>
      <c r="AB47" s="19">
        <f>VLOOKUP($Q47,'2019_LMD'!$A$2:$F$75,COLUMNS('2019_LMD'!$A$2:C$2),)/1000</f>
        <v>5.1057397581584701E-2</v>
      </c>
      <c r="AC47" s="19">
        <f>VLOOKUP($Q47,'2019_LMD'!$A$2:$F$75,COLUMNS('2019_LMD'!$A$2:D$2),)/1000</f>
        <v>0.23212292970439619</v>
      </c>
      <c r="AD47" s="19">
        <f>VLOOKUP($Q47,'2019_LMD'!$A$2:$F$75,COLUMNS('2019_LMD'!$A$2:E$2),)/1000</f>
        <v>0.23918791149334834</v>
      </c>
      <c r="AE47" s="19">
        <f>VLOOKUP($Q47,'2019_LMD'!$A$2:$F$75,COLUMNS('2019_LMD'!$A$2:F$2),)/1000</f>
        <v>0.41840507446992337</v>
      </c>
      <c r="AG47" s="57"/>
      <c r="AH47" s="118" t="s">
        <v>365</v>
      </c>
      <c r="AI47" s="118">
        <v>50236.874072787701</v>
      </c>
      <c r="AJ47" s="117">
        <v>100762.54095183015</v>
      </c>
      <c r="AK47" s="117">
        <v>104615.52393322508</v>
      </c>
      <c r="AL47" s="117">
        <v>148690.42742799199</v>
      </c>
      <c r="AN47" s="31">
        <f t="shared" si="7"/>
        <v>0.9850318325835411</v>
      </c>
      <c r="AO47" s="31">
        <f t="shared" si="8"/>
        <v>1.0009990359214578</v>
      </c>
      <c r="AP47" s="31">
        <f t="shared" si="9"/>
        <v>0.91091923190430313</v>
      </c>
      <c r="AQ47" s="31">
        <f t="shared" si="10"/>
        <v>12.820639800542914</v>
      </c>
    </row>
    <row r="48" spans="6:43" x14ac:dyDescent="0.25">
      <c r="F48" t="str">
        <f>Sets!E46</f>
        <v>apapr</v>
      </c>
      <c r="L48" s="9"/>
      <c r="Q48" t="str">
        <f t="shared" si="0"/>
        <v>apapr</v>
      </c>
      <c r="R48" s="31">
        <f t="shared" si="3"/>
        <v>51.057397581584702</v>
      </c>
      <c r="S48" s="31">
        <f t="shared" si="4"/>
        <v>232.1229297043962</v>
      </c>
      <c r="T48" s="31">
        <f t="shared" si="5"/>
        <v>239.18791149334834</v>
      </c>
      <c r="U48" s="31">
        <f t="shared" si="6"/>
        <v>418.40507446992336</v>
      </c>
      <c r="V48" s="9"/>
      <c r="W48" s="9"/>
      <c r="AB48" s="19">
        <f>VLOOKUP($Q48,'2019_LMD'!$A$2:$F$75,COLUMNS('2019_LMD'!$A$2:C$2),)/1000</f>
        <v>5.1057397581584701E-2</v>
      </c>
      <c r="AC48" s="19">
        <f>VLOOKUP($Q48,'2019_LMD'!$A$2:$F$75,COLUMNS('2019_LMD'!$A$2:D$2),)/1000</f>
        <v>0.23212292970439619</v>
      </c>
      <c r="AD48" s="19">
        <f>VLOOKUP($Q48,'2019_LMD'!$A$2:$F$75,COLUMNS('2019_LMD'!$A$2:E$2),)/1000</f>
        <v>0.23918791149334834</v>
      </c>
      <c r="AE48" s="19">
        <f>VLOOKUP($Q48,'2019_LMD'!$A$2:$F$75,COLUMNS('2019_LMD'!$A$2:F$2),)/1000</f>
        <v>0.41840507446992337</v>
      </c>
      <c r="AG48" s="57"/>
      <c r="AH48" s="118" t="s">
        <v>16</v>
      </c>
      <c r="AI48" s="118">
        <v>50236.874072787701</v>
      </c>
      <c r="AJ48" s="117">
        <v>100762.54095183015</v>
      </c>
      <c r="AK48" s="117">
        <v>104615.52393322508</v>
      </c>
      <c r="AL48" s="117">
        <v>148690.42742799199</v>
      </c>
      <c r="AN48" s="31">
        <f t="shared" si="7"/>
        <v>0.9850318325835411</v>
      </c>
      <c r="AO48" s="31">
        <f t="shared" si="8"/>
        <v>1.0009990359214578</v>
      </c>
      <c r="AP48" s="31">
        <f t="shared" si="9"/>
        <v>0.91091923190430313</v>
      </c>
      <c r="AQ48" s="31">
        <f t="shared" si="10"/>
        <v>12.820639800542914</v>
      </c>
    </row>
    <row r="49" spans="6:43" x14ac:dyDescent="0.25">
      <c r="F49" t="str">
        <f>Sets!E47</f>
        <v>aprnt</v>
      </c>
      <c r="L49" s="9"/>
      <c r="Q49" t="str">
        <f t="shared" si="0"/>
        <v>aprnt</v>
      </c>
      <c r="R49" s="31">
        <f t="shared" si="3"/>
        <v>51.057397581584702</v>
      </c>
      <c r="S49" s="31">
        <f t="shared" si="4"/>
        <v>232.1229297043962</v>
      </c>
      <c r="T49" s="31">
        <f t="shared" si="5"/>
        <v>239.18791149334834</v>
      </c>
      <c r="U49" s="31">
        <f t="shared" si="6"/>
        <v>418.40507446992336</v>
      </c>
      <c r="V49" s="9"/>
      <c r="W49" s="9"/>
      <c r="AB49" s="19">
        <f>VLOOKUP($Q49,'2019_LMD'!$A$2:$F$75,COLUMNS('2019_LMD'!$A$2:C$2),)/1000</f>
        <v>5.1057397581584701E-2</v>
      </c>
      <c r="AC49" s="19">
        <f>VLOOKUP($Q49,'2019_LMD'!$A$2:$F$75,COLUMNS('2019_LMD'!$A$2:D$2),)/1000</f>
        <v>0.23212292970439619</v>
      </c>
      <c r="AD49" s="19">
        <f>VLOOKUP($Q49,'2019_LMD'!$A$2:$F$75,COLUMNS('2019_LMD'!$A$2:E$2),)/1000</f>
        <v>0.23918791149334834</v>
      </c>
      <c r="AE49" s="19">
        <f>VLOOKUP($Q49,'2019_LMD'!$A$2:$F$75,COLUMNS('2019_LMD'!$A$2:F$2),)/1000</f>
        <v>0.41840507446992337</v>
      </c>
      <c r="AG49" s="57"/>
      <c r="AH49" s="118" t="s">
        <v>17</v>
      </c>
      <c r="AI49" s="118">
        <v>109912.77298305844</v>
      </c>
      <c r="AJ49" s="117">
        <v>113804.26068004005</v>
      </c>
      <c r="AK49" s="117">
        <v>173963.64741552915</v>
      </c>
      <c r="AL49" s="117">
        <v>394909.12939267978</v>
      </c>
      <c r="AN49" s="31">
        <f t="shared" si="7"/>
        <v>1.1212729453231773</v>
      </c>
      <c r="AO49" s="31">
        <f t="shared" si="8"/>
        <v>2.8069985863773197</v>
      </c>
      <c r="AP49" s="31">
        <f t="shared" si="9"/>
        <v>1.8526827571002247</v>
      </c>
      <c r="AQ49" s="31">
        <f t="shared" si="10"/>
        <v>2.8676328526582737</v>
      </c>
    </row>
    <row r="50" spans="6:43" x14ac:dyDescent="0.25">
      <c r="F50" t="str">
        <f>Sets!E48</f>
        <v>apetr</v>
      </c>
      <c r="L50" s="9"/>
      <c r="Q50" t="str">
        <f t="shared" si="0"/>
        <v>apetr</v>
      </c>
      <c r="R50" s="31">
        <f t="shared" si="3"/>
        <v>55.134611518635239</v>
      </c>
      <c r="S50" s="31">
        <f t="shared" si="4"/>
        <v>142.91095663489091</v>
      </c>
      <c r="T50" s="31">
        <f t="shared" si="5"/>
        <v>144.18642534348484</v>
      </c>
      <c r="U50" s="31">
        <f t="shared" si="6"/>
        <v>506.62373412306459</v>
      </c>
      <c r="V50" s="9"/>
      <c r="W50" s="9"/>
      <c r="AB50" s="19">
        <f>VLOOKUP($Q50,'2019_LMD'!$A$2:$F$75,COLUMNS('2019_LMD'!$A$2:C$2),)/1000</f>
        <v>5.5134611518635239E-2</v>
      </c>
      <c r="AC50" s="19">
        <f>VLOOKUP($Q50,'2019_LMD'!$A$2:$F$75,COLUMNS('2019_LMD'!$A$2:D$2),)/1000</f>
        <v>0.1429109566348909</v>
      </c>
      <c r="AD50" s="19">
        <f>VLOOKUP($Q50,'2019_LMD'!$A$2:$F$75,COLUMNS('2019_LMD'!$A$2:E$2),)/1000</f>
        <v>0.14418642534348483</v>
      </c>
      <c r="AE50" s="19">
        <f>VLOOKUP($Q50,'2019_LMD'!$A$2:$F$75,COLUMNS('2019_LMD'!$A$2:F$2),)/1000</f>
        <v>0.50662373412306461</v>
      </c>
      <c r="AG50" s="58"/>
      <c r="AH50" s="119" t="s">
        <v>18</v>
      </c>
      <c r="AI50" s="119">
        <v>109912.77298305844</v>
      </c>
      <c r="AJ50" s="117">
        <v>113804.26068004005</v>
      </c>
      <c r="AK50" s="117">
        <v>173963.64741552915</v>
      </c>
      <c r="AL50" s="117">
        <v>394909.12939267978</v>
      </c>
      <c r="AN50" s="31">
        <f t="shared" si="7"/>
        <v>1.6961940289780608</v>
      </c>
      <c r="AO50" s="31">
        <f t="shared" si="8"/>
        <v>2.242539213946626</v>
      </c>
      <c r="AP50" s="31">
        <f t="shared" si="9"/>
        <v>1.1849469718716692</v>
      </c>
      <c r="AQ50" s="31">
        <f t="shared" si="10"/>
        <v>0.88177691845676287</v>
      </c>
    </row>
    <row r="51" spans="6:43" x14ac:dyDescent="0.25">
      <c r="F51" t="str">
        <f>Sets!E49</f>
        <v>ahydr</v>
      </c>
      <c r="L51" s="9"/>
      <c r="Q51" t="str">
        <f t="shared" si="0"/>
        <v>ahydr</v>
      </c>
      <c r="R51" s="31">
        <f t="shared" si="3"/>
        <v>103.32416225741272</v>
      </c>
      <c r="S51" s="31">
        <f t="shared" si="4"/>
        <v>267.82005830792247</v>
      </c>
      <c r="T51" s="31">
        <f t="shared" si="5"/>
        <v>270.21033062817753</v>
      </c>
      <c r="U51" s="31">
        <f t="shared" si="6"/>
        <v>949.4303390583425</v>
      </c>
      <c r="V51" s="9"/>
      <c r="W51" s="9"/>
      <c r="AB51" s="19">
        <f>VLOOKUP($Q51,'2019_LMD'!$A$2:$F$75,COLUMNS('2019_LMD'!$A$2:C$2),)/1000</f>
        <v>0.10332416225741273</v>
      </c>
      <c r="AC51" s="19">
        <f>VLOOKUP($Q51,'2019_LMD'!$A$2:$F$75,COLUMNS('2019_LMD'!$A$2:D$2),)/1000</f>
        <v>0.26782005830792249</v>
      </c>
      <c r="AD51" s="19">
        <f>VLOOKUP($Q51,'2019_LMD'!$A$2:$F$75,COLUMNS('2019_LMD'!$A$2:E$2),)/1000</f>
        <v>0.27021033062817751</v>
      </c>
      <c r="AE51" s="19">
        <f>VLOOKUP($Q51,'2019_LMD'!$A$2:$F$75,COLUMNS('2019_LMD'!$A$2:F$2),)/1000</f>
        <v>0.94943033905834251</v>
      </c>
      <c r="AG51" s="58"/>
      <c r="AH51" s="119" t="s">
        <v>19</v>
      </c>
      <c r="AI51" s="119">
        <v>109912.77298305844</v>
      </c>
      <c r="AJ51" s="117">
        <v>113804.26068004005</v>
      </c>
      <c r="AK51" s="117">
        <v>173963.64741552915</v>
      </c>
      <c r="AL51" s="117">
        <v>394909.12939267978</v>
      </c>
      <c r="AN51" s="31">
        <f t="shared" si="7"/>
        <v>0.18373334888161391</v>
      </c>
      <c r="AO51" s="31">
        <f t="shared" si="8"/>
        <v>0.33174452680255823</v>
      </c>
      <c r="AP51" s="31">
        <f t="shared" si="9"/>
        <v>0.41094904274926347</v>
      </c>
      <c r="AQ51" s="31">
        <f t="shared" si="10"/>
        <v>0.37544390956427254</v>
      </c>
    </row>
    <row r="52" spans="6:43" x14ac:dyDescent="0.25">
      <c r="F52" t="str">
        <f>Sets!E50</f>
        <v>aammo</v>
      </c>
      <c r="L52" s="9"/>
      <c r="Q52" t="str">
        <f t="shared" si="0"/>
        <v>aammo</v>
      </c>
      <c r="R52" s="31">
        <f t="shared" si="3"/>
        <v>103.32416225741272</v>
      </c>
      <c r="S52" s="31">
        <f t="shared" si="4"/>
        <v>267.82005830792247</v>
      </c>
      <c r="T52" s="31">
        <f t="shared" si="5"/>
        <v>270.21033062817753</v>
      </c>
      <c r="U52" s="31">
        <f t="shared" si="6"/>
        <v>949.4303390583425</v>
      </c>
      <c r="V52" s="9"/>
      <c r="W52" s="9"/>
      <c r="AB52" s="19">
        <f>AB53</f>
        <v>0.10332416225741273</v>
      </c>
      <c r="AC52" s="19">
        <f t="shared" ref="AC52:AE52" si="12">AC53</f>
        <v>0.26782005830792249</v>
      </c>
      <c r="AD52" s="19">
        <f t="shared" si="12"/>
        <v>0.27021033062817751</v>
      </c>
      <c r="AE52" s="19">
        <f t="shared" si="12"/>
        <v>0.94943033905834251</v>
      </c>
      <c r="AG52" s="57"/>
      <c r="AH52" s="118" t="s">
        <v>20</v>
      </c>
      <c r="AI52" s="118">
        <v>109912.77298305844</v>
      </c>
      <c r="AJ52" s="117">
        <v>113804.26068004005</v>
      </c>
      <c r="AK52" s="117">
        <v>173963.64741552915</v>
      </c>
      <c r="AL52" s="117">
        <v>394909.12939267978</v>
      </c>
      <c r="AN52" s="31">
        <f t="shared" si="7"/>
        <v>0.31011246589069563</v>
      </c>
      <c r="AO52" s="31">
        <f t="shared" si="8"/>
        <v>0.40938379416674769</v>
      </c>
      <c r="AP52" s="31">
        <f t="shared" si="9"/>
        <v>0.46786490823303273</v>
      </c>
      <c r="AQ52" s="31">
        <f t="shared" si="10"/>
        <v>0.4341187158405278</v>
      </c>
    </row>
    <row r="53" spans="6:43" x14ac:dyDescent="0.25">
      <c r="F53" t="str">
        <f>Sets!E51</f>
        <v>abchm</v>
      </c>
      <c r="L53" s="9"/>
      <c r="Q53" t="str">
        <f t="shared" si="0"/>
        <v>abchm</v>
      </c>
      <c r="R53" s="31">
        <f t="shared" si="3"/>
        <v>103.32416225741272</v>
      </c>
      <c r="S53" s="31">
        <f t="shared" si="4"/>
        <v>267.82005830792247</v>
      </c>
      <c r="T53" s="31">
        <f t="shared" si="5"/>
        <v>270.21033062817753</v>
      </c>
      <c r="U53" s="31">
        <f t="shared" si="6"/>
        <v>949.4303390583425</v>
      </c>
      <c r="V53" s="9"/>
      <c r="W53" s="9"/>
      <c r="AB53" s="19">
        <f>VLOOKUP($Q53,'2019_LMD'!$A$2:$F$75,COLUMNS('2019_LMD'!$A$2:C$2),)/1000</f>
        <v>0.10332416225741273</v>
      </c>
      <c r="AC53" s="19">
        <f>VLOOKUP($Q53,'2019_LMD'!$A$2:$F$75,COLUMNS('2019_LMD'!$A$2:D$2),)/1000</f>
        <v>0.26782005830792249</v>
      </c>
      <c r="AD53" s="19">
        <f>VLOOKUP($Q53,'2019_LMD'!$A$2:$F$75,COLUMNS('2019_LMD'!$A$2:E$2),)/1000</f>
        <v>0.27021033062817751</v>
      </c>
      <c r="AE53" s="19">
        <f>VLOOKUP($Q53,'2019_LMD'!$A$2:$F$75,COLUMNS('2019_LMD'!$A$2:F$2),)/1000</f>
        <v>0.94943033905834251</v>
      </c>
      <c r="AG53" s="57"/>
      <c r="AH53" s="118" t="s">
        <v>366</v>
      </c>
      <c r="AI53" s="118">
        <v>109912.77298305844</v>
      </c>
      <c r="AJ53" s="117">
        <v>113804.26068004005</v>
      </c>
      <c r="AK53" s="117">
        <v>173963.64741552915</v>
      </c>
      <c r="AL53" s="117">
        <v>394909.12939267978</v>
      </c>
      <c r="AN53" s="31">
        <f t="shared" si="7"/>
        <v>0.13631929156168657</v>
      </c>
      <c r="AO53" s="31">
        <f t="shared" si="8"/>
        <v>0.17995699926915049</v>
      </c>
      <c r="AP53" s="31">
        <f t="shared" si="9"/>
        <v>0.20566413753705898</v>
      </c>
      <c r="AQ53" s="31">
        <f t="shared" si="10"/>
        <v>0.1908299804300948</v>
      </c>
    </row>
    <row r="54" spans="6:43" x14ac:dyDescent="0.25">
      <c r="F54" t="str">
        <f>Sets!E52</f>
        <v>aochm</v>
      </c>
      <c r="Q54" t="str">
        <f t="shared" ref="Q54:Q59" si="13">F54</f>
        <v>aochm</v>
      </c>
      <c r="R54" s="31">
        <f t="shared" si="3"/>
        <v>103.32416225741272</v>
      </c>
      <c r="S54" s="31">
        <f t="shared" si="4"/>
        <v>267.82005830792247</v>
      </c>
      <c r="T54" s="31">
        <f t="shared" si="5"/>
        <v>270.21033062817753</v>
      </c>
      <c r="U54" s="31">
        <f t="shared" si="6"/>
        <v>949.4303390583425</v>
      </c>
      <c r="V54" s="9"/>
      <c r="W54" s="9"/>
      <c r="AB54" s="19">
        <f>VLOOKUP($Q54,'2019_LMD'!$A$2:$F$75,COLUMNS('2019_LMD'!$A$2:C$2),)/1000</f>
        <v>0.10332416225741273</v>
      </c>
      <c r="AC54" s="19">
        <f>VLOOKUP($Q54,'2019_LMD'!$A$2:$F$75,COLUMNS('2019_LMD'!$A$2:D$2),)/1000</f>
        <v>0.26782005830792249</v>
      </c>
      <c r="AD54" s="19">
        <f>VLOOKUP($Q54,'2019_LMD'!$A$2:$F$75,COLUMNS('2019_LMD'!$A$2:E$2),)/1000</f>
        <v>0.27021033062817751</v>
      </c>
      <c r="AE54" s="19">
        <f>VLOOKUP($Q54,'2019_LMD'!$A$2:$F$75,COLUMNS('2019_LMD'!$A$2:F$2),)/1000</f>
        <v>0.94943033905834251</v>
      </c>
      <c r="AG54" s="57"/>
      <c r="AH54" s="118" t="s">
        <v>717</v>
      </c>
      <c r="AI54" s="118">
        <v>109912.77298305844</v>
      </c>
      <c r="AJ54" s="117">
        <v>113804.26068004005</v>
      </c>
      <c r="AK54" s="117">
        <v>173963.64741552915</v>
      </c>
      <c r="AL54" s="117">
        <v>394909.12939267978</v>
      </c>
      <c r="AN54" s="31">
        <f t="shared" si="7"/>
        <v>0.54633964673717172</v>
      </c>
      <c r="AO54" s="31">
        <f t="shared" si="8"/>
        <v>0.67363744730646358</v>
      </c>
      <c r="AP54" s="31">
        <f t="shared" si="9"/>
        <v>0.86136300340823269</v>
      </c>
      <c r="AQ54" s="31">
        <f t="shared" si="10"/>
        <v>1.1558601381366058</v>
      </c>
    </row>
    <row r="55" spans="6:43" x14ac:dyDescent="0.25">
      <c r="F55" t="str">
        <f>Sets!E53</f>
        <v>arubb</v>
      </c>
      <c r="Q55" t="str">
        <f t="shared" si="13"/>
        <v>arubb</v>
      </c>
      <c r="R55" s="31">
        <f t="shared" si="3"/>
        <v>103.32416225741272</v>
      </c>
      <c r="S55" s="31">
        <f t="shared" si="4"/>
        <v>267.82005830792247</v>
      </c>
      <c r="T55" s="31">
        <f t="shared" si="5"/>
        <v>270.21033062817753</v>
      </c>
      <c r="U55" s="31">
        <f t="shared" si="6"/>
        <v>949.4303390583425</v>
      </c>
      <c r="V55" s="9"/>
      <c r="W55" s="9"/>
      <c r="AB55" s="19">
        <f>VLOOKUP($Q55,'2019_LMD'!$A$2:$F$75,COLUMNS('2019_LMD'!$A$2:C$2),)/1000</f>
        <v>0.10332416225741273</v>
      </c>
      <c r="AC55" s="19">
        <f>VLOOKUP($Q55,'2019_LMD'!$A$2:$F$75,COLUMNS('2019_LMD'!$A$2:D$2),)/1000</f>
        <v>0.26782005830792249</v>
      </c>
      <c r="AD55" s="19">
        <f>VLOOKUP($Q55,'2019_LMD'!$A$2:$F$75,COLUMNS('2019_LMD'!$A$2:E$2),)/1000</f>
        <v>0.27021033062817751</v>
      </c>
      <c r="AE55" s="19">
        <f>VLOOKUP($Q55,'2019_LMD'!$A$2:$F$75,COLUMNS('2019_LMD'!$A$2:F$2),)/1000</f>
        <v>0.94943033905834251</v>
      </c>
      <c r="AG55" s="57"/>
      <c r="AH55" s="118" t="s">
        <v>562</v>
      </c>
      <c r="AI55" s="118">
        <v>74096.001589507112</v>
      </c>
      <c r="AJ55" s="117">
        <v>92560.365954132663</v>
      </c>
      <c r="AK55" s="117">
        <v>158511.82852879734</v>
      </c>
      <c r="AL55" s="117">
        <v>377143.28387493751</v>
      </c>
      <c r="AN55" s="31">
        <f t="shared" si="7"/>
        <v>0.81043112010474361</v>
      </c>
      <c r="AO55" s="31">
        <f t="shared" si="8"/>
        <v>0.82824663522928377</v>
      </c>
      <c r="AP55" s="31">
        <f t="shared" si="9"/>
        <v>0.94532913544977537</v>
      </c>
      <c r="AQ55" s="31">
        <f t="shared" si="10"/>
        <v>1.2103084964455946</v>
      </c>
    </row>
    <row r="56" spans="6:43" x14ac:dyDescent="0.25">
      <c r="F56" t="str">
        <f>Sets!E54</f>
        <v>aplas</v>
      </c>
      <c r="Q56" t="str">
        <f t="shared" si="13"/>
        <v>aplas</v>
      </c>
      <c r="R56" s="31">
        <f t="shared" si="3"/>
        <v>103.32416225741272</v>
      </c>
      <c r="S56" s="31">
        <f t="shared" si="4"/>
        <v>267.82005830792247</v>
      </c>
      <c r="T56" s="31">
        <f t="shared" si="5"/>
        <v>270.21033062817753</v>
      </c>
      <c r="U56" s="31">
        <f t="shared" si="6"/>
        <v>949.4303390583425</v>
      </c>
      <c r="V56" s="9"/>
      <c r="W56" s="9"/>
      <c r="AB56" s="19">
        <f>VLOOKUP($Q56,'2019_LMD'!$A$2:$F$75,COLUMNS('2019_LMD'!$A$2:C$2),)/1000</f>
        <v>0.10332416225741273</v>
      </c>
      <c r="AC56" s="19">
        <f>VLOOKUP($Q56,'2019_LMD'!$A$2:$F$75,COLUMNS('2019_LMD'!$A$2:D$2),)/1000</f>
        <v>0.26782005830792249</v>
      </c>
      <c r="AD56" s="19">
        <f>VLOOKUP($Q56,'2019_LMD'!$A$2:$F$75,COLUMNS('2019_LMD'!$A$2:E$2),)/1000</f>
        <v>0.27021033062817751</v>
      </c>
      <c r="AE56" s="19">
        <f>VLOOKUP($Q56,'2019_LMD'!$A$2:$F$75,COLUMNS('2019_LMD'!$A$2:F$2),)/1000</f>
        <v>0.94943033905834251</v>
      </c>
      <c r="AG56" s="57"/>
      <c r="AH56" s="118" t="s">
        <v>703</v>
      </c>
      <c r="AI56" s="118">
        <v>45718.482565328115</v>
      </c>
      <c r="AJ56" s="117">
        <v>60091.572392250942</v>
      </c>
      <c r="AK56" s="117">
        <v>65091.478053096682</v>
      </c>
      <c r="AL56" s="117">
        <v>112082.66856934922</v>
      </c>
      <c r="AN56" s="31">
        <f t="shared" si="7"/>
        <v>1.313466724921607</v>
      </c>
      <c r="AO56" s="31">
        <f t="shared" si="8"/>
        <v>1.2757664445303734</v>
      </c>
      <c r="AP56" s="31">
        <f t="shared" si="9"/>
        <v>2.3020809221670793</v>
      </c>
      <c r="AQ56" s="31">
        <f t="shared" si="10"/>
        <v>4.0725272397382568</v>
      </c>
    </row>
    <row r="57" spans="6:43" x14ac:dyDescent="0.25">
      <c r="F57" t="str">
        <f>Sets!E55</f>
        <v>aconc</v>
      </c>
      <c r="Q57" t="str">
        <f t="shared" si="13"/>
        <v>aconc</v>
      </c>
      <c r="R57" s="31">
        <f>R59</f>
        <v>39.536671832320728</v>
      </c>
      <c r="S57" s="31">
        <f t="shared" ref="S57:U57" si="14">S59</f>
        <v>50.109572819173003</v>
      </c>
      <c r="T57" s="31">
        <f t="shared" si="14"/>
        <v>143.63122111635136</v>
      </c>
      <c r="U57" s="31">
        <f t="shared" si="14"/>
        <v>164.99866677253468</v>
      </c>
      <c r="V57" s="9"/>
      <c r="W57" s="9"/>
      <c r="AB57" s="19">
        <f>AB59</f>
        <v>3.9536671832320729E-2</v>
      </c>
      <c r="AC57" s="19">
        <f t="shared" ref="AC57:AE57" si="15">AC59</f>
        <v>5.0109572819173005E-2</v>
      </c>
      <c r="AD57" s="19">
        <f t="shared" si="15"/>
        <v>0.14363122111635135</v>
      </c>
      <c r="AE57" s="19">
        <f t="shared" si="15"/>
        <v>0.16499866677253466</v>
      </c>
      <c r="AG57" s="57"/>
      <c r="AH57" s="118" t="s">
        <v>704</v>
      </c>
      <c r="AI57" s="118">
        <v>45718.482565328115</v>
      </c>
      <c r="AJ57" s="117">
        <v>60091.572392250942</v>
      </c>
      <c r="AK57" s="117">
        <v>65091.478053096682</v>
      </c>
      <c r="AL57" s="117">
        <v>112082.66856934922</v>
      </c>
      <c r="AN57" s="31">
        <f t="shared" si="7"/>
        <v>1.313466724921607</v>
      </c>
      <c r="AO57" s="31">
        <f t="shared" si="8"/>
        <v>1.2757664445303734</v>
      </c>
      <c r="AP57" s="31">
        <f t="shared" si="9"/>
        <v>2.3020809221670793</v>
      </c>
      <c r="AQ57" s="31">
        <f t="shared" si="10"/>
        <v>4.0725272397382568</v>
      </c>
    </row>
    <row r="58" spans="6:43" x14ac:dyDescent="0.25">
      <c r="F58" t="str">
        <f>Sets!E56</f>
        <v>acmnt</v>
      </c>
      <c r="Q58" t="str">
        <f t="shared" si="13"/>
        <v>acmnt</v>
      </c>
      <c r="R58" s="31">
        <f t="shared" ref="R58:U58" si="16">R60</f>
        <v>94.024804484542258</v>
      </c>
      <c r="S58" s="31">
        <f t="shared" si="16"/>
        <v>149.81720477966249</v>
      </c>
      <c r="T58" s="31">
        <f t="shared" si="16"/>
        <v>206.47841195321848</v>
      </c>
      <c r="U58" s="31">
        <f t="shared" si="16"/>
        <v>554.21375856260624</v>
      </c>
      <c r="V58" s="9"/>
      <c r="W58" s="9"/>
      <c r="AB58" s="19">
        <f>AB57</f>
        <v>3.9536671832320729E-2</v>
      </c>
      <c r="AC58" s="19">
        <f t="shared" ref="AC58:AE58" si="17">AC57</f>
        <v>5.0109572819173005E-2</v>
      </c>
      <c r="AD58" s="19">
        <f t="shared" si="17"/>
        <v>0.14363122111635135</v>
      </c>
      <c r="AE58" s="19">
        <f t="shared" si="17"/>
        <v>0.16499866677253466</v>
      </c>
      <c r="AG58" s="58"/>
      <c r="AH58" s="119" t="s">
        <v>1377</v>
      </c>
      <c r="AI58" s="119">
        <v>45718.482565328115</v>
      </c>
      <c r="AJ58" s="117">
        <v>60091.572392250942</v>
      </c>
      <c r="AK58" s="117">
        <v>65091.478053096682</v>
      </c>
      <c r="AL58" s="117">
        <v>112082.66856934922</v>
      </c>
      <c r="AN58" s="31" t="e">
        <f t="shared" si="7"/>
        <v>#N/A</v>
      </c>
      <c r="AO58" s="31" t="e">
        <f t="shared" si="8"/>
        <v>#N/A</v>
      </c>
      <c r="AP58" s="31" t="e">
        <f t="shared" si="9"/>
        <v>#N/A</v>
      </c>
      <c r="AQ58" s="31" t="e">
        <f t="shared" si="10"/>
        <v>#N/A</v>
      </c>
    </row>
    <row r="59" spans="6:43" x14ac:dyDescent="0.25">
      <c r="F59" t="str">
        <f>Sets!E57</f>
        <v>anmet</v>
      </c>
      <c r="Q59" t="str">
        <f t="shared" si="13"/>
        <v>anmet</v>
      </c>
      <c r="R59" s="31">
        <f t="shared" si="3"/>
        <v>39.536671832320728</v>
      </c>
      <c r="S59" s="31">
        <f t="shared" si="4"/>
        <v>50.109572819173003</v>
      </c>
      <c r="T59" s="31">
        <f t="shared" si="5"/>
        <v>143.63122111635136</v>
      </c>
      <c r="U59" s="31">
        <f t="shared" si="6"/>
        <v>164.99866677253468</v>
      </c>
      <c r="V59" s="9"/>
      <c r="W59" s="9"/>
      <c r="AB59" s="19">
        <f>VLOOKUP($Q59,'2019_LMD'!$A$2:$F$75,COLUMNS('2019_LMD'!$A$2:C$2),)/1000</f>
        <v>3.9536671832320729E-2</v>
      </c>
      <c r="AC59" s="19">
        <f>VLOOKUP($Q59,'2019_LMD'!$A$2:$F$75,COLUMNS('2019_LMD'!$A$2:D$2),)/1000</f>
        <v>5.0109572819173005E-2</v>
      </c>
      <c r="AD59" s="19">
        <f>VLOOKUP($Q59,'2019_LMD'!$A$2:$F$75,COLUMNS('2019_LMD'!$A$2:E$2),)/1000</f>
        <v>0.14363122111635135</v>
      </c>
      <c r="AE59" s="19">
        <f>VLOOKUP($Q59,'2019_LMD'!$A$2:$F$75,COLUMNS('2019_LMD'!$A$2:F$2),)/1000</f>
        <v>0.16499866677253466</v>
      </c>
      <c r="AG59" s="57"/>
      <c r="AH59" s="118" t="s">
        <v>1378</v>
      </c>
      <c r="AI59" s="118">
        <v>45718.482565328115</v>
      </c>
      <c r="AJ59" s="117">
        <v>60091.572392250942</v>
      </c>
      <c r="AK59" s="117">
        <v>65091.478053096682</v>
      </c>
      <c r="AL59" s="117">
        <v>112082.66856934922</v>
      </c>
      <c r="AN59" s="31" t="e">
        <f t="shared" si="7"/>
        <v>#N/A</v>
      </c>
      <c r="AO59" s="31" t="e">
        <f t="shared" si="8"/>
        <v>#N/A</v>
      </c>
      <c r="AP59" s="31" t="e">
        <f t="shared" si="9"/>
        <v>#N/A</v>
      </c>
      <c r="AQ59" s="31" t="e">
        <f t="shared" si="10"/>
        <v>#N/A</v>
      </c>
    </row>
    <row r="60" spans="6:43" x14ac:dyDescent="0.25">
      <c r="F60" t="str">
        <f>Sets!E58</f>
        <v>airon</v>
      </c>
      <c r="Q60" t="str">
        <f t="shared" ref="Q60" si="18">F60</f>
        <v>airon</v>
      </c>
      <c r="R60" s="31">
        <f t="shared" si="3"/>
        <v>94.024804484542258</v>
      </c>
      <c r="S60" s="31">
        <f t="shared" si="4"/>
        <v>149.81720477966249</v>
      </c>
      <c r="T60" s="31">
        <f t="shared" si="5"/>
        <v>206.47841195321848</v>
      </c>
      <c r="U60" s="31">
        <f t="shared" si="6"/>
        <v>554.21375856260624</v>
      </c>
      <c r="V60" s="9"/>
      <c r="W60" s="9"/>
      <c r="AB60" s="19">
        <f>VLOOKUP($Q60,'2019_LMD'!$A$2:$F$75,COLUMNS('2019_LMD'!$A$2:C$2),)/1000</f>
        <v>9.4024804484542257E-2</v>
      </c>
      <c r="AC60" s="19">
        <f>VLOOKUP($Q60,'2019_LMD'!$A$2:$F$75,COLUMNS('2019_LMD'!$A$2:D$2),)/1000</f>
        <v>0.14981720477966248</v>
      </c>
      <c r="AD60" s="19">
        <f>VLOOKUP($Q60,'2019_LMD'!$A$2:$F$75,COLUMNS('2019_LMD'!$A$2:E$2),)/1000</f>
        <v>0.20647841195321848</v>
      </c>
      <c r="AE60" s="19">
        <f>VLOOKUP($Q60,'2019_LMD'!$A$2:$F$75,COLUMNS('2019_LMD'!$A$2:F$2),)/1000</f>
        <v>0.55421375856260624</v>
      </c>
      <c r="AG60" s="57"/>
      <c r="AH60" s="118" t="s">
        <v>22</v>
      </c>
      <c r="AI60" s="118">
        <v>39199.561999122161</v>
      </c>
      <c r="AJ60" s="117">
        <v>52176.617909998895</v>
      </c>
      <c r="AK60" s="117">
        <v>73521.379758492272</v>
      </c>
      <c r="AL60" s="117">
        <v>203032.12043678804</v>
      </c>
      <c r="AN60" s="31" t="e">
        <f t="shared" si="7"/>
        <v>#N/A</v>
      </c>
      <c r="AO60" s="31" t="e">
        <f t="shared" si="8"/>
        <v>#N/A</v>
      </c>
      <c r="AP60" s="31" t="e">
        <f t="shared" si="9"/>
        <v>#N/A</v>
      </c>
      <c r="AQ60" s="31" t="e">
        <f t="shared" si="10"/>
        <v>#N/A</v>
      </c>
    </row>
    <row r="61" spans="6:43" x14ac:dyDescent="0.25">
      <c r="F61" t="str">
        <f>Sets!E59</f>
        <v>anfrm</v>
      </c>
      <c r="Q61" t="str">
        <f t="shared" ref="Q61:Q82" si="19">F61</f>
        <v>anfrm</v>
      </c>
      <c r="R61" s="31">
        <f t="shared" si="3"/>
        <v>94.024804484542258</v>
      </c>
      <c r="S61" s="31">
        <f t="shared" si="4"/>
        <v>149.81720477966249</v>
      </c>
      <c r="T61" s="31">
        <f t="shared" si="5"/>
        <v>206.47841195321848</v>
      </c>
      <c r="U61" s="31">
        <f t="shared" si="6"/>
        <v>554.21375856260624</v>
      </c>
      <c r="V61" s="9"/>
      <c r="W61" s="9"/>
      <c r="AB61" s="19">
        <f>VLOOKUP($Q61,'2019_LMD'!$A$2:$F$75,COLUMNS('2019_LMD'!$A$2:C$2),)/1000</f>
        <v>9.4024804484542257E-2</v>
      </c>
      <c r="AC61" s="19">
        <f>VLOOKUP($Q61,'2019_LMD'!$A$2:$F$75,COLUMNS('2019_LMD'!$A$2:D$2),)/1000</f>
        <v>0.14981720477966248</v>
      </c>
      <c r="AD61" s="19">
        <f>VLOOKUP($Q61,'2019_LMD'!$A$2:$F$75,COLUMNS('2019_LMD'!$A$2:E$2),)/1000</f>
        <v>0.20647841195321848</v>
      </c>
      <c r="AE61" s="19">
        <f>VLOOKUP($Q61,'2019_LMD'!$A$2:$F$75,COLUMNS('2019_LMD'!$A$2:F$2),)/1000</f>
        <v>0.55421375856260624</v>
      </c>
      <c r="AG61" s="57"/>
      <c r="AH61" s="118" t="s">
        <v>23</v>
      </c>
      <c r="AI61" s="118">
        <v>23604.884777875421</v>
      </c>
      <c r="AJ61" s="117">
        <v>45934.286334705117</v>
      </c>
      <c r="AK61" s="117">
        <v>69923.644722677229</v>
      </c>
      <c r="AL61" s="117">
        <v>121984.06787354409</v>
      </c>
      <c r="AN61" s="31" t="e">
        <f t="shared" si="7"/>
        <v>#N/A</v>
      </c>
      <c r="AO61" s="31" t="e">
        <f t="shared" si="8"/>
        <v>#N/A</v>
      </c>
      <c r="AP61" s="31" t="e">
        <f t="shared" si="9"/>
        <v>#N/A</v>
      </c>
      <c r="AQ61" s="31" t="e">
        <f t="shared" si="10"/>
        <v>#N/A</v>
      </c>
    </row>
    <row r="62" spans="6:43" x14ac:dyDescent="0.25">
      <c r="F62" t="str">
        <f>Sets!E60</f>
        <v>ametp</v>
      </c>
      <c r="Q62" t="str">
        <f t="shared" si="19"/>
        <v>ametp</v>
      </c>
      <c r="R62" s="31">
        <f t="shared" si="3"/>
        <v>253.71619373958521</v>
      </c>
      <c r="S62" s="31">
        <f t="shared" si="4"/>
        <v>318.82000560642632</v>
      </c>
      <c r="T62" s="31">
        <f t="shared" si="5"/>
        <v>338.97196892551074</v>
      </c>
      <c r="U62" s="31">
        <f t="shared" si="6"/>
        <v>651.09605592679986</v>
      </c>
      <c r="V62" s="9"/>
      <c r="W62" s="9"/>
      <c r="AB62" s="19">
        <f>AB63</f>
        <v>0.25371619373958521</v>
      </c>
      <c r="AC62" s="19">
        <f t="shared" ref="AC62:AE62" si="20">AC63</f>
        <v>0.31882000560642632</v>
      </c>
      <c r="AD62" s="19">
        <f t="shared" si="20"/>
        <v>0.33897196892551074</v>
      </c>
      <c r="AE62" s="19">
        <f t="shared" si="20"/>
        <v>0.65109605592679987</v>
      </c>
      <c r="AG62" s="58"/>
      <c r="AH62" s="119" t="s">
        <v>367</v>
      </c>
      <c r="AI62" s="119">
        <v>94320.476795096401</v>
      </c>
      <c r="AJ62" s="117">
        <v>164052.54152049191</v>
      </c>
      <c r="AK62" s="117">
        <v>209304.6058075295</v>
      </c>
      <c r="AL62" s="117">
        <v>387399.57215812104</v>
      </c>
      <c r="AN62" s="31" t="e">
        <f t="shared" si="7"/>
        <v>#N/A</v>
      </c>
      <c r="AO62" s="31" t="e">
        <f t="shared" si="8"/>
        <v>#N/A</v>
      </c>
      <c r="AP62" s="31" t="e">
        <f t="shared" si="9"/>
        <v>#N/A</v>
      </c>
      <c r="AQ62" s="31" t="e">
        <f t="shared" si="10"/>
        <v>#N/A</v>
      </c>
    </row>
    <row r="63" spans="6:43" x14ac:dyDescent="0.25">
      <c r="F63" t="str">
        <f>Sets!E61</f>
        <v>amach</v>
      </c>
      <c r="Q63" t="str">
        <f t="shared" si="19"/>
        <v>amach</v>
      </c>
      <c r="R63" s="31">
        <f t="shared" si="3"/>
        <v>253.71619373958521</v>
      </c>
      <c r="S63" s="31">
        <f t="shared" si="4"/>
        <v>318.82000560642632</v>
      </c>
      <c r="T63" s="31">
        <f t="shared" si="5"/>
        <v>338.97196892551074</v>
      </c>
      <c r="U63" s="31">
        <f t="shared" si="6"/>
        <v>651.09605592679986</v>
      </c>
      <c r="V63" s="9"/>
      <c r="W63" s="9"/>
      <c r="AB63" s="19">
        <f>VLOOKUP($Q63,'2019_LMD'!$A$2:$F$75,COLUMNS('2019_LMD'!$A$2:C$2),)/1000</f>
        <v>0.25371619373958521</v>
      </c>
      <c r="AC63" s="19">
        <f>VLOOKUP($Q63,'2019_LMD'!$A$2:$F$75,COLUMNS('2019_LMD'!$A$2:D$2),)/1000</f>
        <v>0.31882000560642632</v>
      </c>
      <c r="AD63" s="19">
        <f>VLOOKUP($Q63,'2019_LMD'!$A$2:$F$75,COLUMNS('2019_LMD'!$A$2:E$2),)/1000</f>
        <v>0.33897196892551074</v>
      </c>
      <c r="AE63" s="19">
        <f>VLOOKUP($Q63,'2019_LMD'!$A$2:$F$75,COLUMNS('2019_LMD'!$A$2:F$2),)/1000</f>
        <v>0.65109605592679987</v>
      </c>
      <c r="AG63" s="57"/>
      <c r="AH63" s="118" t="s">
        <v>24</v>
      </c>
      <c r="AI63" s="118">
        <v>94320.476795096401</v>
      </c>
      <c r="AJ63" s="117">
        <v>164052.54152049191</v>
      </c>
      <c r="AK63" s="117">
        <v>209304.6058075295</v>
      </c>
      <c r="AL63" s="117">
        <v>387399.57215812104</v>
      </c>
      <c r="AN63" s="31" t="e">
        <f t="shared" si="7"/>
        <v>#N/A</v>
      </c>
      <c r="AO63" s="31" t="e">
        <f t="shared" si="8"/>
        <v>#N/A</v>
      </c>
      <c r="AP63" s="31" t="e">
        <f t="shared" si="9"/>
        <v>#N/A</v>
      </c>
      <c r="AQ63" s="31" t="e">
        <f t="shared" si="10"/>
        <v>#N/A</v>
      </c>
    </row>
    <row r="64" spans="6:43" x14ac:dyDescent="0.25">
      <c r="F64" t="str">
        <f>Sets!E62</f>
        <v>amach_e</v>
      </c>
      <c r="Q64" t="str">
        <f t="shared" si="19"/>
        <v>amach_e</v>
      </c>
      <c r="R64" s="31">
        <f t="shared" si="3"/>
        <v>253.71619373958521</v>
      </c>
      <c r="S64" s="31">
        <f t="shared" si="4"/>
        <v>318.82000560642632</v>
      </c>
      <c r="T64" s="31">
        <f t="shared" si="5"/>
        <v>338.97196892551074</v>
      </c>
      <c r="U64" s="31">
        <f t="shared" si="6"/>
        <v>651.09605592679986</v>
      </c>
      <c r="V64" s="9"/>
      <c r="W64" s="9"/>
      <c r="AB64" s="19">
        <f>AB63</f>
        <v>0.25371619373958521</v>
      </c>
      <c r="AC64" s="19">
        <f t="shared" ref="AC64:AE64" si="21">AC63</f>
        <v>0.31882000560642632</v>
      </c>
      <c r="AD64" s="19">
        <f t="shared" si="21"/>
        <v>0.33897196892551074</v>
      </c>
      <c r="AE64" s="19">
        <f t="shared" si="21"/>
        <v>0.65109605592679987</v>
      </c>
      <c r="AG64" s="57"/>
      <c r="AH64" s="118" t="s">
        <v>368</v>
      </c>
      <c r="AI64" s="118">
        <v>94320.476795096401</v>
      </c>
      <c r="AJ64" s="117">
        <v>164052.54152049191</v>
      </c>
      <c r="AK64" s="117">
        <v>209304.6058075295</v>
      </c>
      <c r="AL64" s="117">
        <v>387399.57215812104</v>
      </c>
      <c r="AN64" s="31" t="e">
        <f t="shared" si="7"/>
        <v>#N/A</v>
      </c>
      <c r="AO64" s="31" t="e">
        <f t="shared" si="8"/>
        <v>#N/A</v>
      </c>
      <c r="AP64" s="31" t="e">
        <f t="shared" si="9"/>
        <v>#N/A</v>
      </c>
      <c r="AQ64" s="31" t="e">
        <f t="shared" si="10"/>
        <v>#N/A</v>
      </c>
    </row>
    <row r="65" spans="6:35" x14ac:dyDescent="0.25">
      <c r="F65" t="str">
        <f>Sets!E63</f>
        <v>afcel</v>
      </c>
      <c r="Q65" t="str">
        <f t="shared" si="19"/>
        <v>afcel</v>
      </c>
      <c r="R65" s="31">
        <f t="shared" si="3"/>
        <v>56.426601699194819</v>
      </c>
      <c r="S65" s="31">
        <f t="shared" si="4"/>
        <v>205.63622981685373</v>
      </c>
      <c r="T65" s="31">
        <f t="shared" si="5"/>
        <v>269.54585374337222</v>
      </c>
      <c r="U65" s="31">
        <f t="shared" si="6"/>
        <v>515.95192119983358</v>
      </c>
      <c r="V65" s="9"/>
      <c r="W65" s="9"/>
      <c r="AB65" s="19">
        <f>AB67</f>
        <v>5.642660169919482E-2</v>
      </c>
      <c r="AC65" s="19">
        <f t="shared" ref="AC65:AE65" si="22">AC67</f>
        <v>0.20563622981685373</v>
      </c>
      <c r="AD65" s="19">
        <f t="shared" si="22"/>
        <v>0.2695458537433722</v>
      </c>
      <c r="AE65" s="19">
        <f t="shared" si="22"/>
        <v>0.51595192119983357</v>
      </c>
      <c r="AG65" s="57"/>
      <c r="AH65" s="118"/>
      <c r="AI65" s="118"/>
    </row>
    <row r="66" spans="6:35" x14ac:dyDescent="0.25">
      <c r="F66" t="str">
        <f>Sets!E64</f>
        <v>aelct</v>
      </c>
      <c r="Q66" t="str">
        <f t="shared" si="19"/>
        <v>aelct</v>
      </c>
      <c r="R66" s="31">
        <f t="shared" si="3"/>
        <v>56.426601699194819</v>
      </c>
      <c r="S66" s="31">
        <f t="shared" si="4"/>
        <v>205.63622981685373</v>
      </c>
      <c r="T66" s="31">
        <f t="shared" si="5"/>
        <v>269.54585374337222</v>
      </c>
      <c r="U66" s="31">
        <f t="shared" si="6"/>
        <v>515.95192119983358</v>
      </c>
      <c r="V66" s="9"/>
      <c r="W66" s="9"/>
      <c r="AB66" s="19">
        <f>AB65</f>
        <v>5.642660169919482E-2</v>
      </c>
      <c r="AC66" s="19">
        <f t="shared" ref="AC66:AE66" si="23">AC65</f>
        <v>0.20563622981685373</v>
      </c>
      <c r="AD66" s="19">
        <f t="shared" si="23"/>
        <v>0.2695458537433722</v>
      </c>
      <c r="AE66" s="19">
        <f t="shared" si="23"/>
        <v>0.51595192119983357</v>
      </c>
      <c r="AG66" s="57"/>
      <c r="AH66" s="118"/>
      <c r="AI66" s="118"/>
    </row>
    <row r="67" spans="6:35" x14ac:dyDescent="0.25">
      <c r="F67" t="str">
        <f>Sets!E65</f>
        <v>aemch</v>
      </c>
      <c r="Q67" t="str">
        <f t="shared" si="19"/>
        <v>aemch</v>
      </c>
      <c r="R67" s="31">
        <f t="shared" si="3"/>
        <v>56.426601699194819</v>
      </c>
      <c r="S67" s="31">
        <f t="shared" si="4"/>
        <v>205.63622981685373</v>
      </c>
      <c r="T67" s="31">
        <f t="shared" si="5"/>
        <v>269.54585374337222</v>
      </c>
      <c r="U67" s="31">
        <f t="shared" si="6"/>
        <v>515.95192119983358</v>
      </c>
      <c r="V67" s="9"/>
      <c r="W67" s="9"/>
      <c r="AB67" s="19">
        <f>VLOOKUP($Q67,'2019_LMD'!$A$2:$F$75,COLUMNS('2019_LMD'!$A$2:C$2),)/1000</f>
        <v>5.642660169919482E-2</v>
      </c>
      <c r="AC67" s="19">
        <f>VLOOKUP($Q67,'2019_LMD'!$A$2:$F$75,COLUMNS('2019_LMD'!$A$2:D$2),)/1000</f>
        <v>0.20563622981685373</v>
      </c>
      <c r="AD67" s="19">
        <f>VLOOKUP($Q67,'2019_LMD'!$A$2:$F$75,COLUMNS('2019_LMD'!$A$2:E$2),)/1000</f>
        <v>0.2695458537433722</v>
      </c>
      <c r="AE67" s="19">
        <f>VLOOKUP($Q67,'2019_LMD'!$A$2:$F$75,COLUMNS('2019_LMD'!$A$2:F$2),)/1000</f>
        <v>0.51595192119983357</v>
      </c>
      <c r="AG67" s="57"/>
      <c r="AH67" s="118"/>
      <c r="AI67" s="118"/>
    </row>
    <row r="68" spans="6:35" x14ac:dyDescent="0.25">
      <c r="F68" t="str">
        <f>Sets!E66</f>
        <v>aemch_e</v>
      </c>
      <c r="Q68" t="str">
        <f t="shared" si="19"/>
        <v>aemch_e</v>
      </c>
      <c r="R68" s="31">
        <f t="shared" si="3"/>
        <v>56.426601699194819</v>
      </c>
      <c r="S68" s="31">
        <f t="shared" si="4"/>
        <v>205.63622981685373</v>
      </c>
      <c r="T68" s="31">
        <f t="shared" si="5"/>
        <v>269.54585374337222</v>
      </c>
      <c r="U68" s="31">
        <f t="shared" si="6"/>
        <v>515.95192119983358</v>
      </c>
      <c r="AB68" s="19">
        <f>AB67</f>
        <v>5.642660169919482E-2</v>
      </c>
      <c r="AC68" s="19">
        <f t="shared" ref="AC68" si="24">AC67</f>
        <v>0.20563622981685373</v>
      </c>
      <c r="AD68" s="19">
        <f t="shared" ref="AD68" si="25">AD67</f>
        <v>0.2695458537433722</v>
      </c>
      <c r="AE68" s="19">
        <f t="shared" ref="AE68" si="26">AE67</f>
        <v>0.51595192119983357</v>
      </c>
      <c r="AG68" s="57"/>
      <c r="AH68" s="118"/>
      <c r="AI68" s="118"/>
    </row>
    <row r="69" spans="6:35" x14ac:dyDescent="0.25">
      <c r="F69" t="str">
        <f>Sets!E67</f>
        <v>asequ</v>
      </c>
      <c r="Q69" t="str">
        <f t="shared" si="19"/>
        <v>asequ</v>
      </c>
      <c r="R69" s="31">
        <f t="shared" si="3"/>
        <v>56.426601699194819</v>
      </c>
      <c r="S69" s="31">
        <f t="shared" si="4"/>
        <v>205.63622981685373</v>
      </c>
      <c r="T69" s="31">
        <f t="shared" si="5"/>
        <v>269.54585374337222</v>
      </c>
      <c r="U69" s="31">
        <f t="shared" si="6"/>
        <v>515.95192119983358</v>
      </c>
      <c r="AB69" s="19">
        <f>VLOOKUP($Q69,'2019_LMD'!$A$2:$F$75,COLUMNS('2019_LMD'!$A$2:C$2),)/1000</f>
        <v>5.642660169919482E-2</v>
      </c>
      <c r="AC69" s="19">
        <f>VLOOKUP($Q69,'2019_LMD'!$A$2:$F$75,COLUMNS('2019_LMD'!$A$2:D$2),)/1000</f>
        <v>0.20563622981685373</v>
      </c>
      <c r="AD69" s="19">
        <f>VLOOKUP($Q69,'2019_LMD'!$A$2:$F$75,COLUMNS('2019_LMD'!$A$2:E$2),)/1000</f>
        <v>0.2695458537433722</v>
      </c>
      <c r="AE69" s="19">
        <f>VLOOKUP($Q69,'2019_LMD'!$A$2:$F$75,COLUMNS('2019_LMD'!$A$2:F$2),)/1000</f>
        <v>0.51595192119983357</v>
      </c>
      <c r="AG69" s="57"/>
      <c r="AH69" s="118"/>
      <c r="AI69" s="118"/>
    </row>
    <row r="70" spans="6:35" x14ac:dyDescent="0.25">
      <c r="F70" t="str">
        <f>Sets!E68</f>
        <v>avehi</v>
      </c>
      <c r="Q70" t="str">
        <f t="shared" si="19"/>
        <v>avehi</v>
      </c>
      <c r="R70" s="31">
        <f t="shared" si="3"/>
        <v>56.426601699194819</v>
      </c>
      <c r="S70" s="31">
        <f t="shared" si="4"/>
        <v>205.63622981685373</v>
      </c>
      <c r="T70" s="31">
        <f t="shared" si="5"/>
        <v>269.54585374337222</v>
      </c>
      <c r="U70" s="31">
        <f t="shared" si="6"/>
        <v>515.95192119983358</v>
      </c>
      <c r="AB70" s="19">
        <f>VLOOKUP($Q70,'2019_LMD'!$A$2:$F$75,COLUMNS('2019_LMD'!$A$2:C$2),)/1000</f>
        <v>5.642660169919482E-2</v>
      </c>
      <c r="AC70" s="19">
        <f>VLOOKUP($Q70,'2019_LMD'!$A$2:$F$75,COLUMNS('2019_LMD'!$A$2:D$2),)/1000</f>
        <v>0.20563622981685373</v>
      </c>
      <c r="AD70" s="19">
        <f>VLOOKUP($Q70,'2019_LMD'!$A$2:$F$75,COLUMNS('2019_LMD'!$A$2:E$2),)/1000</f>
        <v>0.2695458537433722</v>
      </c>
      <c r="AE70" s="19">
        <f>VLOOKUP($Q70,'2019_LMD'!$A$2:$F$75,COLUMNS('2019_LMD'!$A$2:F$2),)/1000</f>
        <v>0.51595192119983357</v>
      </c>
      <c r="AG70" s="57"/>
      <c r="AH70" s="118"/>
      <c r="AI70" s="118"/>
    </row>
    <row r="71" spans="6:35" x14ac:dyDescent="0.25">
      <c r="F71" t="str">
        <f>Sets!E69</f>
        <v>atequ</v>
      </c>
      <c r="Q71" t="str">
        <f t="shared" si="19"/>
        <v>atequ</v>
      </c>
      <c r="R71" s="31">
        <f t="shared" si="3"/>
        <v>56.426601699194819</v>
      </c>
      <c r="S71" s="31">
        <f t="shared" si="4"/>
        <v>205.63622981685373</v>
      </c>
      <c r="T71" s="31">
        <f t="shared" si="5"/>
        <v>269.54585374337222</v>
      </c>
      <c r="U71" s="31">
        <f t="shared" si="6"/>
        <v>515.95192119983358</v>
      </c>
      <c r="AB71" s="19">
        <f>VLOOKUP($Q71,'2019_LMD'!$A$2:$F$75,COLUMNS('2019_LMD'!$A$2:C$2),)/1000</f>
        <v>5.642660169919482E-2</v>
      </c>
      <c r="AC71" s="19">
        <f>VLOOKUP($Q71,'2019_LMD'!$A$2:$F$75,COLUMNS('2019_LMD'!$A$2:D$2),)/1000</f>
        <v>0.20563622981685373</v>
      </c>
      <c r="AD71" s="19">
        <f>VLOOKUP($Q71,'2019_LMD'!$A$2:$F$75,COLUMNS('2019_LMD'!$A$2:E$2),)/1000</f>
        <v>0.2695458537433722</v>
      </c>
      <c r="AE71" s="19">
        <f>VLOOKUP($Q71,'2019_LMD'!$A$2:$F$75,COLUMNS('2019_LMD'!$A$2:F$2),)/1000</f>
        <v>0.51595192119983357</v>
      </c>
      <c r="AG71" s="57"/>
      <c r="AH71" s="118"/>
      <c r="AI71" s="118"/>
    </row>
    <row r="72" spans="6:35" x14ac:dyDescent="0.25">
      <c r="F72" t="str">
        <f>Sets!E70</f>
        <v>afurn</v>
      </c>
      <c r="Q72" t="str">
        <f t="shared" si="19"/>
        <v>afurn</v>
      </c>
      <c r="R72" s="31">
        <f t="shared" si="3"/>
        <v>49.484920131186648</v>
      </c>
      <c r="S72" s="31">
        <f t="shared" si="4"/>
        <v>100.86320634977838</v>
      </c>
      <c r="T72" s="31">
        <f t="shared" si="5"/>
        <v>95.296292706519623</v>
      </c>
      <c r="U72" s="31">
        <f t="shared" si="6"/>
        <v>1906.306411843052</v>
      </c>
      <c r="AB72" s="19">
        <f>VLOOKUP($Q72,'2019_LMD'!$A$2:$F$75,COLUMNS('2019_LMD'!$A$2:C$2),)/1000</f>
        <v>4.9484920131186647E-2</v>
      </c>
      <c r="AC72" s="19">
        <f>VLOOKUP($Q72,'2019_LMD'!$A$2:$F$75,COLUMNS('2019_LMD'!$A$2:D$2),)/1000</f>
        <v>0.10086320634977838</v>
      </c>
      <c r="AD72" s="19">
        <f>VLOOKUP($Q72,'2019_LMD'!$A$2:$F$75,COLUMNS('2019_LMD'!$A$2:E$2),)/1000</f>
        <v>9.5296292706519625E-2</v>
      </c>
      <c r="AE72" s="19">
        <f>VLOOKUP($Q72,'2019_LMD'!$A$2:$F$75,COLUMNS('2019_LMD'!$A$2:F$2),)/1000</f>
        <v>1.9063064118430519</v>
      </c>
      <c r="AG72" s="57"/>
      <c r="AH72" s="118"/>
      <c r="AI72" s="118"/>
    </row>
    <row r="73" spans="6:35" x14ac:dyDescent="0.25">
      <c r="F73" t="str">
        <f>Sets!E71</f>
        <v>aoman</v>
      </c>
      <c r="Q73" t="str">
        <f t="shared" si="19"/>
        <v>aoman</v>
      </c>
      <c r="R73" s="31">
        <f t="shared" si="3"/>
        <v>49.484920131186648</v>
      </c>
      <c r="S73" s="31">
        <f t="shared" si="4"/>
        <v>100.86320634977838</v>
      </c>
      <c r="T73" s="31">
        <f t="shared" si="5"/>
        <v>95.296292706519623</v>
      </c>
      <c r="U73" s="31">
        <f t="shared" si="6"/>
        <v>1906.306411843052</v>
      </c>
      <c r="AB73" s="19">
        <f>VLOOKUP($Q73,'2019_LMD'!$A$2:$F$75,COLUMNS('2019_LMD'!$A$2:C$2),)/1000</f>
        <v>4.9484920131186647E-2</v>
      </c>
      <c r="AC73" s="19">
        <f>VLOOKUP($Q73,'2019_LMD'!$A$2:$F$75,COLUMNS('2019_LMD'!$A$2:D$2),)/1000</f>
        <v>0.10086320634977838</v>
      </c>
      <c r="AD73" s="19">
        <f>VLOOKUP($Q73,'2019_LMD'!$A$2:$F$75,COLUMNS('2019_LMD'!$A$2:E$2),)/1000</f>
        <v>9.5296292706519625E-2</v>
      </c>
      <c r="AE73" s="19">
        <f>VLOOKUP($Q73,'2019_LMD'!$A$2:$F$75,COLUMNS('2019_LMD'!$A$2:F$2),)/1000</f>
        <v>1.9063064118430519</v>
      </c>
      <c r="AG73" s="57"/>
      <c r="AH73" s="118"/>
      <c r="AI73" s="118"/>
    </row>
    <row r="74" spans="6:35" x14ac:dyDescent="0.25">
      <c r="F74" t="str">
        <f>Sets!E72</f>
        <v>aelec</v>
      </c>
      <c r="Q74" t="str">
        <f t="shared" si="19"/>
        <v>aelec</v>
      </c>
      <c r="R74" s="31">
        <f t="shared" ref="R74:R85" si="27">AB74*1000</f>
        <v>123.2422186913517</v>
      </c>
      <c r="S74" s="31">
        <f t="shared" ref="S74:S85" si="28">AC74*1000</f>
        <v>319.44839885258841</v>
      </c>
      <c r="T74" s="31">
        <f t="shared" ref="T74:T85" si="29">AD74*1000</f>
        <v>322.29944992901392</v>
      </c>
      <c r="U74" s="31">
        <f t="shared" ref="U74:U85" si="30">AE74*1000</f>
        <v>1132.4543932611257</v>
      </c>
      <c r="AB74" s="19">
        <f>VLOOKUP($Q74,'2019_LMD'!$A$2:$F$75,COLUMNS('2019_LMD'!$A$2:C$2),)/1000</f>
        <v>0.1232422186913517</v>
      </c>
      <c r="AC74" s="19">
        <f>VLOOKUP($Q74,'2019_LMD'!$A$2:$F$75,COLUMNS('2019_LMD'!$A$2:D$2),)/1000</f>
        <v>0.31944839885258841</v>
      </c>
      <c r="AD74" s="19">
        <f>VLOOKUP($Q74,'2019_LMD'!$A$2:$F$75,COLUMNS('2019_LMD'!$A$2:E$2),)/1000</f>
        <v>0.32229944992901394</v>
      </c>
      <c r="AE74" s="19">
        <f>VLOOKUP($Q74,'2019_LMD'!$A$2:$F$75,COLUMNS('2019_LMD'!$A$2:F$2),)/1000</f>
        <v>1.1324543932611257</v>
      </c>
      <c r="AG74" s="57"/>
      <c r="AH74" s="118"/>
      <c r="AI74" s="118"/>
    </row>
    <row r="75" spans="6:35" x14ac:dyDescent="0.25">
      <c r="F75" t="str">
        <f>Sets!E73</f>
        <v>awatr</v>
      </c>
      <c r="Q75" t="str">
        <f t="shared" si="19"/>
        <v>awatr</v>
      </c>
      <c r="R75" s="31">
        <f t="shared" si="27"/>
        <v>186.43338924228485</v>
      </c>
      <c r="S75" s="31">
        <f t="shared" si="28"/>
        <v>255.21051728919397</v>
      </c>
      <c r="T75" s="31">
        <f t="shared" si="29"/>
        <v>206.137697220782</v>
      </c>
      <c r="U75" s="31">
        <f t="shared" si="30"/>
        <v>348.22175518632025</v>
      </c>
      <c r="AB75" s="19">
        <f>VLOOKUP($Q75,'2019_LMD'!$A$2:$F$75,COLUMNS('2019_LMD'!$A$2:C$2),)/1000</f>
        <v>0.18643338924228484</v>
      </c>
      <c r="AC75" s="19">
        <f>VLOOKUP($Q75,'2019_LMD'!$A$2:$F$75,COLUMNS('2019_LMD'!$A$2:D$2),)/1000</f>
        <v>0.25521051728919397</v>
      </c>
      <c r="AD75" s="19">
        <f>VLOOKUP($Q75,'2019_LMD'!$A$2:$F$75,COLUMNS('2019_LMD'!$A$2:E$2),)/1000</f>
        <v>0.20613769722078201</v>
      </c>
      <c r="AE75" s="19">
        <f>VLOOKUP($Q75,'2019_LMD'!$A$2:$F$75,COLUMNS('2019_LMD'!$A$2:F$2),)/1000</f>
        <v>0.34822175518632026</v>
      </c>
      <c r="AG75" s="57"/>
      <c r="AH75" s="118"/>
      <c r="AI75" s="118"/>
    </row>
    <row r="76" spans="6:35" x14ac:dyDescent="0.25">
      <c r="F76" t="str">
        <f>Sets!E74</f>
        <v>acons</v>
      </c>
      <c r="Q76" t="str">
        <f t="shared" si="19"/>
        <v>acons</v>
      </c>
      <c r="R76" s="31">
        <f t="shared" si="27"/>
        <v>20.194641865041906</v>
      </c>
      <c r="S76" s="31">
        <f t="shared" si="28"/>
        <v>37.753940607414876</v>
      </c>
      <c r="T76" s="31">
        <f t="shared" si="29"/>
        <v>71.490194378582089</v>
      </c>
      <c r="U76" s="31">
        <f t="shared" si="30"/>
        <v>148.26622746181087</v>
      </c>
      <c r="AB76" s="19">
        <f>VLOOKUP($Q76,'2019_LMD'!$A$2:$F$75,COLUMNS('2019_LMD'!$A$2:C$2),)/1000</f>
        <v>2.0194641865041905E-2</v>
      </c>
      <c r="AC76" s="19">
        <f>VLOOKUP($Q76,'2019_LMD'!$A$2:$F$75,COLUMNS('2019_LMD'!$A$2:D$2),)/1000</f>
        <v>3.7753940607414875E-2</v>
      </c>
      <c r="AD76" s="19">
        <f>VLOOKUP($Q76,'2019_LMD'!$A$2:$F$75,COLUMNS('2019_LMD'!$A$2:E$2),)/1000</f>
        <v>7.1490194378582089E-2</v>
      </c>
      <c r="AE76" s="19">
        <f>VLOOKUP($Q76,'2019_LMD'!$A$2:$F$75,COLUMNS('2019_LMD'!$A$2:F$2),)/1000</f>
        <v>0.14826622746181087</v>
      </c>
      <c r="AG76" s="57"/>
      <c r="AH76" s="118"/>
      <c r="AI76" s="118"/>
    </row>
    <row r="77" spans="6:35" x14ac:dyDescent="0.25">
      <c r="F77" t="str">
        <f>Sets!E75</f>
        <v>acons_e</v>
      </c>
      <c r="Q77" t="str">
        <f t="shared" si="19"/>
        <v>acons_e</v>
      </c>
      <c r="R77" s="31">
        <f t="shared" si="27"/>
        <v>20.194641865041906</v>
      </c>
      <c r="S77" s="31">
        <f t="shared" si="28"/>
        <v>37.753940607414876</v>
      </c>
      <c r="T77" s="31">
        <f t="shared" si="29"/>
        <v>71.490194378582089</v>
      </c>
      <c r="U77" s="31">
        <f t="shared" si="30"/>
        <v>148.26622746181087</v>
      </c>
      <c r="AB77" s="19">
        <f>AB76</f>
        <v>2.0194641865041905E-2</v>
      </c>
      <c r="AC77" s="19">
        <f t="shared" ref="AC77:AE77" si="31">AC76</f>
        <v>3.7753940607414875E-2</v>
      </c>
      <c r="AD77" s="19">
        <f t="shared" si="31"/>
        <v>7.1490194378582089E-2</v>
      </c>
      <c r="AE77" s="19">
        <f t="shared" si="31"/>
        <v>0.14826622746181087</v>
      </c>
      <c r="AG77" s="57"/>
      <c r="AH77" s="118"/>
      <c r="AI77" s="118"/>
    </row>
    <row r="78" spans="6:35" x14ac:dyDescent="0.25">
      <c r="F78" t="str">
        <f>Sets!E76</f>
        <v>atrad</v>
      </c>
      <c r="Q78" t="str">
        <f t="shared" si="19"/>
        <v>atrad</v>
      </c>
      <c r="R78" s="31">
        <f t="shared" si="27"/>
        <v>34.085321062660483</v>
      </c>
      <c r="S78" s="31">
        <f t="shared" si="28"/>
        <v>46.58962002953642</v>
      </c>
      <c r="T78" s="31">
        <f t="shared" si="29"/>
        <v>81.391485933950207</v>
      </c>
      <c r="U78" s="31">
        <f t="shared" si="30"/>
        <v>171.43744412565098</v>
      </c>
      <c r="AB78" s="19">
        <f>VLOOKUP($Q78,'2019_LMD'!$A$2:$F$75,COLUMNS('2019_LMD'!$A$2:C$2),)/1000</f>
        <v>3.4085321062660483E-2</v>
      </c>
      <c r="AC78" s="19">
        <f>VLOOKUP($Q78,'2019_LMD'!$A$2:$F$75,COLUMNS('2019_LMD'!$A$2:D$2),)/1000</f>
        <v>4.658962002953642E-2</v>
      </c>
      <c r="AD78" s="19">
        <f>VLOOKUP($Q78,'2019_LMD'!$A$2:$F$75,COLUMNS('2019_LMD'!$A$2:E$2),)/1000</f>
        <v>8.1391485933950208E-2</v>
      </c>
      <c r="AE78" s="19">
        <f>VLOOKUP($Q78,'2019_LMD'!$A$2:$F$75,COLUMNS('2019_LMD'!$A$2:F$2),)/1000</f>
        <v>0.17143744412565098</v>
      </c>
      <c r="AG78" s="57"/>
      <c r="AH78" s="118"/>
      <c r="AI78" s="118"/>
    </row>
    <row r="79" spans="6:35" x14ac:dyDescent="0.25">
      <c r="F79" t="str">
        <f>Sets!E77</f>
        <v>ahotl</v>
      </c>
      <c r="Q79" t="str">
        <f t="shared" si="19"/>
        <v>ahotl</v>
      </c>
      <c r="R79" s="31">
        <f t="shared" si="27"/>
        <v>14.983231346631012</v>
      </c>
      <c r="S79" s="31">
        <f t="shared" si="28"/>
        <v>20.479873256024181</v>
      </c>
      <c r="T79" s="31">
        <f t="shared" si="29"/>
        <v>35.77808350851582</v>
      </c>
      <c r="U79" s="31">
        <f t="shared" si="30"/>
        <v>75.360501433670862</v>
      </c>
      <c r="AB79" s="19">
        <f>VLOOKUP($Q79,'2019_LMD'!$A$2:$F$75,COLUMNS('2019_LMD'!$A$2:C$2),)/1000</f>
        <v>1.4983231346631012E-2</v>
      </c>
      <c r="AC79" s="19">
        <f>VLOOKUP($Q79,'2019_LMD'!$A$2:$F$75,COLUMNS('2019_LMD'!$A$2:D$2),)/1000</f>
        <v>2.047987325602418E-2</v>
      </c>
      <c r="AD79" s="19">
        <f>VLOOKUP($Q79,'2019_LMD'!$A$2:$F$75,COLUMNS('2019_LMD'!$A$2:E$2),)/1000</f>
        <v>3.5778083508515822E-2</v>
      </c>
      <c r="AE79" s="19">
        <f>VLOOKUP($Q79,'2019_LMD'!$A$2:$F$75,COLUMNS('2019_LMD'!$A$2:F$2),)/1000</f>
        <v>7.536050143367086E-2</v>
      </c>
      <c r="AG79" s="57"/>
      <c r="AH79" s="118"/>
      <c r="AI79" s="118"/>
    </row>
    <row r="80" spans="6:35" x14ac:dyDescent="0.25">
      <c r="F80" t="str">
        <f>Sets!E78</f>
        <v>altrp-p</v>
      </c>
      <c r="Q80" t="str">
        <f t="shared" si="19"/>
        <v>altrp-p</v>
      </c>
      <c r="R80" s="31">
        <f t="shared" si="27"/>
        <v>60.049705563467107</v>
      </c>
      <c r="S80" s="31">
        <f t="shared" si="28"/>
        <v>76.662811657101528</v>
      </c>
      <c r="T80" s="31">
        <f t="shared" si="29"/>
        <v>149.84584982169102</v>
      </c>
      <c r="U80" s="31">
        <f t="shared" si="30"/>
        <v>456.45972085122963</v>
      </c>
      <c r="AB80" s="19">
        <f>VLOOKUP($Q80,'2019_LMD'!$A$2:$F$75,COLUMNS('2019_LMD'!$A$2:C$2),)/1000</f>
        <v>6.0049705563467108E-2</v>
      </c>
      <c r="AC80" s="19">
        <f>VLOOKUP($Q80,'2019_LMD'!$A$2:$F$75,COLUMNS('2019_LMD'!$A$2:D$2),)/1000</f>
        <v>7.6662811657101523E-2</v>
      </c>
      <c r="AD80" s="19">
        <f>VLOOKUP($Q80,'2019_LMD'!$A$2:$F$75,COLUMNS('2019_LMD'!$A$2:E$2),)/1000</f>
        <v>0.14984584982169102</v>
      </c>
      <c r="AE80" s="19">
        <f>VLOOKUP($Q80,'2019_LMD'!$A$2:$F$75,COLUMNS('2019_LMD'!$A$2:F$2),)/1000</f>
        <v>0.45645972085122966</v>
      </c>
      <c r="AG80" s="57"/>
      <c r="AH80" s="118"/>
      <c r="AI80" s="118"/>
    </row>
    <row r="81" spans="6:35" x14ac:dyDescent="0.25">
      <c r="F81" t="str">
        <f>Sets!E79</f>
        <v>altrp-f</v>
      </c>
      <c r="Q81" t="str">
        <f t="shared" si="19"/>
        <v>altrp-f</v>
      </c>
      <c r="R81" s="31">
        <f t="shared" si="27"/>
        <v>60.049705563467107</v>
      </c>
      <c r="S81" s="31">
        <f t="shared" si="28"/>
        <v>76.662811657101528</v>
      </c>
      <c r="T81" s="31">
        <f t="shared" si="29"/>
        <v>149.84584982169102</v>
      </c>
      <c r="U81" s="31">
        <f t="shared" si="30"/>
        <v>456.45972085122963</v>
      </c>
      <c r="AB81" s="19">
        <f>VLOOKUP($Q81,'2019_LMD'!$A$2:$F$75,COLUMNS('2019_LMD'!$A$2:C$2),)/1000</f>
        <v>6.0049705563467108E-2</v>
      </c>
      <c r="AC81" s="19">
        <f>VLOOKUP($Q81,'2019_LMD'!$A$2:$F$75,COLUMNS('2019_LMD'!$A$2:D$2),)/1000</f>
        <v>7.6662811657101523E-2</v>
      </c>
      <c r="AD81" s="19">
        <f>VLOOKUP($Q81,'2019_LMD'!$A$2:$F$75,COLUMNS('2019_LMD'!$A$2:E$2),)/1000</f>
        <v>0.14984584982169102</v>
      </c>
      <c r="AE81" s="19">
        <f>VLOOKUP($Q81,'2019_LMD'!$A$2:$F$75,COLUMNS('2019_LMD'!$A$2:F$2),)/1000</f>
        <v>0.45645972085122966</v>
      </c>
      <c r="AG81" s="57"/>
      <c r="AH81" s="118"/>
      <c r="AI81" s="118"/>
    </row>
    <row r="82" spans="6:35" x14ac:dyDescent="0.25">
      <c r="F82" t="str">
        <f>Sets!E80</f>
        <v>aotrp-p</v>
      </c>
      <c r="Q82" t="str">
        <f t="shared" si="19"/>
        <v>aotrp-p</v>
      </c>
      <c r="R82" s="31">
        <f t="shared" si="27"/>
        <v>60.049705563467107</v>
      </c>
      <c r="S82" s="31">
        <f t="shared" si="28"/>
        <v>76.662811657101528</v>
      </c>
      <c r="T82" s="31">
        <f t="shared" si="29"/>
        <v>149.84584982169102</v>
      </c>
      <c r="U82" s="31">
        <f t="shared" si="30"/>
        <v>456.45972085122963</v>
      </c>
      <c r="AB82" s="19">
        <f>VLOOKUP($Q82,'2019_LMD'!$A$2:$F$75,COLUMNS('2019_LMD'!$A$2:C$2),)/1000</f>
        <v>6.0049705563467108E-2</v>
      </c>
      <c r="AC82" s="19">
        <f>VLOOKUP($Q82,'2019_LMD'!$A$2:$F$75,COLUMNS('2019_LMD'!$A$2:D$2),)/1000</f>
        <v>7.6662811657101523E-2</v>
      </c>
      <c r="AD82" s="19">
        <f>VLOOKUP($Q82,'2019_LMD'!$A$2:$F$75,COLUMNS('2019_LMD'!$A$2:E$2),)/1000</f>
        <v>0.14984584982169102</v>
      </c>
      <c r="AE82" s="19">
        <f>VLOOKUP($Q82,'2019_LMD'!$A$2:$F$75,COLUMNS('2019_LMD'!$A$2:F$2),)/1000</f>
        <v>0.45645972085122966</v>
      </c>
      <c r="AG82" s="58"/>
      <c r="AH82" s="119"/>
      <c r="AI82" s="119"/>
    </row>
    <row r="83" spans="6:35" x14ac:dyDescent="0.25">
      <c r="F83" t="str">
        <f>Sets!E81</f>
        <v>aotrp-f</v>
      </c>
      <c r="Q83" t="str">
        <f t="shared" ref="Q83:Q85" si="32">F83</f>
        <v>aotrp-f</v>
      </c>
      <c r="R83" s="31">
        <f t="shared" si="27"/>
        <v>60.049705563467107</v>
      </c>
      <c r="S83" s="31">
        <f t="shared" si="28"/>
        <v>76.662811657101528</v>
      </c>
      <c r="T83" s="31">
        <f t="shared" si="29"/>
        <v>149.84584982169102</v>
      </c>
      <c r="U83" s="31">
        <f t="shared" si="30"/>
        <v>456.45972085122963</v>
      </c>
      <c r="AB83" s="19">
        <f>VLOOKUP($Q83,'2019_LMD'!$A$2:$F$75,COLUMNS('2019_LMD'!$A$2:C$2),)/1000</f>
        <v>6.0049705563467108E-2</v>
      </c>
      <c r="AC83" s="19">
        <f>VLOOKUP($Q83,'2019_LMD'!$A$2:$F$75,COLUMNS('2019_LMD'!$A$2:D$2),)/1000</f>
        <v>7.6662811657101523E-2</v>
      </c>
      <c r="AD83" s="19">
        <f>VLOOKUP($Q83,'2019_LMD'!$A$2:$F$75,COLUMNS('2019_LMD'!$A$2:E$2),)/1000</f>
        <v>0.14984584982169102</v>
      </c>
      <c r="AE83" s="19">
        <f>VLOOKUP($Q83,'2019_LMD'!$A$2:$F$75,COLUMNS('2019_LMD'!$A$2:F$2),)/1000</f>
        <v>0.45645972085122966</v>
      </c>
    </row>
    <row r="84" spans="6:35" x14ac:dyDescent="0.25">
      <c r="F84" t="str">
        <f>Sets!E82</f>
        <v>aprtr</v>
      </c>
      <c r="Q84" t="str">
        <f t="shared" si="32"/>
        <v>aprtr</v>
      </c>
      <c r="R84" s="31">
        <f t="shared" si="27"/>
        <v>60.049705563467107</v>
      </c>
      <c r="S84" s="31">
        <f t="shared" si="28"/>
        <v>76.662811657101528</v>
      </c>
      <c r="T84" s="31">
        <f t="shared" si="29"/>
        <v>149.84584982169102</v>
      </c>
      <c r="U84" s="31">
        <f t="shared" si="30"/>
        <v>456.45972085122963</v>
      </c>
      <c r="AB84" s="19">
        <f>VLOOKUP($Q84,'2019_LMD'!$A$2:$F$75,COLUMNS('2019_LMD'!$A$2:C$2),)/1000</f>
        <v>6.0049705563467108E-2</v>
      </c>
      <c r="AC84" s="19">
        <f>VLOOKUP($Q84,'2019_LMD'!$A$2:$F$75,COLUMNS('2019_LMD'!$A$2:D$2),)/1000</f>
        <v>7.6662811657101523E-2</v>
      </c>
      <c r="AD84" s="19">
        <f>VLOOKUP($Q84,'2019_LMD'!$A$2:$F$75,COLUMNS('2019_LMD'!$A$2:E$2),)/1000</f>
        <v>0.14984584982169102</v>
      </c>
      <c r="AE84" s="19">
        <f>VLOOKUP($Q84,'2019_LMD'!$A$2:$F$75,COLUMNS('2019_LMD'!$A$2:F$2),)/1000</f>
        <v>0.45645972085122966</v>
      </c>
    </row>
    <row r="85" spans="6:35" x14ac:dyDescent="0.25">
      <c r="F85" t="str">
        <f>Sets!E83</f>
        <v>atrps</v>
      </c>
      <c r="Q85" t="str">
        <f t="shared" si="32"/>
        <v>atrps</v>
      </c>
      <c r="R85" s="31">
        <f t="shared" si="27"/>
        <v>60.049705563467107</v>
      </c>
      <c r="S85" s="31">
        <f t="shared" si="28"/>
        <v>76.662811657101528</v>
      </c>
      <c r="T85" s="31">
        <f t="shared" si="29"/>
        <v>149.84584982169102</v>
      </c>
      <c r="U85" s="31">
        <f t="shared" si="30"/>
        <v>456.45972085122963</v>
      </c>
      <c r="AB85" s="19">
        <f>VLOOKUP($Q85,'2019_LMD'!$A$2:$F$75,COLUMNS('2019_LMD'!$A$2:C$2),)/1000</f>
        <v>6.0049705563467108E-2</v>
      </c>
      <c r="AC85" s="19">
        <f>VLOOKUP($Q85,'2019_LMD'!$A$2:$F$75,COLUMNS('2019_LMD'!$A$2:D$2),)/1000</f>
        <v>7.6662811657101523E-2</v>
      </c>
      <c r="AD85" s="19">
        <f>VLOOKUP($Q85,'2019_LMD'!$A$2:$F$75,COLUMNS('2019_LMD'!$A$2:E$2),)/1000</f>
        <v>0.14984584982169102</v>
      </c>
      <c r="AE85" s="19">
        <f>VLOOKUP($Q85,'2019_LMD'!$A$2:$F$75,COLUMNS('2019_LMD'!$A$2:F$2),)/1000</f>
        <v>0.45645972085122966</v>
      </c>
    </row>
    <row r="86" spans="6:35" x14ac:dyDescent="0.25">
      <c r="F86" t="str">
        <f>Sets!E84</f>
        <v>acomm</v>
      </c>
      <c r="Q86" t="str">
        <f t="shared" ref="Q86" si="33">F86</f>
        <v>acomm</v>
      </c>
      <c r="R86" s="31">
        <f t="shared" ref="R86" si="34">AB86*1000</f>
        <v>60.049705563467107</v>
      </c>
      <c r="S86" s="31">
        <f t="shared" ref="S86" si="35">AC86*1000</f>
        <v>76.662811657101528</v>
      </c>
      <c r="T86" s="31">
        <f t="shared" ref="T86" si="36">AD86*1000</f>
        <v>149.84584982169102</v>
      </c>
      <c r="U86" s="31">
        <f t="shared" ref="U86" si="37">AE86*1000</f>
        <v>456.45972085122963</v>
      </c>
      <c r="AB86" s="19">
        <f>VLOOKUP($Q86,'2019_LMD'!$A$2:$F$75,COLUMNS('2019_LMD'!$A$2:C$2),)/1000</f>
        <v>6.0049705563467108E-2</v>
      </c>
      <c r="AC86" s="19">
        <f>VLOOKUP($Q86,'2019_LMD'!$A$2:$F$75,COLUMNS('2019_LMD'!$A$2:D$2),)/1000</f>
        <v>7.6662811657101523E-2</v>
      </c>
      <c r="AD86" s="19">
        <f>VLOOKUP($Q86,'2019_LMD'!$A$2:$F$75,COLUMNS('2019_LMD'!$A$2:E$2),)/1000</f>
        <v>0.14984584982169102</v>
      </c>
      <c r="AE86" s="19">
        <f>VLOOKUP($Q86,'2019_LMD'!$A$2:$F$75,COLUMNS('2019_LMD'!$A$2:F$2),)/1000</f>
        <v>0.45645972085122966</v>
      </c>
    </row>
    <row r="87" spans="6:35" x14ac:dyDescent="0.25">
      <c r="F87" t="str">
        <f>Sets!E85</f>
        <v>afsrv</v>
      </c>
      <c r="Q87" t="str">
        <f t="shared" ref="Q87:Q90" si="38">F87</f>
        <v>afsrv</v>
      </c>
      <c r="R87" s="31">
        <f t="shared" ref="R87:R90" si="39">AB87*1000</f>
        <v>55.467056826550525</v>
      </c>
      <c r="S87" s="31">
        <f t="shared" ref="S87:S90" si="40">AC87*1000</f>
        <v>83.386395668688976</v>
      </c>
      <c r="T87" s="31">
        <f t="shared" ref="T87:T90" si="41">AD87*1000</f>
        <v>102.12772899634577</v>
      </c>
      <c r="U87" s="31">
        <f t="shared" ref="U87:U90" si="42">AE87*1000</f>
        <v>230.84431902919962</v>
      </c>
      <c r="AB87" s="19">
        <f>VLOOKUP($Q87,'2019_LMD'!$A$2:$F$75,COLUMNS('2019_LMD'!$A$2:C$2),)/1000</f>
        <v>5.5467056826550523E-2</v>
      </c>
      <c r="AC87" s="19">
        <f>VLOOKUP($Q87,'2019_LMD'!$A$2:$F$75,COLUMNS('2019_LMD'!$A$2:D$2),)/1000</f>
        <v>8.3386395668688981E-2</v>
      </c>
      <c r="AD87" s="19">
        <f>VLOOKUP($Q87,'2019_LMD'!$A$2:$F$75,COLUMNS('2019_LMD'!$A$2:E$2),)/1000</f>
        <v>0.10212772899634577</v>
      </c>
      <c r="AE87" s="19">
        <f>VLOOKUP($Q87,'2019_LMD'!$A$2:$F$75,COLUMNS('2019_LMD'!$A$2:F$2),)/1000</f>
        <v>0.23084431902919963</v>
      </c>
    </row>
    <row r="88" spans="6:35" x14ac:dyDescent="0.25">
      <c r="F88" t="str">
        <f>Sets!E86</f>
        <v>absrv</v>
      </c>
      <c r="Q88" t="str">
        <f t="shared" si="38"/>
        <v>absrv</v>
      </c>
      <c r="R88" s="31">
        <f t="shared" si="39"/>
        <v>55.467056826550525</v>
      </c>
      <c r="S88" s="31">
        <f t="shared" si="40"/>
        <v>83.386395668688976</v>
      </c>
      <c r="T88" s="31">
        <f t="shared" si="41"/>
        <v>102.12772899634577</v>
      </c>
      <c r="U88" s="31">
        <f t="shared" si="42"/>
        <v>230.84431902919962</v>
      </c>
      <c r="AB88" s="19">
        <f>VLOOKUP($Q88,'2019_LMD'!$A$2:$F$75,COLUMNS('2019_LMD'!$A$2:C$2),)/1000</f>
        <v>5.5467056826550523E-2</v>
      </c>
      <c r="AC88" s="19">
        <f>VLOOKUP($Q88,'2019_LMD'!$A$2:$F$75,COLUMNS('2019_LMD'!$A$2:D$2),)/1000</f>
        <v>8.3386395668688981E-2</v>
      </c>
      <c r="AD88" s="19">
        <f>VLOOKUP($Q88,'2019_LMD'!$A$2:$F$75,COLUMNS('2019_LMD'!$A$2:E$2),)/1000</f>
        <v>0.10212772899634577</v>
      </c>
      <c r="AE88" s="19">
        <f>VLOOKUP($Q88,'2019_LMD'!$A$2:$F$75,COLUMNS('2019_LMD'!$A$2:F$2),)/1000</f>
        <v>0.23084431902919963</v>
      </c>
    </row>
    <row r="89" spans="6:35" x14ac:dyDescent="0.25">
      <c r="F89" t="str">
        <f>Sets!E87</f>
        <v>agsrv</v>
      </c>
      <c r="Q89" t="str">
        <f t="shared" si="38"/>
        <v>agsrv</v>
      </c>
      <c r="R89" s="31">
        <f t="shared" si="39"/>
        <v>697.02675020658717</v>
      </c>
      <c r="S89" s="31">
        <f t="shared" si="40"/>
        <v>697.02675020658717</v>
      </c>
      <c r="T89" s="31">
        <f t="shared" si="41"/>
        <v>1075.6728852926042</v>
      </c>
      <c r="U89" s="31">
        <f t="shared" si="42"/>
        <v>2016.067176813996</v>
      </c>
      <c r="AB89" s="19">
        <f>VLOOKUP($Q89,'2019_LMD'!$A$2:$F$75,COLUMNS('2019_LMD'!$A$2:C$2),)/1000</f>
        <v>0.69702675020658722</v>
      </c>
      <c r="AC89" s="19">
        <f>VLOOKUP($Q89,'2019_LMD'!$A$2:$F$75,COLUMNS('2019_LMD'!$A$2:D$2),)/1000</f>
        <v>0.69702675020658722</v>
      </c>
      <c r="AD89" s="19">
        <f>VLOOKUP($Q89,'2019_LMD'!$A$2:$F$75,COLUMNS('2019_LMD'!$A$2:E$2),)/1000</f>
        <v>1.0756728852926041</v>
      </c>
      <c r="AE89" s="19">
        <f>VLOOKUP($Q89,'2019_LMD'!$A$2:$F$75,COLUMNS('2019_LMD'!$A$2:F$2),)/1000</f>
        <v>2.0160671768139959</v>
      </c>
    </row>
    <row r="90" spans="6:35" x14ac:dyDescent="0.25">
      <c r="F90" t="str">
        <f>Sets!E88</f>
        <v>aosrv</v>
      </c>
      <c r="Q90" t="str">
        <f t="shared" si="38"/>
        <v>aosrv</v>
      </c>
      <c r="R90" s="31">
        <f t="shared" si="39"/>
        <v>24.039058686645937</v>
      </c>
      <c r="S90" s="31">
        <f t="shared" si="40"/>
        <v>42.433948995298771</v>
      </c>
      <c r="T90" s="31">
        <f t="shared" si="41"/>
        <v>59.186419720716451</v>
      </c>
      <c r="U90" s="31">
        <f t="shared" si="42"/>
        <v>171.18551213044191</v>
      </c>
      <c r="AB90" s="19">
        <f>VLOOKUP($Q90,'2019_LMD'!$A$2:$F$75,COLUMNS('2019_LMD'!$A$2:C$2),)/1000</f>
        <v>2.4039058686645937E-2</v>
      </c>
      <c r="AC90" s="19">
        <f>VLOOKUP($Q90,'2019_LMD'!$A$2:$F$75,COLUMNS('2019_LMD'!$A$2:D$2),)/1000</f>
        <v>4.2433948995298773E-2</v>
      </c>
      <c r="AD90" s="19">
        <f>VLOOKUP($Q90,'2019_LMD'!$A$2:$F$75,COLUMNS('2019_LMD'!$A$2:E$2),)/1000</f>
        <v>5.9186419720716449E-2</v>
      </c>
      <c r="AE90" s="19">
        <f>VLOOKUP($Q90,'2019_LMD'!$A$2:$F$75,COLUMNS('2019_LMD'!$A$2:F$2),)/1000</f>
        <v>0.17118551213044192</v>
      </c>
    </row>
    <row r="91" spans="6:35" x14ac:dyDescent="0.25">
      <c r="R91" s="31"/>
      <c r="S91" s="31"/>
      <c r="T91" s="31"/>
      <c r="U91" s="31"/>
      <c r="AB91" s="19"/>
      <c r="AC91" s="19"/>
      <c r="AD91" s="19"/>
      <c r="AE91" s="19"/>
    </row>
    <row r="92" spans="6:35" x14ac:dyDescent="0.25">
      <c r="R92" s="31"/>
      <c r="S92" s="31"/>
      <c r="T92" s="31"/>
      <c r="U92" s="31"/>
      <c r="AB92" s="19"/>
      <c r="AC92" s="19"/>
      <c r="AD92" s="19"/>
      <c r="AE92" s="19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FCDF-769B-4D79-B62D-C5A6F52B7628}">
  <sheetPr>
    <tabColor rgb="FF92D050"/>
  </sheetPr>
  <dimension ref="A1:Y45"/>
  <sheetViews>
    <sheetView workbookViewId="0">
      <selection activeCell="E30" sqref="E30"/>
    </sheetView>
  </sheetViews>
  <sheetFormatPr defaultColWidth="8.85546875" defaultRowHeight="15" x14ac:dyDescent="0.25"/>
  <cols>
    <col min="2" max="2" width="23.85546875" bestFit="1" customWidth="1"/>
    <col min="3" max="3" width="11.7109375" bestFit="1" customWidth="1"/>
    <col min="4" max="4" width="10" bestFit="1" customWidth="1"/>
    <col min="5" max="5" width="11.7109375" bestFit="1" customWidth="1"/>
    <col min="6" max="6" width="9" bestFit="1" customWidth="1"/>
    <col min="7" max="7" width="9.5703125" bestFit="1" customWidth="1"/>
    <col min="8" max="8" width="17.7109375" customWidth="1"/>
    <col min="9" max="9" width="9" bestFit="1" customWidth="1"/>
    <col min="12" max="12" width="12.140625" bestFit="1" customWidth="1"/>
    <col min="13" max="13" width="10.5703125" bestFit="1" customWidth="1"/>
    <col min="14" max="14" width="11.7109375" bestFit="1" customWidth="1"/>
    <col min="16" max="16" width="9.85546875" bestFit="1" customWidth="1"/>
    <col min="17" max="17" width="12.140625" bestFit="1" customWidth="1"/>
    <col min="18" max="18" width="11" bestFit="1" customWidth="1"/>
  </cols>
  <sheetData>
    <row r="1" spans="1:18" x14ac:dyDescent="0.25">
      <c r="A1">
        <f>1.8411*0.6</f>
        <v>1.10466</v>
      </c>
    </row>
    <row r="2" spans="1:18" x14ac:dyDescent="0.25">
      <c r="C2" s="9"/>
      <c r="D2" s="9"/>
      <c r="E2" s="9"/>
      <c r="F2" s="9"/>
      <c r="G2" s="9"/>
      <c r="H2" s="10"/>
      <c r="I2" s="9"/>
    </row>
    <row r="3" spans="1:18" x14ac:dyDescent="0.25">
      <c r="I3" s="9"/>
    </row>
    <row r="4" spans="1:18" x14ac:dyDescent="0.25">
      <c r="B4" s="3" t="s">
        <v>557</v>
      </c>
    </row>
    <row r="5" spans="1:18" x14ac:dyDescent="0.25">
      <c r="B5" t="s">
        <v>706</v>
      </c>
      <c r="H5" t="s">
        <v>1380</v>
      </c>
    </row>
    <row r="6" spans="1:18" x14ac:dyDescent="0.25">
      <c r="C6" t="s">
        <v>345</v>
      </c>
      <c r="D6" t="s">
        <v>346</v>
      </c>
      <c r="E6" t="s">
        <v>555</v>
      </c>
      <c r="F6" t="s">
        <v>556</v>
      </c>
      <c r="G6" t="s">
        <v>558</v>
      </c>
      <c r="H6" t="s">
        <v>400</v>
      </c>
      <c r="I6" t="s">
        <v>559</v>
      </c>
    </row>
    <row r="7" spans="1:18" x14ac:dyDescent="0.25">
      <c r="A7" s="64"/>
      <c r="B7" t="s">
        <v>26</v>
      </c>
      <c r="C7" s="60">
        <f>SUM(C8:C9)</f>
        <v>5269</v>
      </c>
      <c r="D7" s="123"/>
      <c r="E7" s="60">
        <f t="shared" ref="E7:F7" si="0">SUM(E8:E9)</f>
        <v>1727.0000679484331</v>
      </c>
      <c r="F7" s="60">
        <f t="shared" si="0"/>
        <v>0</v>
      </c>
      <c r="G7" s="60">
        <f>C7+D7-E7-F7</f>
        <v>3541.9999320515672</v>
      </c>
      <c r="H7" s="125">
        <v>96.25</v>
      </c>
      <c r="I7" s="60">
        <v>83.569355419960871</v>
      </c>
      <c r="M7" t="s">
        <v>701</v>
      </c>
      <c r="N7" t="s">
        <v>700</v>
      </c>
      <c r="P7" t="s">
        <v>702</v>
      </c>
      <c r="R7" t="s">
        <v>707</v>
      </c>
    </row>
    <row r="8" spans="1:18" x14ac:dyDescent="0.25">
      <c r="A8" s="11"/>
      <c r="B8" s="29" t="s">
        <v>550</v>
      </c>
      <c r="C8" s="61">
        <f>[3]Energy!$D$7</f>
        <v>3076.4</v>
      </c>
      <c r="D8" s="122"/>
      <c r="E8" s="122">
        <f>S19/N19*1000</f>
        <v>6.7948432988523014E-5</v>
      </c>
      <c r="F8" s="61">
        <v>0</v>
      </c>
      <c r="G8" s="61">
        <f>C8+D8-E8-F8</f>
        <v>3076.3999320515672</v>
      </c>
      <c r="H8" s="126">
        <v>96.25</v>
      </c>
      <c r="I8" s="61">
        <v>69.927270000000007</v>
      </c>
      <c r="L8" s="29" t="s">
        <v>549</v>
      </c>
      <c r="P8" s="55">
        <v>1.93</v>
      </c>
    </row>
    <row r="9" spans="1:18" x14ac:dyDescent="0.25">
      <c r="A9" s="18"/>
      <c r="B9" s="29" t="s">
        <v>551</v>
      </c>
      <c r="C9" s="61">
        <f>[3]Energy!$C$7</f>
        <v>2192.5999999999995</v>
      </c>
      <c r="D9" s="61"/>
      <c r="E9" s="61">
        <f>[3]Energy!$C$9</f>
        <v>1727</v>
      </c>
      <c r="F9" s="61">
        <v>0</v>
      </c>
      <c r="G9" s="61">
        <f>C9+D9-E9-F9</f>
        <v>465.59999999999945</v>
      </c>
      <c r="H9" s="126">
        <v>96.25</v>
      </c>
      <c r="I9" s="61">
        <v>8.76400000000001</v>
      </c>
      <c r="L9" s="29" t="s">
        <v>550</v>
      </c>
      <c r="M9">
        <v>21</v>
      </c>
      <c r="N9">
        <v>96.25</v>
      </c>
      <c r="O9" s="28">
        <f>(N9*M9)/1000</f>
        <v>2.0212500000000002</v>
      </c>
      <c r="P9" s="55">
        <v>1.93</v>
      </c>
      <c r="R9">
        <f>M9/1000</f>
        <v>2.1000000000000001E-2</v>
      </c>
    </row>
    <row r="10" spans="1:18" x14ac:dyDescent="0.25">
      <c r="A10" s="11"/>
      <c r="B10" t="s">
        <v>326</v>
      </c>
      <c r="C10" s="60">
        <f>[3]Energy!$E$7</f>
        <v>0</v>
      </c>
      <c r="D10" s="60">
        <f>[3]Energy!$E$8</f>
        <v>785.1</v>
      </c>
      <c r="E10" s="60">
        <f>[3]Energy!$E$9</f>
        <v>0</v>
      </c>
      <c r="F10" s="60">
        <v>0</v>
      </c>
      <c r="G10" s="60">
        <f>C10+D10-E10-F10</f>
        <v>785.1</v>
      </c>
      <c r="H10" s="125">
        <v>0</v>
      </c>
      <c r="I10" s="60">
        <v>38.929809599999999</v>
      </c>
      <c r="L10" s="29" t="s">
        <v>551</v>
      </c>
      <c r="M10">
        <v>25</v>
      </c>
      <c r="N10">
        <v>96.25</v>
      </c>
      <c r="O10" s="28">
        <f>(N10*M10)/1000</f>
        <v>2.40625</v>
      </c>
      <c r="P10" s="55">
        <v>1.93</v>
      </c>
      <c r="R10">
        <f t="shared" ref="R10:R13" si="1">M10/1000</f>
        <v>2.5000000000000001E-2</v>
      </c>
    </row>
    <row r="11" spans="1:18" x14ac:dyDescent="0.25">
      <c r="A11" s="11"/>
      <c r="B11" t="s">
        <v>411</v>
      </c>
      <c r="C11" s="60">
        <f>[3]Energy!$F$7</f>
        <v>49</v>
      </c>
      <c r="D11" s="60">
        <f>[3]Energy!$F$8</f>
        <v>138.76999999999998</v>
      </c>
      <c r="E11" s="120">
        <f>S22/N22*1000</f>
        <v>9.1121569842405221E-3</v>
      </c>
      <c r="F11" s="60">
        <v>0</v>
      </c>
      <c r="G11" s="60">
        <f t="shared" ref="G11:G30" si="2">C11+D11-E11-F11</f>
        <v>187.76088784301575</v>
      </c>
      <c r="H11" s="125">
        <v>56.1</v>
      </c>
      <c r="I11" s="60">
        <v>6.9529599999999983</v>
      </c>
      <c r="L11" t="s">
        <v>326</v>
      </c>
      <c r="M11">
        <v>42.66</v>
      </c>
      <c r="N11">
        <v>73.3</v>
      </c>
      <c r="O11" s="28">
        <f>(N11*M11)/1000</f>
        <v>3.1269779999999998</v>
      </c>
      <c r="P11" s="55">
        <v>2.33</v>
      </c>
      <c r="R11">
        <f t="shared" si="1"/>
        <v>4.2659999999999997E-2</v>
      </c>
    </row>
    <row r="12" spans="1:18" x14ac:dyDescent="0.25">
      <c r="A12" s="11"/>
      <c r="B12" t="s">
        <v>17</v>
      </c>
      <c r="C12" s="60">
        <f>[3]Energy!$G$7</f>
        <v>706.01280415775886</v>
      </c>
      <c r="D12" s="60">
        <f>[3]Energy!$G$8</f>
        <v>0</v>
      </c>
      <c r="E12" s="60">
        <f>[3]Energy!$G$9</f>
        <v>17.812804157758826</v>
      </c>
      <c r="F12" s="60">
        <v>0</v>
      </c>
      <c r="G12" s="60">
        <f t="shared" si="2"/>
        <v>688.2</v>
      </c>
      <c r="H12" s="60"/>
      <c r="I12" s="60"/>
      <c r="L12" t="s">
        <v>411</v>
      </c>
      <c r="O12" s="28"/>
    </row>
    <row r="13" spans="1:18" x14ac:dyDescent="0.25">
      <c r="A13" s="11"/>
      <c r="B13" t="s">
        <v>543</v>
      </c>
      <c r="C13" s="60"/>
      <c r="D13" s="60"/>
      <c r="E13" s="60"/>
      <c r="F13" s="60"/>
      <c r="G13" s="60"/>
      <c r="H13" s="60"/>
      <c r="I13" s="60"/>
      <c r="L13" s="27" t="s">
        <v>30</v>
      </c>
      <c r="M13" s="31">
        <v>36</v>
      </c>
      <c r="N13" s="31">
        <v>74</v>
      </c>
      <c r="O13" s="28">
        <f>(N13*M13)/1000</f>
        <v>2.6640000000000001</v>
      </c>
      <c r="R13">
        <f t="shared" si="1"/>
        <v>3.5999999999999997E-2</v>
      </c>
    </row>
    <row r="14" spans="1:18" x14ac:dyDescent="0.25">
      <c r="A14" s="11"/>
      <c r="B14" t="s">
        <v>544</v>
      </c>
      <c r="C14" s="60"/>
      <c r="D14" s="60"/>
      <c r="E14" s="60"/>
      <c r="F14" s="60"/>
      <c r="G14" s="60"/>
      <c r="H14" s="60"/>
      <c r="I14" s="60"/>
    </row>
    <row r="15" spans="1:18" x14ac:dyDescent="0.25">
      <c r="A15" s="11"/>
      <c r="B15" t="s">
        <v>323</v>
      </c>
      <c r="C15" s="60"/>
      <c r="D15" s="60"/>
      <c r="E15" s="60"/>
      <c r="F15" s="60"/>
      <c r="G15" s="60"/>
      <c r="H15" s="60"/>
      <c r="I15" s="60"/>
    </row>
    <row r="16" spans="1:18" x14ac:dyDescent="0.25">
      <c r="A16" s="11"/>
      <c r="B16" t="s">
        <v>409</v>
      </c>
      <c r="C16" s="60"/>
      <c r="D16" s="60"/>
      <c r="E16" s="60"/>
      <c r="F16" s="60"/>
      <c r="G16" s="60"/>
      <c r="H16" s="60"/>
      <c r="I16" s="60"/>
    </row>
    <row r="17" spans="1:25" x14ac:dyDescent="0.25">
      <c r="A17" s="11"/>
      <c r="B17" t="s">
        <v>545</v>
      </c>
      <c r="C17" s="60"/>
      <c r="D17" s="60"/>
      <c r="E17" s="60"/>
      <c r="F17" s="60"/>
      <c r="G17" s="60"/>
      <c r="H17" s="60"/>
      <c r="I17" s="60"/>
      <c r="L17" t="s">
        <v>1361</v>
      </c>
      <c r="R17" t="s">
        <v>1371</v>
      </c>
      <c r="S17" t="s">
        <v>1372</v>
      </c>
      <c r="T17" t="s">
        <v>1373</v>
      </c>
    </row>
    <row r="18" spans="1:25" x14ac:dyDescent="0.25">
      <c r="A18" s="11"/>
      <c r="B18" t="s">
        <v>546</v>
      </c>
      <c r="C18" s="60"/>
      <c r="D18" s="60"/>
      <c r="E18" s="60"/>
      <c r="F18" s="60"/>
      <c r="G18" s="60"/>
      <c r="H18" s="60"/>
      <c r="I18" s="60"/>
      <c r="M18" t="s">
        <v>1370</v>
      </c>
      <c r="R18" t="s">
        <v>62</v>
      </c>
      <c r="S18" t="s">
        <v>62</v>
      </c>
    </row>
    <row r="19" spans="1:25" x14ac:dyDescent="0.25">
      <c r="A19" s="11"/>
      <c r="B19" t="s">
        <v>547</v>
      </c>
      <c r="C19" s="60"/>
      <c r="D19" s="60"/>
      <c r="E19" s="60"/>
      <c r="F19" s="60"/>
      <c r="G19" s="60"/>
      <c r="H19" s="60"/>
      <c r="I19" s="60"/>
      <c r="L19" t="s">
        <v>1362</v>
      </c>
      <c r="M19" s="109">
        <f>[3]Prices!$N$7</f>
        <v>21.098235392049382</v>
      </c>
      <c r="N19" s="108">
        <f>T19/C8*1000</f>
        <v>14.717042851730037</v>
      </c>
      <c r="P19" t="s">
        <v>8</v>
      </c>
      <c r="Q19" t="s">
        <v>550</v>
      </c>
      <c r="R19" s="32">
        <f>VLOOKUP($R$18,SAM!$A$7:$GU$209,MATCH($Q19,SAM!$A$7:$GU$7,0),)</f>
        <v>9.9999999999999995E-7</v>
      </c>
      <c r="S19" s="32">
        <f>HLOOKUP($S$18,SAM!$A$7:$GU$209,MATCH($Q19,SAM!$A$7:$GU$7,0),)</f>
        <v>9.9999999999999995E-7</v>
      </c>
      <c r="T19" s="32">
        <f>VLOOKUP($P19,SAM!$A$7:$GU$209,MATCH($Q19,SAM!$A$7:$GU$7,0),)</f>
        <v>45.275510629062289</v>
      </c>
    </row>
    <row r="20" spans="1:25" x14ac:dyDescent="0.25">
      <c r="A20" s="11"/>
      <c r="B20" t="s">
        <v>554</v>
      </c>
      <c r="C20" s="60"/>
      <c r="D20" s="60"/>
      <c r="E20" s="60"/>
      <c r="F20" s="60"/>
      <c r="G20" s="60"/>
      <c r="H20" s="60"/>
      <c r="I20" s="60"/>
      <c r="L20" t="s">
        <v>1374</v>
      </c>
      <c r="M20" s="60">
        <f>[3]Prices!$N$8</f>
        <v>41.601375164557325</v>
      </c>
      <c r="N20" s="108">
        <f>T20/C9*1000</f>
        <v>30.933313576879222</v>
      </c>
      <c r="P20" t="s">
        <v>8</v>
      </c>
      <c r="Q20" t="s">
        <v>551</v>
      </c>
      <c r="R20" s="32">
        <f>VLOOKUP($R$18,SAM!$A$7:$GU$209,MATCH($Q20,SAM!$A$7:$GU$7,0),)</f>
        <v>0</v>
      </c>
      <c r="S20" s="32">
        <f>HLOOKUP($S$18,SAM!$A$7:$GU$209,MATCH($Q20,SAM!$A$7:$GU$7,0),)</f>
        <v>47.764811586079581</v>
      </c>
      <c r="T20" s="32">
        <f>VLOOKUP($P20,SAM!$A$7:$GU$209,MATCH($Q20,SAM!$A$7:$GU$7,0),)</f>
        <v>67.824383348665364</v>
      </c>
    </row>
    <row r="21" spans="1:25" x14ac:dyDescent="0.25">
      <c r="A21" s="11"/>
      <c r="B21" t="s">
        <v>410</v>
      </c>
      <c r="C21" s="60"/>
      <c r="D21" s="60"/>
      <c r="E21" s="60"/>
      <c r="F21" s="60"/>
      <c r="G21" s="60"/>
      <c r="H21" s="60"/>
      <c r="I21" s="60"/>
      <c r="K21" t="s">
        <v>708</v>
      </c>
      <c r="L21" t="s">
        <v>1375</v>
      </c>
      <c r="M21" s="31">
        <f>R21/D10</f>
        <v>0.12730729852274386</v>
      </c>
      <c r="N21" s="108"/>
      <c r="Q21" t="s">
        <v>326</v>
      </c>
      <c r="R21" s="32">
        <f>VLOOKUP($R$18,SAM!$A$7:$GU$209,MATCH($Q21,SAM!$A$7:$GU$7,0),)</f>
        <v>99.948960070206212</v>
      </c>
      <c r="S21" s="32">
        <f>HLOOKUP($S$18,SAM!$A$7:$GU$209,MATCH($Q21,SAM!$A$7:$GU$7,0),)</f>
        <v>0</v>
      </c>
      <c r="T21" s="32"/>
    </row>
    <row r="22" spans="1:25" x14ac:dyDescent="0.25">
      <c r="A22" s="11"/>
      <c r="B22" t="s">
        <v>325</v>
      </c>
      <c r="C22" s="60"/>
      <c r="D22" s="60"/>
      <c r="E22" s="60"/>
      <c r="F22" s="60"/>
      <c r="G22" s="60"/>
      <c r="H22" s="60"/>
      <c r="I22" s="60"/>
      <c r="L22" t="s">
        <v>1363</v>
      </c>
      <c r="M22" s="60">
        <f>[3]Prices!$P$11</f>
        <v>38.733000000000004</v>
      </c>
      <c r="N22" s="108">
        <f>T22/C11*1000</f>
        <v>109.74350000000004</v>
      </c>
      <c r="P22" t="s">
        <v>408</v>
      </c>
      <c r="Q22" t="s">
        <v>411</v>
      </c>
      <c r="R22" s="32">
        <f>VLOOKUP($R$18,SAM!$A$7:$GU$209,MATCH($Q22,SAM!$A$7:$GU$7,0),)</f>
        <v>16.349489195000004</v>
      </c>
      <c r="S22" s="32">
        <f>HLOOKUP($S$18,SAM!$A$7:$GU$209,MATCH($Q22,SAM!$A$7:$GU$7,0),)</f>
        <v>1E-3</v>
      </c>
      <c r="T22" s="32">
        <f>VLOOKUP($P22,SAM!$A$7:$GU$209,MATCH($Q22,SAM!$A$7:$GU$7,0),)</f>
        <v>5.3774315000000019</v>
      </c>
    </row>
    <row r="23" spans="1:25" x14ac:dyDescent="0.25">
      <c r="A23" s="11"/>
      <c r="B23" t="s">
        <v>548</v>
      </c>
      <c r="C23" s="60"/>
      <c r="D23" s="60"/>
      <c r="E23" s="60"/>
      <c r="F23" s="60"/>
      <c r="G23" s="60"/>
      <c r="H23" s="60"/>
      <c r="I23" s="60"/>
      <c r="L23" t="s">
        <v>1364</v>
      </c>
      <c r="M23" s="109">
        <f>[3]Prices!$O$13</f>
        <v>0</v>
      </c>
      <c r="N23" s="108">
        <f>T23/C25*1000</f>
        <v>221.60463564535195</v>
      </c>
      <c r="P23" t="s">
        <v>12</v>
      </c>
      <c r="Q23" s="27" t="s">
        <v>1355</v>
      </c>
      <c r="R23" s="32">
        <f>VLOOKUP($R$18,SAM!$A$7:$GU$209,MATCH($Q23,SAM!$A$7:$GU$7,0),)</f>
        <v>3.1894488432129409</v>
      </c>
      <c r="S23" s="32">
        <f>HLOOKUP($S$18,SAM!$A$7:$GU$209,MATCH($Q23,SAM!$A$7:$GU$7,0),)</f>
        <v>1.0000000000000001E-5</v>
      </c>
      <c r="T23" s="32">
        <f>VLOOKUP($P23,SAM!$A$7:$GU$209,MATCH($Q23,SAM!$A$7:$GU$7,0),)</f>
        <v>78.891250289745301</v>
      </c>
      <c r="X23" s="32"/>
      <c r="Y23" s="32"/>
    </row>
    <row r="24" spans="1:25" x14ac:dyDescent="0.25">
      <c r="A24" s="11"/>
      <c r="B24" s="27" t="s">
        <v>30</v>
      </c>
      <c r="C24" s="60">
        <f>SUM(C25:C29)</f>
        <v>951.8</v>
      </c>
      <c r="D24" s="60">
        <f t="shared" ref="D24:E24" si="3">SUM(D25:D29)</f>
        <v>177.20057389782752</v>
      </c>
      <c r="E24" s="60">
        <f t="shared" si="3"/>
        <v>6.6991588746414763</v>
      </c>
      <c r="F24" s="60">
        <v>0</v>
      </c>
      <c r="G24" s="60">
        <f t="shared" si="2"/>
        <v>1122.3014150231861</v>
      </c>
      <c r="H24" s="60"/>
      <c r="I24" s="60"/>
      <c r="L24" t="s">
        <v>1365</v>
      </c>
      <c r="M24" s="60">
        <f>[3]Prices!$O$14</f>
        <v>0</v>
      </c>
      <c r="N24" s="108">
        <f>T24/C26*1000</f>
        <v>230.19159928558946</v>
      </c>
      <c r="P24" t="s">
        <v>12</v>
      </c>
      <c r="Q24" s="27" t="s">
        <v>1356</v>
      </c>
      <c r="R24" s="32">
        <f>VLOOKUP($R$18,SAM!$A$7:$GU$209,MATCH($Q24,SAM!$A$7:$GU$7,0),)</f>
        <v>71.404643501985007</v>
      </c>
      <c r="S24" s="32">
        <f>HLOOKUP($S$18,SAM!$A$7:$GU$209,MATCH($Q24,SAM!$A$7:$GU$7,0),)</f>
        <v>1.0000000000000001E-5</v>
      </c>
      <c r="T24" s="32">
        <f>VLOOKUP($P24,SAM!$A$7:$GU$209,MATCH($Q24,SAM!$A$7:$GU$7,0),)</f>
        <v>79.646293352813956</v>
      </c>
    </row>
    <row r="25" spans="1:25" x14ac:dyDescent="0.25">
      <c r="A25" s="11"/>
      <c r="B25" s="27" t="s">
        <v>1355</v>
      </c>
      <c r="C25" s="60">
        <f>[3]Petroleum!$D$8</f>
        <v>356</v>
      </c>
      <c r="D25" s="60">
        <f>[3]Petroleum!$D$9</f>
        <v>10.700000000000069</v>
      </c>
      <c r="E25" s="120">
        <f>S23/N23*1000</f>
        <v>4.5125409813193796E-5</v>
      </c>
      <c r="F25" s="60">
        <v>0</v>
      </c>
      <c r="G25" s="60">
        <f t="shared" si="2"/>
        <v>366.69995487459022</v>
      </c>
      <c r="H25" s="60">
        <v>69.3</v>
      </c>
      <c r="I25" s="60"/>
      <c r="L25" t="s">
        <v>1366</v>
      </c>
      <c r="M25" s="109">
        <f>[3]Prices!$N$15</f>
        <v>0</v>
      </c>
      <c r="N25" s="108">
        <f>T25/C27*1000</f>
        <v>19.398662252415573</v>
      </c>
      <c r="P25" t="s">
        <v>12</v>
      </c>
      <c r="Q25" s="27" t="s">
        <v>1357</v>
      </c>
      <c r="R25" s="32">
        <f>VLOOKUP($R$18,SAM!$A$7:$GU$209,MATCH($Q25,SAM!$A$7:$GU$7,0),)</f>
        <v>1.0000000000000001E-5</v>
      </c>
      <c r="S25" s="32">
        <f>HLOOKUP($S$18,SAM!$A$7:$GU$209,MATCH($Q25,SAM!$A$7:$GU$7,0),)</f>
        <v>1.0000000000000001E-5</v>
      </c>
      <c r="T25" s="32">
        <f>VLOOKUP($P25,SAM!$A$7:$GU$209,MATCH($Q25,SAM!$A$7:$GU$7,0),)</f>
        <v>2.3666367947946996</v>
      </c>
    </row>
    <row r="26" spans="1:25" x14ac:dyDescent="0.25">
      <c r="A26" s="11"/>
      <c r="B26" s="27" t="s">
        <v>1356</v>
      </c>
      <c r="C26" s="60">
        <f>[3]Petroleum!$C$8</f>
        <v>346</v>
      </c>
      <c r="D26" s="60">
        <f>[3]Petroleum!$C$9</f>
        <v>166.49999999999997</v>
      </c>
      <c r="E26" s="120">
        <f>S24/N24*1000</f>
        <v>4.3442071869848745E-5</v>
      </c>
      <c r="F26" s="60">
        <v>0</v>
      </c>
      <c r="G26" s="60">
        <f t="shared" si="2"/>
        <v>512.49995655792816</v>
      </c>
      <c r="H26" s="60">
        <v>74.066699999999997</v>
      </c>
      <c r="I26" s="60"/>
      <c r="J26" s="9"/>
      <c r="L26" t="s">
        <v>1367</v>
      </c>
      <c r="M26" s="60">
        <f>[3]Prices!$P$16</f>
        <v>0</v>
      </c>
      <c r="N26" s="108">
        <f>T26/C29*1000</f>
        <v>1265.9099318414944</v>
      </c>
      <c r="P26" t="s">
        <v>12</v>
      </c>
      <c r="Q26" s="27" t="s">
        <v>1359</v>
      </c>
      <c r="R26" s="32">
        <f>VLOOKUP($R$18,SAM!$A$7:$GU$209,MATCH($Q26,SAM!$A$7:$GU$7,0),)</f>
        <v>1.0000000000000001E-5</v>
      </c>
      <c r="S26" s="32">
        <f>HLOOKUP($S$18,SAM!$A$7:$GU$209,MATCH($Q26,SAM!$A$7:$GU$7,0),)</f>
        <v>26.695206442271999</v>
      </c>
      <c r="T26" s="32">
        <f>VLOOKUP($P26,SAM!$A$7:$GU$209,MATCH($Q26,SAM!$A$7:$GU$7,0),)</f>
        <v>22.5331967867786</v>
      </c>
    </row>
    <row r="27" spans="1:25" x14ac:dyDescent="0.25">
      <c r="A27" s="11"/>
      <c r="B27" s="27" t="s">
        <v>1357</v>
      </c>
      <c r="C27" s="60">
        <f>[3]Petroleum!$E$8</f>
        <v>122</v>
      </c>
      <c r="D27" s="122">
        <f>R25/N25*1000</f>
        <v>5.154994643383089E-4</v>
      </c>
      <c r="E27" s="60">
        <f>[3]Petroleum!$E$10</f>
        <v>0</v>
      </c>
      <c r="F27" s="60">
        <v>0</v>
      </c>
      <c r="G27" s="60">
        <f t="shared" si="2"/>
        <v>122.00051549946434</v>
      </c>
      <c r="H27" s="60">
        <v>77.400000000000006</v>
      </c>
      <c r="I27" s="60"/>
      <c r="J27" s="9"/>
      <c r="L27" t="s">
        <v>1368</v>
      </c>
      <c r="M27" s="109">
        <f>[3]Prices!$P$17</f>
        <v>0</v>
      </c>
      <c r="N27" s="108">
        <f>T27/C28*1000</f>
        <v>198.024088015084</v>
      </c>
      <c r="P27" t="s">
        <v>12</v>
      </c>
      <c r="Q27" s="27" t="s">
        <v>1358</v>
      </c>
      <c r="R27" s="32">
        <f>VLOOKUP($R$18,SAM!$A$7:$GU$209,MATCH($Q27,SAM!$A$7:$GU$7,0),)</f>
        <v>1.0000000000000001E-5</v>
      </c>
      <c r="S27" s="32">
        <f>HLOOKUP($S$18,SAM!$A$7:$GU$209,MATCH($Q27,SAM!$A$7:$GU$7,0),)</f>
        <v>21.29731203596031</v>
      </c>
      <c r="T27" s="32">
        <f>VLOOKUP($P27,SAM!$A$7:$GU$209,MATCH($Q27,SAM!$A$7:$GU$7,0),)</f>
        <v>21.78264968165924</v>
      </c>
    </row>
    <row r="28" spans="1:25" x14ac:dyDescent="0.25">
      <c r="A28" s="11"/>
      <c r="B28" s="27" t="s">
        <v>1358</v>
      </c>
      <c r="C28" s="60">
        <f>[3]Petroleum!$G$8</f>
        <v>110</v>
      </c>
      <c r="D28" s="122">
        <f>R27/N27*1000</f>
        <v>5.0498906977611101E-5</v>
      </c>
      <c r="E28" s="60">
        <f>[3]Petroleum!$F$10</f>
        <v>1.7379335235418196</v>
      </c>
      <c r="F28" s="60">
        <v>0</v>
      </c>
      <c r="G28" s="60">
        <f t="shared" si="2"/>
        <v>108.26211697536516</v>
      </c>
      <c r="H28" s="60">
        <v>72.900000000000006</v>
      </c>
      <c r="I28" s="60"/>
      <c r="J28" s="9"/>
      <c r="K28" s="9"/>
      <c r="L28" t="s">
        <v>1369</v>
      </c>
      <c r="M28" s="60"/>
      <c r="N28" s="108">
        <f>T28/C30*1000</f>
        <v>905.25682110332582</v>
      </c>
      <c r="P28" t="s">
        <v>574</v>
      </c>
      <c r="Q28" s="115" t="s">
        <v>584</v>
      </c>
      <c r="R28" s="32">
        <f>VLOOKUP($R$18,SAM!$A$7:$GU$209,MATCH($Q28,SAM!$A$7:$GU$7,0),)</f>
        <v>1E-4</v>
      </c>
      <c r="S28" s="32">
        <f>HLOOKUP($S$18,SAM!$A$7:$GU$209,MATCH($Q28,SAM!$A$7:$GU$7,0),)</f>
        <v>1E-4</v>
      </c>
      <c r="T28" s="32">
        <f>VLOOKUP($P28,SAM!$A$7:$GU$209,MATCH($Q28,SAM!$A$7:$GU$7,0),)</f>
        <v>1.0000009999999999</v>
      </c>
      <c r="U28" s="32"/>
      <c r="V28" s="32"/>
    </row>
    <row r="29" spans="1:25" x14ac:dyDescent="0.25">
      <c r="A29" s="11"/>
      <c r="B29" s="27" t="s">
        <v>1359</v>
      </c>
      <c r="C29" s="60">
        <f>[3]Petroleum!$F$8</f>
        <v>17.8</v>
      </c>
      <c r="D29" s="122">
        <f>R26/N26*1000</f>
        <v>7.8994561528190204E-6</v>
      </c>
      <c r="E29" s="60">
        <f>[3]Petroleum!$G$10</f>
        <v>4.9611367836179738</v>
      </c>
      <c r="F29" s="60">
        <v>0</v>
      </c>
      <c r="G29" s="60">
        <f t="shared" si="2"/>
        <v>12.838871115838181</v>
      </c>
      <c r="H29" s="60">
        <v>63.1</v>
      </c>
      <c r="I29" s="60"/>
      <c r="L29" t="s">
        <v>1376</v>
      </c>
      <c r="N29" s="108">
        <f>T29/C12*1000</f>
        <v>341.44536097587815</v>
      </c>
      <c r="P29" t="s">
        <v>17</v>
      </c>
      <c r="Q29" s="115" t="s">
        <v>35</v>
      </c>
      <c r="R29" s="32">
        <f>VLOOKUP($R$18,SAM!$A$7:$GU$209,MATCH($Q29,SAM!$A$7:$GU$7,0),)</f>
        <v>0</v>
      </c>
      <c r="S29" s="32">
        <f>HLOOKUP($S$18,SAM!$A$7:$GU$209,MATCH($Q29,SAM!$A$7:$GU$7,0),)</f>
        <v>4.716865092306028</v>
      </c>
      <c r="T29" s="32">
        <f>VLOOKUP($P29,SAM!$A$7:$GU$209,MATCH($Q29,SAM!$A$7:$GU$7,0),)</f>
        <v>241.06479676923792</v>
      </c>
    </row>
    <row r="30" spans="1:25" x14ac:dyDescent="0.25">
      <c r="A30" s="11"/>
      <c r="B30" s="115" t="s">
        <v>584</v>
      </c>
      <c r="C30" s="116">
        <f>1.8411*0.6</f>
        <v>1.10466</v>
      </c>
      <c r="D30" s="122">
        <f>R28/N28*1000</f>
        <v>1.1046588953411048E-4</v>
      </c>
      <c r="E30" s="133">
        <f>S28/N28*1000</f>
        <v>1.1046588953411048E-4</v>
      </c>
      <c r="F30" s="61">
        <v>0</v>
      </c>
      <c r="G30" s="61">
        <f t="shared" si="2"/>
        <v>1.10466</v>
      </c>
      <c r="H30" s="60"/>
      <c r="I30" s="60"/>
    </row>
    <row r="31" spans="1:25" x14ac:dyDescent="0.25">
      <c r="A31" s="11"/>
      <c r="C31" s="9"/>
      <c r="D31" s="30"/>
      <c r="E31" s="30"/>
      <c r="F31" s="30"/>
      <c r="G31" s="30"/>
      <c r="H31" s="10"/>
      <c r="I31" s="9"/>
      <c r="R31" s="32"/>
    </row>
    <row r="35" spans="3:7" x14ac:dyDescent="0.25">
      <c r="C35" s="30"/>
      <c r="D35" s="30"/>
      <c r="E35" s="10"/>
      <c r="F35" s="63"/>
      <c r="G35" s="30"/>
    </row>
    <row r="36" spans="3:7" x14ac:dyDescent="0.25">
      <c r="C36" s="30"/>
      <c r="D36" s="59"/>
      <c r="E36" s="9"/>
      <c r="F36" s="30"/>
    </row>
    <row r="37" spans="3:7" x14ac:dyDescent="0.25">
      <c r="C37" s="30"/>
      <c r="D37" s="59"/>
      <c r="E37" s="9"/>
      <c r="F37" s="30"/>
      <c r="G37" s="30"/>
    </row>
    <row r="38" spans="3:7" x14ac:dyDescent="0.25">
      <c r="C38" s="31"/>
      <c r="D38" s="59"/>
      <c r="E38" s="9"/>
      <c r="F38" s="32"/>
      <c r="G38" s="22"/>
    </row>
    <row r="39" spans="3:7" x14ac:dyDescent="0.25">
      <c r="D39" s="32"/>
    </row>
    <row r="45" spans="3:7" x14ac:dyDescent="0.25">
      <c r="C45" s="9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B11"/>
  <sheetViews>
    <sheetView workbookViewId="0"/>
  </sheetViews>
  <sheetFormatPr defaultRowHeight="15" x14ac:dyDescent="0.25"/>
  <sheetData>
    <row r="1" spans="1:2" ht="18.75" x14ac:dyDescent="0.3">
      <c r="A1" s="2" t="s">
        <v>282</v>
      </c>
    </row>
    <row r="4" spans="1:2" x14ac:dyDescent="0.25">
      <c r="A4" s="3" t="s">
        <v>283</v>
      </c>
    </row>
    <row r="5" spans="1:2" x14ac:dyDescent="0.25">
      <c r="A5" s="5" t="s">
        <v>284</v>
      </c>
    </row>
    <row r="6" spans="1:2" x14ac:dyDescent="0.25">
      <c r="B6" s="5" t="s">
        <v>285</v>
      </c>
    </row>
    <row r="7" spans="1:2" x14ac:dyDescent="0.25">
      <c r="B7" t="s">
        <v>281</v>
      </c>
    </row>
    <row r="8" spans="1:2" x14ac:dyDescent="0.25">
      <c r="A8" t="s">
        <v>391</v>
      </c>
      <c r="B8">
        <v>1</v>
      </c>
    </row>
    <row r="9" spans="1:2" x14ac:dyDescent="0.25">
      <c r="A9" t="s">
        <v>392</v>
      </c>
      <c r="B9">
        <v>1</v>
      </c>
    </row>
    <row r="10" spans="1:2" x14ac:dyDescent="0.25">
      <c r="A10" t="s">
        <v>393</v>
      </c>
      <c r="B10">
        <v>1</v>
      </c>
    </row>
    <row r="11" spans="1:2" x14ac:dyDescent="0.25">
      <c r="A11" t="s">
        <v>394</v>
      </c>
      <c r="B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L21"/>
  <sheetViews>
    <sheetView workbookViewId="0"/>
  </sheetViews>
  <sheetFormatPr defaultRowHeight="15" x14ac:dyDescent="0.25"/>
  <cols>
    <col min="11" max="11" width="9.28515625" bestFit="1" customWidth="1"/>
  </cols>
  <sheetData>
    <row r="1" spans="1:12" ht="18.75" x14ac:dyDescent="0.3">
      <c r="A1" s="2" t="s">
        <v>416</v>
      </c>
    </row>
    <row r="3" spans="1:12" x14ac:dyDescent="0.25">
      <c r="L3">
        <v>52325.432882070083</v>
      </c>
    </row>
    <row r="4" spans="1:12" x14ac:dyDescent="0.25">
      <c r="C4">
        <v>58.4</v>
      </c>
    </row>
    <row r="5" spans="1:12" x14ac:dyDescent="0.25">
      <c r="A5" s="78" t="s">
        <v>853</v>
      </c>
      <c r="B5" s="77"/>
      <c r="C5" s="77"/>
    </row>
    <row r="6" spans="1:12" x14ac:dyDescent="0.25">
      <c r="A6" s="3" t="s">
        <v>519</v>
      </c>
    </row>
    <row r="7" spans="1:12" x14ac:dyDescent="0.25">
      <c r="B7" t="s">
        <v>518</v>
      </c>
    </row>
    <row r="8" spans="1:12" x14ac:dyDescent="0.25">
      <c r="A8" t="s">
        <v>46</v>
      </c>
      <c r="B8">
        <f>C4/10*1000</f>
        <v>5840</v>
      </c>
      <c r="C8" s="10"/>
      <c r="I8" s="22"/>
    </row>
    <row r="9" spans="1:12" x14ac:dyDescent="0.25">
      <c r="A9" t="s">
        <v>47</v>
      </c>
      <c r="B9">
        <f>B8</f>
        <v>5840</v>
      </c>
      <c r="C9" s="10"/>
      <c r="I9" s="22"/>
    </row>
    <row r="10" spans="1:12" x14ac:dyDescent="0.25">
      <c r="A10" t="s">
        <v>48</v>
      </c>
      <c r="B10">
        <f t="shared" ref="B10:B17" si="0">B9</f>
        <v>5840</v>
      </c>
      <c r="C10" s="10"/>
      <c r="I10" s="22"/>
    </row>
    <row r="11" spans="1:12" x14ac:dyDescent="0.25">
      <c r="A11" t="s">
        <v>49</v>
      </c>
      <c r="B11">
        <f t="shared" si="0"/>
        <v>5840</v>
      </c>
      <c r="C11" s="10"/>
      <c r="I11" s="22"/>
    </row>
    <row r="12" spans="1:12" x14ac:dyDescent="0.25">
      <c r="A12" t="s">
        <v>50</v>
      </c>
      <c r="B12">
        <f t="shared" si="0"/>
        <v>5840</v>
      </c>
      <c r="C12" s="10"/>
      <c r="I12" s="22"/>
    </row>
    <row r="13" spans="1:12" x14ac:dyDescent="0.25">
      <c r="A13" t="s">
        <v>51</v>
      </c>
      <c r="B13">
        <f t="shared" si="0"/>
        <v>5840</v>
      </c>
      <c r="C13" s="10"/>
      <c r="I13" s="22"/>
    </row>
    <row r="14" spans="1:12" x14ac:dyDescent="0.25">
      <c r="A14" t="s">
        <v>52</v>
      </c>
      <c r="B14">
        <f t="shared" si="0"/>
        <v>5840</v>
      </c>
      <c r="C14" s="10"/>
      <c r="I14" s="22"/>
    </row>
    <row r="15" spans="1:12" x14ac:dyDescent="0.25">
      <c r="A15" t="s">
        <v>53</v>
      </c>
      <c r="B15">
        <f t="shared" si="0"/>
        <v>5840</v>
      </c>
      <c r="C15" s="10"/>
      <c r="I15" s="22"/>
    </row>
    <row r="16" spans="1:12" x14ac:dyDescent="0.25">
      <c r="A16" t="s">
        <v>54</v>
      </c>
      <c r="B16">
        <f t="shared" si="0"/>
        <v>5840</v>
      </c>
      <c r="C16" s="10"/>
      <c r="I16" s="22"/>
    </row>
    <row r="17" spans="1:3" x14ac:dyDescent="0.25">
      <c r="A17" t="s">
        <v>716</v>
      </c>
      <c r="B17">
        <f t="shared" si="0"/>
        <v>5840</v>
      </c>
      <c r="C17" s="10"/>
    </row>
    <row r="18" spans="1:3" x14ac:dyDescent="0.25">
      <c r="C18" s="10"/>
    </row>
    <row r="19" spans="1:3" x14ac:dyDescent="0.25">
      <c r="C19" s="10"/>
    </row>
    <row r="20" spans="1:3" x14ac:dyDescent="0.25">
      <c r="C20" s="10"/>
    </row>
    <row r="21" spans="1:3" x14ac:dyDescent="0.25">
      <c r="C21" s="1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82B4-9F6C-4785-B547-4DADA6679416}">
  <sheetPr>
    <tabColor rgb="FF92D050"/>
  </sheetPr>
  <dimension ref="A1:BF251"/>
  <sheetViews>
    <sheetView workbookViewId="0"/>
  </sheetViews>
  <sheetFormatPr defaultRowHeight="15" x14ac:dyDescent="0.25"/>
  <cols>
    <col min="2" max="2" width="10.42578125" bestFit="1" customWidth="1"/>
    <col min="22" max="22" width="12.140625" bestFit="1" customWidth="1"/>
    <col min="23" max="23" width="14" bestFit="1" customWidth="1"/>
    <col min="24" max="24" width="11.42578125" bestFit="1" customWidth="1"/>
    <col min="25" max="25" width="10.42578125" bestFit="1" customWidth="1"/>
    <col min="43" max="43" width="42.140625" bestFit="1" customWidth="1"/>
    <col min="44" max="44" width="15.7109375" bestFit="1" customWidth="1"/>
    <col min="45" max="45" width="10.42578125" bestFit="1" customWidth="1"/>
    <col min="46" max="46" width="16.42578125" bestFit="1" customWidth="1"/>
    <col min="47" max="47" width="8" bestFit="1" customWidth="1"/>
    <col min="48" max="49" width="8" customWidth="1"/>
    <col min="50" max="51" width="11.28515625" bestFit="1" customWidth="1"/>
    <col min="54" max="55" width="12.7109375" bestFit="1" customWidth="1"/>
    <col min="57" max="57" width="16.5703125" customWidth="1"/>
  </cols>
  <sheetData>
    <row r="1" spans="1:58" x14ac:dyDescent="0.25">
      <c r="V1" t="s">
        <v>898</v>
      </c>
      <c r="W1" t="s">
        <v>988</v>
      </c>
      <c r="X1" t="s">
        <v>989</v>
      </c>
      <c r="Y1" t="s">
        <v>993</v>
      </c>
      <c r="Z1" t="s">
        <v>994</v>
      </c>
      <c r="AA1" t="s">
        <v>905</v>
      </c>
      <c r="AJ1" t="s">
        <v>982</v>
      </c>
      <c r="BB1" s="105" t="s">
        <v>899</v>
      </c>
      <c r="BC1" t="s">
        <v>907</v>
      </c>
    </row>
    <row r="2" spans="1:58" x14ac:dyDescent="0.25">
      <c r="P2" s="63"/>
      <c r="Q2" s="63"/>
      <c r="T2" t="s">
        <v>719</v>
      </c>
      <c r="U2" t="s">
        <v>746</v>
      </c>
      <c r="V2" s="17">
        <f>SUM(SAM!CF8:CP8)*1000</f>
        <v>7374.1084821381492</v>
      </c>
      <c r="W2" s="17">
        <f t="shared" ref="W2:W12" si="0">VLOOKUP($U2,$BB$5:$BC$15,2,0)</f>
        <v>1535000</v>
      </c>
      <c r="X2" s="17">
        <f>V2/W2*1000000</f>
        <v>4803.9794671909767</v>
      </c>
      <c r="Y2" s="17"/>
      <c r="Z2">
        <f>VLOOKUP($U2,$BB$23:$BC$33,2,)</f>
        <v>540000</v>
      </c>
      <c r="AA2" s="60">
        <f>W2/Z2</f>
        <v>2.8425925925925926</v>
      </c>
      <c r="AD2" s="31">
        <f>X2/X$3</f>
        <v>1.997642136157382</v>
      </c>
      <c r="AE2" s="31">
        <f>Y2/Y$3</f>
        <v>0</v>
      </c>
      <c r="AJ2" t="s">
        <v>899</v>
      </c>
      <c r="AK2" t="s">
        <v>900</v>
      </c>
      <c r="AL2" t="s">
        <v>2</v>
      </c>
      <c r="AM2" t="s">
        <v>987</v>
      </c>
      <c r="AN2" t="s">
        <v>901</v>
      </c>
      <c r="BB2" s="105" t="s">
        <v>2</v>
      </c>
      <c r="BC2" t="s">
        <v>983</v>
      </c>
      <c r="BE2" s="4" t="s">
        <v>903</v>
      </c>
      <c r="BF2" t="s">
        <v>750</v>
      </c>
    </row>
    <row r="3" spans="1:58" x14ac:dyDescent="0.25">
      <c r="P3" s="63"/>
      <c r="Q3" s="63"/>
      <c r="T3" t="s">
        <v>720</v>
      </c>
      <c r="U3" t="s">
        <v>747</v>
      </c>
      <c r="V3" s="17">
        <f>SUM(SAM!CF9:CP9)*1000</f>
        <v>28066.59068098239</v>
      </c>
      <c r="W3" s="17">
        <f t="shared" si="0"/>
        <v>11670950</v>
      </c>
      <c r="X3" s="17">
        <f t="shared" ref="X3:X12" si="1">V3/W3*1000000</f>
        <v>2404.8248583861973</v>
      </c>
      <c r="Y3" s="17">
        <f>VLOOKUP($U3,$AV$6:$AY$16,4,)</f>
        <v>17020</v>
      </c>
      <c r="Z3">
        <f t="shared" ref="Z3:Z12" si="2">VLOOKUP($U3,$BB$23:$BC$33,2,)</f>
        <v>2337264</v>
      </c>
      <c r="AA3" s="60">
        <f t="shared" ref="AA3:AA12" si="3">W3/Z3</f>
        <v>4.9934239349940786</v>
      </c>
      <c r="AD3" s="31">
        <f t="shared" ref="AD3:AD13" si="4">X3/X$3</f>
        <v>1</v>
      </c>
      <c r="AE3" s="31">
        <f t="shared" ref="AE3:AE12" si="5">Y3/Y$3</f>
        <v>1</v>
      </c>
      <c r="AJ3" t="s">
        <v>902</v>
      </c>
      <c r="AK3" t="s">
        <v>903</v>
      </c>
      <c r="AL3" t="s">
        <v>904</v>
      </c>
      <c r="AM3" t="str">
        <f t="shared" ref="AM3:AM66" si="6">VLOOKUP($AK3,$BE$2:$BF$75,2,)</f>
        <v>caofr</v>
      </c>
      <c r="AN3">
        <v>22373</v>
      </c>
      <c r="BE3" s="4" t="s">
        <v>909</v>
      </c>
      <c r="BF3" t="s">
        <v>750</v>
      </c>
    </row>
    <row r="4" spans="1:58" x14ac:dyDescent="0.25">
      <c r="P4" s="63"/>
      <c r="Q4" s="63"/>
      <c r="T4" t="s">
        <v>721</v>
      </c>
      <c r="U4" t="s">
        <v>748</v>
      </c>
      <c r="V4" s="17">
        <f>SUM(SAM!CF10:CP10)*1000</f>
        <v>1702.3298856169622</v>
      </c>
      <c r="W4" s="17">
        <f t="shared" si="0"/>
        <v>503068</v>
      </c>
      <c r="X4" s="17">
        <f t="shared" si="1"/>
        <v>3383.8961842473823</v>
      </c>
      <c r="Y4" s="17"/>
      <c r="Z4">
        <f t="shared" si="2"/>
        <v>222353</v>
      </c>
      <c r="AA4" s="60">
        <f t="shared" si="3"/>
        <v>2.2624745337368957</v>
      </c>
      <c r="AD4" s="31">
        <f t="shared" si="4"/>
        <v>1.407127913056508</v>
      </c>
      <c r="AE4" s="31">
        <f t="shared" si="5"/>
        <v>0</v>
      </c>
      <c r="AJ4" t="s">
        <v>905</v>
      </c>
      <c r="AK4" t="s">
        <v>903</v>
      </c>
      <c r="AL4" t="s">
        <v>906</v>
      </c>
      <c r="AM4" t="str">
        <f t="shared" si="6"/>
        <v>caofr</v>
      </c>
      <c r="AN4">
        <v>398685</v>
      </c>
      <c r="AQ4" s="105" t="s">
        <v>984</v>
      </c>
      <c r="AR4" s="105" t="s">
        <v>992</v>
      </c>
      <c r="BB4" s="105" t="s">
        <v>985</v>
      </c>
      <c r="BC4" t="s">
        <v>984</v>
      </c>
      <c r="BE4" s="4" t="s">
        <v>910</v>
      </c>
      <c r="BF4" t="s">
        <v>749</v>
      </c>
    </row>
    <row r="5" spans="1:58" x14ac:dyDescent="0.25">
      <c r="P5" s="63"/>
      <c r="Q5" s="63"/>
      <c r="T5" t="s">
        <v>722</v>
      </c>
      <c r="U5" t="s">
        <v>749</v>
      </c>
      <c r="V5" s="17">
        <f>SUM(SAM!CF11:CP11)*1000</f>
        <v>16905.350625662712</v>
      </c>
      <c r="W5" s="17">
        <f t="shared" si="0"/>
        <v>2266930</v>
      </c>
      <c r="X5" s="17">
        <f t="shared" si="1"/>
        <v>7457.376551398901</v>
      </c>
      <c r="Y5" s="17">
        <f>VLOOKUP($U5,$AV$6:$AY$16,4,)</f>
        <v>4279.3368482062351</v>
      </c>
      <c r="Z5">
        <f t="shared" si="2"/>
        <v>104541</v>
      </c>
      <c r="AA5" s="60">
        <f t="shared" si="3"/>
        <v>21.684602213485618</v>
      </c>
      <c r="AD5" s="31">
        <f t="shared" si="4"/>
        <v>3.1010060983831118</v>
      </c>
      <c r="AE5" s="31">
        <f t="shared" si="5"/>
        <v>0.25142989707439689</v>
      </c>
      <c r="AJ5" t="s">
        <v>907</v>
      </c>
      <c r="AK5" t="s">
        <v>903</v>
      </c>
      <c r="AL5" t="s">
        <v>908</v>
      </c>
      <c r="AM5" t="str">
        <f t="shared" si="6"/>
        <v>caofr</v>
      </c>
      <c r="AN5">
        <v>891979</v>
      </c>
      <c r="AQ5" s="105" t="s">
        <v>985</v>
      </c>
      <c r="AR5" t="s">
        <v>991</v>
      </c>
      <c r="AS5" t="s">
        <v>907</v>
      </c>
      <c r="AW5" t="s">
        <v>901</v>
      </c>
      <c r="AX5" t="s">
        <v>907</v>
      </c>
      <c r="AY5" t="s">
        <v>989</v>
      </c>
      <c r="BB5" s="4" t="s">
        <v>751</v>
      </c>
      <c r="BC5">
        <v>2371682</v>
      </c>
      <c r="BE5" s="4" t="s">
        <v>911</v>
      </c>
      <c r="BF5" t="s">
        <v>750</v>
      </c>
    </row>
    <row r="6" spans="1:58" x14ac:dyDescent="0.25">
      <c r="A6" t="s">
        <v>94</v>
      </c>
      <c r="B6" t="s">
        <v>185</v>
      </c>
      <c r="C6" t="s">
        <v>1343</v>
      </c>
      <c r="P6" s="63"/>
      <c r="Q6" s="63"/>
      <c r="T6" t="s">
        <v>723</v>
      </c>
      <c r="U6" t="s">
        <v>750</v>
      </c>
      <c r="V6" s="17">
        <f>SUM(SAM!CF12:CP12)*1000</f>
        <v>38420.437273352778</v>
      </c>
      <c r="W6" s="17">
        <f t="shared" si="0"/>
        <v>4797724</v>
      </c>
      <c r="X6" s="17">
        <f t="shared" si="1"/>
        <v>8008.0549179887757</v>
      </c>
      <c r="Y6" s="17">
        <f>VLOOKUP($U6,$AV$6:$AY$16,4,)</f>
        <v>9103.7420967847556</v>
      </c>
      <c r="Z6">
        <f t="shared" si="2"/>
        <v>197249</v>
      </c>
      <c r="AA6" s="60">
        <f t="shared" si="3"/>
        <v>24.323185415388672</v>
      </c>
      <c r="AB6" s="9"/>
      <c r="AD6" s="31">
        <f t="shared" si="4"/>
        <v>3.3299950680660921</v>
      </c>
      <c r="AE6" s="31">
        <f t="shared" si="5"/>
        <v>0.53488496455844625</v>
      </c>
      <c r="AJ6" t="s">
        <v>902</v>
      </c>
      <c r="AK6" t="s">
        <v>909</v>
      </c>
      <c r="AL6" t="s">
        <v>904</v>
      </c>
      <c r="AM6" t="str">
        <f t="shared" si="6"/>
        <v>caofr</v>
      </c>
      <c r="AN6">
        <v>2922</v>
      </c>
      <c r="AP6" t="str">
        <f>INDEX($BF$2:$BF$75,MATCH($AQ6,$BE$2:$BE$75,0))</f>
        <v>caofr</v>
      </c>
      <c r="AQ6" s="4" t="s">
        <v>903</v>
      </c>
      <c r="AR6">
        <v>7595</v>
      </c>
      <c r="AS6">
        <v>891979</v>
      </c>
      <c r="AT6" s="17">
        <f>(AR6*AS6)/1000000</f>
        <v>6774.5805049999999</v>
      </c>
      <c r="AV6" t="s">
        <v>750</v>
      </c>
      <c r="AW6">
        <f>SUMIF($AP$6:$AP$79,$AV6,$AT$6:$AT$79)</f>
        <v>40729.295492999991</v>
      </c>
      <c r="AX6" s="17">
        <f>SUMIF($AP$6:$AP$79,$AV6,$AS$6:$AS$79)</f>
        <v>4473907</v>
      </c>
      <c r="AY6" s="62">
        <f>AW6/AX6*1000000</f>
        <v>9103.7420967847556</v>
      </c>
      <c r="BB6" s="4" t="s">
        <v>747</v>
      </c>
      <c r="BC6">
        <v>11670950</v>
      </c>
      <c r="BE6" s="4" t="s">
        <v>912</v>
      </c>
      <c r="BF6" t="s">
        <v>750</v>
      </c>
    </row>
    <row r="7" spans="1:58" x14ac:dyDescent="0.25">
      <c r="A7" t="s">
        <v>719</v>
      </c>
      <c r="B7" t="s">
        <v>193</v>
      </c>
      <c r="C7" s="59">
        <f>W2/1000000</f>
        <v>1.5349999999999999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63"/>
      <c r="Q7" s="63"/>
      <c r="T7" t="s">
        <v>724</v>
      </c>
      <c r="U7" t="s">
        <v>751</v>
      </c>
      <c r="V7" s="17">
        <f>SUM(SAM!CF13:CP13)*1000</f>
        <v>14137.265383422497</v>
      </c>
      <c r="W7" s="17">
        <f t="shared" si="0"/>
        <v>2371682</v>
      </c>
      <c r="X7" s="17">
        <f t="shared" si="1"/>
        <v>5960.8604287684848</v>
      </c>
      <c r="Y7" s="17">
        <f>VLOOKUP($U7,$AV$6:$AY$16,4,)</f>
        <v>13679.633492179812</v>
      </c>
      <c r="Z7">
        <f t="shared" si="2"/>
        <v>127976</v>
      </c>
      <c r="AA7" s="60">
        <f t="shared" si="3"/>
        <v>18.532240420078764</v>
      </c>
      <c r="AB7" s="9"/>
      <c r="AD7" s="31">
        <f t="shared" si="4"/>
        <v>2.4787087541870436</v>
      </c>
      <c r="AE7" s="31">
        <f t="shared" si="5"/>
        <v>0.80373874807166934</v>
      </c>
      <c r="AJ7" t="s">
        <v>905</v>
      </c>
      <c r="AK7" t="s">
        <v>909</v>
      </c>
      <c r="AL7" t="s">
        <v>906</v>
      </c>
      <c r="AM7" t="str">
        <f t="shared" si="6"/>
        <v>caofr</v>
      </c>
      <c r="AN7">
        <v>86441</v>
      </c>
      <c r="AP7" t="str">
        <f>INDEX($BF$2:$BF$75,MATCH($AQ7,$BE$2:$BE$75,0))</f>
        <v>caofr</v>
      </c>
      <c r="AQ7" s="4" t="s">
        <v>909</v>
      </c>
      <c r="AR7">
        <v>17545</v>
      </c>
      <c r="AS7">
        <v>25258</v>
      </c>
      <c r="AT7" s="17">
        <f t="shared" ref="AT7:AT70" si="7">(AR7*AS7)/1000000</f>
        <v>443.15161000000001</v>
      </c>
      <c r="AV7" t="s">
        <v>749</v>
      </c>
      <c r="AW7">
        <f t="shared" ref="AW7:AW16" si="8">SUMIF($AP$6:$AP$79,$AV7,$AT$6:$AT$79)</f>
        <v>8638.5261219999993</v>
      </c>
      <c r="AX7" s="17">
        <f t="shared" ref="AX7:AX16" si="9">SUMIF($AP$6:$AP$79,$AV7,$AS$6:$AS$79)</f>
        <v>2018660</v>
      </c>
      <c r="AY7" s="62">
        <f t="shared" ref="AY7:AY14" si="10">AW7/AX7*1000000</f>
        <v>4279.3368482062351</v>
      </c>
      <c r="BB7" s="4" t="s">
        <v>748</v>
      </c>
      <c r="BC7">
        <v>503068</v>
      </c>
      <c r="BE7" s="4" t="s">
        <v>913</v>
      </c>
      <c r="BF7" t="s">
        <v>748</v>
      </c>
    </row>
    <row r="8" spans="1:58" x14ac:dyDescent="0.25">
      <c r="A8" t="s">
        <v>720</v>
      </c>
      <c r="B8" t="s">
        <v>193</v>
      </c>
      <c r="C8" s="59">
        <f t="shared" ref="C8:C16" si="11">W3/1000000</f>
        <v>11.670949999999999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63"/>
      <c r="Q8" s="63"/>
      <c r="T8" t="s">
        <v>725</v>
      </c>
      <c r="U8" t="s">
        <v>752</v>
      </c>
      <c r="V8" s="17">
        <f>SUM(SAM!CF14:CP14)*1000</f>
        <v>11736.096337132767</v>
      </c>
      <c r="W8" s="17">
        <f t="shared" si="0"/>
        <v>1964935</v>
      </c>
      <c r="X8" s="17">
        <f t="shared" si="1"/>
        <v>5972.7656829018606</v>
      </c>
      <c r="Y8" s="17"/>
      <c r="Z8">
        <f t="shared" si="2"/>
        <v>1333634</v>
      </c>
      <c r="AA8" s="60">
        <f t="shared" si="3"/>
        <v>1.4733690052893074</v>
      </c>
      <c r="AD8" s="31">
        <f t="shared" si="4"/>
        <v>2.4836593243260121</v>
      </c>
      <c r="AE8" s="31">
        <f t="shared" si="5"/>
        <v>0</v>
      </c>
      <c r="AJ8" t="s">
        <v>907</v>
      </c>
      <c r="AK8" t="s">
        <v>909</v>
      </c>
      <c r="AL8" t="s">
        <v>908</v>
      </c>
      <c r="AM8" t="str">
        <f t="shared" si="6"/>
        <v>caofr</v>
      </c>
      <c r="AN8">
        <v>25258</v>
      </c>
      <c r="AP8" t="str">
        <f>INDEX($BF$2:$BF$75,MATCH($AQ8,$BE$2:$BE$75,0))</f>
        <v>caveg</v>
      </c>
      <c r="AQ8" s="4" t="s">
        <v>910</v>
      </c>
      <c r="AR8">
        <v>70758</v>
      </c>
      <c r="AS8">
        <v>264</v>
      </c>
      <c r="AT8" s="17">
        <f t="shared" si="7"/>
        <v>18.680112000000001</v>
      </c>
      <c r="AV8" t="s">
        <v>748</v>
      </c>
      <c r="AW8">
        <f t="shared" si="8"/>
        <v>0</v>
      </c>
      <c r="AX8" s="17">
        <f t="shared" si="9"/>
        <v>0</v>
      </c>
      <c r="AY8" s="62"/>
      <c r="BB8" s="4" t="s">
        <v>750</v>
      </c>
      <c r="BC8">
        <v>4797724</v>
      </c>
      <c r="BE8" s="4" t="s">
        <v>914</v>
      </c>
      <c r="BF8" t="s">
        <v>756</v>
      </c>
    </row>
    <row r="9" spans="1:58" x14ac:dyDescent="0.25">
      <c r="A9" t="s">
        <v>721</v>
      </c>
      <c r="B9" t="s">
        <v>193</v>
      </c>
      <c r="C9" s="59">
        <f t="shared" si="11"/>
        <v>0.50306799999999996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63"/>
      <c r="Q9" s="63"/>
      <c r="T9" t="s">
        <v>726</v>
      </c>
      <c r="U9" t="s">
        <v>753</v>
      </c>
      <c r="V9" s="17">
        <f>SUM(SAM!CF15:CP15)*1000</f>
        <v>9197.6194584660825</v>
      </c>
      <c r="W9" s="17">
        <f t="shared" si="0"/>
        <v>2594467</v>
      </c>
      <c r="X9" s="17">
        <f t="shared" si="1"/>
        <v>3545.0901701451908</v>
      </c>
      <c r="Y9" s="17">
        <f>VLOOKUP($U9,$AV$6:$AY$16,4,)</f>
        <v>3226.0341850561213</v>
      </c>
      <c r="Z9">
        <f t="shared" si="2"/>
        <v>100460</v>
      </c>
      <c r="AA9" s="60">
        <f t="shared" si="3"/>
        <v>25.825870993430222</v>
      </c>
      <c r="AD9" s="31">
        <f t="shared" si="4"/>
        <v>1.4741573207639702</v>
      </c>
      <c r="AE9" s="31">
        <f t="shared" si="5"/>
        <v>0.18954372415135848</v>
      </c>
      <c r="AJ9" t="s">
        <v>907</v>
      </c>
      <c r="AK9" t="s">
        <v>910</v>
      </c>
      <c r="AL9" t="s">
        <v>908</v>
      </c>
      <c r="AM9" t="str">
        <f t="shared" si="6"/>
        <v>caveg</v>
      </c>
      <c r="AN9">
        <v>264</v>
      </c>
      <c r="AP9" t="str">
        <f>INDEX($BF$2:$BF$75,MATCH($AQ9,$BE$2:$BE$75,0))</f>
        <v>caofr</v>
      </c>
      <c r="AQ9" s="4" t="s">
        <v>911</v>
      </c>
      <c r="AR9">
        <v>13087</v>
      </c>
      <c r="AS9">
        <v>89065</v>
      </c>
      <c r="AT9" s="17">
        <f t="shared" si="7"/>
        <v>1165.5936549999999</v>
      </c>
      <c r="AV9" t="s">
        <v>756</v>
      </c>
      <c r="AW9">
        <f t="shared" si="8"/>
        <v>12.267887999999999</v>
      </c>
      <c r="AX9" s="17">
        <f t="shared" si="9"/>
        <v>1048</v>
      </c>
      <c r="AY9" s="62"/>
      <c r="BB9" s="4" t="s">
        <v>752</v>
      </c>
      <c r="BC9">
        <v>1964935</v>
      </c>
      <c r="BE9" s="4" t="s">
        <v>915</v>
      </c>
      <c r="BF9" t="s">
        <v>754</v>
      </c>
    </row>
    <row r="10" spans="1:58" x14ac:dyDescent="0.25">
      <c r="A10" t="s">
        <v>722</v>
      </c>
      <c r="B10" t="s">
        <v>193</v>
      </c>
      <c r="C10" s="59">
        <f t="shared" si="11"/>
        <v>2.2669299999999999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63"/>
      <c r="Q10" s="63"/>
      <c r="T10" t="s">
        <v>727</v>
      </c>
      <c r="U10" t="s">
        <v>754</v>
      </c>
      <c r="V10" s="17">
        <f>SUM(SAM!CF16:CP16)*1000</f>
        <v>1502.186825568835</v>
      </c>
      <c r="W10" s="17">
        <f t="shared" si="0"/>
        <v>102159</v>
      </c>
      <c r="X10" s="17">
        <f t="shared" si="1"/>
        <v>14704.400254200169</v>
      </c>
      <c r="Y10" s="17">
        <f>VLOOKUP($U10,$AV$6:$AY$16,4,)</f>
        <v>7771.7169614077884</v>
      </c>
      <c r="Z10">
        <f t="shared" si="2"/>
        <v>83095</v>
      </c>
      <c r="AA10" s="60">
        <f t="shared" si="3"/>
        <v>1.2294241530778025</v>
      </c>
      <c r="AD10" s="31">
        <f t="shared" si="4"/>
        <v>6.1145410248577656</v>
      </c>
      <c r="AE10" s="31">
        <f t="shared" si="5"/>
        <v>0.45662261817907102</v>
      </c>
      <c r="AJ10" t="s">
        <v>902</v>
      </c>
      <c r="AK10" t="s">
        <v>911</v>
      </c>
      <c r="AL10" t="s">
        <v>904</v>
      </c>
      <c r="AM10" t="str">
        <f t="shared" si="6"/>
        <v>caofr</v>
      </c>
      <c r="AN10">
        <v>16852</v>
      </c>
      <c r="AP10" t="str">
        <f>INDEX($BF$2:$BF$75,MATCH($AQ10,$BE$2:$BE$75,0))</f>
        <v>caofr</v>
      </c>
      <c r="AQ10" s="4" t="s">
        <v>912</v>
      </c>
      <c r="AR10">
        <v>6576</v>
      </c>
      <c r="AS10">
        <v>405135</v>
      </c>
      <c r="AT10" s="17">
        <f t="shared" si="7"/>
        <v>2664.1677599999998</v>
      </c>
      <c r="AV10" t="s">
        <v>754</v>
      </c>
      <c r="AW10">
        <f t="shared" si="8"/>
        <v>178.423078</v>
      </c>
      <c r="AX10" s="17">
        <f t="shared" si="9"/>
        <v>22958</v>
      </c>
      <c r="AY10" s="62">
        <f t="shared" si="10"/>
        <v>7771.7169614077884</v>
      </c>
      <c r="BB10" s="4" t="s">
        <v>756</v>
      </c>
      <c r="BC10">
        <v>113523</v>
      </c>
      <c r="BE10" s="4" t="s">
        <v>916</v>
      </c>
      <c r="BF10" t="s">
        <v>754</v>
      </c>
    </row>
    <row r="11" spans="1:58" x14ac:dyDescent="0.25">
      <c r="A11" t="s">
        <v>723</v>
      </c>
      <c r="B11" t="s">
        <v>193</v>
      </c>
      <c r="C11" s="59">
        <f t="shared" si="11"/>
        <v>4.7977239999999997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63"/>
      <c r="Q11" s="63"/>
      <c r="T11" t="s">
        <v>728</v>
      </c>
      <c r="U11" t="s">
        <v>755</v>
      </c>
      <c r="V11" s="17">
        <f>SUM(SAM!CF17:CP17)*1000</f>
        <v>10715.713738125703</v>
      </c>
      <c r="W11" s="17">
        <f t="shared" si="0"/>
        <v>19482246</v>
      </c>
      <c r="X11" s="17">
        <f>V11/W11*1000000</f>
        <v>550.02455764729098</v>
      </c>
      <c r="Y11" s="17"/>
      <c r="Z11">
        <f t="shared" si="2"/>
        <v>298611</v>
      </c>
      <c r="AA11" s="60">
        <f t="shared" si="3"/>
        <v>65.242894602007297</v>
      </c>
      <c r="AD11" s="31">
        <f t="shared" si="4"/>
        <v>0.2287170958538724</v>
      </c>
      <c r="AE11" s="31">
        <f t="shared" si="5"/>
        <v>0</v>
      </c>
      <c r="AJ11" t="s">
        <v>905</v>
      </c>
      <c r="AK11" t="s">
        <v>911</v>
      </c>
      <c r="AL11" t="s">
        <v>906</v>
      </c>
      <c r="AM11" t="str">
        <f t="shared" si="6"/>
        <v>caofr</v>
      </c>
      <c r="AN11">
        <v>52851</v>
      </c>
      <c r="AQ11" s="4" t="s">
        <v>913</v>
      </c>
      <c r="AS11">
        <v>345000</v>
      </c>
      <c r="AT11" s="17">
        <f t="shared" si="7"/>
        <v>0</v>
      </c>
      <c r="AV11" t="s">
        <v>752</v>
      </c>
      <c r="AW11">
        <f t="shared" si="8"/>
        <v>0</v>
      </c>
      <c r="AX11" s="17">
        <f t="shared" si="9"/>
        <v>0</v>
      </c>
      <c r="AY11" s="62"/>
      <c r="BB11" s="4" t="s">
        <v>754</v>
      </c>
      <c r="BC11">
        <v>102159</v>
      </c>
      <c r="BE11" s="4" t="s">
        <v>917</v>
      </c>
      <c r="BF11" t="s">
        <v>750</v>
      </c>
    </row>
    <row r="12" spans="1:58" x14ac:dyDescent="0.25">
      <c r="A12" t="s">
        <v>724</v>
      </c>
      <c r="B12" t="s">
        <v>193</v>
      </c>
      <c r="C12" s="59">
        <f t="shared" si="11"/>
        <v>2.3716819999999998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63"/>
      <c r="Q12" s="63"/>
      <c r="T12" t="s">
        <v>729</v>
      </c>
      <c r="U12" t="s">
        <v>756</v>
      </c>
      <c r="V12" s="17">
        <f>SUM(SAM!CF18:CP18)*1000</f>
        <v>10264.72521342453</v>
      </c>
      <c r="W12" s="17">
        <f t="shared" si="0"/>
        <v>113523</v>
      </c>
      <c r="X12" s="17">
        <f t="shared" si="1"/>
        <v>90419.784655308002</v>
      </c>
      <c r="Y12" s="17"/>
      <c r="Z12">
        <f t="shared" si="2"/>
        <v>44491</v>
      </c>
      <c r="AA12" s="60">
        <f t="shared" si="3"/>
        <v>2.5515947045469871</v>
      </c>
      <c r="AD12" s="31">
        <f t="shared" si="4"/>
        <v>37.599322187639849</v>
      </c>
      <c r="AE12" s="31">
        <f t="shared" si="5"/>
        <v>0</v>
      </c>
      <c r="AJ12" t="s">
        <v>907</v>
      </c>
      <c r="AK12" t="s">
        <v>911</v>
      </c>
      <c r="AL12" t="s">
        <v>908</v>
      </c>
      <c r="AM12" t="str">
        <f t="shared" si="6"/>
        <v>caofr</v>
      </c>
      <c r="AN12">
        <v>89065</v>
      </c>
      <c r="AQ12" s="4" t="s">
        <v>914</v>
      </c>
      <c r="AS12">
        <v>780</v>
      </c>
      <c r="AT12" s="17">
        <f t="shared" si="7"/>
        <v>0</v>
      </c>
      <c r="AV12" t="s">
        <v>751</v>
      </c>
      <c r="AW12">
        <f t="shared" si="8"/>
        <v>32443.740519999999</v>
      </c>
      <c r="AX12" s="17">
        <f t="shared" si="9"/>
        <v>2371682</v>
      </c>
      <c r="AY12" s="62">
        <f t="shared" si="10"/>
        <v>13679.633492179812</v>
      </c>
      <c r="BB12" s="4" t="s">
        <v>755</v>
      </c>
      <c r="BC12">
        <v>19482246</v>
      </c>
      <c r="BE12" s="4" t="s">
        <v>918</v>
      </c>
      <c r="BF12" t="s">
        <v>748</v>
      </c>
    </row>
    <row r="13" spans="1:58" x14ac:dyDescent="0.25">
      <c r="A13" t="s">
        <v>725</v>
      </c>
      <c r="B13" t="s">
        <v>193</v>
      </c>
      <c r="C13" s="59">
        <f t="shared" si="11"/>
        <v>1.9649350000000001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W13" s="17">
        <f>1000000/X13*V12</f>
        <v>1807447.6337680819</v>
      </c>
      <c r="X13" s="26">
        <f>AVERAGE(X2:X11)</f>
        <v>5679.1273072875219</v>
      </c>
      <c r="AD13" s="31">
        <f t="shared" si="4"/>
        <v>2.3615554735651751</v>
      </c>
      <c r="AJ13" t="s">
        <v>902</v>
      </c>
      <c r="AK13" t="s">
        <v>912</v>
      </c>
      <c r="AL13" t="s">
        <v>904</v>
      </c>
      <c r="AM13" t="str">
        <f t="shared" si="6"/>
        <v>caofr</v>
      </c>
      <c r="AN13">
        <v>6902</v>
      </c>
      <c r="AQ13" s="4" t="s">
        <v>915</v>
      </c>
      <c r="AS13">
        <v>66355</v>
      </c>
      <c r="AT13" s="17">
        <f t="shared" si="7"/>
        <v>0</v>
      </c>
      <c r="AV13" t="s">
        <v>747</v>
      </c>
      <c r="AW13">
        <f t="shared" si="8"/>
        <v>6730.5590000000002</v>
      </c>
      <c r="AX13" s="17">
        <f t="shared" si="9"/>
        <v>395450</v>
      </c>
      <c r="AY13" s="62">
        <f t="shared" si="10"/>
        <v>17020</v>
      </c>
      <c r="BB13" s="4" t="s">
        <v>753</v>
      </c>
      <c r="BC13">
        <v>2594467</v>
      </c>
      <c r="BE13" s="4" t="s">
        <v>919</v>
      </c>
      <c r="BF13" t="s">
        <v>749</v>
      </c>
    </row>
    <row r="14" spans="1:58" x14ac:dyDescent="0.25">
      <c r="A14" t="s">
        <v>726</v>
      </c>
      <c r="B14" t="s">
        <v>193</v>
      </c>
      <c r="C14" s="59">
        <f t="shared" si="11"/>
        <v>2.5944669999999999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V14" t="s">
        <v>901</v>
      </c>
      <c r="W14" t="s">
        <v>994</v>
      </c>
      <c r="AJ14" t="s">
        <v>905</v>
      </c>
      <c r="AK14" t="s">
        <v>912</v>
      </c>
      <c r="AL14" t="s">
        <v>906</v>
      </c>
      <c r="AM14" t="str">
        <f t="shared" si="6"/>
        <v>caofr</v>
      </c>
      <c r="AN14">
        <v>586982</v>
      </c>
      <c r="AP14" t="str">
        <f>INDEX($BF$2:$BF$75,MATCH($AQ14,$BE$2:$BE$75,0))</f>
        <v>capul</v>
      </c>
      <c r="AQ14" s="4" t="s">
        <v>916</v>
      </c>
      <c r="AR14">
        <v>7633</v>
      </c>
      <c r="AS14">
        <v>20997</v>
      </c>
      <c r="AT14" s="17">
        <f t="shared" si="7"/>
        <v>160.27010100000001</v>
      </c>
      <c r="AV14" t="s">
        <v>753</v>
      </c>
      <c r="AW14">
        <f t="shared" si="8"/>
        <v>8369.8392339999991</v>
      </c>
      <c r="AX14" s="17">
        <f t="shared" si="9"/>
        <v>2594467</v>
      </c>
      <c r="AY14" s="62">
        <f t="shared" si="10"/>
        <v>3226.0341850561213</v>
      </c>
      <c r="BB14" s="4" t="s">
        <v>749</v>
      </c>
      <c r="BC14">
        <v>2266930</v>
      </c>
      <c r="BE14" s="4" t="s">
        <v>920</v>
      </c>
      <c r="BF14" t="s">
        <v>749</v>
      </c>
    </row>
    <row r="15" spans="1:58" x14ac:dyDescent="0.25">
      <c r="A15" t="s">
        <v>727</v>
      </c>
      <c r="B15" t="s">
        <v>193</v>
      </c>
      <c r="C15" s="59">
        <f t="shared" si="11"/>
        <v>0.102159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T15" t="s">
        <v>719</v>
      </c>
      <c r="V15" s="17">
        <f t="array" ref="V15:V25">TRANSPOSE(SAM!B184:L184)*1000</f>
        <v>1138.0337212306383</v>
      </c>
      <c r="W15" s="17">
        <f>Z2</f>
        <v>540000</v>
      </c>
      <c r="X15" s="17">
        <f>V15/W15*1000000</f>
        <v>2107.4698541308121</v>
      </c>
      <c r="AJ15" t="s">
        <v>907</v>
      </c>
      <c r="AK15" t="s">
        <v>912</v>
      </c>
      <c r="AL15" t="s">
        <v>908</v>
      </c>
      <c r="AM15" t="str">
        <f t="shared" si="6"/>
        <v>caofr</v>
      </c>
      <c r="AN15">
        <v>405135</v>
      </c>
      <c r="AP15" t="str">
        <f>INDEX($BF$2:$BF$75,MATCH($AQ15,$BE$2:$BE$75,0))</f>
        <v>caofr</v>
      </c>
      <c r="AQ15" s="4" t="s">
        <v>917</v>
      </c>
      <c r="AR15">
        <v>74102</v>
      </c>
      <c r="AS15">
        <v>2893</v>
      </c>
      <c r="AT15" s="17">
        <f t="shared" si="7"/>
        <v>214.37708599999999</v>
      </c>
      <c r="AV15" t="s">
        <v>755</v>
      </c>
      <c r="AW15">
        <f t="shared" si="8"/>
        <v>0</v>
      </c>
      <c r="AX15" s="17">
        <f t="shared" si="9"/>
        <v>0</v>
      </c>
      <c r="AY15" s="62"/>
      <c r="BB15" s="4" t="s">
        <v>746</v>
      </c>
      <c r="BC15">
        <v>1535000</v>
      </c>
      <c r="BE15" s="4" t="s">
        <v>921</v>
      </c>
      <c r="BF15" t="s">
        <v>752</v>
      </c>
    </row>
    <row r="16" spans="1:58" x14ac:dyDescent="0.25">
      <c r="A16" t="s">
        <v>728</v>
      </c>
      <c r="B16" t="s">
        <v>193</v>
      </c>
      <c r="C16" s="59">
        <f t="shared" si="11"/>
        <v>19.482246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T16" t="s">
        <v>720</v>
      </c>
      <c r="V16" s="17">
        <v>5130.9886174808235</v>
      </c>
      <c r="W16" s="17">
        <f t="shared" ref="W16:W25" si="12">Z3</f>
        <v>2337264</v>
      </c>
      <c r="X16" s="17">
        <f t="shared" ref="X16:X25" si="13">V16/W16*1000000</f>
        <v>2195.296987195637</v>
      </c>
      <c r="AJ16" t="s">
        <v>902</v>
      </c>
      <c r="AK16" t="s">
        <v>913</v>
      </c>
      <c r="AL16" t="s">
        <v>904</v>
      </c>
      <c r="AM16" t="str">
        <f t="shared" si="6"/>
        <v>caoce</v>
      </c>
      <c r="AN16">
        <v>131960</v>
      </c>
      <c r="AQ16" s="4" t="s">
        <v>918</v>
      </c>
      <c r="AS16">
        <v>228</v>
      </c>
      <c r="AT16" s="17">
        <f t="shared" si="7"/>
        <v>0</v>
      </c>
      <c r="AV16" t="s">
        <v>746</v>
      </c>
      <c r="AW16">
        <f t="shared" si="8"/>
        <v>0</v>
      </c>
      <c r="AX16" s="17">
        <f t="shared" si="9"/>
        <v>0</v>
      </c>
      <c r="AY16" s="62"/>
      <c r="BB16" s="4" t="s">
        <v>986</v>
      </c>
      <c r="BC16">
        <v>47402684</v>
      </c>
      <c r="BE16" s="4" t="s">
        <v>922</v>
      </c>
      <c r="BF16" t="s">
        <v>749</v>
      </c>
    </row>
    <row r="17" spans="1:58" x14ac:dyDescent="0.25">
      <c r="A17" t="s">
        <v>729</v>
      </c>
      <c r="B17" t="s">
        <v>193</v>
      </c>
      <c r="C17" s="59">
        <f t="shared" ref="C17" si="14">W12/1000000</f>
        <v>0.113523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T17" t="s">
        <v>721</v>
      </c>
      <c r="V17" s="17">
        <v>458.6174578062637</v>
      </c>
      <c r="W17" s="17">
        <f t="shared" si="12"/>
        <v>222353</v>
      </c>
      <c r="X17" s="17">
        <f t="shared" si="13"/>
        <v>2062.5647407782385</v>
      </c>
      <c r="AJ17" t="s">
        <v>905</v>
      </c>
      <c r="AK17" t="s">
        <v>913</v>
      </c>
      <c r="AL17" t="s">
        <v>906</v>
      </c>
      <c r="AM17" t="str">
        <f t="shared" si="6"/>
        <v>caoce</v>
      </c>
      <c r="AN17">
        <v>26144</v>
      </c>
      <c r="AP17" t="str">
        <f>INDEX($BF$2:$BF$75,MATCH($AQ17,$BE$2:$BE$75,0))</f>
        <v>caveg</v>
      </c>
      <c r="AQ17" s="4" t="s">
        <v>919</v>
      </c>
      <c r="AR17">
        <v>2083</v>
      </c>
      <c r="AS17">
        <v>165444</v>
      </c>
      <c r="AT17" s="17">
        <f t="shared" si="7"/>
        <v>344.61985199999998</v>
      </c>
      <c r="BE17" s="4" t="s">
        <v>923</v>
      </c>
      <c r="BF17" t="s">
        <v>748</v>
      </c>
    </row>
    <row r="18" spans="1:58" x14ac:dyDescent="0.25">
      <c r="T18" t="s">
        <v>722</v>
      </c>
      <c r="V18" s="17">
        <v>329.49943974081674</v>
      </c>
      <c r="W18" s="17">
        <f t="shared" si="12"/>
        <v>104541</v>
      </c>
      <c r="X18" s="17">
        <f t="shared" si="13"/>
        <v>3151.8680684211622</v>
      </c>
      <c r="AJ18" t="s">
        <v>907</v>
      </c>
      <c r="AK18" t="s">
        <v>913</v>
      </c>
      <c r="AL18" t="s">
        <v>908</v>
      </c>
      <c r="AM18" t="str">
        <f t="shared" si="6"/>
        <v>caoce</v>
      </c>
      <c r="AN18">
        <v>345000</v>
      </c>
      <c r="AP18" t="str">
        <f>INDEX($BF$2:$BF$75,MATCH($AQ18,$BE$2:$BE$75,0))</f>
        <v>caveg</v>
      </c>
      <c r="AQ18" s="4" t="s">
        <v>920</v>
      </c>
      <c r="AR18">
        <v>3186</v>
      </c>
      <c r="AS18">
        <v>225269</v>
      </c>
      <c r="AT18" s="17">
        <f t="shared" si="7"/>
        <v>717.70703400000002</v>
      </c>
      <c r="BE18" s="4" t="s">
        <v>924</v>
      </c>
      <c r="BF18" t="s">
        <v>750</v>
      </c>
    </row>
    <row r="19" spans="1:58" x14ac:dyDescent="0.25">
      <c r="T19" t="s">
        <v>723</v>
      </c>
      <c r="V19" s="17">
        <v>392.29903722425769</v>
      </c>
      <c r="W19" s="17">
        <f t="shared" si="12"/>
        <v>197249</v>
      </c>
      <c r="X19" s="17">
        <f t="shared" si="13"/>
        <v>1988.8518432248461</v>
      </c>
      <c r="AJ19" t="s">
        <v>902</v>
      </c>
      <c r="AK19" t="s">
        <v>914</v>
      </c>
      <c r="AL19" t="s">
        <v>904</v>
      </c>
      <c r="AM19" t="str">
        <f t="shared" si="6"/>
        <v>caoth</v>
      </c>
      <c r="AN19">
        <v>1229</v>
      </c>
      <c r="AQ19" s="4" t="s">
        <v>921</v>
      </c>
      <c r="AS19">
        <v>6721</v>
      </c>
      <c r="AT19" s="17">
        <f t="shared" si="7"/>
        <v>0</v>
      </c>
      <c r="BB19" s="105" t="s">
        <v>899</v>
      </c>
      <c r="BC19" t="s">
        <v>902</v>
      </c>
      <c r="BE19" s="4" t="s">
        <v>925</v>
      </c>
      <c r="BF19" t="s">
        <v>749</v>
      </c>
    </row>
    <row r="20" spans="1:58" x14ac:dyDescent="0.25">
      <c r="T20" t="s">
        <v>724</v>
      </c>
      <c r="V20" s="17">
        <v>286.89142199565555</v>
      </c>
      <c r="W20" s="17">
        <f t="shared" si="12"/>
        <v>127976</v>
      </c>
      <c r="X20" s="17">
        <f t="shared" si="13"/>
        <v>2241.7595642593574</v>
      </c>
      <c r="AJ20" t="s">
        <v>905</v>
      </c>
      <c r="AK20" t="s">
        <v>914</v>
      </c>
      <c r="AL20" t="s">
        <v>906</v>
      </c>
      <c r="AM20" t="str">
        <f t="shared" si="6"/>
        <v>caoth</v>
      </c>
      <c r="AN20">
        <v>6347</v>
      </c>
      <c r="AP20" t="str">
        <f>INDEX($BF$2:$BF$75,MATCH($AQ20,$BE$2:$BE$75,0))</f>
        <v>caveg</v>
      </c>
      <c r="AQ20" s="4" t="s">
        <v>922</v>
      </c>
      <c r="AR20">
        <v>9045</v>
      </c>
      <c r="AS20">
        <v>10474</v>
      </c>
      <c r="AT20" s="17">
        <f t="shared" si="7"/>
        <v>94.73733</v>
      </c>
      <c r="BB20" s="105" t="s">
        <v>2</v>
      </c>
      <c r="BC20" t="s">
        <v>983</v>
      </c>
      <c r="BE20" s="4" t="s">
        <v>926</v>
      </c>
      <c r="BF20" t="s">
        <v>756</v>
      </c>
    </row>
    <row r="21" spans="1:58" x14ac:dyDescent="0.25">
      <c r="T21" t="s">
        <v>725</v>
      </c>
      <c r="V21" s="17">
        <v>2594.6806939425278</v>
      </c>
      <c r="W21" s="17">
        <f t="shared" si="12"/>
        <v>1333634</v>
      </c>
      <c r="X21" s="17">
        <f t="shared" si="13"/>
        <v>1945.5717940173449</v>
      </c>
      <c r="AJ21" t="s">
        <v>907</v>
      </c>
      <c r="AK21" t="s">
        <v>914</v>
      </c>
      <c r="AL21" t="s">
        <v>908</v>
      </c>
      <c r="AM21" t="str">
        <f t="shared" si="6"/>
        <v>caoth</v>
      </c>
      <c r="AN21">
        <v>780</v>
      </c>
      <c r="AQ21" s="4" t="s">
        <v>923</v>
      </c>
      <c r="AS21">
        <v>2370</v>
      </c>
      <c r="AT21" s="17">
        <f t="shared" si="7"/>
        <v>0</v>
      </c>
      <c r="BE21" s="4" t="s">
        <v>927</v>
      </c>
      <c r="BF21" t="s">
        <v>756</v>
      </c>
    </row>
    <row r="22" spans="1:58" x14ac:dyDescent="0.25">
      <c r="T22" t="s">
        <v>726</v>
      </c>
      <c r="V22" s="17">
        <v>182.21518650909874</v>
      </c>
      <c r="W22" s="17">
        <f t="shared" si="12"/>
        <v>100460</v>
      </c>
      <c r="X22" s="17">
        <f t="shared" si="13"/>
        <v>1813.808346696185</v>
      </c>
      <c r="AJ22" t="s">
        <v>902</v>
      </c>
      <c r="AK22" t="s">
        <v>915</v>
      </c>
      <c r="AL22" t="s">
        <v>904</v>
      </c>
      <c r="AM22" t="str">
        <f t="shared" si="6"/>
        <v>capul</v>
      </c>
      <c r="AN22">
        <v>59300</v>
      </c>
      <c r="AP22" t="str">
        <f>INDEX($BF$2:$BF$75,MATCH($AQ22,$BE$2:$BE$75,0))</f>
        <v>caofr</v>
      </c>
      <c r="AQ22" s="4" t="s">
        <v>924</v>
      </c>
      <c r="AR22">
        <v>84291</v>
      </c>
      <c r="AS22">
        <v>421</v>
      </c>
      <c r="AT22" s="17">
        <f t="shared" si="7"/>
        <v>35.486511</v>
      </c>
      <c r="BB22" s="105" t="s">
        <v>985</v>
      </c>
      <c r="BC22" t="s">
        <v>984</v>
      </c>
      <c r="BE22" s="4" t="s">
        <v>928</v>
      </c>
      <c r="BF22" t="s">
        <v>754</v>
      </c>
    </row>
    <row r="23" spans="1:58" x14ac:dyDescent="0.25">
      <c r="T23" t="s">
        <v>727</v>
      </c>
      <c r="V23" s="17">
        <v>165.38896331747395</v>
      </c>
      <c r="W23" s="17">
        <f t="shared" si="12"/>
        <v>83095</v>
      </c>
      <c r="X23" s="17">
        <f t="shared" si="13"/>
        <v>1990.3599893793121</v>
      </c>
      <c r="AJ23" t="s">
        <v>905</v>
      </c>
      <c r="AK23" t="s">
        <v>915</v>
      </c>
      <c r="AL23" t="s">
        <v>906</v>
      </c>
      <c r="AM23" t="str">
        <f t="shared" si="6"/>
        <v>capul</v>
      </c>
      <c r="AN23">
        <v>11190</v>
      </c>
      <c r="AQ23" s="4" t="s">
        <v>925</v>
      </c>
      <c r="AS23">
        <v>1232</v>
      </c>
      <c r="AT23" s="17">
        <f t="shared" si="7"/>
        <v>0</v>
      </c>
      <c r="BB23" s="4" t="s">
        <v>751</v>
      </c>
      <c r="BC23">
        <v>127976</v>
      </c>
      <c r="BE23" s="4" t="s">
        <v>929</v>
      </c>
      <c r="BF23" t="s">
        <v>749</v>
      </c>
    </row>
    <row r="24" spans="1:58" x14ac:dyDescent="0.25">
      <c r="T24" t="s">
        <v>728</v>
      </c>
      <c r="V24" s="17">
        <v>879.88608074156753</v>
      </c>
      <c r="W24" s="17">
        <f t="shared" si="12"/>
        <v>298611</v>
      </c>
      <c r="X24" s="17">
        <f t="shared" si="13"/>
        <v>2946.5963435424937</v>
      </c>
      <c r="AJ24" t="s">
        <v>907</v>
      </c>
      <c r="AK24" t="s">
        <v>915</v>
      </c>
      <c r="AL24" t="s">
        <v>908</v>
      </c>
      <c r="AM24" t="str">
        <f t="shared" si="6"/>
        <v>capul</v>
      </c>
      <c r="AN24">
        <v>66355</v>
      </c>
      <c r="AQ24" s="4" t="s">
        <v>926</v>
      </c>
      <c r="AS24">
        <v>17809</v>
      </c>
      <c r="AT24" s="17">
        <f t="shared" si="7"/>
        <v>0</v>
      </c>
      <c r="BB24" s="4" t="s">
        <v>747</v>
      </c>
      <c r="BC24">
        <v>2337264</v>
      </c>
      <c r="BE24" s="4" t="s">
        <v>930</v>
      </c>
      <c r="BF24" t="s">
        <v>756</v>
      </c>
    </row>
    <row r="25" spans="1:58" x14ac:dyDescent="0.25">
      <c r="T25" t="s">
        <v>729</v>
      </c>
      <c r="V25" s="17">
        <v>5461.8586019405611</v>
      </c>
      <c r="W25" s="17">
        <f t="shared" si="12"/>
        <v>44491</v>
      </c>
      <c r="X25" s="17">
        <f t="shared" si="13"/>
        <v>122763.22406645301</v>
      </c>
      <c r="AJ25" t="s">
        <v>902</v>
      </c>
      <c r="AK25" t="s">
        <v>916</v>
      </c>
      <c r="AL25" t="s">
        <v>904</v>
      </c>
      <c r="AM25" t="str">
        <f t="shared" si="6"/>
        <v>capul</v>
      </c>
      <c r="AN25">
        <v>3825</v>
      </c>
      <c r="AP25" t="str">
        <f>INDEX($BF$2:$BF$75,MATCH($AQ25,$BE$2:$BE$75,0))</f>
        <v>caoth</v>
      </c>
      <c r="AQ25" s="4" t="s">
        <v>927</v>
      </c>
      <c r="AR25">
        <v>11706</v>
      </c>
      <c r="AS25">
        <v>1048</v>
      </c>
      <c r="AT25" s="17">
        <f t="shared" si="7"/>
        <v>12.267887999999999</v>
      </c>
      <c r="BB25" s="4" t="s">
        <v>748</v>
      </c>
      <c r="BC25">
        <v>222353</v>
      </c>
      <c r="BE25" s="4" t="s">
        <v>931</v>
      </c>
      <c r="BF25" t="s">
        <v>750</v>
      </c>
    </row>
    <row r="26" spans="1:58" x14ac:dyDescent="0.25">
      <c r="AJ26" t="s">
        <v>905</v>
      </c>
      <c r="AK26" t="s">
        <v>916</v>
      </c>
      <c r="AL26" t="s">
        <v>906</v>
      </c>
      <c r="AM26" t="str">
        <f t="shared" si="6"/>
        <v>capul</v>
      </c>
      <c r="AN26">
        <v>54894</v>
      </c>
      <c r="AQ26" s="4" t="s">
        <v>928</v>
      </c>
      <c r="AS26">
        <v>4801</v>
      </c>
      <c r="AT26" s="17">
        <f t="shared" si="7"/>
        <v>0</v>
      </c>
      <c r="BB26" s="4" t="s">
        <v>750</v>
      </c>
      <c r="BC26">
        <v>197249</v>
      </c>
      <c r="BE26" s="4" t="s">
        <v>932</v>
      </c>
      <c r="BF26" t="s">
        <v>750</v>
      </c>
    </row>
    <row r="27" spans="1:58" x14ac:dyDescent="0.25">
      <c r="AJ27" t="s">
        <v>907</v>
      </c>
      <c r="AK27" t="s">
        <v>916</v>
      </c>
      <c r="AL27" t="s">
        <v>908</v>
      </c>
      <c r="AM27" t="str">
        <f t="shared" si="6"/>
        <v>capul</v>
      </c>
      <c r="AN27">
        <v>20997</v>
      </c>
      <c r="AP27" t="str">
        <f>INDEX($BF$2:$BF$75,MATCH($AQ27,$BE$2:$BE$75,0))</f>
        <v>caveg</v>
      </c>
      <c r="AQ27" s="4" t="s">
        <v>929</v>
      </c>
      <c r="AR27">
        <v>8230</v>
      </c>
      <c r="AS27">
        <v>29122</v>
      </c>
      <c r="AT27" s="17">
        <f t="shared" si="7"/>
        <v>239.67406</v>
      </c>
      <c r="BB27" s="4" t="s">
        <v>752</v>
      </c>
      <c r="BC27">
        <v>1333634</v>
      </c>
      <c r="BE27" s="4" t="s">
        <v>933</v>
      </c>
      <c r="BF27" t="s">
        <v>750</v>
      </c>
    </row>
    <row r="28" spans="1:58" x14ac:dyDescent="0.25">
      <c r="AJ28" t="s">
        <v>902</v>
      </c>
      <c r="AK28" t="s">
        <v>917</v>
      </c>
      <c r="AL28" t="s">
        <v>904</v>
      </c>
      <c r="AM28" t="str">
        <f t="shared" si="6"/>
        <v>caofr</v>
      </c>
      <c r="AN28">
        <v>300</v>
      </c>
      <c r="AQ28" s="4" t="s">
        <v>930</v>
      </c>
      <c r="AS28">
        <v>2266</v>
      </c>
      <c r="AT28" s="17">
        <f t="shared" si="7"/>
        <v>0</v>
      </c>
      <c r="BB28" s="4" t="s">
        <v>756</v>
      </c>
      <c r="BC28">
        <v>44491</v>
      </c>
      <c r="BE28" s="4" t="s">
        <v>934</v>
      </c>
      <c r="BF28" t="s">
        <v>751</v>
      </c>
    </row>
    <row r="29" spans="1:58" x14ac:dyDescent="0.25">
      <c r="T29" s="29" t="s">
        <v>1342</v>
      </c>
      <c r="AJ29" t="s">
        <v>905</v>
      </c>
      <c r="AK29" t="s">
        <v>917</v>
      </c>
      <c r="AL29" t="s">
        <v>906</v>
      </c>
      <c r="AM29" t="str">
        <f t="shared" si="6"/>
        <v>caofr</v>
      </c>
      <c r="AN29">
        <v>96433</v>
      </c>
      <c r="AP29" t="str">
        <f>INDEX($BF$2:$BF$75,MATCH($AQ29,$BE$2:$BE$75,0))</f>
        <v>caofr</v>
      </c>
      <c r="AQ29" s="4" t="s">
        <v>931</v>
      </c>
      <c r="AR29">
        <v>27276</v>
      </c>
      <c r="AS29">
        <v>1972</v>
      </c>
      <c r="AT29" s="17">
        <f t="shared" si="7"/>
        <v>53.788271999999999</v>
      </c>
      <c r="BB29" s="4" t="s">
        <v>754</v>
      </c>
      <c r="BC29">
        <v>83095</v>
      </c>
      <c r="BE29" s="4" t="s">
        <v>935</v>
      </c>
      <c r="BF29" t="s">
        <v>751</v>
      </c>
    </row>
    <row r="30" spans="1:58" x14ac:dyDescent="0.25">
      <c r="AJ30" t="s">
        <v>907</v>
      </c>
      <c r="AK30" t="s">
        <v>917</v>
      </c>
      <c r="AL30" t="s">
        <v>908</v>
      </c>
      <c r="AM30" t="str">
        <f t="shared" si="6"/>
        <v>caofr</v>
      </c>
      <c r="AN30">
        <v>2893</v>
      </c>
      <c r="AQ30" s="4" t="s">
        <v>932</v>
      </c>
      <c r="AS30">
        <v>11633</v>
      </c>
      <c r="AT30" s="17">
        <f t="shared" si="7"/>
        <v>0</v>
      </c>
      <c r="BB30" s="4" t="s">
        <v>755</v>
      </c>
      <c r="BC30">
        <v>298611</v>
      </c>
      <c r="BE30" s="4" t="s">
        <v>936</v>
      </c>
      <c r="BF30" t="s">
        <v>750</v>
      </c>
    </row>
    <row r="31" spans="1:58" x14ac:dyDescent="0.25">
      <c r="AJ31" t="s">
        <v>902</v>
      </c>
      <c r="AK31" t="s">
        <v>918</v>
      </c>
      <c r="AL31" t="s">
        <v>904</v>
      </c>
      <c r="AM31" t="str">
        <f t="shared" si="6"/>
        <v>caoce</v>
      </c>
      <c r="AN31">
        <v>570</v>
      </c>
      <c r="AQ31" s="4" t="s">
        <v>933</v>
      </c>
      <c r="AS31">
        <v>73104</v>
      </c>
      <c r="AT31" s="17">
        <f t="shared" si="7"/>
        <v>0</v>
      </c>
      <c r="BB31" s="4" t="s">
        <v>753</v>
      </c>
      <c r="BC31">
        <v>100460</v>
      </c>
      <c r="BE31" s="4" t="s">
        <v>937</v>
      </c>
      <c r="BF31" t="s">
        <v>756</v>
      </c>
    </row>
    <row r="32" spans="1:58" x14ac:dyDescent="0.25">
      <c r="AJ32" t="s">
        <v>905</v>
      </c>
      <c r="AK32" t="s">
        <v>918</v>
      </c>
      <c r="AL32" t="s">
        <v>906</v>
      </c>
      <c r="AM32" t="str">
        <f t="shared" si="6"/>
        <v>caoce</v>
      </c>
      <c r="AN32">
        <v>4000</v>
      </c>
      <c r="AP32" t="str">
        <f>INDEX($BF$2:$BF$75,MATCH($AQ32,$BE$2:$BE$75,0))</f>
        <v>cagra</v>
      </c>
      <c r="AQ32" s="4" t="s">
        <v>934</v>
      </c>
      <c r="AR32">
        <v>2908</v>
      </c>
      <c r="AS32">
        <v>378634</v>
      </c>
      <c r="AT32" s="17">
        <f t="shared" si="7"/>
        <v>1101.0676719999999</v>
      </c>
      <c r="BB32" s="4" t="s">
        <v>749</v>
      </c>
      <c r="BC32">
        <v>104541</v>
      </c>
      <c r="BE32" s="4" t="s">
        <v>938</v>
      </c>
      <c r="BF32" t="s">
        <v>749</v>
      </c>
    </row>
    <row r="33" spans="36:58" x14ac:dyDescent="0.25">
      <c r="AJ33" t="s">
        <v>907</v>
      </c>
      <c r="AK33" t="s">
        <v>918</v>
      </c>
      <c r="AL33" t="s">
        <v>908</v>
      </c>
      <c r="AM33" t="str">
        <f t="shared" si="6"/>
        <v>caoce</v>
      </c>
      <c r="AN33">
        <v>228</v>
      </c>
      <c r="AP33" t="str">
        <f>INDEX($BF$2:$BF$75,MATCH($AQ33,$BE$2:$BE$75,0))</f>
        <v>cagra</v>
      </c>
      <c r="AQ33" s="4" t="s">
        <v>935</v>
      </c>
      <c r="AR33">
        <v>15726</v>
      </c>
      <c r="AS33">
        <v>1993048</v>
      </c>
      <c r="AT33" s="17">
        <f t="shared" si="7"/>
        <v>31342.672847999998</v>
      </c>
      <c r="BB33" s="4" t="s">
        <v>746</v>
      </c>
      <c r="BC33">
        <v>540000</v>
      </c>
      <c r="BE33" s="4" t="s">
        <v>939</v>
      </c>
      <c r="BF33" t="s">
        <v>750</v>
      </c>
    </row>
    <row r="34" spans="36:58" x14ac:dyDescent="0.25">
      <c r="AJ34" t="s">
        <v>902</v>
      </c>
      <c r="AK34" t="s">
        <v>919</v>
      </c>
      <c r="AL34" t="s">
        <v>904</v>
      </c>
      <c r="AM34" t="str">
        <f t="shared" si="6"/>
        <v>caveg</v>
      </c>
      <c r="AN34">
        <v>2912</v>
      </c>
      <c r="AQ34" s="4" t="s">
        <v>936</v>
      </c>
      <c r="AS34">
        <v>19400</v>
      </c>
      <c r="AT34" s="17">
        <f t="shared" si="7"/>
        <v>0</v>
      </c>
      <c r="BB34" s="4" t="s">
        <v>986</v>
      </c>
      <c r="BC34">
        <v>5389674</v>
      </c>
      <c r="BE34" s="4" t="s">
        <v>940</v>
      </c>
      <c r="BF34" t="s">
        <v>749</v>
      </c>
    </row>
    <row r="35" spans="36:58" x14ac:dyDescent="0.25">
      <c r="AJ35" t="s">
        <v>905</v>
      </c>
      <c r="AK35" t="s">
        <v>919</v>
      </c>
      <c r="AL35" t="s">
        <v>906</v>
      </c>
      <c r="AM35" t="str">
        <f t="shared" si="6"/>
        <v>caveg</v>
      </c>
      <c r="AN35">
        <v>568146</v>
      </c>
      <c r="AQ35" s="4" t="s">
        <v>937</v>
      </c>
      <c r="AS35">
        <v>472</v>
      </c>
      <c r="AT35" s="17">
        <f t="shared" si="7"/>
        <v>0</v>
      </c>
      <c r="BE35" s="4" t="s">
        <v>941</v>
      </c>
      <c r="BF35" t="s">
        <v>754</v>
      </c>
    </row>
    <row r="36" spans="36:58" x14ac:dyDescent="0.25">
      <c r="AJ36" t="s">
        <v>907</v>
      </c>
      <c r="AK36" t="s">
        <v>919</v>
      </c>
      <c r="AL36" t="s">
        <v>908</v>
      </c>
      <c r="AM36" t="str">
        <f t="shared" si="6"/>
        <v>caveg</v>
      </c>
      <c r="AN36">
        <v>165444</v>
      </c>
      <c r="AP36" t="str">
        <f>INDEX($BF$2:$BF$75,MATCH($AQ36,$BE$2:$BE$75,0))</f>
        <v>caveg</v>
      </c>
      <c r="AQ36" s="4" t="s">
        <v>938</v>
      </c>
      <c r="AR36">
        <v>10744</v>
      </c>
      <c r="AT36" s="17">
        <f t="shared" si="7"/>
        <v>0</v>
      </c>
      <c r="BE36" s="4" t="s">
        <v>942</v>
      </c>
      <c r="BF36" t="s">
        <v>747</v>
      </c>
    </row>
    <row r="37" spans="36:58" x14ac:dyDescent="0.25">
      <c r="AJ37" t="s">
        <v>902</v>
      </c>
      <c r="AK37" t="s">
        <v>920</v>
      </c>
      <c r="AL37" t="s">
        <v>904</v>
      </c>
      <c r="AM37" t="str">
        <f t="shared" si="6"/>
        <v>caveg</v>
      </c>
      <c r="AN37">
        <v>7609</v>
      </c>
      <c r="AP37" t="str">
        <f>INDEX($BF$2:$BF$75,MATCH($AQ37,$BE$2:$BE$75,0))</f>
        <v>caofr</v>
      </c>
      <c r="AQ37" s="4" t="s">
        <v>939</v>
      </c>
      <c r="AR37">
        <v>25980</v>
      </c>
      <c r="AS37">
        <v>510524</v>
      </c>
      <c r="AT37" s="17">
        <f t="shared" si="7"/>
        <v>13263.41352</v>
      </c>
      <c r="BE37" s="4" t="s">
        <v>943</v>
      </c>
      <c r="BF37" t="s">
        <v>747</v>
      </c>
    </row>
    <row r="38" spans="36:58" x14ac:dyDescent="0.25">
      <c r="AJ38" t="s">
        <v>905</v>
      </c>
      <c r="AK38" t="s">
        <v>920</v>
      </c>
      <c r="AL38" t="s">
        <v>906</v>
      </c>
      <c r="AM38" t="str">
        <f t="shared" si="6"/>
        <v>caveg</v>
      </c>
      <c r="AN38">
        <v>296056</v>
      </c>
      <c r="AP38" t="str">
        <f>INDEX($BF$2:$BF$75,MATCH($AQ38,$BE$2:$BE$75,0))</f>
        <v>caveg</v>
      </c>
      <c r="AQ38" s="4" t="s">
        <v>940</v>
      </c>
      <c r="AR38">
        <v>7898</v>
      </c>
      <c r="AS38">
        <v>32005</v>
      </c>
      <c r="AT38" s="17">
        <f t="shared" si="7"/>
        <v>252.77548999999999</v>
      </c>
      <c r="BE38" s="4" t="s">
        <v>944</v>
      </c>
      <c r="BF38" t="s">
        <v>750</v>
      </c>
    </row>
    <row r="39" spans="36:58" x14ac:dyDescent="0.25">
      <c r="AJ39" t="s">
        <v>907</v>
      </c>
      <c r="AK39" t="s">
        <v>920</v>
      </c>
      <c r="AL39" t="s">
        <v>908</v>
      </c>
      <c r="AM39" t="str">
        <f t="shared" si="6"/>
        <v>caveg</v>
      </c>
      <c r="AN39">
        <v>225269</v>
      </c>
      <c r="AQ39" s="4" t="s">
        <v>941</v>
      </c>
      <c r="AS39">
        <v>7224</v>
      </c>
      <c r="AT39" s="17">
        <f t="shared" si="7"/>
        <v>0</v>
      </c>
      <c r="BE39" s="4" t="s">
        <v>945</v>
      </c>
      <c r="BF39" t="s">
        <v>749</v>
      </c>
    </row>
    <row r="40" spans="36:58" x14ac:dyDescent="0.25">
      <c r="AJ40" t="s">
        <v>902</v>
      </c>
      <c r="AK40" t="s">
        <v>921</v>
      </c>
      <c r="AL40" t="s">
        <v>904</v>
      </c>
      <c r="AM40" t="str">
        <f t="shared" si="6"/>
        <v>caoil</v>
      </c>
      <c r="AN40">
        <v>8914</v>
      </c>
      <c r="AQ40" s="4" t="s">
        <v>942</v>
      </c>
      <c r="AS40">
        <v>11275500</v>
      </c>
      <c r="AT40" s="17">
        <f t="shared" si="7"/>
        <v>0</v>
      </c>
      <c r="BE40" s="4" t="s">
        <v>946</v>
      </c>
      <c r="BF40" t="s">
        <v>748</v>
      </c>
    </row>
    <row r="41" spans="36:58" x14ac:dyDescent="0.25">
      <c r="AJ41" t="s">
        <v>905</v>
      </c>
      <c r="AK41" t="s">
        <v>921</v>
      </c>
      <c r="AL41" t="s">
        <v>906</v>
      </c>
      <c r="AM41" t="str">
        <f t="shared" si="6"/>
        <v>caoil</v>
      </c>
      <c r="AN41">
        <v>7540</v>
      </c>
      <c r="AP41" t="str">
        <f>INDEX($BF$2:$BF$75,MATCH($AQ41,$BE$2:$BE$75,0))</f>
        <v>camai</v>
      </c>
      <c r="AQ41" s="4" t="s">
        <v>943</v>
      </c>
      <c r="AR41">
        <v>17020</v>
      </c>
      <c r="AS41">
        <v>395450</v>
      </c>
      <c r="AT41" s="17">
        <f t="shared" si="7"/>
        <v>6730.5590000000002</v>
      </c>
      <c r="BE41" s="4" t="s">
        <v>947</v>
      </c>
      <c r="BF41" t="s">
        <v>749</v>
      </c>
    </row>
    <row r="42" spans="36:58" x14ac:dyDescent="0.25">
      <c r="AJ42" t="s">
        <v>907</v>
      </c>
      <c r="AK42" t="s">
        <v>921</v>
      </c>
      <c r="AL42" t="s">
        <v>908</v>
      </c>
      <c r="AM42" t="str">
        <f t="shared" si="6"/>
        <v>caoil</v>
      </c>
      <c r="AN42">
        <v>6721</v>
      </c>
      <c r="AP42" t="str">
        <f>INDEX($BF$2:$BF$75,MATCH($AQ42,$BE$2:$BE$75,0))</f>
        <v>caofr</v>
      </c>
      <c r="AQ42" s="4" t="s">
        <v>944</v>
      </c>
      <c r="AR42">
        <v>6197</v>
      </c>
      <c r="AS42">
        <v>112537</v>
      </c>
      <c r="AT42" s="17">
        <f t="shared" si="7"/>
        <v>697.39178900000002</v>
      </c>
      <c r="BE42" s="4" t="s">
        <v>948</v>
      </c>
      <c r="BF42" t="s">
        <v>750</v>
      </c>
    </row>
    <row r="43" spans="36:58" x14ac:dyDescent="0.25">
      <c r="AJ43" t="s">
        <v>902</v>
      </c>
      <c r="AK43" t="s">
        <v>922</v>
      </c>
      <c r="AL43" t="s">
        <v>904</v>
      </c>
      <c r="AM43" t="str">
        <f t="shared" si="6"/>
        <v>caveg</v>
      </c>
      <c r="AN43">
        <v>827</v>
      </c>
      <c r="AQ43" s="4" t="s">
        <v>945</v>
      </c>
      <c r="AS43">
        <v>15783</v>
      </c>
      <c r="AT43" s="17">
        <f t="shared" si="7"/>
        <v>0</v>
      </c>
      <c r="BE43" s="4" t="s">
        <v>949</v>
      </c>
      <c r="BF43" t="s">
        <v>748</v>
      </c>
    </row>
    <row r="44" spans="36:58" x14ac:dyDescent="0.25">
      <c r="AJ44" t="s">
        <v>905</v>
      </c>
      <c r="AK44" t="s">
        <v>922</v>
      </c>
      <c r="AL44" t="s">
        <v>906</v>
      </c>
      <c r="AM44" t="str">
        <f t="shared" si="6"/>
        <v>caveg</v>
      </c>
      <c r="AN44">
        <v>126651</v>
      </c>
      <c r="AQ44" s="4" t="s">
        <v>946</v>
      </c>
      <c r="AS44">
        <v>5160</v>
      </c>
      <c r="AT44" s="17">
        <f t="shared" si="7"/>
        <v>0</v>
      </c>
      <c r="BE44" s="4" t="s">
        <v>950</v>
      </c>
      <c r="BF44" t="s">
        <v>752</v>
      </c>
    </row>
    <row r="45" spans="36:58" x14ac:dyDescent="0.25">
      <c r="AJ45" t="s">
        <v>907</v>
      </c>
      <c r="AK45" t="s">
        <v>922</v>
      </c>
      <c r="AL45" t="s">
        <v>908</v>
      </c>
      <c r="AM45" t="str">
        <f t="shared" si="6"/>
        <v>caveg</v>
      </c>
      <c r="AN45">
        <v>10474</v>
      </c>
      <c r="AP45" t="str">
        <f>INDEX($BF$2:$BF$75,MATCH($AQ45,$BE$2:$BE$75,0))</f>
        <v>caveg</v>
      </c>
      <c r="AQ45" s="4" t="s">
        <v>947</v>
      </c>
      <c r="AR45">
        <v>24432</v>
      </c>
      <c r="AS45">
        <v>22869</v>
      </c>
      <c r="AT45" s="17">
        <f t="shared" si="7"/>
        <v>558.73540800000001</v>
      </c>
      <c r="BE45" s="4" t="s">
        <v>951</v>
      </c>
      <c r="BF45" t="s">
        <v>749</v>
      </c>
    </row>
    <row r="46" spans="36:58" x14ac:dyDescent="0.25">
      <c r="AJ46" t="s">
        <v>902</v>
      </c>
      <c r="AK46" t="s">
        <v>923</v>
      </c>
      <c r="AL46" t="s">
        <v>904</v>
      </c>
      <c r="AM46" t="str">
        <f t="shared" si="6"/>
        <v>caoce</v>
      </c>
      <c r="AN46">
        <v>5299</v>
      </c>
      <c r="AQ46" s="4" t="s">
        <v>948</v>
      </c>
      <c r="AS46">
        <v>23558</v>
      </c>
      <c r="AT46" s="17">
        <f t="shared" si="7"/>
        <v>0</v>
      </c>
      <c r="BE46" s="4" t="s">
        <v>952</v>
      </c>
      <c r="BF46" t="s">
        <v>750</v>
      </c>
    </row>
    <row r="47" spans="36:58" x14ac:dyDescent="0.25">
      <c r="AJ47" t="s">
        <v>905</v>
      </c>
      <c r="AK47" t="s">
        <v>923</v>
      </c>
      <c r="AL47" t="s">
        <v>906</v>
      </c>
      <c r="AM47" t="str">
        <f t="shared" si="6"/>
        <v>caoce</v>
      </c>
      <c r="AN47">
        <v>4473</v>
      </c>
      <c r="AQ47" s="4" t="s">
        <v>949</v>
      </c>
      <c r="AS47">
        <v>16500</v>
      </c>
      <c r="AT47" s="17">
        <f t="shared" si="7"/>
        <v>0</v>
      </c>
      <c r="BE47" s="4" t="s">
        <v>953</v>
      </c>
      <c r="BF47" t="s">
        <v>750</v>
      </c>
    </row>
    <row r="48" spans="36:58" x14ac:dyDescent="0.25">
      <c r="AJ48" t="s">
        <v>907</v>
      </c>
      <c r="AK48" t="s">
        <v>923</v>
      </c>
      <c r="AL48" t="s">
        <v>908</v>
      </c>
      <c r="AM48" t="str">
        <f t="shared" si="6"/>
        <v>caoce</v>
      </c>
      <c r="AN48">
        <v>2370</v>
      </c>
      <c r="AQ48" s="4" t="s">
        <v>950</v>
      </c>
      <c r="AS48">
        <v>14869</v>
      </c>
      <c r="AT48" s="17">
        <f t="shared" si="7"/>
        <v>0</v>
      </c>
      <c r="BE48" s="4" t="s">
        <v>954</v>
      </c>
      <c r="BF48" t="s">
        <v>750</v>
      </c>
    </row>
    <row r="49" spans="36:58" x14ac:dyDescent="0.25">
      <c r="AJ49" t="s">
        <v>902</v>
      </c>
      <c r="AK49" t="s">
        <v>924</v>
      </c>
      <c r="AL49" t="s">
        <v>904</v>
      </c>
      <c r="AM49" t="str">
        <f t="shared" si="6"/>
        <v>caofr</v>
      </c>
      <c r="AN49">
        <v>270</v>
      </c>
      <c r="AP49" t="str">
        <f>INDEX($BF$2:$BF$75,MATCH($AQ49,$BE$2:$BE$75,0))</f>
        <v>caveg</v>
      </c>
      <c r="AQ49" s="4" t="s">
        <v>951</v>
      </c>
      <c r="AR49">
        <v>3342</v>
      </c>
      <c r="AS49">
        <v>707242</v>
      </c>
      <c r="AT49" s="17">
        <f t="shared" si="7"/>
        <v>2363.6027640000002</v>
      </c>
      <c r="BE49" s="4" t="s">
        <v>955</v>
      </c>
      <c r="BF49" t="s">
        <v>750</v>
      </c>
    </row>
    <row r="50" spans="36:58" x14ac:dyDescent="0.25">
      <c r="AJ50" t="s">
        <v>905</v>
      </c>
      <c r="AK50" t="s">
        <v>924</v>
      </c>
      <c r="AL50" t="s">
        <v>906</v>
      </c>
      <c r="AM50" t="str">
        <f t="shared" si="6"/>
        <v>caofr</v>
      </c>
      <c r="AN50">
        <v>15593</v>
      </c>
      <c r="AP50" t="str">
        <f>INDEX($BF$2:$BF$75,MATCH($AQ50,$BE$2:$BE$75,0))</f>
        <v>caofr</v>
      </c>
      <c r="AQ50" s="4" t="s">
        <v>952</v>
      </c>
      <c r="AR50">
        <v>3639</v>
      </c>
      <c r="AS50">
        <v>1686455</v>
      </c>
      <c r="AT50" s="17">
        <f t="shared" si="7"/>
        <v>6137.0097450000003</v>
      </c>
      <c r="BE50" s="4" t="s">
        <v>956</v>
      </c>
      <c r="BF50" t="s">
        <v>754</v>
      </c>
    </row>
    <row r="51" spans="36:58" x14ac:dyDescent="0.25">
      <c r="AJ51" t="s">
        <v>907</v>
      </c>
      <c r="AK51" t="s">
        <v>924</v>
      </c>
      <c r="AL51" t="s">
        <v>908</v>
      </c>
      <c r="AM51" t="str">
        <f t="shared" si="6"/>
        <v>caofr</v>
      </c>
      <c r="AN51">
        <v>421</v>
      </c>
      <c r="AP51" t="str">
        <f>INDEX($BF$2:$BF$75,MATCH($AQ51,$BE$2:$BE$75,0))</f>
        <v>caofr</v>
      </c>
      <c r="AQ51" s="4" t="s">
        <v>953</v>
      </c>
      <c r="AR51">
        <v>10029</v>
      </c>
      <c r="AS51">
        <v>10543</v>
      </c>
      <c r="AT51" s="17">
        <f t="shared" si="7"/>
        <v>105.735747</v>
      </c>
      <c r="BE51" s="4" t="s">
        <v>957</v>
      </c>
      <c r="BF51" t="s">
        <v>754</v>
      </c>
    </row>
    <row r="52" spans="36:58" x14ac:dyDescent="0.25">
      <c r="AJ52" t="s">
        <v>902</v>
      </c>
      <c r="AK52" t="s">
        <v>925</v>
      </c>
      <c r="AL52" t="s">
        <v>904</v>
      </c>
      <c r="AM52" t="str">
        <f t="shared" si="6"/>
        <v>caveg</v>
      </c>
      <c r="AN52">
        <v>232</v>
      </c>
      <c r="AP52" t="str">
        <f>INDEX($BF$2:$BF$75,MATCH($AQ52,$BE$2:$BE$75,0))</f>
        <v>caofr</v>
      </c>
      <c r="AQ52" s="4" t="s">
        <v>954</v>
      </c>
      <c r="AR52">
        <v>31275</v>
      </c>
      <c r="AS52">
        <v>144300</v>
      </c>
      <c r="AT52" s="17">
        <f t="shared" si="7"/>
        <v>4512.9825000000001</v>
      </c>
      <c r="BE52" s="4" t="s">
        <v>958</v>
      </c>
      <c r="BF52" t="s">
        <v>750</v>
      </c>
    </row>
    <row r="53" spans="36:58" x14ac:dyDescent="0.25">
      <c r="AJ53" t="s">
        <v>905</v>
      </c>
      <c r="AK53" t="s">
        <v>925</v>
      </c>
      <c r="AL53" t="s">
        <v>906</v>
      </c>
      <c r="AM53" t="str">
        <f t="shared" si="6"/>
        <v>caveg</v>
      </c>
      <c r="AN53">
        <v>53103</v>
      </c>
      <c r="AP53" t="str">
        <f>INDEX($BF$2:$BF$75,MATCH($AQ53,$BE$2:$BE$75,0))</f>
        <v>caofr</v>
      </c>
      <c r="AQ53" s="4" t="s">
        <v>955</v>
      </c>
      <c r="AR53">
        <v>7289</v>
      </c>
      <c r="AS53">
        <v>407212</v>
      </c>
      <c r="AT53" s="17">
        <f t="shared" si="7"/>
        <v>2968.1682679999999</v>
      </c>
      <c r="BE53" s="4" t="s">
        <v>959</v>
      </c>
      <c r="BF53" t="s">
        <v>750</v>
      </c>
    </row>
    <row r="54" spans="36:58" x14ac:dyDescent="0.25">
      <c r="AJ54" t="s">
        <v>907</v>
      </c>
      <c r="AK54" t="s">
        <v>925</v>
      </c>
      <c r="AL54" t="s">
        <v>908</v>
      </c>
      <c r="AM54" t="str">
        <f t="shared" si="6"/>
        <v>caveg</v>
      </c>
      <c r="AN54">
        <v>1232</v>
      </c>
      <c r="AQ54" s="4" t="s">
        <v>956</v>
      </c>
      <c r="AS54">
        <v>821</v>
      </c>
      <c r="AT54" s="17">
        <f t="shared" si="7"/>
        <v>0</v>
      </c>
      <c r="BE54" s="4" t="s">
        <v>960</v>
      </c>
      <c r="BF54" t="s">
        <v>753</v>
      </c>
    </row>
    <row r="55" spans="36:58" x14ac:dyDescent="0.25">
      <c r="AJ55" t="s">
        <v>902</v>
      </c>
      <c r="AK55" t="s">
        <v>926</v>
      </c>
      <c r="AL55" t="s">
        <v>904</v>
      </c>
      <c r="AM55" t="str">
        <f t="shared" si="6"/>
        <v>caoth</v>
      </c>
      <c r="AN55">
        <v>7542</v>
      </c>
      <c r="AP55" t="str">
        <f t="shared" ref="AP55:AP60" si="15">INDEX($BF$2:$BF$75,MATCH($AQ55,$BE$2:$BE$75,0))</f>
        <v>capul</v>
      </c>
      <c r="AQ55" s="4" t="s">
        <v>957</v>
      </c>
      <c r="AR55">
        <v>9257</v>
      </c>
      <c r="AS55">
        <v>1961</v>
      </c>
      <c r="AT55" s="17">
        <f t="shared" si="7"/>
        <v>18.152977</v>
      </c>
      <c r="BE55" s="4" t="s">
        <v>961</v>
      </c>
      <c r="BF55" t="s">
        <v>749</v>
      </c>
    </row>
    <row r="56" spans="36:58" x14ac:dyDescent="0.25">
      <c r="AJ56" t="s">
        <v>905</v>
      </c>
      <c r="AK56" t="s">
        <v>926</v>
      </c>
      <c r="AL56" t="s">
        <v>906</v>
      </c>
      <c r="AM56" t="str">
        <f t="shared" si="6"/>
        <v>caoth</v>
      </c>
      <c r="AN56">
        <v>23613</v>
      </c>
      <c r="AP56" t="str">
        <f t="shared" si="15"/>
        <v>caofr</v>
      </c>
      <c r="AQ56" s="4" t="s">
        <v>958</v>
      </c>
      <c r="AR56">
        <v>6698</v>
      </c>
      <c r="AS56">
        <v>115106</v>
      </c>
      <c r="AT56" s="17">
        <f t="shared" si="7"/>
        <v>770.97998800000005</v>
      </c>
      <c r="BE56" s="4" t="s">
        <v>962</v>
      </c>
      <c r="BF56" t="s">
        <v>750</v>
      </c>
    </row>
    <row r="57" spans="36:58" x14ac:dyDescent="0.25">
      <c r="AJ57" t="s">
        <v>907</v>
      </c>
      <c r="AK57" t="s">
        <v>926</v>
      </c>
      <c r="AL57" t="s">
        <v>908</v>
      </c>
      <c r="AM57" t="str">
        <f t="shared" si="6"/>
        <v>caoth</v>
      </c>
      <c r="AN57">
        <v>17809</v>
      </c>
      <c r="AP57" t="str">
        <f t="shared" si="15"/>
        <v>caofr</v>
      </c>
      <c r="AQ57" s="4" t="s">
        <v>959</v>
      </c>
      <c r="AR57">
        <v>9745</v>
      </c>
      <c r="AS57">
        <v>60961</v>
      </c>
      <c r="AT57" s="17">
        <f t="shared" si="7"/>
        <v>594.06494499999997</v>
      </c>
      <c r="BE57" s="4" t="s">
        <v>963</v>
      </c>
      <c r="BF57" t="s">
        <v>752</v>
      </c>
    </row>
    <row r="58" spans="36:58" x14ac:dyDescent="0.25">
      <c r="AJ58" t="s">
        <v>907</v>
      </c>
      <c r="AK58" t="s">
        <v>927</v>
      </c>
      <c r="AL58" t="s">
        <v>908</v>
      </c>
      <c r="AM58" t="str">
        <f t="shared" si="6"/>
        <v>caoth</v>
      </c>
      <c r="AN58">
        <v>1048</v>
      </c>
      <c r="AP58" t="str">
        <f t="shared" si="15"/>
        <v>catub</v>
      </c>
      <c r="AQ58" s="4" t="s">
        <v>960</v>
      </c>
      <c r="AR58">
        <v>3226</v>
      </c>
      <c r="AS58">
        <v>2505775</v>
      </c>
      <c r="AT58" s="17">
        <f t="shared" si="7"/>
        <v>8083.63015</v>
      </c>
      <c r="BE58" s="4" t="s">
        <v>964</v>
      </c>
      <c r="BF58" t="s">
        <v>748</v>
      </c>
    </row>
    <row r="59" spans="36:58" x14ac:dyDescent="0.25">
      <c r="AJ59" t="s">
        <v>902</v>
      </c>
      <c r="AK59" t="s">
        <v>928</v>
      </c>
      <c r="AL59" t="s">
        <v>904</v>
      </c>
      <c r="AM59" t="str">
        <f t="shared" si="6"/>
        <v>capul</v>
      </c>
      <c r="AN59">
        <v>10990</v>
      </c>
      <c r="AP59" t="str">
        <f t="shared" si="15"/>
        <v>caveg</v>
      </c>
      <c r="AQ59" s="4" t="s">
        <v>961</v>
      </c>
      <c r="AR59">
        <v>4722</v>
      </c>
      <c r="AS59">
        <v>270486</v>
      </c>
      <c r="AT59" s="17">
        <f t="shared" si="7"/>
        <v>1277.2348919999999</v>
      </c>
      <c r="BE59" s="4" t="s">
        <v>965</v>
      </c>
      <c r="BF59" t="s">
        <v>748</v>
      </c>
    </row>
    <row r="60" spans="36:58" x14ac:dyDescent="0.25">
      <c r="AJ60" t="s">
        <v>905</v>
      </c>
      <c r="AK60" t="s">
        <v>928</v>
      </c>
      <c r="AL60" t="s">
        <v>906</v>
      </c>
      <c r="AM60" t="str">
        <f t="shared" si="6"/>
        <v>capul</v>
      </c>
      <c r="AN60">
        <v>4369</v>
      </c>
      <c r="AP60" t="str">
        <f t="shared" si="15"/>
        <v>caofr</v>
      </c>
      <c r="AQ60" s="4" t="s">
        <v>962</v>
      </c>
      <c r="AR60">
        <v>7219</v>
      </c>
      <c r="AS60">
        <v>153</v>
      </c>
      <c r="AT60" s="17">
        <f t="shared" si="7"/>
        <v>1.1045069999999999</v>
      </c>
      <c r="BE60" s="4" t="s">
        <v>966</v>
      </c>
      <c r="BF60" t="s">
        <v>748</v>
      </c>
    </row>
    <row r="61" spans="36:58" x14ac:dyDescent="0.25">
      <c r="AJ61" t="s">
        <v>907</v>
      </c>
      <c r="AK61" t="s">
        <v>928</v>
      </c>
      <c r="AL61" t="s">
        <v>908</v>
      </c>
      <c r="AM61" t="str">
        <f t="shared" si="6"/>
        <v>capul</v>
      </c>
      <c r="AN61">
        <v>4801</v>
      </c>
      <c r="AQ61" s="4" t="s">
        <v>963</v>
      </c>
      <c r="AS61">
        <v>95000</v>
      </c>
      <c r="AT61" s="17">
        <f t="shared" si="7"/>
        <v>0</v>
      </c>
      <c r="BE61" s="4" t="s">
        <v>967</v>
      </c>
      <c r="BF61" t="s">
        <v>756</v>
      </c>
    </row>
    <row r="62" spans="36:58" x14ac:dyDescent="0.25">
      <c r="AJ62" t="s">
        <v>902</v>
      </c>
      <c r="AK62" t="s">
        <v>929</v>
      </c>
      <c r="AL62" t="s">
        <v>904</v>
      </c>
      <c r="AM62" t="str">
        <f t="shared" si="6"/>
        <v>caveg</v>
      </c>
      <c r="AN62">
        <v>1680</v>
      </c>
      <c r="AQ62" s="4" t="s">
        <v>964</v>
      </c>
      <c r="AS62">
        <v>3077</v>
      </c>
      <c r="AT62" s="17">
        <f t="shared" si="7"/>
        <v>0</v>
      </c>
      <c r="BE62" s="4" t="s">
        <v>968</v>
      </c>
      <c r="BF62" t="s">
        <v>756</v>
      </c>
    </row>
    <row r="63" spans="36:58" x14ac:dyDescent="0.25">
      <c r="AJ63" t="s">
        <v>905</v>
      </c>
      <c r="AK63" t="s">
        <v>929</v>
      </c>
      <c r="AL63" t="s">
        <v>906</v>
      </c>
      <c r="AM63" t="str">
        <f t="shared" si="6"/>
        <v>caveg</v>
      </c>
      <c r="AN63">
        <v>173345</v>
      </c>
      <c r="AQ63" s="4" t="s">
        <v>965</v>
      </c>
      <c r="AS63">
        <v>2052</v>
      </c>
      <c r="AT63" s="17">
        <f t="shared" si="7"/>
        <v>0</v>
      </c>
      <c r="BE63" s="4" t="s">
        <v>969</v>
      </c>
      <c r="BF63" t="s">
        <v>748</v>
      </c>
    </row>
    <row r="64" spans="36:58" x14ac:dyDescent="0.25">
      <c r="AJ64" t="s">
        <v>907</v>
      </c>
      <c r="AK64" t="s">
        <v>929</v>
      </c>
      <c r="AL64" t="s">
        <v>908</v>
      </c>
      <c r="AM64" t="str">
        <f t="shared" si="6"/>
        <v>caveg</v>
      </c>
      <c r="AN64">
        <v>29122</v>
      </c>
      <c r="AQ64" s="4" t="s">
        <v>966</v>
      </c>
      <c r="AS64">
        <v>1681</v>
      </c>
      <c r="AT64" s="17">
        <f t="shared" si="7"/>
        <v>0</v>
      </c>
      <c r="BE64" s="4" t="s">
        <v>970</v>
      </c>
      <c r="BF64" t="s">
        <v>752</v>
      </c>
    </row>
    <row r="65" spans="36:58" x14ac:dyDescent="0.25">
      <c r="AJ65" t="s">
        <v>902</v>
      </c>
      <c r="AK65" t="s">
        <v>930</v>
      </c>
      <c r="AL65" t="s">
        <v>904</v>
      </c>
      <c r="AM65" t="str">
        <f t="shared" si="6"/>
        <v>caoth</v>
      </c>
      <c r="AN65">
        <v>3188</v>
      </c>
      <c r="AQ65" s="4" t="s">
        <v>967</v>
      </c>
      <c r="AS65">
        <v>73308</v>
      </c>
      <c r="AT65" s="17">
        <f t="shared" si="7"/>
        <v>0</v>
      </c>
      <c r="BE65" s="4" t="s">
        <v>971</v>
      </c>
      <c r="BF65" t="s">
        <v>750</v>
      </c>
    </row>
    <row r="66" spans="36:58" x14ac:dyDescent="0.25">
      <c r="AJ66" t="s">
        <v>905</v>
      </c>
      <c r="AK66" t="s">
        <v>930</v>
      </c>
      <c r="AL66" t="s">
        <v>906</v>
      </c>
      <c r="AM66" t="str">
        <f t="shared" si="6"/>
        <v>caoth</v>
      </c>
      <c r="AN66">
        <v>7108</v>
      </c>
      <c r="AQ66" s="4" t="s">
        <v>968</v>
      </c>
      <c r="AS66">
        <v>1118</v>
      </c>
      <c r="AT66" s="17">
        <f t="shared" si="7"/>
        <v>0</v>
      </c>
      <c r="BE66" s="4" t="s">
        <v>972</v>
      </c>
      <c r="BF66" t="s">
        <v>755</v>
      </c>
    </row>
    <row r="67" spans="36:58" x14ac:dyDescent="0.25">
      <c r="AJ67" t="s">
        <v>907</v>
      </c>
      <c r="AK67" t="s">
        <v>930</v>
      </c>
      <c r="AL67" t="s">
        <v>908</v>
      </c>
      <c r="AM67" t="str">
        <f t="shared" ref="AM67:AM130" si="16">VLOOKUP($AK67,$BE$2:$BF$75,2,)</f>
        <v>caoth</v>
      </c>
      <c r="AN67">
        <v>2266</v>
      </c>
      <c r="AQ67" s="4" t="s">
        <v>969</v>
      </c>
      <c r="AS67">
        <v>127000</v>
      </c>
      <c r="AT67" s="17">
        <f t="shared" si="7"/>
        <v>0</v>
      </c>
      <c r="BE67" s="4" t="s">
        <v>973</v>
      </c>
      <c r="BF67" t="s">
        <v>752</v>
      </c>
    </row>
    <row r="68" spans="36:58" x14ac:dyDescent="0.25">
      <c r="AJ68" t="s">
        <v>902</v>
      </c>
      <c r="AK68" t="s">
        <v>931</v>
      </c>
      <c r="AL68" t="s">
        <v>904</v>
      </c>
      <c r="AM68" t="str">
        <f t="shared" si="16"/>
        <v>caofr</v>
      </c>
      <c r="AN68">
        <v>610</v>
      </c>
      <c r="AQ68" s="4" t="s">
        <v>970</v>
      </c>
      <c r="AS68">
        <v>1170345</v>
      </c>
      <c r="AT68" s="17">
        <f t="shared" si="7"/>
        <v>0</v>
      </c>
      <c r="BE68" s="4" t="s">
        <v>974</v>
      </c>
      <c r="BF68" t="s">
        <v>753</v>
      </c>
    </row>
    <row r="69" spans="36:58" x14ac:dyDescent="0.25">
      <c r="AJ69" t="s">
        <v>905</v>
      </c>
      <c r="AK69" t="s">
        <v>931</v>
      </c>
      <c r="AL69" t="s">
        <v>906</v>
      </c>
      <c r="AM69" t="str">
        <f t="shared" si="16"/>
        <v>caofr</v>
      </c>
      <c r="AN69">
        <v>32328</v>
      </c>
      <c r="AP69" t="str">
        <f>INDEX($BF$2:$BF$75,MATCH($AQ69,$BE$2:$BE$75,0))</f>
        <v>caofr</v>
      </c>
      <c r="AQ69" s="4" t="s">
        <v>971</v>
      </c>
      <c r="AR69">
        <v>34845</v>
      </c>
      <c r="AS69">
        <v>9393</v>
      </c>
      <c r="AT69" s="17">
        <f t="shared" si="7"/>
        <v>327.29908499999999</v>
      </c>
      <c r="BE69" s="4" t="s">
        <v>975</v>
      </c>
      <c r="BF69" t="s">
        <v>750</v>
      </c>
    </row>
    <row r="70" spans="36:58" x14ac:dyDescent="0.25">
      <c r="AJ70" t="s">
        <v>907</v>
      </c>
      <c r="AK70" t="s">
        <v>931</v>
      </c>
      <c r="AL70" t="s">
        <v>908</v>
      </c>
      <c r="AM70" t="str">
        <f t="shared" si="16"/>
        <v>caofr</v>
      </c>
      <c r="AN70">
        <v>1972</v>
      </c>
      <c r="AQ70" s="4" t="s">
        <v>972</v>
      </c>
      <c r="AS70">
        <v>19482246</v>
      </c>
      <c r="AT70" s="17">
        <f t="shared" si="7"/>
        <v>0</v>
      </c>
      <c r="BE70" s="4" t="s">
        <v>976</v>
      </c>
      <c r="BF70" t="s">
        <v>756</v>
      </c>
    </row>
    <row r="71" spans="36:58" x14ac:dyDescent="0.25">
      <c r="AJ71" t="s">
        <v>902</v>
      </c>
      <c r="AK71" t="s">
        <v>932</v>
      </c>
      <c r="AL71" t="s">
        <v>904</v>
      </c>
      <c r="AM71" t="str">
        <f t="shared" si="16"/>
        <v>caofr</v>
      </c>
      <c r="AN71">
        <v>273</v>
      </c>
      <c r="AQ71" s="4" t="s">
        <v>973</v>
      </c>
      <c r="AS71">
        <v>678000</v>
      </c>
      <c r="AT71" s="17">
        <f t="shared" ref="AT71:AT79" si="17">(AR71*AS71)/1000000</f>
        <v>0</v>
      </c>
      <c r="BE71" s="4" t="s">
        <v>977</v>
      </c>
      <c r="BF71" t="s">
        <v>756</v>
      </c>
    </row>
    <row r="72" spans="36:58" x14ac:dyDescent="0.25">
      <c r="AJ72" t="s">
        <v>905</v>
      </c>
      <c r="AK72" t="s">
        <v>932</v>
      </c>
      <c r="AL72" t="s">
        <v>906</v>
      </c>
      <c r="AM72" t="str">
        <f t="shared" si="16"/>
        <v>caofr</v>
      </c>
      <c r="AN72">
        <v>426117</v>
      </c>
      <c r="AP72" t="str">
        <f>INDEX($BF$2:$BF$75,MATCH($AQ72,$BE$2:$BE$75,0))</f>
        <v>catub</v>
      </c>
      <c r="AQ72" s="4" t="s">
        <v>974</v>
      </c>
      <c r="AR72">
        <v>3227</v>
      </c>
      <c r="AS72">
        <v>88692</v>
      </c>
      <c r="AT72" s="17">
        <f t="shared" si="17"/>
        <v>286.20908400000002</v>
      </c>
      <c r="BE72" s="4" t="s">
        <v>978</v>
      </c>
      <c r="BF72" t="s">
        <v>749</v>
      </c>
    </row>
    <row r="73" spans="36:58" x14ac:dyDescent="0.25">
      <c r="AJ73" t="s">
        <v>907</v>
      </c>
      <c r="AK73" t="s">
        <v>932</v>
      </c>
      <c r="AL73" t="s">
        <v>908</v>
      </c>
      <c r="AM73" t="str">
        <f t="shared" si="16"/>
        <v>caofr</v>
      </c>
      <c r="AN73">
        <v>11633</v>
      </c>
      <c r="AQ73" s="4" t="s">
        <v>975</v>
      </c>
      <c r="AS73">
        <v>196122</v>
      </c>
      <c r="AT73" s="17">
        <f t="shared" si="17"/>
        <v>0</v>
      </c>
      <c r="BE73" s="4" t="s">
        <v>979</v>
      </c>
      <c r="BF73" t="s">
        <v>749</v>
      </c>
    </row>
    <row r="74" spans="36:58" x14ac:dyDescent="0.25">
      <c r="AJ74" t="s">
        <v>902</v>
      </c>
      <c r="AK74" t="s">
        <v>933</v>
      </c>
      <c r="AL74" t="s">
        <v>904</v>
      </c>
      <c r="AM74" t="str">
        <f t="shared" si="16"/>
        <v>caofr</v>
      </c>
      <c r="AN74">
        <v>6182</v>
      </c>
      <c r="AQ74" s="4" t="s">
        <v>976</v>
      </c>
      <c r="AS74">
        <v>1352</v>
      </c>
      <c r="AT74" s="17">
        <f t="shared" si="17"/>
        <v>0</v>
      </c>
      <c r="BE74" s="4" t="s">
        <v>980</v>
      </c>
      <c r="BF74" t="s">
        <v>749</v>
      </c>
    </row>
    <row r="75" spans="36:58" x14ac:dyDescent="0.25">
      <c r="AJ75" t="s">
        <v>905</v>
      </c>
      <c r="AK75" t="s">
        <v>933</v>
      </c>
      <c r="AL75" t="s">
        <v>906</v>
      </c>
      <c r="AM75" t="str">
        <f t="shared" si="16"/>
        <v>caofr</v>
      </c>
      <c r="AN75">
        <v>118253</v>
      </c>
      <c r="AQ75" s="4" t="s">
        <v>977</v>
      </c>
      <c r="AS75">
        <v>15370</v>
      </c>
      <c r="AT75" s="17">
        <f t="shared" si="17"/>
        <v>0</v>
      </c>
      <c r="BE75" s="4" t="s">
        <v>981</v>
      </c>
      <c r="BF75" t="s">
        <v>746</v>
      </c>
    </row>
    <row r="76" spans="36:58" x14ac:dyDescent="0.25">
      <c r="AJ76" t="s">
        <v>907</v>
      </c>
      <c r="AK76" t="s">
        <v>933</v>
      </c>
      <c r="AL76" t="s">
        <v>908</v>
      </c>
      <c r="AM76" t="str">
        <f t="shared" si="16"/>
        <v>caofr</v>
      </c>
      <c r="AN76">
        <v>73104</v>
      </c>
      <c r="AP76" t="str">
        <f>INDEX($BF$2:$BF$75,MATCH($AQ76,$BE$2:$BE$75,0))</f>
        <v>caveg</v>
      </c>
      <c r="AQ76" s="4" t="s">
        <v>978</v>
      </c>
      <c r="AR76">
        <v>4988</v>
      </c>
      <c r="AS76">
        <v>555485</v>
      </c>
      <c r="AT76" s="17">
        <f t="shared" si="17"/>
        <v>2770.75918</v>
      </c>
    </row>
    <row r="77" spans="36:58" x14ac:dyDescent="0.25">
      <c r="AJ77" t="s">
        <v>902</v>
      </c>
      <c r="AK77" t="s">
        <v>934</v>
      </c>
      <c r="AL77" t="s">
        <v>904</v>
      </c>
      <c r="AM77" t="str">
        <f t="shared" si="16"/>
        <v>cagra</v>
      </c>
      <c r="AN77">
        <v>12303</v>
      </c>
      <c r="AQ77" s="4" t="s">
        <v>979</v>
      </c>
      <c r="AS77">
        <v>155248</v>
      </c>
      <c r="AT77" s="17">
        <f t="shared" si="17"/>
        <v>0</v>
      </c>
    </row>
    <row r="78" spans="36:58" x14ac:dyDescent="0.25">
      <c r="AJ78" t="s">
        <v>905</v>
      </c>
      <c r="AK78" t="s">
        <v>934</v>
      </c>
      <c r="AL78" t="s">
        <v>906</v>
      </c>
      <c r="AM78" t="str">
        <f t="shared" si="16"/>
        <v>cagra</v>
      </c>
      <c r="AN78">
        <v>307757</v>
      </c>
      <c r="AQ78" s="4" t="s">
        <v>980</v>
      </c>
      <c r="AS78">
        <v>76007</v>
      </c>
      <c r="AT78" s="17">
        <f t="shared" si="17"/>
        <v>0</v>
      </c>
    </row>
    <row r="79" spans="36:58" x14ac:dyDescent="0.25">
      <c r="AJ79" t="s">
        <v>907</v>
      </c>
      <c r="AK79" t="s">
        <v>934</v>
      </c>
      <c r="AL79" t="s">
        <v>908</v>
      </c>
      <c r="AM79" t="str">
        <f t="shared" si="16"/>
        <v>cagra</v>
      </c>
      <c r="AN79">
        <v>378634</v>
      </c>
      <c r="AQ79" s="4" t="s">
        <v>981</v>
      </c>
      <c r="AS79">
        <v>1535000</v>
      </c>
      <c r="AT79" s="17">
        <f t="shared" si="17"/>
        <v>0</v>
      </c>
    </row>
    <row r="80" spans="36:58" x14ac:dyDescent="0.25">
      <c r="AJ80" t="s">
        <v>902</v>
      </c>
      <c r="AK80" t="s">
        <v>935</v>
      </c>
      <c r="AL80" t="s">
        <v>904</v>
      </c>
      <c r="AM80" t="str">
        <f t="shared" si="16"/>
        <v>cagra</v>
      </c>
      <c r="AN80">
        <v>115673</v>
      </c>
    </row>
    <row r="81" spans="36:40" x14ac:dyDescent="0.25">
      <c r="AJ81" t="s">
        <v>905</v>
      </c>
      <c r="AK81" t="s">
        <v>935</v>
      </c>
      <c r="AL81" t="s">
        <v>906</v>
      </c>
      <c r="AM81" t="str">
        <f t="shared" si="16"/>
        <v>cagra</v>
      </c>
      <c r="AN81">
        <v>172300</v>
      </c>
    </row>
    <row r="82" spans="36:40" x14ac:dyDescent="0.25">
      <c r="AJ82" t="s">
        <v>907</v>
      </c>
      <c r="AK82" t="s">
        <v>935</v>
      </c>
      <c r="AL82" t="s">
        <v>908</v>
      </c>
      <c r="AM82" t="str">
        <f t="shared" si="16"/>
        <v>cagra</v>
      </c>
      <c r="AN82">
        <v>1993048</v>
      </c>
    </row>
    <row r="83" spans="36:40" x14ac:dyDescent="0.25">
      <c r="AJ83" t="s">
        <v>902</v>
      </c>
      <c r="AK83" t="s">
        <v>936</v>
      </c>
      <c r="AL83" t="s">
        <v>904</v>
      </c>
      <c r="AM83" t="str">
        <f t="shared" si="16"/>
        <v>caofr</v>
      </c>
      <c r="AN83">
        <v>20050</v>
      </c>
    </row>
    <row r="84" spans="36:40" x14ac:dyDescent="0.25">
      <c r="AJ84" t="s">
        <v>905</v>
      </c>
      <c r="AK84" t="s">
        <v>936</v>
      </c>
      <c r="AL84" t="s">
        <v>906</v>
      </c>
      <c r="AM84" t="str">
        <f t="shared" si="16"/>
        <v>caofr</v>
      </c>
      <c r="AN84">
        <v>9676</v>
      </c>
    </row>
    <row r="85" spans="36:40" x14ac:dyDescent="0.25">
      <c r="AJ85" t="s">
        <v>907</v>
      </c>
      <c r="AK85" t="s">
        <v>936</v>
      </c>
      <c r="AL85" t="s">
        <v>908</v>
      </c>
      <c r="AM85" t="str">
        <f t="shared" si="16"/>
        <v>caofr</v>
      </c>
      <c r="AN85">
        <v>19400</v>
      </c>
    </row>
    <row r="86" spans="36:40" x14ac:dyDescent="0.25">
      <c r="AJ86" t="s">
        <v>902</v>
      </c>
      <c r="AK86" t="s">
        <v>937</v>
      </c>
      <c r="AL86" t="s">
        <v>904</v>
      </c>
      <c r="AM86" t="str">
        <f t="shared" si="16"/>
        <v>caoth</v>
      </c>
      <c r="AN86">
        <v>383</v>
      </c>
    </row>
    <row r="87" spans="36:40" x14ac:dyDescent="0.25">
      <c r="AJ87" t="s">
        <v>905</v>
      </c>
      <c r="AK87" t="s">
        <v>937</v>
      </c>
      <c r="AL87" t="s">
        <v>906</v>
      </c>
      <c r="AM87" t="str">
        <f t="shared" si="16"/>
        <v>caoth</v>
      </c>
      <c r="AN87">
        <v>12324</v>
      </c>
    </row>
    <row r="88" spans="36:40" x14ac:dyDescent="0.25">
      <c r="AJ88" t="s">
        <v>907</v>
      </c>
      <c r="AK88" t="s">
        <v>937</v>
      </c>
      <c r="AL88" t="s">
        <v>908</v>
      </c>
      <c r="AM88" t="str">
        <f t="shared" si="16"/>
        <v>caoth</v>
      </c>
      <c r="AN88">
        <v>472</v>
      </c>
    </row>
    <row r="89" spans="36:40" x14ac:dyDescent="0.25">
      <c r="AJ89" t="s">
        <v>902</v>
      </c>
      <c r="AK89" t="s">
        <v>938</v>
      </c>
      <c r="AL89" t="s">
        <v>904</v>
      </c>
      <c r="AM89" t="str">
        <f t="shared" si="16"/>
        <v>caveg</v>
      </c>
    </row>
    <row r="90" spans="36:40" x14ac:dyDescent="0.25">
      <c r="AJ90" t="s">
        <v>907</v>
      </c>
      <c r="AK90" t="s">
        <v>938</v>
      </c>
      <c r="AL90" t="s">
        <v>908</v>
      </c>
      <c r="AM90" t="str">
        <f t="shared" si="16"/>
        <v>caveg</v>
      </c>
    </row>
    <row r="91" spans="36:40" x14ac:dyDescent="0.25">
      <c r="AJ91" t="s">
        <v>902</v>
      </c>
      <c r="AK91" t="s">
        <v>939</v>
      </c>
      <c r="AL91" t="s">
        <v>904</v>
      </c>
      <c r="AM91" t="str">
        <f t="shared" si="16"/>
        <v>caofr</v>
      </c>
      <c r="AN91">
        <v>24542</v>
      </c>
    </row>
    <row r="92" spans="36:40" x14ac:dyDescent="0.25">
      <c r="AJ92" t="s">
        <v>905</v>
      </c>
      <c r="AK92" t="s">
        <v>939</v>
      </c>
      <c r="AL92" t="s">
        <v>906</v>
      </c>
      <c r="AM92" t="str">
        <f t="shared" si="16"/>
        <v>caofr</v>
      </c>
      <c r="AN92">
        <v>208021</v>
      </c>
    </row>
    <row r="93" spans="36:40" x14ac:dyDescent="0.25">
      <c r="AJ93" t="s">
        <v>907</v>
      </c>
      <c r="AK93" t="s">
        <v>939</v>
      </c>
      <c r="AL93" t="s">
        <v>908</v>
      </c>
      <c r="AM93" t="str">
        <f t="shared" si="16"/>
        <v>caofr</v>
      </c>
      <c r="AN93">
        <v>510524</v>
      </c>
    </row>
    <row r="94" spans="36:40" x14ac:dyDescent="0.25">
      <c r="AJ94" t="s">
        <v>902</v>
      </c>
      <c r="AK94" t="s">
        <v>940</v>
      </c>
      <c r="AL94" t="s">
        <v>904</v>
      </c>
      <c r="AM94" t="str">
        <f t="shared" si="16"/>
        <v>caveg</v>
      </c>
      <c r="AN94">
        <v>2158</v>
      </c>
    </row>
    <row r="95" spans="36:40" x14ac:dyDescent="0.25">
      <c r="AJ95" t="s">
        <v>905</v>
      </c>
      <c r="AK95" t="s">
        <v>940</v>
      </c>
      <c r="AL95" t="s">
        <v>906</v>
      </c>
      <c r="AM95" t="str">
        <f t="shared" si="16"/>
        <v>caveg</v>
      </c>
      <c r="AN95">
        <v>148309</v>
      </c>
    </row>
    <row r="96" spans="36:40" x14ac:dyDescent="0.25">
      <c r="AJ96" t="s">
        <v>907</v>
      </c>
      <c r="AK96" t="s">
        <v>940</v>
      </c>
      <c r="AL96" t="s">
        <v>908</v>
      </c>
      <c r="AM96" t="str">
        <f t="shared" si="16"/>
        <v>caveg</v>
      </c>
      <c r="AN96">
        <v>32005</v>
      </c>
    </row>
    <row r="97" spans="36:40" x14ac:dyDescent="0.25">
      <c r="AJ97" t="s">
        <v>902</v>
      </c>
      <c r="AK97" t="s">
        <v>941</v>
      </c>
      <c r="AL97" t="s">
        <v>904</v>
      </c>
      <c r="AM97" t="str">
        <f t="shared" si="16"/>
        <v>capul</v>
      </c>
      <c r="AN97">
        <v>7321</v>
      </c>
    </row>
    <row r="98" spans="36:40" x14ac:dyDescent="0.25">
      <c r="AJ98" t="s">
        <v>905</v>
      </c>
      <c r="AK98" t="s">
        <v>941</v>
      </c>
      <c r="AL98" t="s">
        <v>906</v>
      </c>
      <c r="AM98" t="str">
        <f t="shared" si="16"/>
        <v>capul</v>
      </c>
      <c r="AN98">
        <v>9868</v>
      </c>
    </row>
    <row r="99" spans="36:40" x14ac:dyDescent="0.25">
      <c r="AJ99" t="s">
        <v>907</v>
      </c>
      <c r="AK99" t="s">
        <v>941</v>
      </c>
      <c r="AL99" t="s">
        <v>908</v>
      </c>
      <c r="AM99" t="str">
        <f t="shared" si="16"/>
        <v>capul</v>
      </c>
      <c r="AN99">
        <v>7224</v>
      </c>
    </row>
    <row r="100" spans="36:40" x14ac:dyDescent="0.25">
      <c r="AJ100" t="s">
        <v>902</v>
      </c>
      <c r="AK100" t="s">
        <v>942</v>
      </c>
      <c r="AL100" t="s">
        <v>904</v>
      </c>
      <c r="AM100" t="str">
        <f t="shared" si="16"/>
        <v>camai</v>
      </c>
      <c r="AN100">
        <v>2300500</v>
      </c>
    </row>
    <row r="101" spans="36:40" x14ac:dyDescent="0.25">
      <c r="AJ101" t="s">
        <v>905</v>
      </c>
      <c r="AK101" t="s">
        <v>942</v>
      </c>
      <c r="AL101" t="s">
        <v>906</v>
      </c>
      <c r="AM101" t="str">
        <f t="shared" si="16"/>
        <v>camai</v>
      </c>
      <c r="AN101">
        <v>49013</v>
      </c>
    </row>
    <row r="102" spans="36:40" x14ac:dyDescent="0.25">
      <c r="AJ102" t="s">
        <v>907</v>
      </c>
      <c r="AK102" t="s">
        <v>942</v>
      </c>
      <c r="AL102" t="s">
        <v>908</v>
      </c>
      <c r="AM102" t="str">
        <f t="shared" si="16"/>
        <v>camai</v>
      </c>
      <c r="AN102">
        <v>11275500</v>
      </c>
    </row>
    <row r="103" spans="36:40" x14ac:dyDescent="0.25">
      <c r="AJ103" t="s">
        <v>902</v>
      </c>
      <c r="AK103" t="s">
        <v>943</v>
      </c>
      <c r="AL103" t="s">
        <v>904</v>
      </c>
      <c r="AM103" t="str">
        <f t="shared" si="16"/>
        <v>camai</v>
      </c>
      <c r="AN103">
        <v>36764</v>
      </c>
    </row>
    <row r="104" spans="36:40" x14ac:dyDescent="0.25">
      <c r="AJ104" t="s">
        <v>905</v>
      </c>
      <c r="AK104" t="s">
        <v>943</v>
      </c>
      <c r="AL104" t="s">
        <v>906</v>
      </c>
      <c r="AM104" t="str">
        <f t="shared" si="16"/>
        <v>camai</v>
      </c>
      <c r="AN104">
        <v>107564</v>
      </c>
    </row>
    <row r="105" spans="36:40" x14ac:dyDescent="0.25">
      <c r="AJ105" t="s">
        <v>907</v>
      </c>
      <c r="AK105" t="s">
        <v>943</v>
      </c>
      <c r="AL105" t="s">
        <v>908</v>
      </c>
      <c r="AM105" t="str">
        <f t="shared" si="16"/>
        <v>camai</v>
      </c>
      <c r="AN105">
        <v>395450</v>
      </c>
    </row>
    <row r="106" spans="36:40" x14ac:dyDescent="0.25">
      <c r="AJ106" t="s">
        <v>902</v>
      </c>
      <c r="AK106" t="s">
        <v>944</v>
      </c>
      <c r="AL106" t="s">
        <v>904</v>
      </c>
      <c r="AM106" t="str">
        <f t="shared" si="16"/>
        <v>caofr</v>
      </c>
      <c r="AN106">
        <v>5574</v>
      </c>
    </row>
    <row r="107" spans="36:40" x14ac:dyDescent="0.25">
      <c r="AJ107" t="s">
        <v>905</v>
      </c>
      <c r="AK107" t="s">
        <v>944</v>
      </c>
      <c r="AL107" t="s">
        <v>906</v>
      </c>
      <c r="AM107" t="str">
        <f t="shared" si="16"/>
        <v>caofr</v>
      </c>
      <c r="AN107">
        <v>201896</v>
      </c>
    </row>
    <row r="108" spans="36:40" x14ac:dyDescent="0.25">
      <c r="AJ108" t="s">
        <v>907</v>
      </c>
      <c r="AK108" t="s">
        <v>944</v>
      </c>
      <c r="AL108" t="s">
        <v>908</v>
      </c>
      <c r="AM108" t="str">
        <f t="shared" si="16"/>
        <v>caofr</v>
      </c>
      <c r="AN108">
        <v>112537</v>
      </c>
    </row>
    <row r="109" spans="36:40" x14ac:dyDescent="0.25">
      <c r="AJ109" t="s">
        <v>902</v>
      </c>
      <c r="AK109" t="s">
        <v>945</v>
      </c>
      <c r="AL109" t="s">
        <v>904</v>
      </c>
      <c r="AM109" t="str">
        <f t="shared" si="16"/>
        <v>caveg</v>
      </c>
      <c r="AN109">
        <v>1624</v>
      </c>
    </row>
    <row r="110" spans="36:40" x14ac:dyDescent="0.25">
      <c r="AJ110" t="s">
        <v>905</v>
      </c>
      <c r="AK110" t="s">
        <v>945</v>
      </c>
      <c r="AL110" t="s">
        <v>906</v>
      </c>
      <c r="AM110" t="str">
        <f t="shared" si="16"/>
        <v>caveg</v>
      </c>
      <c r="AN110">
        <v>97186</v>
      </c>
    </row>
    <row r="111" spans="36:40" x14ac:dyDescent="0.25">
      <c r="AJ111" t="s">
        <v>907</v>
      </c>
      <c r="AK111" t="s">
        <v>945</v>
      </c>
      <c r="AL111" t="s">
        <v>908</v>
      </c>
      <c r="AM111" t="str">
        <f t="shared" si="16"/>
        <v>caveg</v>
      </c>
      <c r="AN111">
        <v>15783</v>
      </c>
    </row>
    <row r="112" spans="36:40" x14ac:dyDescent="0.25">
      <c r="AJ112" t="s">
        <v>902</v>
      </c>
      <c r="AK112" t="s">
        <v>946</v>
      </c>
      <c r="AL112" t="s">
        <v>904</v>
      </c>
      <c r="AM112" t="str">
        <f t="shared" si="16"/>
        <v>caoce</v>
      </c>
      <c r="AN112">
        <v>10673</v>
      </c>
    </row>
    <row r="113" spans="36:40" x14ac:dyDescent="0.25">
      <c r="AJ113" t="s">
        <v>905</v>
      </c>
      <c r="AK113" t="s">
        <v>946</v>
      </c>
      <c r="AL113" t="s">
        <v>906</v>
      </c>
      <c r="AM113" t="str">
        <f t="shared" si="16"/>
        <v>caoce</v>
      </c>
      <c r="AN113">
        <v>4835</v>
      </c>
    </row>
    <row r="114" spans="36:40" x14ac:dyDescent="0.25">
      <c r="AJ114" t="s">
        <v>907</v>
      </c>
      <c r="AK114" t="s">
        <v>946</v>
      </c>
      <c r="AL114" t="s">
        <v>908</v>
      </c>
      <c r="AM114" t="str">
        <f t="shared" si="16"/>
        <v>caoce</v>
      </c>
      <c r="AN114">
        <v>5160</v>
      </c>
    </row>
    <row r="115" spans="36:40" x14ac:dyDescent="0.25">
      <c r="AJ115" t="s">
        <v>907</v>
      </c>
      <c r="AK115" t="s">
        <v>947</v>
      </c>
      <c r="AL115" t="s">
        <v>908</v>
      </c>
      <c r="AM115" t="str">
        <f t="shared" si="16"/>
        <v>caveg</v>
      </c>
      <c r="AN115">
        <v>22869</v>
      </c>
    </row>
    <row r="116" spans="36:40" x14ac:dyDescent="0.25">
      <c r="AJ116" t="s">
        <v>902</v>
      </c>
      <c r="AK116" t="s">
        <v>948</v>
      </c>
      <c r="AL116" t="s">
        <v>904</v>
      </c>
      <c r="AM116" t="str">
        <f t="shared" si="16"/>
        <v>caofr</v>
      </c>
      <c r="AN116">
        <v>6761</v>
      </c>
    </row>
    <row r="117" spans="36:40" x14ac:dyDescent="0.25">
      <c r="AJ117" t="s">
        <v>905</v>
      </c>
      <c r="AK117" t="s">
        <v>948</v>
      </c>
      <c r="AL117" t="s">
        <v>906</v>
      </c>
      <c r="AM117" t="str">
        <f t="shared" si="16"/>
        <v>caofr</v>
      </c>
      <c r="AN117">
        <v>34844</v>
      </c>
    </row>
    <row r="118" spans="36:40" x14ac:dyDescent="0.25">
      <c r="AJ118" t="s">
        <v>907</v>
      </c>
      <c r="AK118" t="s">
        <v>948</v>
      </c>
      <c r="AL118" t="s">
        <v>908</v>
      </c>
      <c r="AM118" t="str">
        <f t="shared" si="16"/>
        <v>caofr</v>
      </c>
      <c r="AN118">
        <v>23558</v>
      </c>
    </row>
    <row r="119" spans="36:40" x14ac:dyDescent="0.25">
      <c r="AJ119" t="s">
        <v>902</v>
      </c>
      <c r="AK119" t="s">
        <v>949</v>
      </c>
      <c r="AL119" t="s">
        <v>904</v>
      </c>
      <c r="AM119" t="str">
        <f t="shared" si="16"/>
        <v>caoce</v>
      </c>
      <c r="AN119">
        <v>21000</v>
      </c>
    </row>
    <row r="120" spans="36:40" x14ac:dyDescent="0.25">
      <c r="AJ120" t="s">
        <v>905</v>
      </c>
      <c r="AK120" t="s">
        <v>949</v>
      </c>
      <c r="AL120" t="s">
        <v>906</v>
      </c>
      <c r="AM120" t="str">
        <f t="shared" si="16"/>
        <v>caoce</v>
      </c>
      <c r="AN120">
        <v>7857</v>
      </c>
    </row>
    <row r="121" spans="36:40" x14ac:dyDescent="0.25">
      <c r="AJ121" t="s">
        <v>907</v>
      </c>
      <c r="AK121" t="s">
        <v>949</v>
      </c>
      <c r="AL121" t="s">
        <v>908</v>
      </c>
      <c r="AM121" t="str">
        <f t="shared" si="16"/>
        <v>caoce</v>
      </c>
      <c r="AN121">
        <v>16500</v>
      </c>
    </row>
    <row r="122" spans="36:40" x14ac:dyDescent="0.25">
      <c r="AJ122" t="s">
        <v>902</v>
      </c>
      <c r="AK122" t="s">
        <v>950</v>
      </c>
      <c r="AL122" t="s">
        <v>904</v>
      </c>
      <c r="AM122" t="str">
        <f t="shared" si="16"/>
        <v>caoil</v>
      </c>
      <c r="AN122">
        <v>4870</v>
      </c>
    </row>
    <row r="123" spans="36:40" x14ac:dyDescent="0.25">
      <c r="AJ123" t="s">
        <v>905</v>
      </c>
      <c r="AK123" t="s">
        <v>950</v>
      </c>
      <c r="AL123" t="s">
        <v>906</v>
      </c>
      <c r="AM123" t="str">
        <f t="shared" si="16"/>
        <v>caoil</v>
      </c>
      <c r="AN123">
        <v>30532</v>
      </c>
    </row>
    <row r="124" spans="36:40" x14ac:dyDescent="0.25">
      <c r="AJ124" t="s">
        <v>907</v>
      </c>
      <c r="AK124" t="s">
        <v>950</v>
      </c>
      <c r="AL124" t="s">
        <v>908</v>
      </c>
      <c r="AM124" t="str">
        <f t="shared" si="16"/>
        <v>caoil</v>
      </c>
      <c r="AN124">
        <v>14869</v>
      </c>
    </row>
    <row r="125" spans="36:40" x14ac:dyDescent="0.25">
      <c r="AJ125" t="s">
        <v>902</v>
      </c>
      <c r="AK125" t="s">
        <v>951</v>
      </c>
      <c r="AL125" t="s">
        <v>904</v>
      </c>
      <c r="AM125" t="str">
        <f t="shared" si="16"/>
        <v>caveg</v>
      </c>
      <c r="AN125">
        <v>28613</v>
      </c>
    </row>
    <row r="126" spans="36:40" x14ac:dyDescent="0.25">
      <c r="AJ126" t="s">
        <v>905</v>
      </c>
      <c r="AK126" t="s">
        <v>951</v>
      </c>
      <c r="AL126" t="s">
        <v>906</v>
      </c>
      <c r="AM126" t="str">
        <f t="shared" si="16"/>
        <v>caveg</v>
      </c>
      <c r="AN126">
        <v>247175</v>
      </c>
    </row>
    <row r="127" spans="36:40" x14ac:dyDescent="0.25">
      <c r="AJ127" t="s">
        <v>907</v>
      </c>
      <c r="AK127" t="s">
        <v>951</v>
      </c>
      <c r="AL127" t="s">
        <v>908</v>
      </c>
      <c r="AM127" t="str">
        <f t="shared" si="16"/>
        <v>caveg</v>
      </c>
      <c r="AN127">
        <v>707242</v>
      </c>
    </row>
    <row r="128" spans="36:40" x14ac:dyDescent="0.25">
      <c r="AJ128" t="s">
        <v>902</v>
      </c>
      <c r="AK128" t="s">
        <v>952</v>
      </c>
      <c r="AL128" t="s">
        <v>904</v>
      </c>
      <c r="AM128" t="str">
        <f t="shared" si="16"/>
        <v>caofr</v>
      </c>
      <c r="AN128">
        <v>39365</v>
      </c>
    </row>
    <row r="129" spans="36:40" x14ac:dyDescent="0.25">
      <c r="AJ129" t="s">
        <v>905</v>
      </c>
      <c r="AK129" t="s">
        <v>952</v>
      </c>
      <c r="AL129" t="s">
        <v>906</v>
      </c>
      <c r="AM129" t="str">
        <f t="shared" si="16"/>
        <v>caofr</v>
      </c>
      <c r="AN129">
        <v>428415</v>
      </c>
    </row>
    <row r="130" spans="36:40" x14ac:dyDescent="0.25">
      <c r="AJ130" t="s">
        <v>907</v>
      </c>
      <c r="AK130" t="s">
        <v>952</v>
      </c>
      <c r="AL130" t="s">
        <v>908</v>
      </c>
      <c r="AM130" t="str">
        <f t="shared" si="16"/>
        <v>caofr</v>
      </c>
      <c r="AN130">
        <v>1686455</v>
      </c>
    </row>
    <row r="131" spans="36:40" x14ac:dyDescent="0.25">
      <c r="AJ131" t="s">
        <v>902</v>
      </c>
      <c r="AK131" t="s">
        <v>953</v>
      </c>
      <c r="AL131" t="s">
        <v>904</v>
      </c>
      <c r="AM131" t="str">
        <f t="shared" ref="AM131:AM194" si="18">VLOOKUP($AK131,$BE$2:$BF$75,2,)</f>
        <v>caofr</v>
      </c>
      <c r="AN131">
        <v>1171</v>
      </c>
    </row>
    <row r="132" spans="36:40" x14ac:dyDescent="0.25">
      <c r="AJ132" t="s">
        <v>905</v>
      </c>
      <c r="AK132" t="s">
        <v>953</v>
      </c>
      <c r="AL132" t="s">
        <v>906</v>
      </c>
      <c r="AM132" t="str">
        <f t="shared" si="18"/>
        <v>caofr</v>
      </c>
      <c r="AN132">
        <v>90034</v>
      </c>
    </row>
    <row r="133" spans="36:40" x14ac:dyDescent="0.25">
      <c r="AJ133" t="s">
        <v>907</v>
      </c>
      <c r="AK133" t="s">
        <v>953</v>
      </c>
      <c r="AL133" t="s">
        <v>908</v>
      </c>
      <c r="AM133" t="str">
        <f t="shared" si="18"/>
        <v>caofr</v>
      </c>
      <c r="AN133">
        <v>10543</v>
      </c>
    </row>
    <row r="134" spans="36:40" x14ac:dyDescent="0.25">
      <c r="AJ134" t="s">
        <v>902</v>
      </c>
      <c r="AK134" t="s">
        <v>954</v>
      </c>
      <c r="AL134" t="s">
        <v>904</v>
      </c>
      <c r="AM134" t="str">
        <f t="shared" si="18"/>
        <v>caofr</v>
      </c>
      <c r="AN134">
        <v>8118</v>
      </c>
    </row>
    <row r="135" spans="36:40" x14ac:dyDescent="0.25">
      <c r="AJ135" t="s">
        <v>905</v>
      </c>
      <c r="AK135" t="s">
        <v>954</v>
      </c>
      <c r="AL135" t="s">
        <v>906</v>
      </c>
      <c r="AM135" t="str">
        <f t="shared" si="18"/>
        <v>caofr</v>
      </c>
      <c r="AN135">
        <v>177753</v>
      </c>
    </row>
    <row r="136" spans="36:40" x14ac:dyDescent="0.25">
      <c r="AJ136" t="s">
        <v>907</v>
      </c>
      <c r="AK136" t="s">
        <v>954</v>
      </c>
      <c r="AL136" t="s">
        <v>908</v>
      </c>
      <c r="AM136" t="str">
        <f t="shared" si="18"/>
        <v>caofr</v>
      </c>
      <c r="AN136">
        <v>144300</v>
      </c>
    </row>
    <row r="137" spans="36:40" x14ac:dyDescent="0.25">
      <c r="AJ137" t="s">
        <v>902</v>
      </c>
      <c r="AK137" t="s">
        <v>955</v>
      </c>
      <c r="AL137" t="s">
        <v>904</v>
      </c>
      <c r="AM137" t="str">
        <f t="shared" si="18"/>
        <v>caofr</v>
      </c>
      <c r="AN137">
        <v>11006</v>
      </c>
    </row>
    <row r="138" spans="36:40" x14ac:dyDescent="0.25">
      <c r="AJ138" t="s">
        <v>905</v>
      </c>
      <c r="AK138" t="s">
        <v>955</v>
      </c>
      <c r="AL138" t="s">
        <v>906</v>
      </c>
      <c r="AM138" t="str">
        <f t="shared" si="18"/>
        <v>caofr</v>
      </c>
      <c r="AN138">
        <v>369991</v>
      </c>
    </row>
    <row r="139" spans="36:40" x14ac:dyDescent="0.25">
      <c r="AJ139" t="s">
        <v>907</v>
      </c>
      <c r="AK139" t="s">
        <v>955</v>
      </c>
      <c r="AL139" t="s">
        <v>908</v>
      </c>
      <c r="AM139" t="str">
        <f t="shared" si="18"/>
        <v>caofr</v>
      </c>
      <c r="AN139">
        <v>407212</v>
      </c>
    </row>
    <row r="140" spans="36:40" x14ac:dyDescent="0.25">
      <c r="AJ140" t="s">
        <v>902</v>
      </c>
      <c r="AK140" t="s">
        <v>956</v>
      </c>
      <c r="AL140" t="s">
        <v>904</v>
      </c>
      <c r="AM140" t="str">
        <f t="shared" si="18"/>
        <v>capul</v>
      </c>
      <c r="AN140">
        <v>802</v>
      </c>
    </row>
    <row r="141" spans="36:40" x14ac:dyDescent="0.25">
      <c r="AJ141" t="s">
        <v>905</v>
      </c>
      <c r="AK141" t="s">
        <v>956</v>
      </c>
      <c r="AL141" t="s">
        <v>906</v>
      </c>
      <c r="AM141" t="str">
        <f t="shared" si="18"/>
        <v>capul</v>
      </c>
      <c r="AN141">
        <v>10237</v>
      </c>
    </row>
    <row r="142" spans="36:40" x14ac:dyDescent="0.25">
      <c r="AJ142" t="s">
        <v>907</v>
      </c>
      <c r="AK142" t="s">
        <v>956</v>
      </c>
      <c r="AL142" t="s">
        <v>908</v>
      </c>
      <c r="AM142" t="str">
        <f t="shared" si="18"/>
        <v>capul</v>
      </c>
      <c r="AN142">
        <v>821</v>
      </c>
    </row>
    <row r="143" spans="36:40" x14ac:dyDescent="0.25">
      <c r="AJ143" t="s">
        <v>902</v>
      </c>
      <c r="AK143" t="s">
        <v>957</v>
      </c>
      <c r="AL143" t="s">
        <v>904</v>
      </c>
      <c r="AM143" t="str">
        <f t="shared" si="18"/>
        <v>capul</v>
      </c>
      <c r="AN143">
        <v>857</v>
      </c>
    </row>
    <row r="144" spans="36:40" x14ac:dyDescent="0.25">
      <c r="AJ144" t="s">
        <v>905</v>
      </c>
      <c r="AK144" t="s">
        <v>957</v>
      </c>
      <c r="AL144" t="s">
        <v>906</v>
      </c>
      <c r="AM144" t="str">
        <f t="shared" si="18"/>
        <v>capul</v>
      </c>
      <c r="AN144">
        <v>22882</v>
      </c>
    </row>
    <row r="145" spans="36:40" x14ac:dyDescent="0.25">
      <c r="AJ145" t="s">
        <v>907</v>
      </c>
      <c r="AK145" t="s">
        <v>957</v>
      </c>
      <c r="AL145" t="s">
        <v>908</v>
      </c>
      <c r="AM145" t="str">
        <f t="shared" si="18"/>
        <v>capul</v>
      </c>
      <c r="AN145">
        <v>1961</v>
      </c>
    </row>
    <row r="146" spans="36:40" x14ac:dyDescent="0.25">
      <c r="AJ146" t="s">
        <v>902</v>
      </c>
      <c r="AK146" t="s">
        <v>958</v>
      </c>
      <c r="AL146" t="s">
        <v>904</v>
      </c>
      <c r="AM146" t="str">
        <f t="shared" si="18"/>
        <v>caofr</v>
      </c>
      <c r="AN146">
        <v>9323</v>
      </c>
    </row>
    <row r="147" spans="36:40" x14ac:dyDescent="0.25">
      <c r="AJ147" t="s">
        <v>905</v>
      </c>
      <c r="AK147" t="s">
        <v>958</v>
      </c>
      <c r="AL147" t="s">
        <v>906</v>
      </c>
      <c r="AM147" t="str">
        <f t="shared" si="18"/>
        <v>caofr</v>
      </c>
      <c r="AN147">
        <v>123465</v>
      </c>
    </row>
    <row r="148" spans="36:40" x14ac:dyDescent="0.25">
      <c r="AJ148" t="s">
        <v>907</v>
      </c>
      <c r="AK148" t="s">
        <v>958</v>
      </c>
      <c r="AL148" t="s">
        <v>908</v>
      </c>
      <c r="AM148" t="str">
        <f t="shared" si="18"/>
        <v>caofr</v>
      </c>
      <c r="AN148">
        <v>115106</v>
      </c>
    </row>
    <row r="149" spans="36:40" x14ac:dyDescent="0.25">
      <c r="AJ149" t="s">
        <v>902</v>
      </c>
      <c r="AK149" t="s">
        <v>959</v>
      </c>
      <c r="AL149" t="s">
        <v>904</v>
      </c>
      <c r="AM149" t="str">
        <f t="shared" si="18"/>
        <v>caofr</v>
      </c>
      <c r="AN149">
        <v>7300</v>
      </c>
    </row>
    <row r="150" spans="36:40" x14ac:dyDescent="0.25">
      <c r="AJ150" t="s">
        <v>905</v>
      </c>
      <c r="AK150" t="s">
        <v>959</v>
      </c>
      <c r="AL150" t="s">
        <v>906</v>
      </c>
      <c r="AM150" t="str">
        <f t="shared" si="18"/>
        <v>caofr</v>
      </c>
      <c r="AN150">
        <v>83508</v>
      </c>
    </row>
    <row r="151" spans="36:40" x14ac:dyDescent="0.25">
      <c r="AJ151" t="s">
        <v>907</v>
      </c>
      <c r="AK151" t="s">
        <v>959</v>
      </c>
      <c r="AL151" t="s">
        <v>908</v>
      </c>
      <c r="AM151" t="str">
        <f t="shared" si="18"/>
        <v>caofr</v>
      </c>
      <c r="AN151">
        <v>60961</v>
      </c>
    </row>
    <row r="152" spans="36:40" x14ac:dyDescent="0.25">
      <c r="AJ152" t="s">
        <v>902</v>
      </c>
      <c r="AK152" t="s">
        <v>960</v>
      </c>
      <c r="AL152" t="s">
        <v>904</v>
      </c>
      <c r="AM152" t="str">
        <f t="shared" si="18"/>
        <v>catub</v>
      </c>
      <c r="AN152">
        <v>68348</v>
      </c>
    </row>
    <row r="153" spans="36:40" x14ac:dyDescent="0.25">
      <c r="AJ153" t="s">
        <v>905</v>
      </c>
      <c r="AK153" t="s">
        <v>960</v>
      </c>
      <c r="AL153" t="s">
        <v>906</v>
      </c>
      <c r="AM153" t="str">
        <f t="shared" si="18"/>
        <v>catub</v>
      </c>
      <c r="AN153">
        <v>366620</v>
      </c>
    </row>
    <row r="154" spans="36:40" x14ac:dyDescent="0.25">
      <c r="AJ154" t="s">
        <v>907</v>
      </c>
      <c r="AK154" t="s">
        <v>960</v>
      </c>
      <c r="AL154" t="s">
        <v>908</v>
      </c>
      <c r="AM154" t="str">
        <f t="shared" si="18"/>
        <v>catub</v>
      </c>
      <c r="AN154">
        <v>2505775</v>
      </c>
    </row>
    <row r="155" spans="36:40" x14ac:dyDescent="0.25">
      <c r="AJ155" t="s">
        <v>902</v>
      </c>
      <c r="AK155" t="s">
        <v>961</v>
      </c>
      <c r="AL155" t="s">
        <v>904</v>
      </c>
      <c r="AM155" t="str">
        <f t="shared" si="18"/>
        <v>caveg</v>
      </c>
      <c r="AN155">
        <v>31978</v>
      </c>
    </row>
    <row r="156" spans="36:40" x14ac:dyDescent="0.25">
      <c r="AJ156" t="s">
        <v>905</v>
      </c>
      <c r="AK156" t="s">
        <v>961</v>
      </c>
      <c r="AL156" t="s">
        <v>906</v>
      </c>
      <c r="AM156" t="str">
        <f t="shared" si="18"/>
        <v>caveg</v>
      </c>
      <c r="AN156">
        <v>84585</v>
      </c>
    </row>
    <row r="157" spans="36:40" x14ac:dyDescent="0.25">
      <c r="AJ157" t="s">
        <v>907</v>
      </c>
      <c r="AK157" t="s">
        <v>961</v>
      </c>
      <c r="AL157" t="s">
        <v>908</v>
      </c>
      <c r="AM157" t="str">
        <f t="shared" si="18"/>
        <v>caveg</v>
      </c>
      <c r="AN157">
        <v>270486</v>
      </c>
    </row>
    <row r="158" spans="36:40" x14ac:dyDescent="0.25">
      <c r="AJ158" t="s">
        <v>902</v>
      </c>
      <c r="AK158" t="s">
        <v>962</v>
      </c>
      <c r="AL158" t="s">
        <v>904</v>
      </c>
      <c r="AM158" t="str">
        <f t="shared" si="18"/>
        <v>caofr</v>
      </c>
      <c r="AN158">
        <v>31</v>
      </c>
    </row>
    <row r="159" spans="36:40" x14ac:dyDescent="0.25">
      <c r="AJ159" t="s">
        <v>905</v>
      </c>
      <c r="AK159" t="s">
        <v>962</v>
      </c>
      <c r="AL159" t="s">
        <v>906</v>
      </c>
      <c r="AM159" t="str">
        <f t="shared" si="18"/>
        <v>caofr</v>
      </c>
      <c r="AN159">
        <v>49355</v>
      </c>
    </row>
    <row r="160" spans="36:40" x14ac:dyDescent="0.25">
      <c r="AJ160" t="s">
        <v>907</v>
      </c>
      <c r="AK160" t="s">
        <v>962</v>
      </c>
      <c r="AL160" t="s">
        <v>908</v>
      </c>
      <c r="AM160" t="str">
        <f t="shared" si="18"/>
        <v>caofr</v>
      </c>
      <c r="AN160">
        <v>153</v>
      </c>
    </row>
    <row r="161" spans="36:40" x14ac:dyDescent="0.25">
      <c r="AJ161" t="s">
        <v>902</v>
      </c>
      <c r="AK161" t="s">
        <v>963</v>
      </c>
      <c r="AL161" t="s">
        <v>904</v>
      </c>
      <c r="AM161" t="str">
        <f t="shared" si="18"/>
        <v>caoil</v>
      </c>
      <c r="AN161">
        <v>74000</v>
      </c>
    </row>
    <row r="162" spans="36:40" x14ac:dyDescent="0.25">
      <c r="AJ162" t="s">
        <v>905</v>
      </c>
      <c r="AK162" t="s">
        <v>963</v>
      </c>
      <c r="AL162" t="s">
        <v>906</v>
      </c>
      <c r="AM162" t="str">
        <f t="shared" si="18"/>
        <v>caoil</v>
      </c>
      <c r="AN162">
        <v>12838</v>
      </c>
    </row>
    <row r="163" spans="36:40" x14ac:dyDescent="0.25">
      <c r="AJ163" t="s">
        <v>907</v>
      </c>
      <c r="AK163" t="s">
        <v>963</v>
      </c>
      <c r="AL163" t="s">
        <v>908</v>
      </c>
      <c r="AM163" t="str">
        <f t="shared" si="18"/>
        <v>caoil</v>
      </c>
      <c r="AN163">
        <v>95000</v>
      </c>
    </row>
    <row r="164" spans="36:40" x14ac:dyDescent="0.25">
      <c r="AJ164" t="s">
        <v>902</v>
      </c>
      <c r="AK164" t="s">
        <v>964</v>
      </c>
      <c r="AL164" t="s">
        <v>904</v>
      </c>
      <c r="AM164" t="str">
        <f t="shared" si="18"/>
        <v>caoce</v>
      </c>
      <c r="AN164">
        <v>1097</v>
      </c>
    </row>
    <row r="165" spans="36:40" x14ac:dyDescent="0.25">
      <c r="AJ165" t="s">
        <v>905</v>
      </c>
      <c r="AK165" t="s">
        <v>964</v>
      </c>
      <c r="AL165" t="s">
        <v>906</v>
      </c>
      <c r="AM165" t="str">
        <f t="shared" si="18"/>
        <v>caoce</v>
      </c>
      <c r="AN165">
        <v>28049</v>
      </c>
    </row>
    <row r="166" spans="36:40" x14ac:dyDescent="0.25">
      <c r="AJ166" t="s">
        <v>907</v>
      </c>
      <c r="AK166" t="s">
        <v>964</v>
      </c>
      <c r="AL166" t="s">
        <v>908</v>
      </c>
      <c r="AM166" t="str">
        <f t="shared" si="18"/>
        <v>caoce</v>
      </c>
      <c r="AN166">
        <v>3077</v>
      </c>
    </row>
    <row r="167" spans="36:40" x14ac:dyDescent="0.25">
      <c r="AJ167" t="s">
        <v>907</v>
      </c>
      <c r="AK167" t="s">
        <v>965</v>
      </c>
      <c r="AL167" t="s">
        <v>908</v>
      </c>
      <c r="AM167" t="str">
        <f t="shared" si="18"/>
        <v>caoce</v>
      </c>
      <c r="AN167">
        <v>2052</v>
      </c>
    </row>
    <row r="168" spans="36:40" x14ac:dyDescent="0.25">
      <c r="AJ168" t="s">
        <v>902</v>
      </c>
      <c r="AK168" t="s">
        <v>966</v>
      </c>
      <c r="AL168" t="s">
        <v>904</v>
      </c>
      <c r="AM168" t="str">
        <f t="shared" si="18"/>
        <v>caoce</v>
      </c>
      <c r="AN168">
        <v>1254</v>
      </c>
    </row>
    <row r="169" spans="36:40" x14ac:dyDescent="0.25">
      <c r="AJ169" t="s">
        <v>905</v>
      </c>
      <c r="AK169" t="s">
        <v>966</v>
      </c>
      <c r="AL169" t="s">
        <v>906</v>
      </c>
      <c r="AM169" t="str">
        <f t="shared" si="18"/>
        <v>caoce</v>
      </c>
      <c r="AN169">
        <v>13405</v>
      </c>
    </row>
    <row r="170" spans="36:40" x14ac:dyDescent="0.25">
      <c r="AJ170" t="s">
        <v>907</v>
      </c>
      <c r="AK170" t="s">
        <v>966</v>
      </c>
      <c r="AL170" t="s">
        <v>908</v>
      </c>
      <c r="AM170" t="str">
        <f t="shared" si="18"/>
        <v>caoce</v>
      </c>
      <c r="AN170">
        <v>1681</v>
      </c>
    </row>
    <row r="171" spans="36:40" x14ac:dyDescent="0.25">
      <c r="AJ171" t="s">
        <v>902</v>
      </c>
      <c r="AK171" t="s">
        <v>967</v>
      </c>
      <c r="AL171" t="s">
        <v>904</v>
      </c>
      <c r="AM171" t="str">
        <f t="shared" si="18"/>
        <v>caoth</v>
      </c>
      <c r="AN171">
        <v>24802</v>
      </c>
    </row>
    <row r="172" spans="36:40" x14ac:dyDescent="0.25">
      <c r="AJ172" t="s">
        <v>905</v>
      </c>
      <c r="AK172" t="s">
        <v>967</v>
      </c>
      <c r="AL172" t="s">
        <v>906</v>
      </c>
      <c r="AM172" t="str">
        <f t="shared" si="18"/>
        <v>caoth</v>
      </c>
      <c r="AN172">
        <v>29557</v>
      </c>
    </row>
    <row r="173" spans="36:40" x14ac:dyDescent="0.25">
      <c r="AJ173" t="s">
        <v>907</v>
      </c>
      <c r="AK173" t="s">
        <v>967</v>
      </c>
      <c r="AL173" t="s">
        <v>908</v>
      </c>
      <c r="AM173" t="str">
        <f t="shared" si="18"/>
        <v>caoth</v>
      </c>
      <c r="AN173">
        <v>73308</v>
      </c>
    </row>
    <row r="174" spans="36:40" x14ac:dyDescent="0.25">
      <c r="AJ174" t="s">
        <v>902</v>
      </c>
      <c r="AK174" t="s">
        <v>968</v>
      </c>
      <c r="AL174" t="s">
        <v>904</v>
      </c>
      <c r="AM174" t="str">
        <f t="shared" si="18"/>
        <v>caoth</v>
      </c>
      <c r="AN174">
        <v>1813</v>
      </c>
    </row>
    <row r="175" spans="36:40" x14ac:dyDescent="0.25">
      <c r="AJ175" t="s">
        <v>905</v>
      </c>
      <c r="AK175" t="s">
        <v>968</v>
      </c>
      <c r="AL175" t="s">
        <v>906</v>
      </c>
      <c r="AM175" t="str">
        <f t="shared" si="18"/>
        <v>caoth</v>
      </c>
      <c r="AN175">
        <v>6167</v>
      </c>
    </row>
    <row r="176" spans="36:40" x14ac:dyDescent="0.25">
      <c r="AJ176" t="s">
        <v>907</v>
      </c>
      <c r="AK176" t="s">
        <v>968</v>
      </c>
      <c r="AL176" t="s">
        <v>908</v>
      </c>
      <c r="AM176" t="str">
        <f t="shared" si="18"/>
        <v>caoth</v>
      </c>
      <c r="AN176">
        <v>1118</v>
      </c>
    </row>
    <row r="177" spans="36:40" x14ac:dyDescent="0.25">
      <c r="AJ177" t="s">
        <v>902</v>
      </c>
      <c r="AK177" t="s">
        <v>969</v>
      </c>
      <c r="AL177" t="s">
        <v>904</v>
      </c>
      <c r="AM177" t="str">
        <f t="shared" si="18"/>
        <v>caoce</v>
      </c>
      <c r="AN177">
        <v>50500</v>
      </c>
    </row>
    <row r="178" spans="36:40" x14ac:dyDescent="0.25">
      <c r="AJ178" t="s">
        <v>905</v>
      </c>
      <c r="AK178" t="s">
        <v>969</v>
      </c>
      <c r="AL178" t="s">
        <v>906</v>
      </c>
      <c r="AM178" t="str">
        <f t="shared" si="18"/>
        <v>caoce</v>
      </c>
      <c r="AN178">
        <v>25149</v>
      </c>
    </row>
    <row r="179" spans="36:40" x14ac:dyDescent="0.25">
      <c r="AJ179" t="s">
        <v>907</v>
      </c>
      <c r="AK179" t="s">
        <v>969</v>
      </c>
      <c r="AL179" t="s">
        <v>908</v>
      </c>
      <c r="AM179" t="str">
        <f t="shared" si="18"/>
        <v>caoce</v>
      </c>
      <c r="AN179">
        <v>127000</v>
      </c>
    </row>
    <row r="180" spans="36:40" x14ac:dyDescent="0.25">
      <c r="AJ180" t="s">
        <v>902</v>
      </c>
      <c r="AK180" t="s">
        <v>970</v>
      </c>
      <c r="AL180" t="s">
        <v>904</v>
      </c>
      <c r="AM180" t="str">
        <f t="shared" si="18"/>
        <v>caoil</v>
      </c>
      <c r="AN180">
        <v>730500</v>
      </c>
    </row>
    <row r="181" spans="36:40" x14ac:dyDescent="0.25">
      <c r="AJ181" t="s">
        <v>905</v>
      </c>
      <c r="AK181" t="s">
        <v>970</v>
      </c>
      <c r="AL181" t="s">
        <v>906</v>
      </c>
      <c r="AM181" t="str">
        <f t="shared" si="18"/>
        <v>caoil</v>
      </c>
      <c r="AN181">
        <v>16021</v>
      </c>
    </row>
    <row r="182" spans="36:40" x14ac:dyDescent="0.25">
      <c r="AJ182" t="s">
        <v>907</v>
      </c>
      <c r="AK182" t="s">
        <v>970</v>
      </c>
      <c r="AL182" t="s">
        <v>908</v>
      </c>
      <c r="AM182" t="str">
        <f t="shared" si="18"/>
        <v>caoil</v>
      </c>
      <c r="AN182">
        <v>1170345</v>
      </c>
    </row>
    <row r="183" spans="36:40" x14ac:dyDescent="0.25">
      <c r="AJ183" t="s">
        <v>902</v>
      </c>
      <c r="AK183" t="s">
        <v>971</v>
      </c>
      <c r="AL183" t="s">
        <v>904</v>
      </c>
      <c r="AM183" t="str">
        <f t="shared" si="18"/>
        <v>caofr</v>
      </c>
      <c r="AN183">
        <v>810</v>
      </c>
    </row>
    <row r="184" spans="36:40" x14ac:dyDescent="0.25">
      <c r="AJ184" t="s">
        <v>905</v>
      </c>
      <c r="AK184" t="s">
        <v>971</v>
      </c>
      <c r="AL184" t="s">
        <v>906</v>
      </c>
      <c r="AM184" t="str">
        <f t="shared" si="18"/>
        <v>caofr</v>
      </c>
      <c r="AN184">
        <v>115963</v>
      </c>
    </row>
    <row r="185" spans="36:40" x14ac:dyDescent="0.25">
      <c r="AJ185" t="s">
        <v>907</v>
      </c>
      <c r="AK185" t="s">
        <v>971</v>
      </c>
      <c r="AL185" t="s">
        <v>908</v>
      </c>
      <c r="AM185" t="str">
        <f t="shared" si="18"/>
        <v>caofr</v>
      </c>
      <c r="AN185">
        <v>9393</v>
      </c>
    </row>
    <row r="186" spans="36:40" x14ac:dyDescent="0.25">
      <c r="AJ186" t="s">
        <v>902</v>
      </c>
      <c r="AK186" t="s">
        <v>972</v>
      </c>
      <c r="AL186" t="s">
        <v>904</v>
      </c>
      <c r="AM186" t="str">
        <f t="shared" si="18"/>
        <v>casug</v>
      </c>
      <c r="AN186">
        <v>298611</v>
      </c>
    </row>
    <row r="187" spans="36:40" x14ac:dyDescent="0.25">
      <c r="AJ187" t="s">
        <v>905</v>
      </c>
      <c r="AK187" t="s">
        <v>972</v>
      </c>
      <c r="AL187" t="s">
        <v>906</v>
      </c>
      <c r="AM187" t="str">
        <f t="shared" si="18"/>
        <v>casug</v>
      </c>
      <c r="AN187">
        <v>652429</v>
      </c>
    </row>
    <row r="188" spans="36:40" x14ac:dyDescent="0.25">
      <c r="AJ188" t="s">
        <v>907</v>
      </c>
      <c r="AK188" t="s">
        <v>972</v>
      </c>
      <c r="AL188" t="s">
        <v>908</v>
      </c>
      <c r="AM188" t="str">
        <f t="shared" si="18"/>
        <v>casug</v>
      </c>
      <c r="AN188">
        <v>19482246</v>
      </c>
    </row>
    <row r="189" spans="36:40" x14ac:dyDescent="0.25">
      <c r="AJ189" t="s">
        <v>902</v>
      </c>
      <c r="AK189" t="s">
        <v>973</v>
      </c>
      <c r="AL189" t="s">
        <v>904</v>
      </c>
      <c r="AM189" t="str">
        <f t="shared" si="18"/>
        <v>caoil</v>
      </c>
      <c r="AN189">
        <v>515350</v>
      </c>
    </row>
    <row r="190" spans="36:40" x14ac:dyDescent="0.25">
      <c r="AJ190" t="s">
        <v>905</v>
      </c>
      <c r="AK190" t="s">
        <v>973</v>
      </c>
      <c r="AL190" t="s">
        <v>906</v>
      </c>
      <c r="AM190" t="str">
        <f t="shared" si="18"/>
        <v>caoil</v>
      </c>
      <c r="AN190">
        <v>13156</v>
      </c>
    </row>
    <row r="191" spans="36:40" x14ac:dyDescent="0.25">
      <c r="AJ191" t="s">
        <v>907</v>
      </c>
      <c r="AK191" t="s">
        <v>973</v>
      </c>
      <c r="AL191" t="s">
        <v>908</v>
      </c>
      <c r="AM191" t="str">
        <f t="shared" si="18"/>
        <v>caoil</v>
      </c>
      <c r="AN191">
        <v>678000</v>
      </c>
    </row>
    <row r="192" spans="36:40" x14ac:dyDescent="0.25">
      <c r="AJ192" t="s">
        <v>902</v>
      </c>
      <c r="AK192" t="s">
        <v>974</v>
      </c>
      <c r="AL192" t="s">
        <v>904</v>
      </c>
      <c r="AM192" t="str">
        <f t="shared" si="18"/>
        <v>catub</v>
      </c>
      <c r="AN192">
        <v>32112</v>
      </c>
    </row>
    <row r="193" spans="36:40" x14ac:dyDescent="0.25">
      <c r="AJ193" t="s">
        <v>905</v>
      </c>
      <c r="AK193" t="s">
        <v>974</v>
      </c>
      <c r="AL193" t="s">
        <v>906</v>
      </c>
      <c r="AM193" t="str">
        <f t="shared" si="18"/>
        <v>catub</v>
      </c>
      <c r="AN193">
        <v>27620</v>
      </c>
    </row>
    <row r="194" spans="36:40" x14ac:dyDescent="0.25">
      <c r="AJ194" t="s">
        <v>907</v>
      </c>
      <c r="AK194" t="s">
        <v>974</v>
      </c>
      <c r="AL194" t="s">
        <v>908</v>
      </c>
      <c r="AM194" t="str">
        <f t="shared" si="18"/>
        <v>catub</v>
      </c>
      <c r="AN194">
        <v>88692</v>
      </c>
    </row>
    <row r="195" spans="36:40" x14ac:dyDescent="0.25">
      <c r="AJ195" t="s">
        <v>902</v>
      </c>
      <c r="AK195" t="s">
        <v>975</v>
      </c>
      <c r="AL195" t="s">
        <v>904</v>
      </c>
      <c r="AM195" t="str">
        <f t="shared" ref="AM195:AM251" si="19">VLOOKUP($AK195,$BE$2:$BF$75,2,)</f>
        <v>caofr</v>
      </c>
      <c r="AN195">
        <v>6514</v>
      </c>
    </row>
    <row r="196" spans="36:40" x14ac:dyDescent="0.25">
      <c r="AJ196" t="s">
        <v>905</v>
      </c>
      <c r="AK196" t="s">
        <v>975</v>
      </c>
      <c r="AL196" t="s">
        <v>906</v>
      </c>
      <c r="AM196" t="str">
        <f t="shared" si="19"/>
        <v>caofr</v>
      </c>
      <c r="AN196">
        <v>301078</v>
      </c>
    </row>
    <row r="197" spans="36:40" x14ac:dyDescent="0.25">
      <c r="AJ197" t="s">
        <v>907</v>
      </c>
      <c r="AK197" t="s">
        <v>975</v>
      </c>
      <c r="AL197" t="s">
        <v>908</v>
      </c>
      <c r="AM197" t="str">
        <f t="shared" si="19"/>
        <v>caofr</v>
      </c>
      <c r="AN197">
        <v>196122</v>
      </c>
    </row>
    <row r="198" spans="36:40" x14ac:dyDescent="0.25">
      <c r="AJ198" t="s">
        <v>902</v>
      </c>
      <c r="AK198" t="s">
        <v>976</v>
      </c>
      <c r="AL198" t="s">
        <v>904</v>
      </c>
      <c r="AM198" t="str">
        <f t="shared" si="19"/>
        <v>caoth</v>
      </c>
      <c r="AN198">
        <v>717</v>
      </c>
    </row>
    <row r="199" spans="36:40" x14ac:dyDescent="0.25">
      <c r="AJ199" t="s">
        <v>905</v>
      </c>
      <c r="AK199" t="s">
        <v>976</v>
      </c>
      <c r="AL199" t="s">
        <v>906</v>
      </c>
      <c r="AM199" t="str">
        <f t="shared" si="19"/>
        <v>caoth</v>
      </c>
      <c r="AN199">
        <v>18856</v>
      </c>
    </row>
    <row r="200" spans="36:40" x14ac:dyDescent="0.25">
      <c r="AJ200" t="s">
        <v>907</v>
      </c>
      <c r="AK200" t="s">
        <v>976</v>
      </c>
      <c r="AL200" t="s">
        <v>908</v>
      </c>
      <c r="AM200" t="str">
        <f t="shared" si="19"/>
        <v>caoth</v>
      </c>
      <c r="AN200">
        <v>1352</v>
      </c>
    </row>
    <row r="201" spans="36:40" x14ac:dyDescent="0.25">
      <c r="AJ201" t="s">
        <v>902</v>
      </c>
      <c r="AK201" t="s">
        <v>977</v>
      </c>
      <c r="AL201" t="s">
        <v>904</v>
      </c>
      <c r="AM201" t="str">
        <f t="shared" si="19"/>
        <v>caoth</v>
      </c>
      <c r="AN201">
        <v>4817</v>
      </c>
    </row>
    <row r="202" spans="36:40" x14ac:dyDescent="0.25">
      <c r="AJ202" t="s">
        <v>905</v>
      </c>
      <c r="AK202" t="s">
        <v>977</v>
      </c>
      <c r="AL202" t="s">
        <v>906</v>
      </c>
      <c r="AM202" t="str">
        <f t="shared" si="19"/>
        <v>caoth</v>
      </c>
      <c r="AN202">
        <v>31908</v>
      </c>
    </row>
    <row r="203" spans="36:40" x14ac:dyDescent="0.25">
      <c r="AJ203" t="s">
        <v>907</v>
      </c>
      <c r="AK203" t="s">
        <v>977</v>
      </c>
      <c r="AL203" t="s">
        <v>908</v>
      </c>
      <c r="AM203" t="str">
        <f t="shared" si="19"/>
        <v>caoth</v>
      </c>
      <c r="AN203">
        <v>15370</v>
      </c>
    </row>
    <row r="204" spans="36:40" x14ac:dyDescent="0.25">
      <c r="AJ204" t="s">
        <v>902</v>
      </c>
      <c r="AK204" t="s">
        <v>978</v>
      </c>
      <c r="AL204" t="s">
        <v>904</v>
      </c>
      <c r="AM204" t="str">
        <f t="shared" si="19"/>
        <v>caveg</v>
      </c>
      <c r="AN204">
        <v>8278</v>
      </c>
    </row>
    <row r="205" spans="36:40" x14ac:dyDescent="0.25">
      <c r="AJ205" t="s">
        <v>905</v>
      </c>
      <c r="AK205" t="s">
        <v>978</v>
      </c>
      <c r="AL205" t="s">
        <v>906</v>
      </c>
      <c r="AM205" t="str">
        <f t="shared" si="19"/>
        <v>caveg</v>
      </c>
      <c r="AN205">
        <v>671038</v>
      </c>
    </row>
    <row r="206" spans="36:40" x14ac:dyDescent="0.25">
      <c r="AJ206" t="s">
        <v>907</v>
      </c>
      <c r="AK206" t="s">
        <v>978</v>
      </c>
      <c r="AL206" t="s">
        <v>908</v>
      </c>
      <c r="AM206" t="str">
        <f t="shared" si="19"/>
        <v>caveg</v>
      </c>
      <c r="AN206">
        <v>555485</v>
      </c>
    </row>
    <row r="207" spans="36:40" x14ac:dyDescent="0.25">
      <c r="AJ207" t="s">
        <v>902</v>
      </c>
      <c r="AK207" t="s">
        <v>979</v>
      </c>
      <c r="AL207" t="s">
        <v>904</v>
      </c>
      <c r="AM207" t="str">
        <f t="shared" si="19"/>
        <v>caveg</v>
      </c>
      <c r="AN207">
        <v>13844</v>
      </c>
    </row>
    <row r="208" spans="36:40" x14ac:dyDescent="0.25">
      <c r="AJ208" t="s">
        <v>905</v>
      </c>
      <c r="AK208" t="s">
        <v>979</v>
      </c>
      <c r="AL208" t="s">
        <v>906</v>
      </c>
      <c r="AM208" t="str">
        <f t="shared" si="19"/>
        <v>caveg</v>
      </c>
      <c r="AN208">
        <v>112141</v>
      </c>
    </row>
    <row r="209" spans="36:40" x14ac:dyDescent="0.25">
      <c r="AJ209" t="s">
        <v>907</v>
      </c>
      <c r="AK209" t="s">
        <v>979</v>
      </c>
      <c r="AL209" t="s">
        <v>908</v>
      </c>
      <c r="AM209" t="str">
        <f t="shared" si="19"/>
        <v>caveg</v>
      </c>
      <c r="AN209">
        <v>155248</v>
      </c>
    </row>
    <row r="210" spans="36:40" x14ac:dyDescent="0.25">
      <c r="AJ210" t="s">
        <v>902</v>
      </c>
      <c r="AK210" t="s">
        <v>980</v>
      </c>
      <c r="AL210" t="s">
        <v>904</v>
      </c>
      <c r="AM210" t="str">
        <f t="shared" si="19"/>
        <v>caveg</v>
      </c>
      <c r="AN210">
        <v>4786</v>
      </c>
    </row>
    <row r="211" spans="36:40" x14ac:dyDescent="0.25">
      <c r="AJ211" t="s">
        <v>905</v>
      </c>
      <c r="AK211" t="s">
        <v>980</v>
      </c>
      <c r="AL211" t="s">
        <v>906</v>
      </c>
      <c r="AM211" t="str">
        <f t="shared" si="19"/>
        <v>caveg</v>
      </c>
      <c r="AN211">
        <v>158811</v>
      </c>
    </row>
    <row r="212" spans="36:40" x14ac:dyDescent="0.25">
      <c r="AJ212" t="s">
        <v>907</v>
      </c>
      <c r="AK212" t="s">
        <v>980</v>
      </c>
      <c r="AL212" t="s">
        <v>908</v>
      </c>
      <c r="AM212" t="str">
        <f t="shared" si="19"/>
        <v>caveg</v>
      </c>
      <c r="AN212">
        <v>76007</v>
      </c>
    </row>
    <row r="213" spans="36:40" x14ac:dyDescent="0.25">
      <c r="AJ213" t="s">
        <v>902</v>
      </c>
      <c r="AK213" t="s">
        <v>981</v>
      </c>
      <c r="AL213" t="s">
        <v>904</v>
      </c>
      <c r="AM213" t="str">
        <f t="shared" si="19"/>
        <v>cawhe</v>
      </c>
      <c r="AN213">
        <v>540000</v>
      </c>
    </row>
    <row r="214" spans="36:40" x14ac:dyDescent="0.25">
      <c r="AJ214" t="s">
        <v>905</v>
      </c>
      <c r="AK214" t="s">
        <v>981</v>
      </c>
      <c r="AL214" t="s">
        <v>906</v>
      </c>
      <c r="AM214" t="str">
        <f t="shared" si="19"/>
        <v>cawhe</v>
      </c>
      <c r="AN214">
        <v>28426</v>
      </c>
    </row>
    <row r="215" spans="36:40" x14ac:dyDescent="0.25">
      <c r="AJ215" t="s">
        <v>907</v>
      </c>
      <c r="AK215" t="s">
        <v>981</v>
      </c>
      <c r="AL215" t="s">
        <v>908</v>
      </c>
      <c r="AM215" t="str">
        <f t="shared" si="19"/>
        <v>cawhe</v>
      </c>
      <c r="AN215">
        <v>1535000</v>
      </c>
    </row>
    <row r="216" spans="36:40" x14ac:dyDescent="0.25">
      <c r="AJ216" t="s">
        <v>991</v>
      </c>
      <c r="AK216" t="s">
        <v>903</v>
      </c>
      <c r="AL216" t="s">
        <v>990</v>
      </c>
      <c r="AM216" t="str">
        <f t="shared" si="19"/>
        <v>caofr</v>
      </c>
      <c r="AN216">
        <v>7595</v>
      </c>
    </row>
    <row r="217" spans="36:40" x14ac:dyDescent="0.25">
      <c r="AJ217" t="s">
        <v>991</v>
      </c>
      <c r="AK217" t="s">
        <v>909</v>
      </c>
      <c r="AL217" t="s">
        <v>990</v>
      </c>
      <c r="AM217" t="str">
        <f t="shared" si="19"/>
        <v>caofr</v>
      </c>
      <c r="AN217">
        <v>17545</v>
      </c>
    </row>
    <row r="218" spans="36:40" x14ac:dyDescent="0.25">
      <c r="AJ218" t="s">
        <v>991</v>
      </c>
      <c r="AK218" t="s">
        <v>910</v>
      </c>
      <c r="AL218" t="s">
        <v>990</v>
      </c>
      <c r="AM218" t="str">
        <f t="shared" si="19"/>
        <v>caveg</v>
      </c>
      <c r="AN218">
        <v>70758</v>
      </c>
    </row>
    <row r="219" spans="36:40" x14ac:dyDescent="0.25">
      <c r="AJ219" t="s">
        <v>991</v>
      </c>
      <c r="AK219" t="s">
        <v>911</v>
      </c>
      <c r="AL219" t="s">
        <v>990</v>
      </c>
      <c r="AM219" t="str">
        <f t="shared" si="19"/>
        <v>caofr</v>
      </c>
      <c r="AN219">
        <v>13087</v>
      </c>
    </row>
    <row r="220" spans="36:40" x14ac:dyDescent="0.25">
      <c r="AJ220" t="s">
        <v>991</v>
      </c>
      <c r="AK220" t="s">
        <v>912</v>
      </c>
      <c r="AL220" t="s">
        <v>990</v>
      </c>
      <c r="AM220" t="str">
        <f t="shared" si="19"/>
        <v>caofr</v>
      </c>
      <c r="AN220">
        <v>6576</v>
      </c>
    </row>
    <row r="221" spans="36:40" x14ac:dyDescent="0.25">
      <c r="AJ221" t="s">
        <v>991</v>
      </c>
      <c r="AK221" t="s">
        <v>916</v>
      </c>
      <c r="AL221" t="s">
        <v>990</v>
      </c>
      <c r="AM221" t="str">
        <f t="shared" si="19"/>
        <v>capul</v>
      </c>
      <c r="AN221">
        <v>7633</v>
      </c>
    </row>
    <row r="222" spans="36:40" x14ac:dyDescent="0.25">
      <c r="AJ222" t="s">
        <v>991</v>
      </c>
      <c r="AK222" t="s">
        <v>917</v>
      </c>
      <c r="AL222" t="s">
        <v>990</v>
      </c>
      <c r="AM222" t="str">
        <f t="shared" si="19"/>
        <v>caofr</v>
      </c>
      <c r="AN222">
        <v>74102</v>
      </c>
    </row>
    <row r="223" spans="36:40" x14ac:dyDescent="0.25">
      <c r="AJ223" t="s">
        <v>991</v>
      </c>
      <c r="AK223" t="s">
        <v>919</v>
      </c>
      <c r="AL223" t="s">
        <v>990</v>
      </c>
      <c r="AM223" t="str">
        <f t="shared" si="19"/>
        <v>caveg</v>
      </c>
      <c r="AN223">
        <v>2083</v>
      </c>
    </row>
    <row r="224" spans="36:40" x14ac:dyDescent="0.25">
      <c r="AJ224" t="s">
        <v>991</v>
      </c>
      <c r="AK224" t="s">
        <v>920</v>
      </c>
      <c r="AL224" t="s">
        <v>990</v>
      </c>
      <c r="AM224" t="str">
        <f t="shared" si="19"/>
        <v>caveg</v>
      </c>
      <c r="AN224">
        <v>3186</v>
      </c>
    </row>
    <row r="225" spans="36:40" x14ac:dyDescent="0.25">
      <c r="AJ225" t="s">
        <v>991</v>
      </c>
      <c r="AK225" t="s">
        <v>922</v>
      </c>
      <c r="AL225" t="s">
        <v>990</v>
      </c>
      <c r="AM225" t="str">
        <f t="shared" si="19"/>
        <v>caveg</v>
      </c>
      <c r="AN225">
        <v>9045</v>
      </c>
    </row>
    <row r="226" spans="36:40" x14ac:dyDescent="0.25">
      <c r="AJ226" t="s">
        <v>991</v>
      </c>
      <c r="AK226" t="s">
        <v>924</v>
      </c>
      <c r="AL226" t="s">
        <v>990</v>
      </c>
      <c r="AM226" t="str">
        <f t="shared" si="19"/>
        <v>caofr</v>
      </c>
      <c r="AN226">
        <v>84291</v>
      </c>
    </row>
    <row r="227" spans="36:40" x14ac:dyDescent="0.25">
      <c r="AJ227" t="s">
        <v>991</v>
      </c>
      <c r="AK227" t="s">
        <v>927</v>
      </c>
      <c r="AL227" t="s">
        <v>990</v>
      </c>
      <c r="AM227" t="str">
        <f t="shared" si="19"/>
        <v>caoth</v>
      </c>
      <c r="AN227">
        <v>11706</v>
      </c>
    </row>
    <row r="228" spans="36:40" x14ac:dyDescent="0.25">
      <c r="AJ228" t="s">
        <v>991</v>
      </c>
      <c r="AK228" t="s">
        <v>929</v>
      </c>
      <c r="AL228" t="s">
        <v>990</v>
      </c>
      <c r="AM228" t="str">
        <f t="shared" si="19"/>
        <v>caveg</v>
      </c>
      <c r="AN228">
        <v>8230</v>
      </c>
    </row>
    <row r="229" spans="36:40" x14ac:dyDescent="0.25">
      <c r="AJ229" t="s">
        <v>991</v>
      </c>
      <c r="AK229" t="s">
        <v>931</v>
      </c>
      <c r="AL229" t="s">
        <v>990</v>
      </c>
      <c r="AM229" t="str">
        <f t="shared" si="19"/>
        <v>caofr</v>
      </c>
      <c r="AN229">
        <v>27276</v>
      </c>
    </row>
    <row r="230" spans="36:40" x14ac:dyDescent="0.25">
      <c r="AJ230" t="s">
        <v>991</v>
      </c>
      <c r="AK230" t="s">
        <v>934</v>
      </c>
      <c r="AL230" t="s">
        <v>990</v>
      </c>
      <c r="AM230" t="str">
        <f t="shared" si="19"/>
        <v>cagra</v>
      </c>
      <c r="AN230">
        <v>2908</v>
      </c>
    </row>
    <row r="231" spans="36:40" x14ac:dyDescent="0.25">
      <c r="AJ231" t="s">
        <v>991</v>
      </c>
      <c r="AK231" t="s">
        <v>935</v>
      </c>
      <c r="AL231" t="s">
        <v>990</v>
      </c>
      <c r="AM231" t="str">
        <f t="shared" si="19"/>
        <v>cagra</v>
      </c>
      <c r="AN231">
        <v>15726</v>
      </c>
    </row>
    <row r="232" spans="36:40" x14ac:dyDescent="0.25">
      <c r="AJ232" t="s">
        <v>991</v>
      </c>
      <c r="AK232" t="s">
        <v>938</v>
      </c>
      <c r="AL232" t="s">
        <v>990</v>
      </c>
      <c r="AM232" t="str">
        <f t="shared" si="19"/>
        <v>caveg</v>
      </c>
      <c r="AN232">
        <v>10744</v>
      </c>
    </row>
    <row r="233" spans="36:40" x14ac:dyDescent="0.25">
      <c r="AJ233" t="s">
        <v>991</v>
      </c>
      <c r="AK233" t="s">
        <v>939</v>
      </c>
      <c r="AL233" t="s">
        <v>990</v>
      </c>
      <c r="AM233" t="str">
        <f t="shared" si="19"/>
        <v>caofr</v>
      </c>
      <c r="AN233">
        <v>25980</v>
      </c>
    </row>
    <row r="234" spans="36:40" x14ac:dyDescent="0.25">
      <c r="AJ234" t="s">
        <v>991</v>
      </c>
      <c r="AK234" t="s">
        <v>940</v>
      </c>
      <c r="AL234" t="s">
        <v>990</v>
      </c>
      <c r="AM234" t="str">
        <f t="shared" si="19"/>
        <v>caveg</v>
      </c>
      <c r="AN234">
        <v>7898</v>
      </c>
    </row>
    <row r="235" spans="36:40" x14ac:dyDescent="0.25">
      <c r="AJ235" t="s">
        <v>991</v>
      </c>
      <c r="AK235" t="s">
        <v>943</v>
      </c>
      <c r="AL235" t="s">
        <v>990</v>
      </c>
      <c r="AM235" t="str">
        <f t="shared" si="19"/>
        <v>camai</v>
      </c>
      <c r="AN235">
        <v>17020</v>
      </c>
    </row>
    <row r="236" spans="36:40" x14ac:dyDescent="0.25">
      <c r="AJ236" t="s">
        <v>991</v>
      </c>
      <c r="AK236" t="s">
        <v>944</v>
      </c>
      <c r="AL236" t="s">
        <v>990</v>
      </c>
      <c r="AM236" t="str">
        <f t="shared" si="19"/>
        <v>caofr</v>
      </c>
      <c r="AN236">
        <v>6197</v>
      </c>
    </row>
    <row r="237" spans="36:40" x14ac:dyDescent="0.25">
      <c r="AJ237" t="s">
        <v>991</v>
      </c>
      <c r="AK237" t="s">
        <v>947</v>
      </c>
      <c r="AL237" t="s">
        <v>990</v>
      </c>
      <c r="AM237" t="str">
        <f t="shared" si="19"/>
        <v>caveg</v>
      </c>
      <c r="AN237">
        <v>24432</v>
      </c>
    </row>
    <row r="238" spans="36:40" x14ac:dyDescent="0.25">
      <c r="AJ238" t="s">
        <v>991</v>
      </c>
      <c r="AK238" t="s">
        <v>951</v>
      </c>
      <c r="AL238" t="s">
        <v>990</v>
      </c>
      <c r="AM238" t="str">
        <f t="shared" si="19"/>
        <v>caveg</v>
      </c>
      <c r="AN238">
        <v>3342</v>
      </c>
    </row>
    <row r="239" spans="36:40" x14ac:dyDescent="0.25">
      <c r="AJ239" t="s">
        <v>991</v>
      </c>
      <c r="AK239" t="s">
        <v>952</v>
      </c>
      <c r="AL239" t="s">
        <v>990</v>
      </c>
      <c r="AM239" t="str">
        <f t="shared" si="19"/>
        <v>caofr</v>
      </c>
      <c r="AN239">
        <v>3639</v>
      </c>
    </row>
    <row r="240" spans="36:40" x14ac:dyDescent="0.25">
      <c r="AJ240" t="s">
        <v>991</v>
      </c>
      <c r="AK240" t="s">
        <v>953</v>
      </c>
      <c r="AL240" t="s">
        <v>990</v>
      </c>
      <c r="AM240" t="str">
        <f t="shared" si="19"/>
        <v>caofr</v>
      </c>
      <c r="AN240">
        <v>10029</v>
      </c>
    </row>
    <row r="241" spans="36:40" x14ac:dyDescent="0.25">
      <c r="AJ241" t="s">
        <v>991</v>
      </c>
      <c r="AK241" t="s">
        <v>954</v>
      </c>
      <c r="AL241" t="s">
        <v>990</v>
      </c>
      <c r="AM241" t="str">
        <f t="shared" si="19"/>
        <v>caofr</v>
      </c>
      <c r="AN241">
        <v>31275</v>
      </c>
    </row>
    <row r="242" spans="36:40" x14ac:dyDescent="0.25">
      <c r="AJ242" t="s">
        <v>991</v>
      </c>
      <c r="AK242" t="s">
        <v>955</v>
      </c>
      <c r="AL242" t="s">
        <v>990</v>
      </c>
      <c r="AM242" t="str">
        <f t="shared" si="19"/>
        <v>caofr</v>
      </c>
      <c r="AN242">
        <v>7289</v>
      </c>
    </row>
    <row r="243" spans="36:40" x14ac:dyDescent="0.25">
      <c r="AJ243" t="s">
        <v>991</v>
      </c>
      <c r="AK243" t="s">
        <v>957</v>
      </c>
      <c r="AL243" t="s">
        <v>990</v>
      </c>
      <c r="AM243" t="str">
        <f t="shared" si="19"/>
        <v>capul</v>
      </c>
      <c r="AN243">
        <v>9257</v>
      </c>
    </row>
    <row r="244" spans="36:40" x14ac:dyDescent="0.25">
      <c r="AJ244" t="s">
        <v>991</v>
      </c>
      <c r="AK244" t="s">
        <v>958</v>
      </c>
      <c r="AL244" t="s">
        <v>990</v>
      </c>
      <c r="AM244" t="str">
        <f t="shared" si="19"/>
        <v>caofr</v>
      </c>
      <c r="AN244">
        <v>6698</v>
      </c>
    </row>
    <row r="245" spans="36:40" x14ac:dyDescent="0.25">
      <c r="AJ245" t="s">
        <v>991</v>
      </c>
      <c r="AK245" t="s">
        <v>959</v>
      </c>
      <c r="AL245" t="s">
        <v>990</v>
      </c>
      <c r="AM245" t="str">
        <f t="shared" si="19"/>
        <v>caofr</v>
      </c>
      <c r="AN245">
        <v>9745</v>
      </c>
    </row>
    <row r="246" spans="36:40" x14ac:dyDescent="0.25">
      <c r="AJ246" t="s">
        <v>991</v>
      </c>
      <c r="AK246" t="s">
        <v>960</v>
      </c>
      <c r="AL246" t="s">
        <v>990</v>
      </c>
      <c r="AM246" t="str">
        <f t="shared" si="19"/>
        <v>catub</v>
      </c>
      <c r="AN246">
        <v>3226</v>
      </c>
    </row>
    <row r="247" spans="36:40" x14ac:dyDescent="0.25">
      <c r="AJ247" t="s">
        <v>991</v>
      </c>
      <c r="AK247" t="s">
        <v>961</v>
      </c>
      <c r="AL247" t="s">
        <v>990</v>
      </c>
      <c r="AM247" t="str">
        <f t="shared" si="19"/>
        <v>caveg</v>
      </c>
      <c r="AN247">
        <v>4722</v>
      </c>
    </row>
    <row r="248" spans="36:40" x14ac:dyDescent="0.25">
      <c r="AJ248" t="s">
        <v>991</v>
      </c>
      <c r="AK248" t="s">
        <v>962</v>
      </c>
      <c r="AL248" t="s">
        <v>990</v>
      </c>
      <c r="AM248" t="str">
        <f t="shared" si="19"/>
        <v>caofr</v>
      </c>
      <c r="AN248">
        <v>7219</v>
      </c>
    </row>
    <row r="249" spans="36:40" x14ac:dyDescent="0.25">
      <c r="AJ249" t="s">
        <v>991</v>
      </c>
      <c r="AK249" t="s">
        <v>971</v>
      </c>
      <c r="AL249" t="s">
        <v>990</v>
      </c>
      <c r="AM249" t="str">
        <f t="shared" si="19"/>
        <v>caofr</v>
      </c>
      <c r="AN249">
        <v>34845</v>
      </c>
    </row>
    <row r="250" spans="36:40" x14ac:dyDescent="0.25">
      <c r="AJ250" t="s">
        <v>991</v>
      </c>
      <c r="AK250" t="s">
        <v>974</v>
      </c>
      <c r="AL250" t="s">
        <v>990</v>
      </c>
      <c r="AM250" t="str">
        <f t="shared" si="19"/>
        <v>catub</v>
      </c>
      <c r="AN250">
        <v>3227</v>
      </c>
    </row>
    <row r="251" spans="36:40" x14ac:dyDescent="0.25">
      <c r="AJ251" t="s">
        <v>991</v>
      </c>
      <c r="AK251" t="s">
        <v>978</v>
      </c>
      <c r="AL251" t="s">
        <v>990</v>
      </c>
      <c r="AM251" t="str">
        <f t="shared" si="19"/>
        <v>caveg</v>
      </c>
      <c r="AN251">
        <v>4988</v>
      </c>
    </row>
  </sheetData>
  <pageMargins left="0.7" right="0.7" top="0.75" bottom="0.75" header="0.3" footer="0.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0.79998168889431442"/>
  </sheetPr>
  <dimension ref="A1:AD64"/>
  <sheetViews>
    <sheetView workbookViewId="0"/>
  </sheetViews>
  <sheetFormatPr defaultRowHeight="15" x14ac:dyDescent="0.25"/>
  <cols>
    <col min="2" max="2" width="32.7109375" customWidth="1"/>
    <col min="13" max="16" width="9.28515625" bestFit="1" customWidth="1"/>
    <col min="17" max="17" width="9.5703125" bestFit="1" customWidth="1"/>
  </cols>
  <sheetData>
    <row r="1" spans="1:30" x14ac:dyDescent="0.25">
      <c r="A1" s="44" t="s">
        <v>697</v>
      </c>
    </row>
    <row r="4" spans="1:30" x14ac:dyDescent="0.25">
      <c r="A4" s="23" t="s">
        <v>618</v>
      </c>
    </row>
    <row r="5" spans="1:30" x14ac:dyDescent="0.25">
      <c r="A5" s="39" t="s">
        <v>638</v>
      </c>
      <c r="M5" s="134" t="s">
        <v>639</v>
      </c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</row>
    <row r="6" spans="1:30" x14ac:dyDescent="0.25">
      <c r="B6" s="5" t="s">
        <v>640</v>
      </c>
      <c r="C6" s="5">
        <v>0.125</v>
      </c>
      <c r="D6" s="5">
        <v>0.375</v>
      </c>
      <c r="E6" s="5">
        <v>0.625</v>
      </c>
      <c r="F6" s="5">
        <v>0.85</v>
      </c>
      <c r="G6" s="5">
        <v>0.95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395</v>
      </c>
      <c r="W6" t="s">
        <v>396</v>
      </c>
      <c r="X6" t="s">
        <v>397</v>
      </c>
      <c r="Y6" t="s">
        <v>398</v>
      </c>
      <c r="Z6" t="s">
        <v>399</v>
      </c>
      <c r="AA6" t="s">
        <v>716</v>
      </c>
    </row>
    <row r="7" spans="1:30" x14ac:dyDescent="0.25">
      <c r="C7" s="40" t="s">
        <v>641</v>
      </c>
      <c r="D7" s="40" t="s">
        <v>642</v>
      </c>
      <c r="E7" s="40" t="s">
        <v>643</v>
      </c>
      <c r="F7" s="40" t="s">
        <v>644</v>
      </c>
      <c r="G7" s="40" t="s">
        <v>645</v>
      </c>
      <c r="I7" s="40" t="s">
        <v>646</v>
      </c>
      <c r="J7" s="40" t="s">
        <v>647</v>
      </c>
      <c r="K7" s="40"/>
      <c r="L7" s="40"/>
      <c r="M7">
        <v>0.05</v>
      </c>
      <c r="N7">
        <f>M7+0.1</f>
        <v>0.15000000000000002</v>
      </c>
      <c r="O7">
        <f t="shared" ref="O7:U7" si="0">N7+0.1</f>
        <v>0.25</v>
      </c>
      <c r="P7">
        <f t="shared" si="0"/>
        <v>0.35</v>
      </c>
      <c r="Q7">
        <f t="shared" si="0"/>
        <v>0.44999999999999996</v>
      </c>
      <c r="R7">
        <f t="shared" si="0"/>
        <v>0.54999999999999993</v>
      </c>
      <c r="S7">
        <f t="shared" si="0"/>
        <v>0.64999999999999991</v>
      </c>
      <c r="T7">
        <f t="shared" si="0"/>
        <v>0.74999999999999989</v>
      </c>
      <c r="U7">
        <f t="shared" si="0"/>
        <v>0.84999999999999987</v>
      </c>
      <c r="V7">
        <v>0.91</v>
      </c>
      <c r="W7">
        <f>V7+0.02</f>
        <v>0.93</v>
      </c>
      <c r="X7">
        <f t="shared" ref="X7:Z7" si="1">W7+0.02</f>
        <v>0.95000000000000007</v>
      </c>
      <c r="Y7">
        <f t="shared" si="1"/>
        <v>0.97000000000000008</v>
      </c>
      <c r="Z7">
        <f t="shared" si="1"/>
        <v>0.9900000000000001</v>
      </c>
      <c r="AC7" s="43" t="s">
        <v>696</v>
      </c>
      <c r="AD7" s="43"/>
    </row>
    <row r="8" spans="1:30" x14ac:dyDescent="0.25">
      <c r="A8" s="41" t="s">
        <v>476</v>
      </c>
      <c r="B8" s="41" t="s">
        <v>648</v>
      </c>
      <c r="C8" s="41">
        <v>0.78600000000000003</v>
      </c>
      <c r="D8" s="41">
        <v>2.1789999999999998</v>
      </c>
      <c r="E8" s="41">
        <v>1.0389999999999999</v>
      </c>
      <c r="F8" s="41">
        <v>1.966</v>
      </c>
      <c r="G8" s="41">
        <v>1.456</v>
      </c>
      <c r="H8" s="41"/>
      <c r="I8" s="41">
        <f t="shared" ref="I8:I39" si="2">SLOPE($C8:$G8,$C$6:$G$6)</f>
        <v>0.59650569723277269</v>
      </c>
      <c r="J8" s="41">
        <f t="shared" ref="J8:J22" si="3">INTERCEPT($C8:$G8,$C$6:$G$6)</f>
        <v>1.1362441671188281</v>
      </c>
      <c r="K8" s="41"/>
      <c r="L8" s="41" t="s">
        <v>476</v>
      </c>
      <c r="M8" s="31">
        <f>$J8+($M$7*$I8)</f>
        <v>1.1660694519804669</v>
      </c>
      <c r="N8" s="31">
        <f>$J8+($N$7*$I8)</f>
        <v>1.2257200217037441</v>
      </c>
      <c r="O8" s="31">
        <f>$J8+($O$7*$I8)</f>
        <v>1.2853705914270213</v>
      </c>
      <c r="P8" s="31">
        <f>$J8+($P$7*$I8)</f>
        <v>1.3450211611502985</v>
      </c>
      <c r="Q8" s="31">
        <f>$J8+($Q$7*$I8)</f>
        <v>1.4046717308735759</v>
      </c>
      <c r="R8" s="31">
        <f>$J8+($R$7*$I8)</f>
        <v>1.4643223005968531</v>
      </c>
      <c r="S8" s="31">
        <f>$J8+($S$7*$I8)</f>
        <v>1.5239728703201303</v>
      </c>
      <c r="T8" s="31">
        <f>$J8+($T$7*$I8)</f>
        <v>1.5836234400434077</v>
      </c>
      <c r="U8" s="31">
        <f>$J8+($U$7*$I8)</f>
        <v>1.6432740097666847</v>
      </c>
      <c r="V8" s="31">
        <f>$J8+($V$7*$I8)</f>
        <v>1.6790643516006512</v>
      </c>
      <c r="W8" s="31">
        <f>$J8+($W$7*$I8)</f>
        <v>1.6909944655453066</v>
      </c>
      <c r="X8" s="31">
        <f>$J8+($X$7*$I8)</f>
        <v>1.7029245794899621</v>
      </c>
      <c r="Y8" s="31">
        <f>$J8+($Y$7*$I8)</f>
        <v>1.7148546934346176</v>
      </c>
      <c r="Z8" s="31">
        <f>$J8+($Z$7*$I8)</f>
        <v>1.7267848073792731</v>
      </c>
      <c r="AA8" s="32">
        <f>AVERAGE(V8:Z8)</f>
        <v>1.7029245794899619</v>
      </c>
      <c r="AC8" s="43" t="s">
        <v>746</v>
      </c>
      <c r="AD8" s="43" t="s">
        <v>476</v>
      </c>
    </row>
    <row r="9" spans="1:30" x14ac:dyDescent="0.25">
      <c r="A9" s="41" t="s">
        <v>649</v>
      </c>
      <c r="B9" s="41" t="s">
        <v>650</v>
      </c>
      <c r="C9" s="41">
        <v>0.65900000000000003</v>
      </c>
      <c r="D9" s="41">
        <v>0.89500000000000002</v>
      </c>
      <c r="E9" s="41">
        <v>0.77600000000000002</v>
      </c>
      <c r="F9" s="41">
        <v>1.198</v>
      </c>
      <c r="G9" s="41">
        <v>0.96199999999999997</v>
      </c>
      <c r="H9" s="41"/>
      <c r="I9" s="41">
        <f t="shared" si="2"/>
        <v>0.45263157894736838</v>
      </c>
      <c r="J9" s="41">
        <f t="shared" si="3"/>
        <v>0.63321052631578956</v>
      </c>
      <c r="K9" s="41"/>
      <c r="L9" s="41" t="s">
        <v>649</v>
      </c>
      <c r="M9" s="31">
        <f t="shared" ref="M9:M39" si="4">$J9+($M$7*$I9)</f>
        <v>0.655842105263158</v>
      </c>
      <c r="N9" s="31">
        <f t="shared" ref="N9:N39" si="5">$J9+($N$7*$I9)</f>
        <v>0.70110526315789479</v>
      </c>
      <c r="O9" s="31">
        <f t="shared" ref="O9:O39" si="6">$J9+($O$7*$I9)</f>
        <v>0.74636842105263168</v>
      </c>
      <c r="P9" s="31">
        <f t="shared" ref="P9:P39" si="7">$J9+($P$7*$I9)</f>
        <v>0.79163157894736846</v>
      </c>
      <c r="Q9" s="31">
        <f t="shared" ref="Q9:Q39" si="8">$J9+($Q$7*$I9)</f>
        <v>0.83689473684210536</v>
      </c>
      <c r="R9" s="31">
        <f t="shared" ref="R9:R39" si="9">$J9+($R$7*$I9)</f>
        <v>0.88215789473684214</v>
      </c>
      <c r="S9" s="31">
        <f t="shared" ref="S9:S39" si="10">$J9+($S$7*$I9)</f>
        <v>0.92742105263157892</v>
      </c>
      <c r="T9" s="31">
        <f t="shared" ref="T9:T39" si="11">$J9+($T$7*$I9)</f>
        <v>0.97268421052631582</v>
      </c>
      <c r="U9" s="31">
        <f t="shared" ref="U9:U39" si="12">$J9+($U$7*$I9)</f>
        <v>1.0179473684210527</v>
      </c>
      <c r="V9" s="31">
        <f t="shared" ref="V9:V39" si="13">$J9+($V$7*$I9)</f>
        <v>1.0451052631578948</v>
      </c>
      <c r="W9" s="31">
        <f t="shared" ref="W9:W39" si="14">$J9+($W$7*$I9)</f>
        <v>1.0541578947368422</v>
      </c>
      <c r="X9" s="31">
        <f t="shared" ref="X9:X39" si="15">$J9+($X$7*$I9)</f>
        <v>1.0632105263157896</v>
      </c>
      <c r="Y9" s="31">
        <f t="shared" ref="Y9:Y39" si="16">$J9+($Y$7*$I9)</f>
        <v>1.0722631578947368</v>
      </c>
      <c r="Z9" s="31">
        <f t="shared" ref="Z9:Z39" si="17">$J9+($Z$7*$I9)</f>
        <v>1.0813157894736842</v>
      </c>
      <c r="AA9" s="32">
        <f t="shared" ref="AA9:AA39" si="18">AVERAGE(V9:Z9)</f>
        <v>1.0632105263157896</v>
      </c>
      <c r="AC9" s="43" t="s">
        <v>413</v>
      </c>
      <c r="AD9" s="43" t="s">
        <v>476</v>
      </c>
    </row>
    <row r="10" spans="1:30" x14ac:dyDescent="0.25">
      <c r="A10" s="41" t="s">
        <v>651</v>
      </c>
      <c r="B10" s="41" t="s">
        <v>652</v>
      </c>
      <c r="C10" s="41">
        <v>1.0269999999999999</v>
      </c>
      <c r="D10" s="41">
        <v>0.746</v>
      </c>
      <c r="E10" s="41">
        <v>0.83299999999999996</v>
      </c>
      <c r="F10" s="41">
        <v>0.54600000000000004</v>
      </c>
      <c r="G10" s="41">
        <v>9.2999999999999999E-2</v>
      </c>
      <c r="H10" s="41"/>
      <c r="I10" s="41">
        <f t="shared" si="2"/>
        <v>-0.90531741725447634</v>
      </c>
      <c r="J10" s="41">
        <f t="shared" si="3"/>
        <v>1.1786106890938686</v>
      </c>
      <c r="K10" s="41"/>
      <c r="L10" s="41" t="s">
        <v>651</v>
      </c>
      <c r="M10" s="31">
        <f t="shared" si="4"/>
        <v>1.1333448182311447</v>
      </c>
      <c r="N10" s="31">
        <f t="shared" si="5"/>
        <v>1.0428130765056971</v>
      </c>
      <c r="O10" s="31">
        <f t="shared" si="6"/>
        <v>0.95228133478024946</v>
      </c>
      <c r="P10" s="31">
        <f t="shared" si="7"/>
        <v>0.86174959305480181</v>
      </c>
      <c r="Q10" s="31">
        <f t="shared" si="8"/>
        <v>0.77121785132935428</v>
      </c>
      <c r="R10" s="31">
        <f t="shared" si="9"/>
        <v>0.68068610960390663</v>
      </c>
      <c r="S10" s="31">
        <f t="shared" si="10"/>
        <v>0.59015436787845899</v>
      </c>
      <c r="T10" s="31">
        <f t="shared" si="11"/>
        <v>0.49962262615301145</v>
      </c>
      <c r="U10" s="31">
        <f t="shared" si="12"/>
        <v>0.40909088442756381</v>
      </c>
      <c r="V10" s="31">
        <f t="shared" si="13"/>
        <v>0.35477183939229506</v>
      </c>
      <c r="W10" s="31">
        <f t="shared" si="14"/>
        <v>0.33666549104720556</v>
      </c>
      <c r="X10" s="31">
        <f t="shared" si="15"/>
        <v>0.31855914270211594</v>
      </c>
      <c r="Y10" s="31">
        <f t="shared" si="16"/>
        <v>0.30045279435702643</v>
      </c>
      <c r="Z10" s="31">
        <f t="shared" si="17"/>
        <v>0.28234644601193692</v>
      </c>
      <c r="AA10" s="32">
        <f t="shared" si="18"/>
        <v>0.31855914270211599</v>
      </c>
      <c r="AC10" s="43" t="s">
        <v>405</v>
      </c>
      <c r="AD10" s="43" t="s">
        <v>476</v>
      </c>
    </row>
    <row r="11" spans="1:30" x14ac:dyDescent="0.25">
      <c r="A11" s="41" t="s">
        <v>653</v>
      </c>
      <c r="B11" s="41" t="s">
        <v>654</v>
      </c>
      <c r="C11" s="41">
        <v>0.90400000000000003</v>
      </c>
      <c r="D11" s="41">
        <v>0.84699999999999998</v>
      </c>
      <c r="E11" s="41">
        <v>0.83099999999999996</v>
      </c>
      <c r="F11" s="41">
        <v>0.42799999999999999</v>
      </c>
      <c r="G11" s="41">
        <v>0.11700000000000001</v>
      </c>
      <c r="H11" s="41"/>
      <c r="I11" s="41">
        <f t="shared" si="2"/>
        <v>-0.8775800325556159</v>
      </c>
      <c r="J11" s="41">
        <f t="shared" si="3"/>
        <v>1.1387843190450351</v>
      </c>
      <c r="K11" s="41"/>
      <c r="L11" s="41" t="s">
        <v>653</v>
      </c>
      <c r="M11" s="31">
        <f t="shared" si="4"/>
        <v>1.0949053174172543</v>
      </c>
      <c r="N11" s="31">
        <f t="shared" si="5"/>
        <v>1.0071473141616927</v>
      </c>
      <c r="O11" s="31">
        <f t="shared" si="6"/>
        <v>0.91938931090613107</v>
      </c>
      <c r="P11" s="31">
        <f t="shared" si="7"/>
        <v>0.83163130765056947</v>
      </c>
      <c r="Q11" s="31">
        <f t="shared" si="8"/>
        <v>0.74387330439500798</v>
      </c>
      <c r="R11" s="31">
        <f t="shared" si="9"/>
        <v>0.65611530113944638</v>
      </c>
      <c r="S11" s="31">
        <f t="shared" si="10"/>
        <v>0.56835729788388478</v>
      </c>
      <c r="T11" s="31">
        <f t="shared" si="11"/>
        <v>0.48059929462832329</v>
      </c>
      <c r="U11" s="31">
        <f t="shared" si="12"/>
        <v>0.39284129137276169</v>
      </c>
      <c r="V11" s="31">
        <f t="shared" si="13"/>
        <v>0.34018648941942453</v>
      </c>
      <c r="W11" s="31">
        <f t="shared" si="14"/>
        <v>0.32263488876831226</v>
      </c>
      <c r="X11" s="31">
        <f t="shared" si="15"/>
        <v>0.30508328811719987</v>
      </c>
      <c r="Y11" s="31">
        <f t="shared" si="16"/>
        <v>0.28753168746608759</v>
      </c>
      <c r="Z11" s="31">
        <f t="shared" si="17"/>
        <v>0.26998008681497521</v>
      </c>
      <c r="AA11" s="32">
        <f t="shared" si="18"/>
        <v>0.30508328811719992</v>
      </c>
      <c r="AC11" s="43" t="s">
        <v>406</v>
      </c>
      <c r="AD11" s="43" t="s">
        <v>476</v>
      </c>
    </row>
    <row r="12" spans="1:30" x14ac:dyDescent="0.25">
      <c r="A12" s="41" t="s">
        <v>655</v>
      </c>
      <c r="B12" s="41" t="s">
        <v>656</v>
      </c>
      <c r="C12" s="41">
        <v>1.02</v>
      </c>
      <c r="D12" s="41">
        <v>0.76800000000000002</v>
      </c>
      <c r="E12" s="41">
        <v>0.73799999999999999</v>
      </c>
      <c r="F12" s="41">
        <v>0.153</v>
      </c>
      <c r="G12" s="41">
        <v>-1E-3</v>
      </c>
      <c r="H12" s="41"/>
      <c r="I12" s="41">
        <f t="shared" si="2"/>
        <v>-1.2171025501899078</v>
      </c>
      <c r="J12" s="41">
        <f t="shared" si="3"/>
        <v>1.2476049918610959</v>
      </c>
      <c r="K12" s="41"/>
      <c r="L12" s="41" t="s">
        <v>655</v>
      </c>
      <c r="M12" s="31">
        <f t="shared" si="4"/>
        <v>1.1867498643516006</v>
      </c>
      <c r="N12" s="31">
        <f t="shared" si="5"/>
        <v>1.0650396093326098</v>
      </c>
      <c r="O12" s="31">
        <f t="shared" si="6"/>
        <v>0.94332935431361897</v>
      </c>
      <c r="P12" s="31">
        <f t="shared" si="7"/>
        <v>0.82161909929462817</v>
      </c>
      <c r="Q12" s="31">
        <f t="shared" si="8"/>
        <v>0.69990884427563738</v>
      </c>
      <c r="R12" s="31">
        <f t="shared" si="9"/>
        <v>0.57819858925664669</v>
      </c>
      <c r="S12" s="31">
        <f t="shared" si="10"/>
        <v>0.45648833423765589</v>
      </c>
      <c r="T12" s="31">
        <f t="shared" si="11"/>
        <v>0.3347780792186652</v>
      </c>
      <c r="U12" s="31">
        <f t="shared" si="12"/>
        <v>0.2130678241996744</v>
      </c>
      <c r="V12" s="31">
        <f t="shared" si="13"/>
        <v>0.1400416711882797</v>
      </c>
      <c r="W12" s="31">
        <f t="shared" si="14"/>
        <v>0.11569962018448154</v>
      </c>
      <c r="X12" s="31">
        <f t="shared" si="15"/>
        <v>9.1357569180683385E-2</v>
      </c>
      <c r="Y12" s="31">
        <f t="shared" si="16"/>
        <v>6.7015518176885225E-2</v>
      </c>
      <c r="Z12" s="31">
        <f t="shared" si="17"/>
        <v>4.2673467173087065E-2</v>
      </c>
      <c r="AA12" s="32">
        <f t="shared" si="18"/>
        <v>9.1357569180683385E-2</v>
      </c>
      <c r="AC12" s="43" t="s">
        <v>26</v>
      </c>
      <c r="AD12" s="43" t="s">
        <v>649</v>
      </c>
    </row>
    <row r="13" spans="1:30" x14ac:dyDescent="0.25">
      <c r="A13" s="41" t="s">
        <v>626</v>
      </c>
      <c r="B13" s="41" t="s">
        <v>657</v>
      </c>
      <c r="C13" s="41">
        <v>1.2250000000000001</v>
      </c>
      <c r="D13" s="41">
        <v>1.2809999999999999</v>
      </c>
      <c r="E13" s="41">
        <v>0.9</v>
      </c>
      <c r="F13" s="41">
        <v>0.83799999999999997</v>
      </c>
      <c r="G13" s="41">
        <v>0.59</v>
      </c>
      <c r="H13" s="41"/>
      <c r="I13" s="41">
        <f t="shared" si="2"/>
        <v>-0.77935973955507343</v>
      </c>
      <c r="J13" s="41">
        <f t="shared" si="3"/>
        <v>1.4227254476397178</v>
      </c>
      <c r="K13" s="41"/>
      <c r="L13" s="41" t="s">
        <v>626</v>
      </c>
      <c r="M13" s="31">
        <f t="shared" si="4"/>
        <v>1.383757460661964</v>
      </c>
      <c r="N13" s="31">
        <f t="shared" si="5"/>
        <v>1.3058214867064568</v>
      </c>
      <c r="O13" s="31">
        <f t="shared" si="6"/>
        <v>1.2278855127509494</v>
      </c>
      <c r="P13" s="31">
        <f t="shared" si="7"/>
        <v>1.1499495387954421</v>
      </c>
      <c r="Q13" s="31">
        <f t="shared" si="8"/>
        <v>1.0720135648399347</v>
      </c>
      <c r="R13" s="31">
        <f t="shared" si="9"/>
        <v>0.99407759088442749</v>
      </c>
      <c r="S13" s="31">
        <f t="shared" si="10"/>
        <v>0.91614161692892004</v>
      </c>
      <c r="T13" s="31">
        <f t="shared" si="11"/>
        <v>0.83820564297341282</v>
      </c>
      <c r="U13" s="31">
        <f t="shared" si="12"/>
        <v>0.76026966901790549</v>
      </c>
      <c r="V13" s="31">
        <f t="shared" si="13"/>
        <v>0.71350808464460092</v>
      </c>
      <c r="W13" s="31">
        <f t="shared" si="14"/>
        <v>0.69792088985349943</v>
      </c>
      <c r="X13" s="31">
        <f t="shared" si="15"/>
        <v>0.68233369506239794</v>
      </c>
      <c r="Y13" s="31">
        <f t="shared" si="16"/>
        <v>0.66674650027129645</v>
      </c>
      <c r="Z13" s="31">
        <f t="shared" si="17"/>
        <v>0.65115930548019496</v>
      </c>
      <c r="AA13" s="32">
        <f t="shared" si="18"/>
        <v>0.68233369506239794</v>
      </c>
      <c r="AC13" s="43" t="s">
        <v>549</v>
      </c>
      <c r="AD13" s="43" t="s">
        <v>649</v>
      </c>
    </row>
    <row r="14" spans="1:30" x14ac:dyDescent="0.25">
      <c r="A14" s="41" t="s">
        <v>628</v>
      </c>
      <c r="B14" s="41" t="s">
        <v>658</v>
      </c>
      <c r="C14" s="41">
        <v>0.34799999999999998</v>
      </c>
      <c r="D14" s="41">
        <v>0.76200000000000001</v>
      </c>
      <c r="E14" s="41">
        <v>0.155</v>
      </c>
      <c r="F14" s="41">
        <v>0.23200000000000001</v>
      </c>
      <c r="G14" s="41">
        <v>0.115</v>
      </c>
      <c r="H14" s="41"/>
      <c r="I14" s="41">
        <f t="shared" si="2"/>
        <v>-0.45674443841562673</v>
      </c>
      <c r="J14" s="41">
        <f t="shared" si="3"/>
        <v>0.58959549647314158</v>
      </c>
      <c r="K14" s="41"/>
      <c r="L14" s="41" t="s">
        <v>628</v>
      </c>
      <c r="M14" s="31">
        <f t="shared" si="4"/>
        <v>0.56675827455236027</v>
      </c>
      <c r="N14" s="31">
        <f t="shared" si="5"/>
        <v>0.52108383071079756</v>
      </c>
      <c r="O14" s="31">
        <f t="shared" si="6"/>
        <v>0.4754093868692349</v>
      </c>
      <c r="P14" s="31">
        <f t="shared" si="7"/>
        <v>0.42973494302767223</v>
      </c>
      <c r="Q14" s="31">
        <f t="shared" si="8"/>
        <v>0.38406049918610957</v>
      </c>
      <c r="R14" s="31">
        <f t="shared" si="9"/>
        <v>0.33838605534454691</v>
      </c>
      <c r="S14" s="31">
        <f t="shared" si="10"/>
        <v>0.29271161150298425</v>
      </c>
      <c r="T14" s="31">
        <f t="shared" si="11"/>
        <v>0.24703716766142159</v>
      </c>
      <c r="U14" s="31">
        <f t="shared" si="12"/>
        <v>0.20136272381985892</v>
      </c>
      <c r="V14" s="31">
        <f t="shared" si="13"/>
        <v>0.17395805751492122</v>
      </c>
      <c r="W14" s="31">
        <f t="shared" si="14"/>
        <v>0.16482316874660868</v>
      </c>
      <c r="X14" s="31">
        <f t="shared" si="15"/>
        <v>0.15568827997829615</v>
      </c>
      <c r="Y14" s="31">
        <f t="shared" si="16"/>
        <v>0.14655339120998362</v>
      </c>
      <c r="Z14" s="31">
        <f t="shared" si="17"/>
        <v>0.13741850244167109</v>
      </c>
      <c r="AA14" s="32">
        <f t="shared" si="18"/>
        <v>0.15568827997829615</v>
      </c>
      <c r="AC14" s="43" t="s">
        <v>550</v>
      </c>
      <c r="AD14" s="43" t="s">
        <v>649</v>
      </c>
    </row>
    <row r="15" spans="1:30" x14ac:dyDescent="0.25">
      <c r="A15" s="41" t="s">
        <v>482</v>
      </c>
      <c r="B15" s="41" t="s">
        <v>659</v>
      </c>
      <c r="C15" s="41">
        <v>1.2010000000000001</v>
      </c>
      <c r="D15" s="41">
        <v>1.39</v>
      </c>
      <c r="E15" s="41">
        <v>1.4790000000000001</v>
      </c>
      <c r="F15" s="41">
        <v>1.0569999999999999</v>
      </c>
      <c r="G15" s="41">
        <v>0.91900000000000004</v>
      </c>
      <c r="H15" s="41"/>
      <c r="I15" s="41">
        <f t="shared" si="2"/>
        <v>-0.36822571893651657</v>
      </c>
      <c r="J15" s="41">
        <f t="shared" si="3"/>
        <v>1.4246120455778624</v>
      </c>
      <c r="K15" s="41"/>
      <c r="L15" s="41" t="s">
        <v>482</v>
      </c>
      <c r="M15" s="31">
        <f t="shared" si="4"/>
        <v>1.4062007596310366</v>
      </c>
      <c r="N15" s="31">
        <f t="shared" si="5"/>
        <v>1.369378187737385</v>
      </c>
      <c r="O15" s="31">
        <f t="shared" si="6"/>
        <v>1.3325556158437333</v>
      </c>
      <c r="P15" s="31">
        <f t="shared" si="7"/>
        <v>1.2957330439500816</v>
      </c>
      <c r="Q15" s="31">
        <f t="shared" si="8"/>
        <v>1.2589104720564299</v>
      </c>
      <c r="R15" s="31">
        <f t="shared" si="9"/>
        <v>1.2220879001627782</v>
      </c>
      <c r="S15" s="31">
        <f t="shared" si="10"/>
        <v>1.1852653282691266</v>
      </c>
      <c r="T15" s="31">
        <f t="shared" si="11"/>
        <v>1.1484427563754749</v>
      </c>
      <c r="U15" s="31">
        <f t="shared" si="12"/>
        <v>1.1116201844818234</v>
      </c>
      <c r="V15" s="31">
        <f t="shared" si="13"/>
        <v>1.0895266413456324</v>
      </c>
      <c r="W15" s="31">
        <f t="shared" si="14"/>
        <v>1.0821621269669019</v>
      </c>
      <c r="X15" s="31">
        <f t="shared" si="15"/>
        <v>1.0747976125881715</v>
      </c>
      <c r="Y15" s="31">
        <f t="shared" si="16"/>
        <v>1.0674330982094413</v>
      </c>
      <c r="Z15" s="31">
        <f t="shared" si="17"/>
        <v>1.0600685838307109</v>
      </c>
      <c r="AA15" s="32">
        <f t="shared" si="18"/>
        <v>1.0747976125881717</v>
      </c>
      <c r="AC15" s="43" t="s">
        <v>551</v>
      </c>
      <c r="AD15" s="43" t="s">
        <v>649</v>
      </c>
    </row>
    <row r="16" spans="1:30" x14ac:dyDescent="0.25">
      <c r="A16" s="41" t="s">
        <v>483</v>
      </c>
      <c r="B16" s="41" t="s">
        <v>660</v>
      </c>
      <c r="C16" s="41">
        <v>1.109</v>
      </c>
      <c r="D16" s="41">
        <v>1.008</v>
      </c>
      <c r="E16" s="41">
        <v>1.24</v>
      </c>
      <c r="F16" s="41">
        <v>1.099</v>
      </c>
      <c r="G16" s="41">
        <v>0.40100000000000002</v>
      </c>
      <c r="H16" s="41"/>
      <c r="I16" s="41">
        <f t="shared" si="2"/>
        <v>-0.50921323928377649</v>
      </c>
      <c r="J16" s="41">
        <f t="shared" si="3"/>
        <v>1.2692897449810092</v>
      </c>
      <c r="K16" s="41"/>
      <c r="L16" s="41" t="s">
        <v>483</v>
      </c>
      <c r="M16" s="31">
        <f t="shared" si="4"/>
        <v>1.2438290830168204</v>
      </c>
      <c r="N16" s="31">
        <f t="shared" si="5"/>
        <v>1.1929077590884427</v>
      </c>
      <c r="O16" s="31">
        <f t="shared" si="6"/>
        <v>1.141986435160065</v>
      </c>
      <c r="P16" s="31">
        <f t="shared" si="7"/>
        <v>1.0910651112316874</v>
      </c>
      <c r="Q16" s="31">
        <f t="shared" si="8"/>
        <v>1.0401437873033097</v>
      </c>
      <c r="R16" s="31">
        <f t="shared" si="9"/>
        <v>0.98922246337493225</v>
      </c>
      <c r="S16" s="31">
        <f t="shared" si="10"/>
        <v>0.93830113944655458</v>
      </c>
      <c r="T16" s="31">
        <f t="shared" si="11"/>
        <v>0.88737981551817691</v>
      </c>
      <c r="U16" s="31">
        <f t="shared" si="12"/>
        <v>0.83645849158979924</v>
      </c>
      <c r="V16" s="31">
        <f t="shared" si="13"/>
        <v>0.80590569723277261</v>
      </c>
      <c r="W16" s="31">
        <f t="shared" si="14"/>
        <v>0.79572143244709703</v>
      </c>
      <c r="X16" s="31">
        <f t="shared" si="15"/>
        <v>0.78553716766142156</v>
      </c>
      <c r="Y16" s="31">
        <f t="shared" si="16"/>
        <v>0.77535290287574599</v>
      </c>
      <c r="Z16" s="31">
        <f t="shared" si="17"/>
        <v>0.76516863809007041</v>
      </c>
      <c r="AA16" s="32">
        <f t="shared" si="18"/>
        <v>0.78553716766142156</v>
      </c>
      <c r="AC16" s="43" t="s">
        <v>587</v>
      </c>
      <c r="AD16" s="43" t="s">
        <v>649</v>
      </c>
    </row>
    <row r="17" spans="1:30" x14ac:dyDescent="0.25">
      <c r="A17" s="41" t="s">
        <v>484</v>
      </c>
      <c r="B17" s="41" t="s">
        <v>661</v>
      </c>
      <c r="C17" s="41">
        <v>0.77</v>
      </c>
      <c r="D17" s="41">
        <v>0.88200000000000001</v>
      </c>
      <c r="E17" s="41">
        <v>1.046</v>
      </c>
      <c r="F17" s="41">
        <v>1.0920000000000001</v>
      </c>
      <c r="G17" s="41">
        <v>0.78500000000000003</v>
      </c>
      <c r="H17" s="41"/>
      <c r="I17" s="41">
        <f t="shared" si="2"/>
        <v>0.16999457406402613</v>
      </c>
      <c r="J17" s="41">
        <f t="shared" si="3"/>
        <v>0.8155531741725448</v>
      </c>
      <c r="K17" s="41"/>
      <c r="L17" s="41" t="s">
        <v>484</v>
      </c>
      <c r="M17" s="31">
        <f t="shared" si="4"/>
        <v>0.82405290287574606</v>
      </c>
      <c r="N17" s="31">
        <f t="shared" si="5"/>
        <v>0.84105236028214869</v>
      </c>
      <c r="O17" s="31">
        <f t="shared" si="6"/>
        <v>0.85805181768855132</v>
      </c>
      <c r="P17" s="31">
        <f t="shared" si="7"/>
        <v>0.87505127509495395</v>
      </c>
      <c r="Q17" s="31">
        <f t="shared" si="8"/>
        <v>0.89205073250135658</v>
      </c>
      <c r="R17" s="31">
        <f t="shared" si="9"/>
        <v>0.90905018990775921</v>
      </c>
      <c r="S17" s="31">
        <f t="shared" si="10"/>
        <v>0.92604964731416173</v>
      </c>
      <c r="T17" s="31">
        <f t="shared" si="11"/>
        <v>0.94304910472056436</v>
      </c>
      <c r="U17" s="31">
        <f t="shared" si="12"/>
        <v>0.96004856212696699</v>
      </c>
      <c r="V17" s="31">
        <f t="shared" si="13"/>
        <v>0.97024823657080861</v>
      </c>
      <c r="W17" s="31">
        <f t="shared" si="14"/>
        <v>0.97364812805208911</v>
      </c>
      <c r="X17" s="31">
        <f t="shared" si="15"/>
        <v>0.97704801953336962</v>
      </c>
      <c r="Y17" s="31">
        <f t="shared" si="16"/>
        <v>0.98044791101465012</v>
      </c>
      <c r="Z17" s="31">
        <f t="shared" si="17"/>
        <v>0.98384780249593073</v>
      </c>
      <c r="AA17" s="32">
        <f t="shared" si="18"/>
        <v>0.97704801953336973</v>
      </c>
      <c r="AC17" s="43" t="s">
        <v>326</v>
      </c>
      <c r="AD17" s="43" t="s">
        <v>649</v>
      </c>
    </row>
    <row r="18" spans="1:30" x14ac:dyDescent="0.25">
      <c r="A18" s="41" t="s">
        <v>487</v>
      </c>
      <c r="B18" s="41" t="s">
        <v>662</v>
      </c>
      <c r="C18" s="41">
        <v>1.155</v>
      </c>
      <c r="D18" s="41">
        <v>1.254</v>
      </c>
      <c r="E18" s="41">
        <v>0.70499999999999996</v>
      </c>
      <c r="F18" s="41">
        <v>0.93200000000000005</v>
      </c>
      <c r="G18" s="41">
        <v>0.72299999999999998</v>
      </c>
      <c r="H18" s="41"/>
      <c r="I18" s="41">
        <f t="shared" si="2"/>
        <v>-0.55467173087357569</v>
      </c>
      <c r="J18" s="41">
        <f t="shared" si="3"/>
        <v>1.2782829625610417</v>
      </c>
      <c r="K18" s="41"/>
      <c r="L18" s="41" t="s">
        <v>487</v>
      </c>
      <c r="M18" s="31">
        <f t="shared" si="4"/>
        <v>1.2505493760173629</v>
      </c>
      <c r="N18" s="31">
        <f t="shared" si="5"/>
        <v>1.1950822029300052</v>
      </c>
      <c r="O18" s="31">
        <f t="shared" si="6"/>
        <v>1.1396150298426477</v>
      </c>
      <c r="P18" s="31">
        <f t="shared" si="7"/>
        <v>1.0841478567552902</v>
      </c>
      <c r="Q18" s="31">
        <f t="shared" si="8"/>
        <v>1.0286806836679325</v>
      </c>
      <c r="R18" s="31">
        <f t="shared" si="9"/>
        <v>0.97321351058057504</v>
      </c>
      <c r="S18" s="31">
        <f t="shared" si="10"/>
        <v>0.91774633749321755</v>
      </c>
      <c r="T18" s="31">
        <f t="shared" si="11"/>
        <v>0.86227916440586005</v>
      </c>
      <c r="U18" s="31">
        <f t="shared" si="12"/>
        <v>0.80681199131850234</v>
      </c>
      <c r="V18" s="31">
        <f t="shared" si="13"/>
        <v>0.7735316874660878</v>
      </c>
      <c r="W18" s="31">
        <f t="shared" si="14"/>
        <v>0.76243825284861622</v>
      </c>
      <c r="X18" s="31">
        <f t="shared" si="15"/>
        <v>0.75134481823114474</v>
      </c>
      <c r="Y18" s="31">
        <f t="shared" si="16"/>
        <v>0.74025138361367326</v>
      </c>
      <c r="Z18" s="31">
        <f t="shared" si="17"/>
        <v>0.72915794899620168</v>
      </c>
      <c r="AA18" s="32">
        <f t="shared" si="18"/>
        <v>0.75134481823114463</v>
      </c>
      <c r="AC18" s="43" t="s">
        <v>584</v>
      </c>
      <c r="AD18" s="43" t="s">
        <v>665</v>
      </c>
    </row>
    <row r="19" spans="1:30" x14ac:dyDescent="0.25">
      <c r="A19" s="41" t="s">
        <v>663</v>
      </c>
      <c r="B19" s="41" t="s">
        <v>664</v>
      </c>
      <c r="C19" s="41">
        <v>0.86499999999999999</v>
      </c>
      <c r="D19" s="41">
        <v>7.1479999999999997</v>
      </c>
      <c r="E19" s="41">
        <v>2.5369999999999999</v>
      </c>
      <c r="F19" s="41">
        <v>1.2729999999999999</v>
      </c>
      <c r="G19" s="41">
        <v>0.91500000000000004</v>
      </c>
      <c r="H19" s="41"/>
      <c r="I19" s="41">
        <f t="shared" si="2"/>
        <v>-2.444232230059685</v>
      </c>
      <c r="J19" s="41">
        <f t="shared" si="3"/>
        <v>3.9774758545849158</v>
      </c>
      <c r="K19" s="41"/>
      <c r="L19" s="41" t="s">
        <v>663</v>
      </c>
      <c r="M19" s="31">
        <f t="shared" si="4"/>
        <v>3.8552642430819315</v>
      </c>
      <c r="N19" s="31">
        <f t="shared" si="5"/>
        <v>3.6108410200759629</v>
      </c>
      <c r="O19" s="31">
        <f t="shared" si="6"/>
        <v>3.3664177970699947</v>
      </c>
      <c r="P19" s="31">
        <f t="shared" si="7"/>
        <v>3.121994574064026</v>
      </c>
      <c r="Q19" s="31">
        <f t="shared" si="8"/>
        <v>2.8775713510580578</v>
      </c>
      <c r="R19" s="31">
        <f t="shared" si="9"/>
        <v>2.6331481280520892</v>
      </c>
      <c r="S19" s="31">
        <f t="shared" si="10"/>
        <v>2.3887249050461206</v>
      </c>
      <c r="T19" s="31">
        <f t="shared" si="11"/>
        <v>2.1443016820401524</v>
      </c>
      <c r="U19" s="31">
        <f t="shared" si="12"/>
        <v>1.8998784590341837</v>
      </c>
      <c r="V19" s="31">
        <f t="shared" si="13"/>
        <v>1.7532245252306025</v>
      </c>
      <c r="W19" s="31">
        <f t="shared" si="14"/>
        <v>1.7043398806294086</v>
      </c>
      <c r="X19" s="31">
        <f t="shared" si="15"/>
        <v>1.6554552360282146</v>
      </c>
      <c r="Y19" s="31">
        <f t="shared" si="16"/>
        <v>1.6065705914270212</v>
      </c>
      <c r="Z19" s="31">
        <f t="shared" si="17"/>
        <v>1.5576859468258273</v>
      </c>
      <c r="AA19" s="32">
        <f t="shared" si="18"/>
        <v>1.6554552360282149</v>
      </c>
      <c r="AC19" s="43" t="s">
        <v>563</v>
      </c>
      <c r="AD19" s="43" t="s">
        <v>649</v>
      </c>
    </row>
    <row r="20" spans="1:30" x14ac:dyDescent="0.25">
      <c r="A20" s="41" t="s">
        <v>665</v>
      </c>
      <c r="B20" s="41" t="s">
        <v>429</v>
      </c>
      <c r="C20" s="41">
        <v>0.86699999999999999</v>
      </c>
      <c r="D20" s="41">
        <v>0.83099999999999996</v>
      </c>
      <c r="E20" s="41">
        <v>0.93300000000000005</v>
      </c>
      <c r="F20" s="41">
        <v>0.76200000000000001</v>
      </c>
      <c r="G20" s="41">
        <v>0.29199999999999998</v>
      </c>
      <c r="H20" s="41"/>
      <c r="I20" s="41">
        <f t="shared" si="2"/>
        <v>-0.49376017362995112</v>
      </c>
      <c r="J20" s="41">
        <f t="shared" si="3"/>
        <v>1.0258497015735215</v>
      </c>
      <c r="K20" s="41"/>
      <c r="L20" s="41" t="s">
        <v>665</v>
      </c>
      <c r="M20" s="31">
        <f t="shared" si="4"/>
        <v>1.0011616928920239</v>
      </c>
      <c r="N20" s="31">
        <f t="shared" si="5"/>
        <v>0.95178567552902882</v>
      </c>
      <c r="O20" s="31">
        <f t="shared" si="6"/>
        <v>0.90240965816603369</v>
      </c>
      <c r="P20" s="31">
        <f t="shared" si="7"/>
        <v>0.85303364080303856</v>
      </c>
      <c r="Q20" s="31">
        <f t="shared" si="8"/>
        <v>0.80365762344004354</v>
      </c>
      <c r="R20" s="31">
        <f t="shared" si="9"/>
        <v>0.75428160607704842</v>
      </c>
      <c r="S20" s="31">
        <f t="shared" si="10"/>
        <v>0.7049055887140534</v>
      </c>
      <c r="T20" s="31">
        <f t="shared" si="11"/>
        <v>0.65552957135105827</v>
      </c>
      <c r="U20" s="31">
        <f t="shared" si="12"/>
        <v>0.60615355398806314</v>
      </c>
      <c r="V20" s="31">
        <f t="shared" si="13"/>
        <v>0.57652794357026593</v>
      </c>
      <c r="W20" s="31">
        <f t="shared" si="14"/>
        <v>0.56665274009766697</v>
      </c>
      <c r="X20" s="31">
        <f t="shared" si="15"/>
        <v>0.5567775366250679</v>
      </c>
      <c r="Y20" s="31">
        <f t="shared" si="16"/>
        <v>0.54690233315246894</v>
      </c>
      <c r="Z20" s="31">
        <f t="shared" si="17"/>
        <v>0.53702712967986987</v>
      </c>
      <c r="AA20" s="32">
        <f t="shared" si="18"/>
        <v>0.5567775366250679</v>
      </c>
      <c r="AC20" s="43" t="s">
        <v>758</v>
      </c>
      <c r="AD20" s="43" t="s">
        <v>651</v>
      </c>
    </row>
    <row r="21" spans="1:30" x14ac:dyDescent="0.25">
      <c r="A21" s="41" t="s">
        <v>494</v>
      </c>
      <c r="B21" s="41" t="s">
        <v>666</v>
      </c>
      <c r="C21" s="41">
        <v>0.97699999999999998</v>
      </c>
      <c r="D21" s="41">
        <v>1.1870000000000001</v>
      </c>
      <c r="E21" s="41">
        <v>1.9059999999999999</v>
      </c>
      <c r="F21" s="41">
        <v>1.4330000000000001</v>
      </c>
      <c r="G21" s="41">
        <v>0.86799999999999999</v>
      </c>
      <c r="H21" s="41"/>
      <c r="I21" s="41">
        <f t="shared" si="2"/>
        <v>0.16085729788388503</v>
      </c>
      <c r="J21" s="41">
        <f t="shared" si="3"/>
        <v>1.1800984807379273</v>
      </c>
      <c r="K21" s="41"/>
      <c r="L21" s="41" t="s">
        <v>494</v>
      </c>
      <c r="M21" s="31">
        <f t="shared" si="4"/>
        <v>1.1881413456321215</v>
      </c>
      <c r="N21" s="31">
        <f t="shared" si="5"/>
        <v>1.20422707542051</v>
      </c>
      <c r="O21" s="31">
        <f t="shared" si="6"/>
        <v>1.2203128052088985</v>
      </c>
      <c r="P21" s="31">
        <f t="shared" si="7"/>
        <v>1.236398534997287</v>
      </c>
      <c r="Q21" s="31">
        <f t="shared" si="8"/>
        <v>1.2524842647856755</v>
      </c>
      <c r="R21" s="31">
        <f t="shared" si="9"/>
        <v>1.2685699945740641</v>
      </c>
      <c r="S21" s="31">
        <f t="shared" si="10"/>
        <v>1.2846557243624526</v>
      </c>
      <c r="T21" s="31">
        <f t="shared" si="11"/>
        <v>1.3007414541508411</v>
      </c>
      <c r="U21" s="31">
        <f t="shared" si="12"/>
        <v>1.3168271839392296</v>
      </c>
      <c r="V21" s="31">
        <f t="shared" si="13"/>
        <v>1.3264786218122628</v>
      </c>
      <c r="W21" s="31">
        <f t="shared" si="14"/>
        <v>1.3296957677699404</v>
      </c>
      <c r="X21" s="31">
        <f t="shared" si="15"/>
        <v>1.3329129137276181</v>
      </c>
      <c r="Y21" s="31">
        <f t="shared" si="16"/>
        <v>1.3361300596852959</v>
      </c>
      <c r="Z21" s="31">
        <f t="shared" si="17"/>
        <v>1.3393472056429736</v>
      </c>
      <c r="AA21" s="32">
        <f t="shared" si="18"/>
        <v>1.3329129137276181</v>
      </c>
      <c r="AC21" s="43" t="s">
        <v>369</v>
      </c>
      <c r="AD21" s="43" t="s">
        <v>626</v>
      </c>
    </row>
    <row r="22" spans="1:30" x14ac:dyDescent="0.25">
      <c r="A22" s="41" t="s">
        <v>505</v>
      </c>
      <c r="B22" s="41" t="s">
        <v>667</v>
      </c>
      <c r="C22" s="41">
        <v>2</v>
      </c>
      <c r="D22" s="41">
        <v>1.5229999999999999</v>
      </c>
      <c r="E22" s="41">
        <v>0.998</v>
      </c>
      <c r="F22" s="41">
        <v>1.0049999999999999</v>
      </c>
      <c r="G22" s="41">
        <v>0.55900000000000005</v>
      </c>
      <c r="H22" s="41"/>
      <c r="I22" s="41">
        <f t="shared" si="2"/>
        <v>-1.5833966359196963</v>
      </c>
      <c r="J22" s="41">
        <f t="shared" si="3"/>
        <v>2.1432870320130224</v>
      </c>
      <c r="K22" s="41"/>
      <c r="L22" s="41" t="s">
        <v>505</v>
      </c>
      <c r="M22" s="31">
        <f t="shared" si="4"/>
        <v>2.0641172002170376</v>
      </c>
      <c r="N22" s="31">
        <f t="shared" si="5"/>
        <v>1.905777536625068</v>
      </c>
      <c r="O22" s="31">
        <f t="shared" si="6"/>
        <v>1.7474378730330984</v>
      </c>
      <c r="P22" s="31">
        <f t="shared" si="7"/>
        <v>1.5890982094411288</v>
      </c>
      <c r="Q22" s="31">
        <f t="shared" si="8"/>
        <v>1.4307585458491592</v>
      </c>
      <c r="R22" s="31">
        <f t="shared" si="9"/>
        <v>1.2724188822571896</v>
      </c>
      <c r="S22" s="31">
        <f t="shared" si="10"/>
        <v>1.11407921866522</v>
      </c>
      <c r="T22" s="31">
        <f t="shared" si="11"/>
        <v>0.95573955507325037</v>
      </c>
      <c r="U22" s="31">
        <f t="shared" si="12"/>
        <v>0.79739989148128076</v>
      </c>
      <c r="V22" s="31">
        <f t="shared" si="13"/>
        <v>0.70239609332609865</v>
      </c>
      <c r="W22" s="31">
        <f t="shared" si="14"/>
        <v>0.6707281606077049</v>
      </c>
      <c r="X22" s="31">
        <f t="shared" si="15"/>
        <v>0.63906022788931094</v>
      </c>
      <c r="Y22" s="31">
        <f t="shared" si="16"/>
        <v>0.60739229517091697</v>
      </c>
      <c r="Z22" s="31">
        <f t="shared" si="17"/>
        <v>0.57572436245252301</v>
      </c>
      <c r="AA22" s="32">
        <f t="shared" si="18"/>
        <v>0.63906022788931094</v>
      </c>
      <c r="AC22" s="43" t="s">
        <v>29</v>
      </c>
      <c r="AD22" s="43" t="s">
        <v>482</v>
      </c>
    </row>
    <row r="23" spans="1:30" x14ac:dyDescent="0.25">
      <c r="A23" s="41" t="s">
        <v>668</v>
      </c>
      <c r="B23" s="41" t="s">
        <v>669</v>
      </c>
      <c r="C23" s="41">
        <v>-0.68500000000000005</v>
      </c>
      <c r="D23" s="41">
        <v>0.24199999999999999</v>
      </c>
      <c r="E23" s="41">
        <v>0.83599999999999997</v>
      </c>
      <c r="F23" s="41">
        <v>1.425</v>
      </c>
      <c r="G23" s="41">
        <v>0.71899999999999997</v>
      </c>
      <c r="H23" s="41"/>
      <c r="I23" s="41">
        <f t="shared" si="2"/>
        <v>2.0353336950623988</v>
      </c>
      <c r="J23" s="42">
        <v>0</v>
      </c>
      <c r="K23" s="41"/>
      <c r="L23" s="41" t="s">
        <v>668</v>
      </c>
      <c r="M23" s="31">
        <f t="shared" si="4"/>
        <v>0.10176668475311995</v>
      </c>
      <c r="N23" s="31">
        <f t="shared" si="5"/>
        <v>0.30530005425935985</v>
      </c>
      <c r="O23" s="31">
        <f t="shared" si="6"/>
        <v>0.5088334237655997</v>
      </c>
      <c r="P23" s="31">
        <f t="shared" si="7"/>
        <v>0.71236679327183949</v>
      </c>
      <c r="Q23" s="31">
        <f t="shared" si="8"/>
        <v>0.9159001627780794</v>
      </c>
      <c r="R23" s="31">
        <f t="shared" si="9"/>
        <v>1.1194335322843192</v>
      </c>
      <c r="S23" s="31">
        <f t="shared" si="10"/>
        <v>1.322966901790559</v>
      </c>
      <c r="T23" s="31">
        <f t="shared" si="11"/>
        <v>1.5265002712967988</v>
      </c>
      <c r="U23" s="31">
        <f t="shared" si="12"/>
        <v>1.7300336408030388</v>
      </c>
      <c r="V23" s="31">
        <f t="shared" si="13"/>
        <v>1.8521536625067829</v>
      </c>
      <c r="W23" s="31">
        <f t="shared" si="14"/>
        <v>1.892860336408031</v>
      </c>
      <c r="X23" s="31">
        <f t="shared" si="15"/>
        <v>1.933567010309279</v>
      </c>
      <c r="Y23" s="31">
        <f t="shared" si="16"/>
        <v>1.9742736842105271</v>
      </c>
      <c r="Z23" s="31">
        <f t="shared" si="17"/>
        <v>2.0149803581117749</v>
      </c>
      <c r="AA23" s="32">
        <f t="shared" si="18"/>
        <v>1.9335670103092788</v>
      </c>
      <c r="AC23" s="43" t="s">
        <v>370</v>
      </c>
      <c r="AD23" s="43" t="s">
        <v>483</v>
      </c>
    </row>
    <row r="24" spans="1:30" x14ac:dyDescent="0.25">
      <c r="A24" s="41" t="s">
        <v>670</v>
      </c>
      <c r="B24" s="41" t="s">
        <v>671</v>
      </c>
      <c r="C24" s="41">
        <v>1.5249999999999999</v>
      </c>
      <c r="D24" s="41">
        <v>1.155</v>
      </c>
      <c r="E24" s="41">
        <v>0.85599999999999998</v>
      </c>
      <c r="F24" s="41">
        <v>0.875</v>
      </c>
      <c r="G24" s="41">
        <v>0.64900000000000002</v>
      </c>
      <c r="H24" s="41"/>
      <c r="I24" s="41">
        <f t="shared" si="2"/>
        <v>-0.9572436245252306</v>
      </c>
      <c r="J24" s="41">
        <f t="shared" ref="J24:J39" si="19">INTERCEPT($C24:$G24,$C$6:$G$6)</f>
        <v>1.57198752034726</v>
      </c>
      <c r="K24" s="41"/>
      <c r="L24" s="41" t="s">
        <v>670</v>
      </c>
      <c r="M24" s="31">
        <f t="shared" si="4"/>
        <v>1.5241253391209983</v>
      </c>
      <c r="N24" s="31">
        <f t="shared" si="5"/>
        <v>1.4284009766684753</v>
      </c>
      <c r="O24" s="31">
        <f t="shared" si="6"/>
        <v>1.3326766142159523</v>
      </c>
      <c r="P24" s="31">
        <f t="shared" si="7"/>
        <v>1.2369522517634293</v>
      </c>
      <c r="Q24" s="31">
        <f t="shared" si="8"/>
        <v>1.1412278893109062</v>
      </c>
      <c r="R24" s="31">
        <f t="shared" si="9"/>
        <v>1.0455035268583832</v>
      </c>
      <c r="S24" s="31">
        <f t="shared" si="10"/>
        <v>0.94977916440586019</v>
      </c>
      <c r="T24" s="31">
        <f t="shared" si="11"/>
        <v>0.85405480195333716</v>
      </c>
      <c r="U24" s="31">
        <f t="shared" si="12"/>
        <v>0.75833043950081414</v>
      </c>
      <c r="V24" s="31">
        <f t="shared" si="13"/>
        <v>0.70089582202930012</v>
      </c>
      <c r="W24" s="31">
        <f t="shared" si="14"/>
        <v>0.68175094953879545</v>
      </c>
      <c r="X24" s="31">
        <f t="shared" si="15"/>
        <v>0.66260607704829089</v>
      </c>
      <c r="Y24" s="31">
        <f t="shared" si="16"/>
        <v>0.64346120455778621</v>
      </c>
      <c r="Z24" s="31">
        <f t="shared" si="17"/>
        <v>0.62431633206728154</v>
      </c>
      <c r="AA24" s="32">
        <f t="shared" si="18"/>
        <v>0.66260607704829089</v>
      </c>
      <c r="AC24" s="43" t="s">
        <v>371</v>
      </c>
      <c r="AD24" s="43" t="s">
        <v>484</v>
      </c>
    </row>
    <row r="25" spans="1:30" x14ac:dyDescent="0.25">
      <c r="A25" s="41" t="s">
        <v>672</v>
      </c>
      <c r="B25" s="41" t="s">
        <v>673</v>
      </c>
      <c r="C25" s="41">
        <v>1.35</v>
      </c>
      <c r="D25" s="41">
        <v>1.0329999999999999</v>
      </c>
      <c r="E25" s="41">
        <v>1.3140000000000001</v>
      </c>
      <c r="F25" s="41">
        <v>0.94599999999999995</v>
      </c>
      <c r="G25" s="41">
        <v>0.83199999999999996</v>
      </c>
      <c r="H25" s="41"/>
      <c r="I25" s="41">
        <f t="shared" si="2"/>
        <v>-0.50135648399348898</v>
      </c>
      <c r="J25" s="41">
        <f t="shared" si="19"/>
        <v>1.3882935431361911</v>
      </c>
      <c r="K25" s="41"/>
      <c r="L25" s="41" t="s">
        <v>672</v>
      </c>
      <c r="M25" s="31">
        <f t="shared" si="4"/>
        <v>1.3632257189365167</v>
      </c>
      <c r="N25" s="31">
        <f t="shared" si="5"/>
        <v>1.3130900705371678</v>
      </c>
      <c r="O25" s="31">
        <f t="shared" si="6"/>
        <v>1.2629544221378188</v>
      </c>
      <c r="P25" s="31">
        <f t="shared" si="7"/>
        <v>1.2128187737384699</v>
      </c>
      <c r="Q25" s="31">
        <f t="shared" si="8"/>
        <v>1.1626831253391212</v>
      </c>
      <c r="R25" s="31">
        <f t="shared" si="9"/>
        <v>1.1125474769397723</v>
      </c>
      <c r="S25" s="31">
        <f t="shared" si="10"/>
        <v>1.0624118285404234</v>
      </c>
      <c r="T25" s="31">
        <f t="shared" si="11"/>
        <v>1.0122761801410745</v>
      </c>
      <c r="U25" s="31">
        <f t="shared" si="12"/>
        <v>0.96214053174172554</v>
      </c>
      <c r="V25" s="31">
        <f t="shared" si="13"/>
        <v>0.93205914270211609</v>
      </c>
      <c r="W25" s="31">
        <f t="shared" si="14"/>
        <v>0.92203201302224636</v>
      </c>
      <c r="X25" s="31">
        <f t="shared" si="15"/>
        <v>0.91200488334237662</v>
      </c>
      <c r="Y25" s="31">
        <f t="shared" si="16"/>
        <v>0.90197775366250676</v>
      </c>
      <c r="Z25" s="31">
        <f t="shared" si="17"/>
        <v>0.89195062398263691</v>
      </c>
      <c r="AA25" s="32">
        <f t="shared" si="18"/>
        <v>0.91200488334237662</v>
      </c>
      <c r="AC25" s="43" t="s">
        <v>372</v>
      </c>
      <c r="AD25" s="43" t="s">
        <v>484</v>
      </c>
    </row>
    <row r="26" spans="1:30" x14ac:dyDescent="0.25">
      <c r="A26" s="41" t="s">
        <v>674</v>
      </c>
      <c r="B26" s="41" t="s">
        <v>675</v>
      </c>
      <c r="C26" s="41">
        <v>1.931</v>
      </c>
      <c r="D26" s="41">
        <v>2.0539999999999998</v>
      </c>
      <c r="E26" s="41">
        <v>2.7210000000000001</v>
      </c>
      <c r="F26" s="41">
        <v>2.254</v>
      </c>
      <c r="G26" s="41">
        <v>0.49099999999999999</v>
      </c>
      <c r="H26" s="41"/>
      <c r="I26" s="41">
        <f t="shared" si="2"/>
        <v>-0.94245252306022786</v>
      </c>
      <c r="J26" s="41">
        <f t="shared" si="19"/>
        <v>2.4415347259902331</v>
      </c>
      <c r="K26" s="41"/>
      <c r="L26" s="41" t="s">
        <v>674</v>
      </c>
      <c r="M26" s="31">
        <f t="shared" si="4"/>
        <v>2.3944120998372216</v>
      </c>
      <c r="N26" s="31">
        <f t="shared" si="5"/>
        <v>2.3001668475311989</v>
      </c>
      <c r="O26" s="31">
        <f t="shared" si="6"/>
        <v>2.2059215952251763</v>
      </c>
      <c r="P26" s="31">
        <f t="shared" si="7"/>
        <v>2.1116763429191536</v>
      </c>
      <c r="Q26" s="31">
        <f t="shared" si="8"/>
        <v>2.0174310906131305</v>
      </c>
      <c r="R26" s="31">
        <f t="shared" si="9"/>
        <v>1.9231858383071079</v>
      </c>
      <c r="S26" s="31">
        <f t="shared" si="10"/>
        <v>1.8289405860010852</v>
      </c>
      <c r="T26" s="31">
        <f t="shared" si="11"/>
        <v>1.7346953336950623</v>
      </c>
      <c r="U26" s="31">
        <f t="shared" si="12"/>
        <v>1.6404500813890395</v>
      </c>
      <c r="V26" s="31">
        <f t="shared" si="13"/>
        <v>1.5839029300054257</v>
      </c>
      <c r="W26" s="31">
        <f t="shared" si="14"/>
        <v>1.5650538795442213</v>
      </c>
      <c r="X26" s="31">
        <f t="shared" si="15"/>
        <v>1.5462048290830166</v>
      </c>
      <c r="Y26" s="31">
        <f t="shared" si="16"/>
        <v>1.5273557786218119</v>
      </c>
      <c r="Z26" s="31">
        <f t="shared" si="17"/>
        <v>1.5085067281606075</v>
      </c>
      <c r="AA26" s="32">
        <f t="shared" si="18"/>
        <v>1.5462048290830168</v>
      </c>
      <c r="AC26" s="43" t="s">
        <v>373</v>
      </c>
      <c r="AD26" s="43" t="s">
        <v>487</v>
      </c>
    </row>
    <row r="27" spans="1:30" x14ac:dyDescent="0.25">
      <c r="A27" s="41" t="s">
        <v>508</v>
      </c>
      <c r="B27" s="41" t="s">
        <v>76</v>
      </c>
      <c r="C27" s="41">
        <v>0.68600000000000005</v>
      </c>
      <c r="D27" s="41">
        <v>1.234</v>
      </c>
      <c r="E27" s="41">
        <v>0.44600000000000001</v>
      </c>
      <c r="F27" s="41">
        <v>1.3109999999999999</v>
      </c>
      <c r="G27" s="41">
        <v>1.141</v>
      </c>
      <c r="H27" s="41"/>
      <c r="I27" s="41">
        <f t="shared" si="2"/>
        <v>0.4493109061313077</v>
      </c>
      <c r="J27" s="41">
        <f t="shared" si="19"/>
        <v>0.7007531199131849</v>
      </c>
      <c r="K27" s="41"/>
      <c r="L27" s="41" t="s">
        <v>508</v>
      </c>
      <c r="M27" s="31">
        <f t="shared" si="4"/>
        <v>0.72321866521975031</v>
      </c>
      <c r="N27" s="31">
        <f t="shared" si="5"/>
        <v>0.76814975583288103</v>
      </c>
      <c r="O27" s="31">
        <f t="shared" si="6"/>
        <v>0.81308084644601186</v>
      </c>
      <c r="P27" s="31">
        <f t="shared" si="7"/>
        <v>0.85801193705914258</v>
      </c>
      <c r="Q27" s="31">
        <f t="shared" si="8"/>
        <v>0.9029430276722733</v>
      </c>
      <c r="R27" s="31">
        <f t="shared" si="9"/>
        <v>0.94787411828540413</v>
      </c>
      <c r="S27" s="31">
        <f t="shared" si="10"/>
        <v>0.99280520889853485</v>
      </c>
      <c r="T27" s="31">
        <f t="shared" si="11"/>
        <v>1.0377362995116657</v>
      </c>
      <c r="U27" s="31">
        <f t="shared" si="12"/>
        <v>1.0826673901247963</v>
      </c>
      <c r="V27" s="31">
        <f t="shared" si="13"/>
        <v>1.1096260444926749</v>
      </c>
      <c r="W27" s="31">
        <f t="shared" si="14"/>
        <v>1.118612262615301</v>
      </c>
      <c r="X27" s="31">
        <f t="shared" si="15"/>
        <v>1.1275984807379271</v>
      </c>
      <c r="Y27" s="31">
        <f t="shared" si="16"/>
        <v>1.1365846988605535</v>
      </c>
      <c r="Z27" s="31">
        <f t="shared" si="17"/>
        <v>1.1455709169831796</v>
      </c>
      <c r="AA27" s="32">
        <f t="shared" si="18"/>
        <v>1.1275984807379271</v>
      </c>
      <c r="AC27" s="43" t="s">
        <v>374</v>
      </c>
      <c r="AD27" s="43" t="s">
        <v>487</v>
      </c>
    </row>
    <row r="28" spans="1:30" x14ac:dyDescent="0.25">
      <c r="A28" s="41" t="s">
        <v>676</v>
      </c>
      <c r="B28" s="41" t="s">
        <v>677</v>
      </c>
      <c r="C28" s="41">
        <v>1.595</v>
      </c>
      <c r="D28" s="41">
        <v>0.995</v>
      </c>
      <c r="E28" s="41">
        <v>1.6379999999999999</v>
      </c>
      <c r="F28" s="41">
        <v>1.1240000000000001</v>
      </c>
      <c r="G28" s="41">
        <v>0.93500000000000005</v>
      </c>
      <c r="H28" s="41"/>
      <c r="I28" s="41">
        <f t="shared" si="2"/>
        <v>-0.51653825284861621</v>
      </c>
      <c r="J28" s="41">
        <f t="shared" si="19"/>
        <v>1.5595748779164404</v>
      </c>
      <c r="K28" s="41"/>
      <c r="L28" s="41" t="s">
        <v>676</v>
      </c>
      <c r="M28" s="31">
        <f t="shared" si="4"/>
        <v>1.5337479652740096</v>
      </c>
      <c r="N28" s="31">
        <f t="shared" si="5"/>
        <v>1.4820941399891481</v>
      </c>
      <c r="O28" s="31">
        <f t="shared" si="6"/>
        <v>1.4304403147042863</v>
      </c>
      <c r="P28" s="31">
        <f t="shared" si="7"/>
        <v>1.3787864894194248</v>
      </c>
      <c r="Q28" s="31">
        <f t="shared" si="8"/>
        <v>1.3271326641345631</v>
      </c>
      <c r="R28" s="31">
        <f t="shared" si="9"/>
        <v>1.2754788388497016</v>
      </c>
      <c r="S28" s="31">
        <f t="shared" si="10"/>
        <v>1.2238250135648401</v>
      </c>
      <c r="T28" s="31">
        <f t="shared" si="11"/>
        <v>1.1721711882799783</v>
      </c>
      <c r="U28" s="31">
        <f t="shared" si="12"/>
        <v>1.1205173629951166</v>
      </c>
      <c r="V28" s="31">
        <f t="shared" si="13"/>
        <v>1.0895250678241997</v>
      </c>
      <c r="W28" s="31">
        <f t="shared" si="14"/>
        <v>1.0791943027672273</v>
      </c>
      <c r="X28" s="31">
        <f t="shared" si="15"/>
        <v>1.0688635377102549</v>
      </c>
      <c r="Y28" s="31">
        <f t="shared" si="16"/>
        <v>1.0585327726532827</v>
      </c>
      <c r="Z28" s="31">
        <f t="shared" si="17"/>
        <v>1.0482020075963103</v>
      </c>
      <c r="AA28" s="32">
        <f t="shared" si="18"/>
        <v>1.0688635377102549</v>
      </c>
      <c r="AC28" s="43" t="s">
        <v>375</v>
      </c>
      <c r="AD28" s="43" t="s">
        <v>487</v>
      </c>
    </row>
    <row r="29" spans="1:30" x14ac:dyDescent="0.25">
      <c r="A29" s="41" t="s">
        <v>678</v>
      </c>
      <c r="B29" s="41" t="s">
        <v>679</v>
      </c>
      <c r="C29" s="41">
        <v>1.115</v>
      </c>
      <c r="D29" s="41">
        <v>1.206</v>
      </c>
      <c r="E29" s="41">
        <v>0.48299999999999998</v>
      </c>
      <c r="F29" s="41">
        <v>0.27900000000000003</v>
      </c>
      <c r="G29" s="41">
        <v>-0.03</v>
      </c>
      <c r="H29" s="41"/>
      <c r="I29" s="41">
        <f t="shared" si="2"/>
        <v>-1.4842213781877374</v>
      </c>
      <c r="J29" s="41">
        <f t="shared" si="19"/>
        <v>1.4788695062398265</v>
      </c>
      <c r="K29" s="41"/>
      <c r="L29" s="41" t="s">
        <v>678</v>
      </c>
      <c r="M29" s="31">
        <f t="shared" si="4"/>
        <v>1.4046584373304396</v>
      </c>
      <c r="N29" s="31">
        <f t="shared" si="5"/>
        <v>1.2562362995116658</v>
      </c>
      <c r="O29" s="31">
        <f t="shared" si="6"/>
        <v>1.1078141616928923</v>
      </c>
      <c r="P29" s="31">
        <f t="shared" si="7"/>
        <v>0.95939202387411848</v>
      </c>
      <c r="Q29" s="31">
        <f t="shared" si="8"/>
        <v>0.8109698860553447</v>
      </c>
      <c r="R29" s="31">
        <f t="shared" si="9"/>
        <v>0.66254774823657103</v>
      </c>
      <c r="S29" s="31">
        <f t="shared" si="10"/>
        <v>0.51412561041779736</v>
      </c>
      <c r="T29" s="31">
        <f t="shared" si="11"/>
        <v>0.36570347259902358</v>
      </c>
      <c r="U29" s="31">
        <f t="shared" si="12"/>
        <v>0.21728133478025002</v>
      </c>
      <c r="V29" s="31">
        <f t="shared" si="13"/>
        <v>0.12822805208898536</v>
      </c>
      <c r="W29" s="31">
        <f t="shared" si="14"/>
        <v>9.8543624525230689E-2</v>
      </c>
      <c r="X29" s="31">
        <f t="shared" si="15"/>
        <v>6.8859196961475799E-2</v>
      </c>
      <c r="Y29" s="31">
        <f t="shared" si="16"/>
        <v>3.9174769397721132E-2</v>
      </c>
      <c r="Z29" s="31">
        <f t="shared" si="17"/>
        <v>9.4903418339662426E-3</v>
      </c>
      <c r="AA29" s="32">
        <f t="shared" si="18"/>
        <v>6.8859196961475841E-2</v>
      </c>
      <c r="AC29" s="43" t="s">
        <v>1355</v>
      </c>
      <c r="AD29" s="43" t="s">
        <v>663</v>
      </c>
    </row>
    <row r="30" spans="1:30" x14ac:dyDescent="0.25">
      <c r="A30" s="41" t="s">
        <v>680</v>
      </c>
      <c r="B30" s="41" t="s">
        <v>681</v>
      </c>
      <c r="C30" s="41">
        <v>2.52</v>
      </c>
      <c r="D30" s="41">
        <v>0.223</v>
      </c>
      <c r="E30" s="41">
        <v>1.1020000000000001</v>
      </c>
      <c r="F30" s="41">
        <v>1.2070000000000001</v>
      </c>
      <c r="G30" s="41">
        <v>0.58699999999999997</v>
      </c>
      <c r="H30" s="41"/>
      <c r="I30" s="41">
        <f t="shared" si="2"/>
        <v>-1.3626478567552904</v>
      </c>
      <c r="J30" s="41">
        <f t="shared" si="19"/>
        <v>1.9249489962018447</v>
      </c>
      <c r="K30" s="41"/>
      <c r="L30" s="41" t="s">
        <v>680</v>
      </c>
      <c r="M30" s="31">
        <f t="shared" si="4"/>
        <v>1.8568166033640801</v>
      </c>
      <c r="N30" s="31">
        <f t="shared" si="5"/>
        <v>1.720551817688551</v>
      </c>
      <c r="O30" s="31">
        <f t="shared" si="6"/>
        <v>1.584287032013022</v>
      </c>
      <c r="P30" s="31">
        <f t="shared" si="7"/>
        <v>1.448022246337493</v>
      </c>
      <c r="Q30" s="31">
        <f t="shared" si="8"/>
        <v>1.3117574606619642</v>
      </c>
      <c r="R30" s="31">
        <f t="shared" si="9"/>
        <v>1.1754926749864349</v>
      </c>
      <c r="S30" s="31">
        <f t="shared" si="10"/>
        <v>1.0392278893109061</v>
      </c>
      <c r="T30" s="31">
        <f t="shared" si="11"/>
        <v>0.90296310363537691</v>
      </c>
      <c r="U30" s="31">
        <f t="shared" si="12"/>
        <v>0.76669831795984789</v>
      </c>
      <c r="V30" s="31">
        <f t="shared" si="13"/>
        <v>0.68493944655453043</v>
      </c>
      <c r="W30" s="31">
        <f t="shared" si="14"/>
        <v>0.65768648941942454</v>
      </c>
      <c r="X30" s="31">
        <f t="shared" si="15"/>
        <v>0.63043353228431864</v>
      </c>
      <c r="Y30" s="31">
        <f t="shared" si="16"/>
        <v>0.60318057514921275</v>
      </c>
      <c r="Z30" s="31">
        <f t="shared" si="17"/>
        <v>0.57592761801410708</v>
      </c>
      <c r="AA30" s="32">
        <f t="shared" si="18"/>
        <v>0.63043353228431864</v>
      </c>
      <c r="AC30" s="43" t="s">
        <v>1356</v>
      </c>
      <c r="AD30" s="43" t="s">
        <v>663</v>
      </c>
    </row>
    <row r="31" spans="1:30" x14ac:dyDescent="0.25">
      <c r="A31" s="41" t="s">
        <v>682</v>
      </c>
      <c r="B31" s="41" t="s">
        <v>447</v>
      </c>
      <c r="C31" s="41">
        <v>1.0900000000000001</v>
      </c>
      <c r="D31" s="41">
        <v>1.099</v>
      </c>
      <c r="E31" s="41">
        <v>1.111</v>
      </c>
      <c r="F31" s="41">
        <v>1.546</v>
      </c>
      <c r="G31" s="41">
        <v>0.85399999999999998</v>
      </c>
      <c r="H31" s="41"/>
      <c r="I31" s="41">
        <f t="shared" si="2"/>
        <v>7.303309820944108E-2</v>
      </c>
      <c r="J31" s="41">
        <f t="shared" si="19"/>
        <v>1.097275637547477</v>
      </c>
      <c r="K31" s="41"/>
      <c r="L31" s="41" t="s">
        <v>682</v>
      </c>
      <c r="M31" s="31">
        <f t="shared" si="4"/>
        <v>1.1009272924579492</v>
      </c>
      <c r="N31" s="31">
        <f t="shared" si="5"/>
        <v>1.1082306022788933</v>
      </c>
      <c r="O31" s="31">
        <f t="shared" si="6"/>
        <v>1.1155339120998373</v>
      </c>
      <c r="P31" s="31">
        <f t="shared" si="7"/>
        <v>1.1228372219207814</v>
      </c>
      <c r="Q31" s="31">
        <f t="shared" si="8"/>
        <v>1.1301405317417255</v>
      </c>
      <c r="R31" s="31">
        <f t="shared" si="9"/>
        <v>1.1374438415626695</v>
      </c>
      <c r="S31" s="31">
        <f t="shared" si="10"/>
        <v>1.1447471513836138</v>
      </c>
      <c r="T31" s="31">
        <f t="shared" si="11"/>
        <v>1.1520504612045579</v>
      </c>
      <c r="U31" s="31">
        <f t="shared" si="12"/>
        <v>1.159353771025502</v>
      </c>
      <c r="V31" s="31">
        <f t="shared" si="13"/>
        <v>1.1637357569180684</v>
      </c>
      <c r="W31" s="31">
        <f t="shared" si="14"/>
        <v>1.1651964188822572</v>
      </c>
      <c r="X31" s="31">
        <f t="shared" si="15"/>
        <v>1.166657080846446</v>
      </c>
      <c r="Y31" s="31">
        <f t="shared" si="16"/>
        <v>1.1681177428106349</v>
      </c>
      <c r="Z31" s="31">
        <f t="shared" si="17"/>
        <v>1.1695784047748237</v>
      </c>
      <c r="AA31" s="32">
        <f t="shared" si="18"/>
        <v>1.166657080846446</v>
      </c>
      <c r="AC31" s="43" t="s">
        <v>1360</v>
      </c>
      <c r="AD31" s="43" t="s">
        <v>663</v>
      </c>
    </row>
    <row r="32" spans="1:30" x14ac:dyDescent="0.25">
      <c r="A32" s="41" t="s">
        <v>635</v>
      </c>
      <c r="B32" s="41" t="s">
        <v>683</v>
      </c>
      <c r="C32" s="41">
        <v>1.34</v>
      </c>
      <c r="D32" s="41">
        <v>1.575</v>
      </c>
      <c r="E32" s="41">
        <v>-2.3E-2</v>
      </c>
      <c r="F32" s="41">
        <v>1.417</v>
      </c>
      <c r="G32" s="41">
        <v>0.80500000000000005</v>
      </c>
      <c r="H32" s="41"/>
      <c r="I32" s="41">
        <f t="shared" si="2"/>
        <v>-0.60497015735214332</v>
      </c>
      <c r="J32" s="41">
        <f t="shared" si="19"/>
        <v>1.3767075420510038</v>
      </c>
      <c r="K32" s="41"/>
      <c r="L32" s="41" t="s">
        <v>635</v>
      </c>
      <c r="M32" s="31">
        <f t="shared" si="4"/>
        <v>1.3464590341833966</v>
      </c>
      <c r="N32" s="31">
        <f t="shared" si="5"/>
        <v>1.2859620184481821</v>
      </c>
      <c r="O32" s="31">
        <f t="shared" si="6"/>
        <v>1.2254650027129679</v>
      </c>
      <c r="P32" s="31">
        <f t="shared" si="7"/>
        <v>1.1649679869777536</v>
      </c>
      <c r="Q32" s="31">
        <f t="shared" si="8"/>
        <v>1.1044709712425393</v>
      </c>
      <c r="R32" s="31">
        <f t="shared" si="9"/>
        <v>1.0439739555073251</v>
      </c>
      <c r="S32" s="31">
        <f t="shared" si="10"/>
        <v>0.98347693977211059</v>
      </c>
      <c r="T32" s="31">
        <f t="shared" si="11"/>
        <v>0.92297992403689633</v>
      </c>
      <c r="U32" s="31">
        <f t="shared" si="12"/>
        <v>0.86248290830168206</v>
      </c>
      <c r="V32" s="31">
        <f t="shared" si="13"/>
        <v>0.82618469886055335</v>
      </c>
      <c r="W32" s="31">
        <f t="shared" si="14"/>
        <v>0.8140852957135104</v>
      </c>
      <c r="X32" s="31">
        <f t="shared" si="15"/>
        <v>0.80198589256646757</v>
      </c>
      <c r="Y32" s="31">
        <f t="shared" si="16"/>
        <v>0.78988648941942474</v>
      </c>
      <c r="Z32" s="31">
        <f t="shared" si="17"/>
        <v>0.7777870862723818</v>
      </c>
      <c r="AA32" s="32">
        <f t="shared" si="18"/>
        <v>0.80198589256646746</v>
      </c>
      <c r="AC32" s="43" t="s">
        <v>376</v>
      </c>
      <c r="AD32" s="43" t="s">
        <v>665</v>
      </c>
    </row>
    <row r="33" spans="1:30" x14ac:dyDescent="0.25">
      <c r="A33" s="41" t="s">
        <v>684</v>
      </c>
      <c r="B33" s="41" t="s">
        <v>685</v>
      </c>
      <c r="C33" s="41">
        <v>0.104</v>
      </c>
      <c r="D33" s="41">
        <v>6.9539999999999997</v>
      </c>
      <c r="E33" s="41">
        <v>3.8919999999999999</v>
      </c>
      <c r="F33" s="41">
        <v>2.9430000000000001</v>
      </c>
      <c r="G33" s="41">
        <v>2.1560000000000001</v>
      </c>
      <c r="H33" s="41"/>
      <c r="I33" s="41">
        <f t="shared" si="2"/>
        <v>0.46518719479110177</v>
      </c>
      <c r="J33" s="41">
        <f t="shared" si="19"/>
        <v>2.9376654910472055</v>
      </c>
      <c r="K33" s="41"/>
      <c r="L33" s="41" t="s">
        <v>684</v>
      </c>
      <c r="M33" s="31">
        <f t="shared" si="4"/>
        <v>2.9609248507867605</v>
      </c>
      <c r="N33" s="31">
        <f t="shared" si="5"/>
        <v>3.0074435702658708</v>
      </c>
      <c r="O33" s="31">
        <f t="shared" si="6"/>
        <v>3.0539622897449812</v>
      </c>
      <c r="P33" s="31">
        <f t="shared" si="7"/>
        <v>3.1004810092240911</v>
      </c>
      <c r="Q33" s="31">
        <f t="shared" si="8"/>
        <v>3.1469997287032014</v>
      </c>
      <c r="R33" s="31">
        <f t="shared" si="9"/>
        <v>3.1935184481823113</v>
      </c>
      <c r="S33" s="31">
        <f t="shared" si="10"/>
        <v>3.2400371676614217</v>
      </c>
      <c r="T33" s="31">
        <f t="shared" si="11"/>
        <v>3.2865558871405316</v>
      </c>
      <c r="U33" s="31">
        <f t="shared" si="12"/>
        <v>3.3330746066196419</v>
      </c>
      <c r="V33" s="31">
        <f t="shared" si="13"/>
        <v>3.3609858383071081</v>
      </c>
      <c r="W33" s="31">
        <f t="shared" si="14"/>
        <v>3.37028958220293</v>
      </c>
      <c r="X33" s="31">
        <f t="shared" si="15"/>
        <v>3.3795933260987523</v>
      </c>
      <c r="Y33" s="31">
        <f t="shared" si="16"/>
        <v>3.3888970699945742</v>
      </c>
      <c r="Z33" s="31">
        <f t="shared" si="17"/>
        <v>3.3982008138903965</v>
      </c>
      <c r="AA33" s="32">
        <f t="shared" si="18"/>
        <v>3.3795933260987523</v>
      </c>
      <c r="AC33" s="43" t="s">
        <v>377</v>
      </c>
      <c r="AD33" s="43" t="s">
        <v>665</v>
      </c>
    </row>
    <row r="34" spans="1:30" x14ac:dyDescent="0.25">
      <c r="A34" s="41" t="s">
        <v>686</v>
      </c>
      <c r="B34" s="41" t="s">
        <v>687</v>
      </c>
      <c r="C34" s="41">
        <v>1.9079999999999999</v>
      </c>
      <c r="D34" s="41">
        <v>1.224</v>
      </c>
      <c r="E34" s="41">
        <v>1.3029999999999999</v>
      </c>
      <c r="F34" s="41">
        <v>1.9730000000000001</v>
      </c>
      <c r="G34" s="41">
        <v>1.4</v>
      </c>
      <c r="H34" s="41"/>
      <c r="I34" s="41">
        <f t="shared" si="2"/>
        <v>-0.10581660336408026</v>
      </c>
      <c r="J34" s="41">
        <f t="shared" si="19"/>
        <v>1.6235027129679869</v>
      </c>
      <c r="K34" s="41"/>
      <c r="L34" s="41" t="s">
        <v>686</v>
      </c>
      <c r="M34" s="31">
        <f t="shared" si="4"/>
        <v>1.6182118827997829</v>
      </c>
      <c r="N34" s="31">
        <f t="shared" si="5"/>
        <v>1.6076302224633747</v>
      </c>
      <c r="O34" s="31">
        <f t="shared" si="6"/>
        <v>1.5970485621269668</v>
      </c>
      <c r="P34" s="31">
        <f t="shared" si="7"/>
        <v>1.5864669017905588</v>
      </c>
      <c r="Q34" s="31">
        <f t="shared" si="8"/>
        <v>1.5758852414541507</v>
      </c>
      <c r="R34" s="31">
        <f t="shared" si="9"/>
        <v>1.5653035811177427</v>
      </c>
      <c r="S34" s="31">
        <f t="shared" si="10"/>
        <v>1.5547219207813348</v>
      </c>
      <c r="T34" s="31">
        <f t="shared" si="11"/>
        <v>1.5441402604449266</v>
      </c>
      <c r="U34" s="31">
        <f t="shared" si="12"/>
        <v>1.5335586001085186</v>
      </c>
      <c r="V34" s="31">
        <f t="shared" si="13"/>
        <v>1.5272096039066738</v>
      </c>
      <c r="W34" s="31">
        <f t="shared" si="14"/>
        <v>1.5250932718393921</v>
      </c>
      <c r="X34" s="31">
        <f t="shared" si="15"/>
        <v>1.5229769397721107</v>
      </c>
      <c r="Y34" s="31">
        <f t="shared" si="16"/>
        <v>1.520860607704829</v>
      </c>
      <c r="Z34" s="31">
        <f t="shared" si="17"/>
        <v>1.5187442756375473</v>
      </c>
      <c r="AA34" s="32">
        <f t="shared" si="18"/>
        <v>1.5229769397721105</v>
      </c>
      <c r="AC34" s="43" t="s">
        <v>378</v>
      </c>
      <c r="AD34" s="43" t="s">
        <v>665</v>
      </c>
    </row>
    <row r="35" spans="1:30" x14ac:dyDescent="0.25">
      <c r="A35" s="41" t="s">
        <v>688</v>
      </c>
      <c r="B35" s="41" t="s">
        <v>689</v>
      </c>
      <c r="C35" s="41">
        <v>0.98699999999999999</v>
      </c>
      <c r="D35" s="41">
        <v>-0.12</v>
      </c>
      <c r="E35" s="41">
        <v>0.72299999999999998</v>
      </c>
      <c r="F35" s="41">
        <v>0.92100000000000004</v>
      </c>
      <c r="G35" s="41">
        <v>2.347</v>
      </c>
      <c r="H35" s="41"/>
      <c r="I35" s="41">
        <f t="shared" si="2"/>
        <v>1.5210417797069997</v>
      </c>
      <c r="J35" s="41">
        <f t="shared" si="19"/>
        <v>8.1790558871405294E-2</v>
      </c>
      <c r="K35" s="41"/>
      <c r="L35" s="41" t="s">
        <v>688</v>
      </c>
      <c r="M35" s="31">
        <f t="shared" si="4"/>
        <v>0.15784264785675528</v>
      </c>
      <c r="N35" s="31">
        <f t="shared" si="5"/>
        <v>0.30994682582745525</v>
      </c>
      <c r="O35" s="31">
        <f t="shared" si="6"/>
        <v>0.46205100379815522</v>
      </c>
      <c r="P35" s="31">
        <f t="shared" si="7"/>
        <v>0.6141551817688552</v>
      </c>
      <c r="Q35" s="31">
        <f t="shared" si="8"/>
        <v>0.76625935973955506</v>
      </c>
      <c r="R35" s="31">
        <f t="shared" si="9"/>
        <v>0.91836353771025503</v>
      </c>
      <c r="S35" s="31">
        <f t="shared" si="10"/>
        <v>1.070467715680955</v>
      </c>
      <c r="T35" s="31">
        <f t="shared" si="11"/>
        <v>1.2225718936516548</v>
      </c>
      <c r="U35" s="31">
        <f t="shared" si="12"/>
        <v>1.3746760716223547</v>
      </c>
      <c r="V35" s="31">
        <f t="shared" si="13"/>
        <v>1.4659385784047751</v>
      </c>
      <c r="W35" s="31">
        <f t="shared" si="14"/>
        <v>1.4963594139989151</v>
      </c>
      <c r="X35" s="31">
        <f t="shared" si="15"/>
        <v>1.5267802495930551</v>
      </c>
      <c r="Y35" s="31">
        <f t="shared" si="16"/>
        <v>1.5572010851871951</v>
      </c>
      <c r="Z35" s="31">
        <f t="shared" si="17"/>
        <v>1.5876219207813351</v>
      </c>
      <c r="AA35" s="32">
        <f t="shared" si="18"/>
        <v>1.5267802495930551</v>
      </c>
      <c r="AC35" s="43" t="s">
        <v>379</v>
      </c>
      <c r="AD35" s="43" t="s">
        <v>665</v>
      </c>
    </row>
    <row r="36" spans="1:30" x14ac:dyDescent="0.25">
      <c r="A36" s="41" t="s">
        <v>690</v>
      </c>
      <c r="B36" s="41" t="s">
        <v>691</v>
      </c>
      <c r="C36" s="41">
        <v>1.34</v>
      </c>
      <c r="D36" s="41">
        <v>1.575</v>
      </c>
      <c r="E36" s="41">
        <v>-2.3E-2</v>
      </c>
      <c r="F36" s="41">
        <v>1.417</v>
      </c>
      <c r="G36" s="41">
        <v>0.80500000000000005</v>
      </c>
      <c r="H36" s="41"/>
      <c r="I36" s="41">
        <f t="shared" si="2"/>
        <v>-0.60497015735214332</v>
      </c>
      <c r="J36" s="41">
        <f t="shared" si="19"/>
        <v>1.3767075420510038</v>
      </c>
      <c r="K36" s="41"/>
      <c r="L36" s="41" t="s">
        <v>690</v>
      </c>
      <c r="M36" s="31">
        <f t="shared" si="4"/>
        <v>1.3464590341833966</v>
      </c>
      <c r="N36" s="31">
        <f t="shared" si="5"/>
        <v>1.2859620184481821</v>
      </c>
      <c r="O36" s="31">
        <f t="shared" si="6"/>
        <v>1.2254650027129679</v>
      </c>
      <c r="P36" s="31">
        <f t="shared" si="7"/>
        <v>1.1649679869777536</v>
      </c>
      <c r="Q36" s="31">
        <f t="shared" si="8"/>
        <v>1.1044709712425393</v>
      </c>
      <c r="R36" s="31">
        <f t="shared" si="9"/>
        <v>1.0439739555073251</v>
      </c>
      <c r="S36" s="31">
        <f t="shared" si="10"/>
        <v>0.98347693977211059</v>
      </c>
      <c r="T36" s="31">
        <f t="shared" si="11"/>
        <v>0.92297992403689633</v>
      </c>
      <c r="U36" s="31">
        <f t="shared" si="12"/>
        <v>0.86248290830168206</v>
      </c>
      <c r="V36" s="31">
        <f t="shared" si="13"/>
        <v>0.82618469886055335</v>
      </c>
      <c r="W36" s="31">
        <f t="shared" si="14"/>
        <v>0.8140852957135104</v>
      </c>
      <c r="X36" s="31">
        <f t="shared" si="15"/>
        <v>0.80198589256646757</v>
      </c>
      <c r="Y36" s="31">
        <f t="shared" si="16"/>
        <v>0.78988648941942474</v>
      </c>
      <c r="Z36" s="31">
        <f t="shared" si="17"/>
        <v>0.7777870862723818</v>
      </c>
      <c r="AA36" s="32">
        <f t="shared" si="18"/>
        <v>0.80198589256646746</v>
      </c>
      <c r="AC36" s="43" t="s">
        <v>380</v>
      </c>
      <c r="AD36" s="43" t="s">
        <v>494</v>
      </c>
    </row>
    <row r="37" spans="1:30" x14ac:dyDescent="0.25">
      <c r="A37" s="41" t="s">
        <v>514</v>
      </c>
      <c r="B37" s="41" t="s">
        <v>692</v>
      </c>
      <c r="C37" s="41">
        <v>2.3039999999999998</v>
      </c>
      <c r="D37" s="41">
        <v>0.65100000000000002</v>
      </c>
      <c r="E37" s="41">
        <v>1.292</v>
      </c>
      <c r="F37" s="41">
        <v>1.7310000000000001</v>
      </c>
      <c r="G37" s="41">
        <v>2.0449999999999999</v>
      </c>
      <c r="H37" s="41"/>
      <c r="I37" s="41">
        <f t="shared" si="2"/>
        <v>0.13080846446011948</v>
      </c>
      <c r="J37" s="41">
        <f t="shared" si="19"/>
        <v>1.5280770482908301</v>
      </c>
      <c r="K37" s="41"/>
      <c r="L37" s="41" t="s">
        <v>514</v>
      </c>
      <c r="M37" s="31">
        <f t="shared" si="4"/>
        <v>1.5346174715138361</v>
      </c>
      <c r="N37" s="31">
        <f t="shared" si="5"/>
        <v>1.547698317959848</v>
      </c>
      <c r="O37" s="31">
        <f t="shared" si="6"/>
        <v>1.56077916440586</v>
      </c>
      <c r="P37" s="31">
        <f t="shared" si="7"/>
        <v>1.5738600108518719</v>
      </c>
      <c r="Q37" s="31">
        <f t="shared" si="8"/>
        <v>1.5869408572978838</v>
      </c>
      <c r="R37" s="31">
        <f t="shared" si="9"/>
        <v>1.6000217037438957</v>
      </c>
      <c r="S37" s="31">
        <f t="shared" si="10"/>
        <v>1.6131025501899079</v>
      </c>
      <c r="T37" s="31">
        <f t="shared" si="11"/>
        <v>1.6261833966359198</v>
      </c>
      <c r="U37" s="31">
        <f t="shared" si="12"/>
        <v>1.6392642430819317</v>
      </c>
      <c r="V37" s="31">
        <f t="shared" si="13"/>
        <v>1.6471127509495389</v>
      </c>
      <c r="W37" s="31">
        <f t="shared" si="14"/>
        <v>1.6497289202387413</v>
      </c>
      <c r="X37" s="31">
        <f t="shared" si="15"/>
        <v>1.6523450895279437</v>
      </c>
      <c r="Y37" s="31">
        <f t="shared" si="16"/>
        <v>1.6549612588171461</v>
      </c>
      <c r="Z37" s="31">
        <f t="shared" si="17"/>
        <v>1.6575774281063484</v>
      </c>
      <c r="AA37" s="32">
        <f t="shared" si="18"/>
        <v>1.6523450895279435</v>
      </c>
      <c r="AC37" s="43" t="s">
        <v>31</v>
      </c>
      <c r="AD37" s="43" t="s">
        <v>494</v>
      </c>
    </row>
    <row r="38" spans="1:30" x14ac:dyDescent="0.25">
      <c r="A38" s="41" t="s">
        <v>693</v>
      </c>
      <c r="B38" s="41" t="s">
        <v>694</v>
      </c>
      <c r="C38" s="41">
        <v>1.6020000000000001</v>
      </c>
      <c r="D38" s="41">
        <v>0.96899999999999997</v>
      </c>
      <c r="E38" s="41">
        <v>1.194</v>
      </c>
      <c r="F38" s="41">
        <v>1.3959999999999999</v>
      </c>
      <c r="G38" s="41">
        <v>1.387</v>
      </c>
      <c r="H38" s="41"/>
      <c r="I38" s="41">
        <f t="shared" si="2"/>
        <v>-3.5713510580575258E-2</v>
      </c>
      <c r="J38" s="41">
        <f t="shared" si="19"/>
        <v>1.3304924036896366</v>
      </c>
      <c r="K38" s="41"/>
      <c r="L38" s="41" t="s">
        <v>693</v>
      </c>
      <c r="M38" s="31">
        <f t="shared" si="4"/>
        <v>1.3287067281606078</v>
      </c>
      <c r="N38" s="31">
        <f t="shared" si="5"/>
        <v>1.3251353771025502</v>
      </c>
      <c r="O38" s="31">
        <f t="shared" si="6"/>
        <v>1.3215640260444927</v>
      </c>
      <c r="P38" s="31">
        <f t="shared" si="7"/>
        <v>1.3179926749864352</v>
      </c>
      <c r="Q38" s="31">
        <f t="shared" si="8"/>
        <v>1.3144213239283777</v>
      </c>
      <c r="R38" s="31">
        <f t="shared" si="9"/>
        <v>1.3108499728703202</v>
      </c>
      <c r="S38" s="31">
        <f t="shared" si="10"/>
        <v>1.3072786218122627</v>
      </c>
      <c r="T38" s="31">
        <f t="shared" si="11"/>
        <v>1.3037072707542052</v>
      </c>
      <c r="U38" s="31">
        <f t="shared" si="12"/>
        <v>1.3001359196961477</v>
      </c>
      <c r="V38" s="31">
        <f t="shared" si="13"/>
        <v>1.297993109061313</v>
      </c>
      <c r="W38" s="31">
        <f t="shared" si="14"/>
        <v>1.2972788388497016</v>
      </c>
      <c r="X38" s="31">
        <f t="shared" si="15"/>
        <v>1.2965645686380902</v>
      </c>
      <c r="Y38" s="31">
        <f t="shared" si="16"/>
        <v>1.2958502984264786</v>
      </c>
      <c r="Z38" s="31">
        <f t="shared" si="17"/>
        <v>1.2951360282148672</v>
      </c>
      <c r="AA38" s="32">
        <f t="shared" si="18"/>
        <v>1.2965645686380902</v>
      </c>
      <c r="AC38" s="43" t="s">
        <v>381</v>
      </c>
      <c r="AD38" s="43" t="s">
        <v>670</v>
      </c>
    </row>
    <row r="39" spans="1:30" x14ac:dyDescent="0.25">
      <c r="A39" s="41" t="s">
        <v>512</v>
      </c>
      <c r="B39" s="41" t="s">
        <v>695</v>
      </c>
      <c r="C39" s="41">
        <v>0.92600000000000005</v>
      </c>
      <c r="D39" s="41">
        <v>1.0489999999999999</v>
      </c>
      <c r="E39" s="41">
        <v>1.083</v>
      </c>
      <c r="F39" s="41">
        <v>1.1930000000000001</v>
      </c>
      <c r="G39" s="41">
        <v>1.2050000000000001</v>
      </c>
      <c r="H39" s="41"/>
      <c r="I39" s="41">
        <f t="shared" si="2"/>
        <v>0.33215409658166045</v>
      </c>
      <c r="J39" s="41">
        <f t="shared" si="19"/>
        <v>0.89688985349972861</v>
      </c>
      <c r="K39" s="41"/>
      <c r="L39" s="41" t="s">
        <v>512</v>
      </c>
      <c r="M39" s="31">
        <f t="shared" si="4"/>
        <v>0.91349755832881163</v>
      </c>
      <c r="N39" s="31">
        <f t="shared" si="5"/>
        <v>0.94671296798697768</v>
      </c>
      <c r="O39" s="31">
        <f t="shared" si="6"/>
        <v>0.97992837764514373</v>
      </c>
      <c r="P39" s="31">
        <f t="shared" si="7"/>
        <v>1.0131437873033098</v>
      </c>
      <c r="Q39" s="31">
        <f t="shared" si="8"/>
        <v>1.0463591969614758</v>
      </c>
      <c r="R39" s="31">
        <f t="shared" si="9"/>
        <v>1.0795746066196419</v>
      </c>
      <c r="S39" s="31">
        <f t="shared" si="10"/>
        <v>1.1127900162778079</v>
      </c>
      <c r="T39" s="31">
        <f t="shared" si="11"/>
        <v>1.146005425935974</v>
      </c>
      <c r="U39" s="31">
        <f t="shared" si="12"/>
        <v>1.17922083559414</v>
      </c>
      <c r="V39" s="31">
        <f t="shared" si="13"/>
        <v>1.1991500813890397</v>
      </c>
      <c r="W39" s="31">
        <f t="shared" si="14"/>
        <v>1.2057931633206729</v>
      </c>
      <c r="X39" s="31">
        <f t="shared" si="15"/>
        <v>1.2124362452523061</v>
      </c>
      <c r="Y39" s="31">
        <f t="shared" si="16"/>
        <v>1.2190793271839393</v>
      </c>
      <c r="Z39" s="31">
        <f t="shared" si="17"/>
        <v>1.2257224091155725</v>
      </c>
      <c r="AA39" s="32">
        <f t="shared" si="18"/>
        <v>1.2124362452523061</v>
      </c>
      <c r="AC39" s="43" t="s">
        <v>382</v>
      </c>
      <c r="AD39" s="43" t="s">
        <v>670</v>
      </c>
    </row>
    <row r="40" spans="1:30" x14ac:dyDescent="0.25">
      <c r="AC40" s="43" t="s">
        <v>383</v>
      </c>
      <c r="AD40" s="43" t="s">
        <v>670</v>
      </c>
    </row>
    <row r="41" spans="1:30" x14ac:dyDescent="0.25">
      <c r="AC41" s="43" t="s">
        <v>32</v>
      </c>
      <c r="AD41" s="43" t="s">
        <v>670</v>
      </c>
    </row>
    <row r="42" spans="1:30" x14ac:dyDescent="0.25">
      <c r="AC42" s="43" t="s">
        <v>384</v>
      </c>
      <c r="AD42" s="43" t="s">
        <v>672</v>
      </c>
    </row>
    <row r="43" spans="1:30" x14ac:dyDescent="0.25">
      <c r="AC43" s="43" t="s">
        <v>385</v>
      </c>
      <c r="AD43" s="43" t="s">
        <v>672</v>
      </c>
    </row>
    <row r="44" spans="1:30" x14ac:dyDescent="0.25">
      <c r="AC44" s="43" t="s">
        <v>33</v>
      </c>
      <c r="AD44" s="43" t="s">
        <v>674</v>
      </c>
    </row>
    <row r="45" spans="1:30" x14ac:dyDescent="0.25">
      <c r="AC45" s="43" t="s">
        <v>386</v>
      </c>
      <c r="AD45" s="43" t="s">
        <v>674</v>
      </c>
    </row>
    <row r="46" spans="1:30" x14ac:dyDescent="0.25">
      <c r="AC46" s="43" t="s">
        <v>387</v>
      </c>
      <c r="AD46" s="43" t="s">
        <v>505</v>
      </c>
    </row>
    <row r="47" spans="1:30" x14ac:dyDescent="0.25">
      <c r="AC47" s="43" t="s">
        <v>34</v>
      </c>
      <c r="AD47" s="43" t="s">
        <v>505</v>
      </c>
    </row>
    <row r="48" spans="1:30" x14ac:dyDescent="0.25">
      <c r="AC48" s="43" t="s">
        <v>35</v>
      </c>
      <c r="AD48" s="43" t="s">
        <v>649</v>
      </c>
    </row>
    <row r="49" spans="29:30" x14ac:dyDescent="0.25">
      <c r="AC49" s="43" t="s">
        <v>36</v>
      </c>
      <c r="AD49" s="43" t="s">
        <v>649</v>
      </c>
    </row>
    <row r="50" spans="29:30" x14ac:dyDescent="0.25">
      <c r="AC50" s="43" t="s">
        <v>37</v>
      </c>
      <c r="AD50" s="43" t="s">
        <v>508</v>
      </c>
    </row>
    <row r="51" spans="29:30" x14ac:dyDescent="0.25">
      <c r="AC51" s="43" t="s">
        <v>38</v>
      </c>
      <c r="AD51" s="43" t="s">
        <v>676</v>
      </c>
    </row>
    <row r="52" spans="29:30" x14ac:dyDescent="0.25">
      <c r="AC52" s="43" t="s">
        <v>388</v>
      </c>
      <c r="AD52" s="43" t="s">
        <v>676</v>
      </c>
    </row>
    <row r="53" spans="29:30" x14ac:dyDescent="0.25">
      <c r="AC53" s="43" t="s">
        <v>566</v>
      </c>
      <c r="AD53" s="43" t="s">
        <v>678</v>
      </c>
    </row>
    <row r="54" spans="29:30" x14ac:dyDescent="0.25">
      <c r="AC54" s="43" t="s">
        <v>567</v>
      </c>
      <c r="AD54" s="43" t="s">
        <v>678</v>
      </c>
    </row>
    <row r="55" spans="29:30" x14ac:dyDescent="0.25">
      <c r="AC55" s="43" t="s">
        <v>568</v>
      </c>
      <c r="AD55" s="43" t="s">
        <v>678</v>
      </c>
    </row>
    <row r="56" spans="29:30" x14ac:dyDescent="0.25">
      <c r="AC56" s="43" t="s">
        <v>569</v>
      </c>
      <c r="AD56" s="43" t="s">
        <v>678</v>
      </c>
    </row>
    <row r="57" spans="29:30" x14ac:dyDescent="0.25">
      <c r="AC57" s="43" t="s">
        <v>570</v>
      </c>
      <c r="AD57" s="43" t="s">
        <v>678</v>
      </c>
    </row>
    <row r="58" spans="29:30" x14ac:dyDescent="0.25">
      <c r="AC58" s="43" t="s">
        <v>705</v>
      </c>
      <c r="AD58" s="43" t="s">
        <v>678</v>
      </c>
    </row>
    <row r="59" spans="29:30" x14ac:dyDescent="0.25">
      <c r="AC59" s="43" t="s">
        <v>40</v>
      </c>
      <c r="AD59" s="43" t="s">
        <v>635</v>
      </c>
    </row>
    <row r="60" spans="29:30" x14ac:dyDescent="0.25">
      <c r="AC60" s="43" t="s">
        <v>41</v>
      </c>
      <c r="AD60" s="43" t="s">
        <v>682</v>
      </c>
    </row>
    <row r="61" spans="29:30" x14ac:dyDescent="0.25">
      <c r="AC61" s="43" t="s">
        <v>389</v>
      </c>
      <c r="AD61" s="43" t="s">
        <v>512</v>
      </c>
    </row>
    <row r="62" spans="29:30" x14ac:dyDescent="0.25">
      <c r="AC62" s="43" t="s">
        <v>42</v>
      </c>
      <c r="AD62" s="43" t="s">
        <v>514</v>
      </c>
    </row>
    <row r="63" spans="29:30" x14ac:dyDescent="0.25">
      <c r="AC63" s="43" t="s">
        <v>390</v>
      </c>
      <c r="AD63" s="43" t="s">
        <v>512</v>
      </c>
    </row>
    <row r="64" spans="29:30" x14ac:dyDescent="0.25">
      <c r="AC64" s="43" t="s">
        <v>552</v>
      </c>
      <c r="AD64" s="43" t="s">
        <v>672</v>
      </c>
    </row>
  </sheetData>
  <mergeCells count="1">
    <mergeCell ref="M5:Z5"/>
  </mergeCell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6" tint="0.79998168889431442"/>
  </sheetPr>
  <dimension ref="A1:O103"/>
  <sheetViews>
    <sheetView workbookViewId="0"/>
  </sheetViews>
  <sheetFormatPr defaultColWidth="9.28515625" defaultRowHeight="12" x14ac:dyDescent="0.2"/>
  <cols>
    <col min="1" max="3" width="9.28515625" style="45"/>
    <col min="4" max="4" width="9.28515625" style="46"/>
    <col min="5" max="9" width="9.28515625" style="46" customWidth="1"/>
    <col min="10" max="11" width="8.42578125" style="46" customWidth="1"/>
    <col min="12" max="16384" width="9.28515625" style="46"/>
  </cols>
  <sheetData>
    <row r="1" spans="1:15" x14ac:dyDescent="0.2">
      <c r="E1" s="54" t="s">
        <v>699</v>
      </c>
    </row>
    <row r="5" spans="1:15" x14ac:dyDescent="0.2">
      <c r="A5" s="135" t="s">
        <v>698</v>
      </c>
      <c r="B5" s="135"/>
      <c r="C5" s="135"/>
      <c r="E5" s="47" t="s">
        <v>618</v>
      </c>
      <c r="J5" s="47" t="s">
        <v>618</v>
      </c>
    </row>
    <row r="6" spans="1:15" x14ac:dyDescent="0.2">
      <c r="A6" s="48" t="s">
        <v>517</v>
      </c>
      <c r="E6" s="47" t="s">
        <v>619</v>
      </c>
      <c r="F6" s="49"/>
      <c r="G6" s="49"/>
      <c r="H6" s="49"/>
      <c r="I6" s="49"/>
      <c r="J6" s="47" t="s">
        <v>620</v>
      </c>
    </row>
    <row r="7" spans="1:15" x14ac:dyDescent="0.2">
      <c r="B7" s="45" t="s">
        <v>207</v>
      </c>
      <c r="C7" s="45" t="s">
        <v>208</v>
      </c>
      <c r="E7" s="49"/>
      <c r="F7" s="49" t="s">
        <v>207</v>
      </c>
      <c r="G7" s="49" t="s">
        <v>208</v>
      </c>
      <c r="H7" s="49"/>
      <c r="I7" s="49"/>
      <c r="K7" s="49" t="s">
        <v>212</v>
      </c>
      <c r="N7" s="46" t="s">
        <v>696</v>
      </c>
    </row>
    <row r="8" spans="1:15" x14ac:dyDescent="0.2">
      <c r="A8" s="50" t="s">
        <v>476</v>
      </c>
      <c r="B8" s="50">
        <v>4.32</v>
      </c>
      <c r="C8" s="50">
        <v>3.6</v>
      </c>
      <c r="E8" s="51" t="s">
        <v>476</v>
      </c>
      <c r="F8" s="51">
        <v>0.99299999999999999</v>
      </c>
      <c r="G8" s="51">
        <v>3.6</v>
      </c>
      <c r="H8" s="51"/>
      <c r="I8" s="46" t="s">
        <v>719</v>
      </c>
      <c r="J8" s="51" t="s">
        <v>621</v>
      </c>
      <c r="K8" s="51">
        <v>0.80900000000000005</v>
      </c>
      <c r="L8" s="52"/>
      <c r="N8" s="46" t="s">
        <v>746</v>
      </c>
      <c r="O8" s="46" t="s">
        <v>476</v>
      </c>
    </row>
    <row r="9" spans="1:15" x14ac:dyDescent="0.2">
      <c r="A9" s="50" t="s">
        <v>477</v>
      </c>
      <c r="B9" s="50">
        <v>1.236</v>
      </c>
      <c r="C9" s="50">
        <v>3.6</v>
      </c>
      <c r="E9" s="51" t="s">
        <v>478</v>
      </c>
      <c r="F9" s="51">
        <v>0.42899999999999999</v>
      </c>
      <c r="G9" s="51">
        <v>3.6</v>
      </c>
      <c r="H9" s="51"/>
      <c r="I9" s="46" t="s">
        <v>8</v>
      </c>
      <c r="J9" s="51" t="s">
        <v>622</v>
      </c>
      <c r="K9" s="51">
        <v>0.77100000000000002</v>
      </c>
      <c r="L9" s="52"/>
      <c r="N9" s="46" t="s">
        <v>413</v>
      </c>
      <c r="O9" s="46" t="s">
        <v>476</v>
      </c>
    </row>
    <row r="10" spans="1:15" x14ac:dyDescent="0.2">
      <c r="A10" s="50" t="s">
        <v>478</v>
      </c>
      <c r="B10" s="50">
        <v>0.6</v>
      </c>
      <c r="C10" s="50">
        <v>3.6</v>
      </c>
      <c r="E10" s="51" t="s">
        <v>477</v>
      </c>
      <c r="F10" s="51">
        <v>0.52700000000000002</v>
      </c>
      <c r="G10" s="51">
        <v>3.6</v>
      </c>
      <c r="H10" s="51"/>
      <c r="I10" s="46" t="s">
        <v>731</v>
      </c>
      <c r="J10" s="51" t="s">
        <v>623</v>
      </c>
      <c r="K10" s="51">
        <v>0.78400000000000003</v>
      </c>
      <c r="L10" s="52"/>
      <c r="N10" s="46" t="s">
        <v>405</v>
      </c>
      <c r="O10" s="46" t="s">
        <v>476</v>
      </c>
    </row>
    <row r="11" spans="1:15" x14ac:dyDescent="0.2">
      <c r="A11" s="50" t="s">
        <v>479</v>
      </c>
      <c r="B11" s="50">
        <v>1.236</v>
      </c>
      <c r="C11" s="50">
        <v>3.6</v>
      </c>
      <c r="E11" s="51" t="s">
        <v>479</v>
      </c>
      <c r="F11" s="51">
        <v>0.38600000000000001</v>
      </c>
      <c r="G11" s="51">
        <v>3.6</v>
      </c>
      <c r="H11" s="51"/>
      <c r="I11" s="46" t="s">
        <v>17</v>
      </c>
      <c r="J11" s="51" t="s">
        <v>624</v>
      </c>
      <c r="K11" s="51">
        <v>0.72099999999999997</v>
      </c>
      <c r="L11" s="52"/>
      <c r="N11" s="46" t="s">
        <v>406</v>
      </c>
      <c r="O11" s="46" t="s">
        <v>476</v>
      </c>
    </row>
    <row r="12" spans="1:15" x14ac:dyDescent="0.2">
      <c r="A12" s="50" t="s">
        <v>480</v>
      </c>
      <c r="B12" s="50">
        <v>0.88800000000000001</v>
      </c>
      <c r="C12" s="50">
        <v>3.6</v>
      </c>
      <c r="E12" s="51" t="s">
        <v>480</v>
      </c>
      <c r="F12" s="51">
        <v>0.88800000000000001</v>
      </c>
      <c r="G12" s="51">
        <v>3.6</v>
      </c>
      <c r="H12" s="51"/>
      <c r="I12" s="46" t="s">
        <v>19</v>
      </c>
      <c r="J12" s="51" t="s">
        <v>625</v>
      </c>
      <c r="K12" s="51">
        <v>0.71499999999999997</v>
      </c>
      <c r="L12" s="52"/>
      <c r="N12" s="46" t="s">
        <v>26</v>
      </c>
      <c r="O12" s="46" t="s">
        <v>477</v>
      </c>
    </row>
    <row r="13" spans="1:15" x14ac:dyDescent="0.2">
      <c r="A13" s="50" t="s">
        <v>481</v>
      </c>
      <c r="B13" s="50">
        <v>2.7959999999999998</v>
      </c>
      <c r="C13" s="50">
        <v>3.6</v>
      </c>
      <c r="E13" s="51" t="s">
        <v>626</v>
      </c>
      <c r="F13" s="51">
        <v>1.3320000000000001</v>
      </c>
      <c r="G13" s="51">
        <v>3.6</v>
      </c>
      <c r="H13" s="51"/>
      <c r="I13" s="46" t="s">
        <v>20</v>
      </c>
      <c r="J13" s="51" t="s">
        <v>627</v>
      </c>
      <c r="K13" s="51">
        <v>0.71699999999999997</v>
      </c>
      <c r="L13" s="52"/>
      <c r="N13" s="46" t="s">
        <v>549</v>
      </c>
      <c r="O13" s="46" t="s">
        <v>477</v>
      </c>
    </row>
    <row r="14" spans="1:15" x14ac:dyDescent="0.2">
      <c r="A14" s="50" t="s">
        <v>482</v>
      </c>
      <c r="B14" s="50">
        <v>3.3719999999999999</v>
      </c>
      <c r="C14" s="50">
        <v>3.6</v>
      </c>
      <c r="E14" s="51" t="s">
        <v>628</v>
      </c>
      <c r="F14" s="51">
        <v>0.89800000000000002</v>
      </c>
      <c r="G14" s="51">
        <v>3.6</v>
      </c>
      <c r="H14" s="51"/>
      <c r="I14" s="46" t="s">
        <v>703</v>
      </c>
      <c r="J14" s="51" t="s">
        <v>629</v>
      </c>
      <c r="K14" s="51">
        <v>0.754</v>
      </c>
      <c r="L14" s="52"/>
      <c r="N14" s="46" t="s">
        <v>550</v>
      </c>
      <c r="O14" s="46" t="s">
        <v>477</v>
      </c>
    </row>
    <row r="15" spans="1:15" x14ac:dyDescent="0.2">
      <c r="A15" s="50" t="s">
        <v>483</v>
      </c>
      <c r="B15" s="50">
        <v>2.976</v>
      </c>
      <c r="C15" s="50">
        <v>3.6</v>
      </c>
      <c r="E15" s="51" t="s">
        <v>482</v>
      </c>
      <c r="F15" s="51">
        <v>0.91100000000000003</v>
      </c>
      <c r="G15" s="51">
        <v>3.6</v>
      </c>
      <c r="H15" s="51"/>
      <c r="I15" s="46" t="s">
        <v>23</v>
      </c>
      <c r="J15" s="51" t="s">
        <v>630</v>
      </c>
      <c r="K15" s="51">
        <v>0.90400000000000003</v>
      </c>
      <c r="L15" s="52"/>
      <c r="N15" s="46" t="s">
        <v>551</v>
      </c>
      <c r="O15" s="46" t="s">
        <v>477</v>
      </c>
    </row>
    <row r="16" spans="1:15" x14ac:dyDescent="0.2">
      <c r="A16" s="50" t="s">
        <v>484</v>
      </c>
      <c r="B16" s="50">
        <v>5.2919999999999998</v>
      </c>
      <c r="C16" s="50">
        <v>3.6</v>
      </c>
      <c r="E16" s="51" t="s">
        <v>483</v>
      </c>
      <c r="F16" s="51">
        <v>1.3029999999999999</v>
      </c>
      <c r="G16" s="51">
        <v>3.6</v>
      </c>
      <c r="H16" s="51"/>
      <c r="I16" s="46" t="s">
        <v>24</v>
      </c>
      <c r="J16" s="51" t="s">
        <v>631</v>
      </c>
      <c r="K16" s="51">
        <v>0.69699999999999995</v>
      </c>
      <c r="L16" s="52"/>
      <c r="N16" s="46" t="s">
        <v>587</v>
      </c>
      <c r="O16" s="46" t="s">
        <v>478</v>
      </c>
    </row>
    <row r="17" spans="1:15" x14ac:dyDescent="0.2">
      <c r="A17" s="50" t="s">
        <v>485</v>
      </c>
      <c r="B17" s="50">
        <v>8.16</v>
      </c>
      <c r="C17" s="50">
        <v>3.6</v>
      </c>
      <c r="E17" s="51" t="s">
        <v>484</v>
      </c>
      <c r="F17" s="51">
        <v>1.2829999999999999</v>
      </c>
      <c r="G17" s="51">
        <v>3.6</v>
      </c>
      <c r="H17" s="51"/>
      <c r="I17" s="51"/>
      <c r="L17" s="52"/>
      <c r="N17" s="46" t="s">
        <v>326</v>
      </c>
      <c r="O17" s="46" t="s">
        <v>479</v>
      </c>
    </row>
    <row r="18" spans="1:15" x14ac:dyDescent="0.2">
      <c r="A18" s="50" t="s">
        <v>486</v>
      </c>
      <c r="B18" s="50">
        <v>0.82799999999999996</v>
      </c>
      <c r="C18" s="50">
        <v>3.6</v>
      </c>
      <c r="E18" s="51" t="s">
        <v>485</v>
      </c>
      <c r="F18" s="51">
        <v>1.008</v>
      </c>
      <c r="G18" s="51">
        <v>3.6</v>
      </c>
      <c r="H18" s="51"/>
      <c r="L18" s="52"/>
      <c r="N18" s="46" t="s">
        <v>411</v>
      </c>
      <c r="O18" s="46" t="s">
        <v>479</v>
      </c>
    </row>
    <row r="19" spans="1:15" x14ac:dyDescent="0.2">
      <c r="A19" s="50" t="s">
        <v>487</v>
      </c>
      <c r="B19" s="50">
        <v>4.4039999999999999</v>
      </c>
      <c r="C19" s="50">
        <v>3.6</v>
      </c>
      <c r="E19" s="51" t="s">
        <v>486</v>
      </c>
      <c r="F19" s="51">
        <v>1.0649999999999999</v>
      </c>
      <c r="G19" s="51">
        <v>3.6</v>
      </c>
      <c r="H19" s="51"/>
      <c r="I19" s="51"/>
      <c r="L19" s="52"/>
      <c r="N19" s="46" t="s">
        <v>584</v>
      </c>
      <c r="O19" s="46" t="s">
        <v>490</v>
      </c>
    </row>
    <row r="20" spans="1:15" x14ac:dyDescent="0.2">
      <c r="A20" s="50" t="s">
        <v>488</v>
      </c>
      <c r="B20" s="50">
        <v>3.8279999999999998</v>
      </c>
      <c r="C20" s="50">
        <v>3.6</v>
      </c>
      <c r="E20" s="51" t="s">
        <v>487</v>
      </c>
      <c r="F20" s="51">
        <v>0.84299999999999997</v>
      </c>
      <c r="G20" s="51">
        <v>3.6</v>
      </c>
      <c r="H20" s="51"/>
      <c r="I20" s="51"/>
      <c r="L20" s="52"/>
      <c r="N20" s="46" t="s">
        <v>563</v>
      </c>
      <c r="O20" s="46" t="s">
        <v>479</v>
      </c>
    </row>
    <row r="21" spans="1:15" x14ac:dyDescent="0.2">
      <c r="A21" s="50" t="s">
        <v>489</v>
      </c>
      <c r="B21" s="50">
        <v>1.8359999999999999</v>
      </c>
      <c r="C21" s="50">
        <v>3.6</v>
      </c>
      <c r="E21" s="51" t="s">
        <v>488</v>
      </c>
      <c r="F21" s="51">
        <v>0.41299999999999998</v>
      </c>
      <c r="G21" s="51">
        <v>3.6</v>
      </c>
      <c r="H21" s="51"/>
      <c r="I21" s="51"/>
      <c r="L21" s="52"/>
      <c r="N21" s="46" t="s">
        <v>758</v>
      </c>
      <c r="O21" s="46" t="s">
        <v>480</v>
      </c>
    </row>
    <row r="22" spans="1:15" x14ac:dyDescent="0.2">
      <c r="A22" s="50" t="s">
        <v>490</v>
      </c>
      <c r="B22" s="50">
        <v>1.8359999999999999</v>
      </c>
      <c r="C22" s="50">
        <v>3.6</v>
      </c>
      <c r="E22" s="51" t="s">
        <v>489</v>
      </c>
      <c r="F22" s="51">
        <v>0.93700000000000006</v>
      </c>
      <c r="G22" s="51">
        <v>3.6</v>
      </c>
      <c r="H22" s="51"/>
      <c r="I22" s="51"/>
      <c r="L22" s="52"/>
      <c r="N22" s="46" t="s">
        <v>369</v>
      </c>
      <c r="O22" s="46" t="s">
        <v>626</v>
      </c>
    </row>
    <row r="23" spans="1:15" x14ac:dyDescent="0.2">
      <c r="A23" s="50" t="s">
        <v>491</v>
      </c>
      <c r="B23" s="50">
        <v>1.8359999999999999</v>
      </c>
      <c r="C23" s="50">
        <v>3.6</v>
      </c>
      <c r="E23" s="51" t="s">
        <v>490</v>
      </c>
      <c r="F23" s="51">
        <v>0.27700000000000002</v>
      </c>
      <c r="G23" s="51">
        <v>3.6</v>
      </c>
      <c r="H23" s="51"/>
      <c r="I23" s="52"/>
      <c r="L23" s="52"/>
      <c r="N23" s="46" t="s">
        <v>29</v>
      </c>
      <c r="O23" s="46" t="s">
        <v>482</v>
      </c>
    </row>
    <row r="24" spans="1:15" x14ac:dyDescent="0.2">
      <c r="A24" s="50" t="s">
        <v>492</v>
      </c>
      <c r="B24" s="50">
        <v>1.8</v>
      </c>
      <c r="C24" s="50">
        <v>3.6</v>
      </c>
      <c r="E24" s="51" t="s">
        <v>491</v>
      </c>
      <c r="F24" s="51">
        <v>0.73499999999999999</v>
      </c>
      <c r="G24" s="51">
        <v>3.6</v>
      </c>
      <c r="H24" s="51"/>
      <c r="I24" s="51"/>
      <c r="L24" s="52"/>
      <c r="N24" s="46" t="s">
        <v>370</v>
      </c>
      <c r="O24" s="46" t="s">
        <v>483</v>
      </c>
    </row>
    <row r="25" spans="1:15" x14ac:dyDescent="0.2">
      <c r="A25" s="50" t="s">
        <v>493</v>
      </c>
      <c r="B25" s="50">
        <v>1.8</v>
      </c>
      <c r="C25" s="50">
        <v>3.6</v>
      </c>
      <c r="E25" s="51" t="s">
        <v>492</v>
      </c>
      <c r="F25" s="51">
        <v>1.1399999999999999</v>
      </c>
      <c r="G25" s="51">
        <v>3.6</v>
      </c>
      <c r="H25" s="51"/>
      <c r="I25" s="51"/>
      <c r="L25" s="52"/>
      <c r="N25" s="46" t="s">
        <v>371</v>
      </c>
      <c r="O25" s="46" t="s">
        <v>484</v>
      </c>
    </row>
    <row r="26" spans="1:15" x14ac:dyDescent="0.2">
      <c r="A26" s="50" t="s">
        <v>494</v>
      </c>
      <c r="B26" s="50">
        <v>0.68399999999999994</v>
      </c>
      <c r="C26" s="50">
        <v>3.6</v>
      </c>
      <c r="E26" s="51" t="s">
        <v>493</v>
      </c>
      <c r="F26" s="51">
        <v>0.77</v>
      </c>
      <c r="G26" s="51">
        <v>3.6</v>
      </c>
      <c r="H26" s="51"/>
      <c r="I26" s="51"/>
      <c r="L26" s="52"/>
      <c r="N26" s="46" t="s">
        <v>372</v>
      </c>
      <c r="O26" s="46" t="s">
        <v>485</v>
      </c>
    </row>
    <row r="27" spans="1:15" x14ac:dyDescent="0.2">
      <c r="A27" s="50" t="s">
        <v>495</v>
      </c>
      <c r="B27" s="50">
        <v>0.68399999999999994</v>
      </c>
      <c r="C27" s="50">
        <v>3.6</v>
      </c>
      <c r="E27" s="51" t="s">
        <v>494</v>
      </c>
      <c r="F27" s="51">
        <v>0.76900000000000002</v>
      </c>
      <c r="G27" s="51">
        <v>3.6</v>
      </c>
      <c r="H27" s="51"/>
      <c r="I27" s="51"/>
      <c r="L27" s="52"/>
      <c r="N27" s="46" t="s">
        <v>373</v>
      </c>
      <c r="O27" s="46" t="s">
        <v>486</v>
      </c>
    </row>
    <row r="28" spans="1:15" x14ac:dyDescent="0.2">
      <c r="A28" s="50" t="s">
        <v>496</v>
      </c>
      <c r="B28" s="50">
        <v>1.008</v>
      </c>
      <c r="C28" s="50">
        <v>3.6</v>
      </c>
      <c r="E28" s="51" t="s">
        <v>495</v>
      </c>
      <c r="F28" s="51">
        <v>0.51700000000000002</v>
      </c>
      <c r="G28" s="51">
        <v>3.6</v>
      </c>
      <c r="H28" s="51"/>
      <c r="I28" s="51"/>
      <c r="L28" s="52"/>
      <c r="N28" s="46" t="s">
        <v>374</v>
      </c>
      <c r="O28" s="46" t="s">
        <v>487</v>
      </c>
    </row>
    <row r="29" spans="1:15" x14ac:dyDescent="0.2">
      <c r="A29" s="50" t="s">
        <v>497</v>
      </c>
      <c r="B29" s="50">
        <v>1.008</v>
      </c>
      <c r="C29" s="50">
        <v>3.6</v>
      </c>
      <c r="E29" s="51" t="s">
        <v>496</v>
      </c>
      <c r="F29" s="51">
        <v>1.274</v>
      </c>
      <c r="G29" s="51">
        <v>3.6</v>
      </c>
      <c r="H29" s="51"/>
      <c r="I29" s="51"/>
      <c r="L29" s="52"/>
      <c r="N29" s="46" t="s">
        <v>375</v>
      </c>
      <c r="O29" s="46" t="s">
        <v>488</v>
      </c>
    </row>
    <row r="30" spans="1:15" x14ac:dyDescent="0.2">
      <c r="A30" s="50" t="s">
        <v>498</v>
      </c>
      <c r="B30" s="50">
        <v>2.1240000000000001</v>
      </c>
      <c r="C30" s="50">
        <v>3.6</v>
      </c>
      <c r="E30" s="51" t="s">
        <v>497</v>
      </c>
      <c r="F30" s="51">
        <v>1.379</v>
      </c>
      <c r="G30" s="51">
        <v>3.6</v>
      </c>
      <c r="H30" s="51"/>
      <c r="I30" s="51"/>
      <c r="L30" s="52"/>
      <c r="N30" s="46" t="s">
        <v>1355</v>
      </c>
      <c r="O30" s="46" t="s">
        <v>489</v>
      </c>
    </row>
    <row r="31" spans="1:15" x14ac:dyDescent="0.2">
      <c r="A31" s="50" t="s">
        <v>499</v>
      </c>
      <c r="B31" s="50">
        <v>0.58799999999999997</v>
      </c>
      <c r="C31" s="50">
        <v>3.6</v>
      </c>
      <c r="E31" s="51" t="s">
        <v>498</v>
      </c>
      <c r="F31" s="51">
        <v>0.65</v>
      </c>
      <c r="G31" s="51">
        <v>3.6</v>
      </c>
      <c r="H31" s="51"/>
      <c r="I31" s="51"/>
      <c r="L31" s="52"/>
      <c r="N31" s="46" t="s">
        <v>1356</v>
      </c>
      <c r="O31" s="46" t="s">
        <v>489</v>
      </c>
    </row>
    <row r="32" spans="1:15" x14ac:dyDescent="0.2">
      <c r="A32" s="50" t="s">
        <v>500</v>
      </c>
      <c r="B32" s="50">
        <v>0.9</v>
      </c>
      <c r="C32" s="50">
        <v>3.6</v>
      </c>
      <c r="E32" s="51" t="s">
        <v>499</v>
      </c>
      <c r="F32" s="51">
        <v>0.32</v>
      </c>
      <c r="G32" s="51">
        <v>3.6</v>
      </c>
      <c r="H32" s="51"/>
      <c r="I32" s="51"/>
      <c r="L32" s="52"/>
      <c r="N32" s="46" t="s">
        <v>1360</v>
      </c>
      <c r="O32" s="46" t="s">
        <v>489</v>
      </c>
    </row>
    <row r="33" spans="1:15" x14ac:dyDescent="0.2">
      <c r="A33" s="50" t="s">
        <v>501</v>
      </c>
      <c r="B33" s="50">
        <v>0.9</v>
      </c>
      <c r="C33" s="50">
        <v>3.6</v>
      </c>
      <c r="E33" s="51" t="s">
        <v>500</v>
      </c>
      <c r="F33" s="51">
        <v>0.88600000000000001</v>
      </c>
      <c r="G33" s="51">
        <v>3.6</v>
      </c>
      <c r="H33" s="51"/>
      <c r="I33" s="51"/>
      <c r="L33" s="52"/>
      <c r="N33" s="46" t="s">
        <v>376</v>
      </c>
      <c r="O33" s="46" t="s">
        <v>490</v>
      </c>
    </row>
    <row r="34" spans="1:15" x14ac:dyDescent="0.2">
      <c r="A34" s="50" t="s">
        <v>502</v>
      </c>
      <c r="B34" s="50">
        <v>1.1399999999999999</v>
      </c>
      <c r="C34" s="50">
        <v>3.6</v>
      </c>
      <c r="E34" s="51" t="s">
        <v>501</v>
      </c>
      <c r="F34" s="51">
        <v>0.63200000000000001</v>
      </c>
      <c r="G34" s="51">
        <v>3.6</v>
      </c>
      <c r="H34" s="51"/>
      <c r="I34" s="51"/>
      <c r="L34" s="52"/>
      <c r="N34" s="46" t="s">
        <v>377</v>
      </c>
      <c r="O34" s="46" t="s">
        <v>491</v>
      </c>
    </row>
    <row r="35" spans="1:15" x14ac:dyDescent="0.2">
      <c r="A35" s="50" t="s">
        <v>503</v>
      </c>
      <c r="B35" s="50">
        <v>5.1119999999999992</v>
      </c>
      <c r="C35" s="50">
        <v>3.6</v>
      </c>
      <c r="E35" s="51" t="s">
        <v>502</v>
      </c>
      <c r="F35" s="51">
        <v>0.82599999999999996</v>
      </c>
      <c r="G35" s="51">
        <v>3.6</v>
      </c>
      <c r="H35" s="51"/>
      <c r="I35" s="51"/>
      <c r="L35" s="52"/>
      <c r="N35" s="46" t="s">
        <v>378</v>
      </c>
      <c r="O35" s="46" t="s">
        <v>492</v>
      </c>
    </row>
    <row r="36" spans="1:15" x14ac:dyDescent="0.2">
      <c r="A36" s="50" t="s">
        <v>504</v>
      </c>
      <c r="B36" s="50">
        <v>5.1119999999999992</v>
      </c>
      <c r="C36" s="50">
        <v>3.6</v>
      </c>
      <c r="E36" s="51" t="s">
        <v>503</v>
      </c>
      <c r="F36" s="51">
        <v>0.224</v>
      </c>
      <c r="G36" s="51">
        <v>3.6</v>
      </c>
      <c r="H36" s="51"/>
      <c r="I36" s="51"/>
      <c r="L36" s="52"/>
      <c r="N36" s="46" t="s">
        <v>379</v>
      </c>
      <c r="O36" s="46" t="s">
        <v>493</v>
      </c>
    </row>
    <row r="37" spans="1:15" x14ac:dyDescent="0.2">
      <c r="A37" s="50" t="s">
        <v>505</v>
      </c>
      <c r="B37" s="50">
        <v>2.76</v>
      </c>
      <c r="C37" s="50">
        <v>3.6</v>
      </c>
      <c r="E37" s="51" t="s">
        <v>504</v>
      </c>
      <c r="F37" s="51">
        <v>0.29499999999999998</v>
      </c>
      <c r="G37" s="51">
        <v>3.6</v>
      </c>
      <c r="H37" s="51"/>
      <c r="I37" s="51"/>
      <c r="L37" s="52"/>
      <c r="N37" s="46" t="s">
        <v>380</v>
      </c>
      <c r="O37" s="46" t="s">
        <v>494</v>
      </c>
    </row>
    <row r="38" spans="1:15" x14ac:dyDescent="0.2">
      <c r="A38" s="50" t="s">
        <v>506</v>
      </c>
      <c r="B38" s="50">
        <v>1.1399999999999999</v>
      </c>
      <c r="C38" s="50">
        <v>3.6</v>
      </c>
      <c r="E38" s="51" t="s">
        <v>505</v>
      </c>
      <c r="F38" s="51">
        <v>0.90900000000000003</v>
      </c>
      <c r="G38" s="51">
        <v>3.6</v>
      </c>
      <c r="H38" s="51"/>
      <c r="I38" s="51"/>
      <c r="L38" s="52"/>
      <c r="N38" s="46" t="s">
        <v>31</v>
      </c>
      <c r="O38" s="46" t="s">
        <v>495</v>
      </c>
    </row>
    <row r="39" spans="1:15" x14ac:dyDescent="0.2">
      <c r="A39" s="50" t="s">
        <v>507</v>
      </c>
      <c r="B39" s="50">
        <v>0.6</v>
      </c>
      <c r="C39" s="50">
        <v>3.6</v>
      </c>
      <c r="E39" s="51" t="s">
        <v>506</v>
      </c>
      <c r="F39" s="51">
        <v>1.119</v>
      </c>
      <c r="G39" s="51">
        <v>3.6</v>
      </c>
      <c r="H39" s="51"/>
      <c r="I39" s="51"/>
      <c r="L39" s="52"/>
      <c r="N39" s="46" t="s">
        <v>381</v>
      </c>
      <c r="O39" s="46" t="s">
        <v>496</v>
      </c>
    </row>
    <row r="40" spans="1:15" x14ac:dyDescent="0.2">
      <c r="A40" s="50" t="s">
        <v>508</v>
      </c>
      <c r="B40" s="50">
        <v>0.6</v>
      </c>
      <c r="C40" s="50">
        <v>3.6</v>
      </c>
      <c r="E40" s="51" t="s">
        <v>507</v>
      </c>
      <c r="F40" s="51">
        <v>0.96499999999999997</v>
      </c>
      <c r="G40" s="51">
        <v>3.6</v>
      </c>
      <c r="H40" s="51"/>
      <c r="I40" s="51"/>
      <c r="L40" s="52"/>
      <c r="N40" s="46" t="s">
        <v>382</v>
      </c>
      <c r="O40" s="46" t="s">
        <v>497</v>
      </c>
    </row>
    <row r="41" spans="1:15" x14ac:dyDescent="0.2">
      <c r="A41" s="50" t="s">
        <v>509</v>
      </c>
      <c r="B41" s="50">
        <v>0.6</v>
      </c>
      <c r="C41" s="50">
        <v>3.6</v>
      </c>
      <c r="E41" s="51" t="s">
        <v>508</v>
      </c>
      <c r="F41" s="51">
        <v>1.258</v>
      </c>
      <c r="G41" s="51">
        <v>3.6</v>
      </c>
      <c r="H41" s="51"/>
      <c r="I41" s="51"/>
      <c r="L41" s="52"/>
      <c r="N41" s="46" t="s">
        <v>383</v>
      </c>
      <c r="O41" s="46" t="s">
        <v>498</v>
      </c>
    </row>
    <row r="42" spans="1:15" x14ac:dyDescent="0.2">
      <c r="A42" s="50" t="s">
        <v>510</v>
      </c>
      <c r="B42" s="50">
        <v>2.1360000000000001</v>
      </c>
      <c r="C42" s="50">
        <v>3.6</v>
      </c>
      <c r="E42" s="51" t="s">
        <v>632</v>
      </c>
      <c r="F42" s="51">
        <v>0.84799999999999998</v>
      </c>
      <c r="G42" s="51">
        <v>3.6</v>
      </c>
      <c r="H42" s="51"/>
      <c r="I42" s="51"/>
      <c r="L42" s="52"/>
      <c r="N42" s="46" t="s">
        <v>32</v>
      </c>
      <c r="O42" s="46" t="s">
        <v>499</v>
      </c>
    </row>
    <row r="43" spans="1:15" x14ac:dyDescent="0.2">
      <c r="A43" s="50" t="s">
        <v>511</v>
      </c>
      <c r="B43" s="50">
        <v>0.6</v>
      </c>
      <c r="C43" s="50">
        <v>3.6</v>
      </c>
      <c r="E43" s="51" t="s">
        <v>633</v>
      </c>
      <c r="F43" s="51">
        <v>0.83</v>
      </c>
      <c r="G43" s="51">
        <v>3.6</v>
      </c>
      <c r="H43" s="51"/>
      <c r="I43" s="51"/>
      <c r="L43" s="52"/>
      <c r="N43" s="46" t="s">
        <v>384</v>
      </c>
      <c r="O43" s="46" t="s">
        <v>500</v>
      </c>
    </row>
    <row r="44" spans="1:15" x14ac:dyDescent="0.2">
      <c r="A44" s="50" t="s">
        <v>512</v>
      </c>
      <c r="B44" s="50">
        <v>0.6</v>
      </c>
      <c r="C44" s="50">
        <v>3.6</v>
      </c>
      <c r="E44" s="51" t="s">
        <v>634</v>
      </c>
      <c r="F44" s="51">
        <v>0.98899999999999999</v>
      </c>
      <c r="G44" s="51">
        <v>3.6</v>
      </c>
      <c r="H44" s="51"/>
      <c r="I44" s="51"/>
      <c r="L44" s="52"/>
      <c r="N44" s="46" t="s">
        <v>385</v>
      </c>
      <c r="O44" s="46" t="s">
        <v>502</v>
      </c>
    </row>
    <row r="45" spans="1:15" x14ac:dyDescent="0.2">
      <c r="A45" s="50" t="s">
        <v>513</v>
      </c>
      <c r="B45" s="50">
        <v>0.6</v>
      </c>
      <c r="C45" s="50">
        <v>3.6</v>
      </c>
      <c r="E45" s="51" t="s">
        <v>635</v>
      </c>
      <c r="F45" s="51">
        <v>0.63700000000000001</v>
      </c>
      <c r="G45" s="51">
        <v>3.6</v>
      </c>
      <c r="H45" s="51"/>
      <c r="I45" s="51"/>
      <c r="L45" s="52"/>
      <c r="N45" s="46" t="s">
        <v>33</v>
      </c>
      <c r="O45" s="46" t="s">
        <v>503</v>
      </c>
    </row>
    <row r="46" spans="1:15" x14ac:dyDescent="0.2">
      <c r="A46" s="50" t="s">
        <v>514</v>
      </c>
      <c r="B46" s="50">
        <v>0.6</v>
      </c>
      <c r="C46" s="50">
        <v>3.6</v>
      </c>
      <c r="E46" s="51" t="s">
        <v>636</v>
      </c>
      <c r="F46" s="51">
        <v>0.80400000000000005</v>
      </c>
      <c r="G46" s="51">
        <v>3.6</v>
      </c>
      <c r="H46" s="51"/>
      <c r="I46" s="51"/>
      <c r="L46" s="52"/>
      <c r="N46" s="46" t="s">
        <v>386</v>
      </c>
      <c r="O46" s="46" t="s">
        <v>504</v>
      </c>
    </row>
    <row r="47" spans="1:15" x14ac:dyDescent="0.2">
      <c r="E47" s="51" t="s">
        <v>637</v>
      </c>
      <c r="F47" s="51">
        <v>0.84899999999999998</v>
      </c>
      <c r="G47" s="51">
        <v>3.6</v>
      </c>
      <c r="H47" s="51"/>
      <c r="L47" s="52"/>
      <c r="N47" s="46" t="s">
        <v>387</v>
      </c>
      <c r="O47" s="46" t="s">
        <v>505</v>
      </c>
    </row>
    <row r="48" spans="1:15" x14ac:dyDescent="0.2">
      <c r="E48" s="51" t="s">
        <v>514</v>
      </c>
      <c r="F48" s="51">
        <v>0.91200000000000003</v>
      </c>
      <c r="G48" s="51">
        <v>3.6</v>
      </c>
      <c r="H48" s="51"/>
      <c r="L48" s="52"/>
      <c r="N48" s="46" t="s">
        <v>34</v>
      </c>
      <c r="O48" s="46" t="s">
        <v>506</v>
      </c>
    </row>
    <row r="49" spans="2:15" x14ac:dyDescent="0.2">
      <c r="N49" s="46" t="s">
        <v>35</v>
      </c>
      <c r="O49" s="46" t="s">
        <v>507</v>
      </c>
    </row>
    <row r="50" spans="2:15" x14ac:dyDescent="0.2">
      <c r="B50" s="50">
        <f>MAX(B8:B48)</f>
        <v>8.16</v>
      </c>
      <c r="F50" s="53">
        <f>MAX(F8:F48)</f>
        <v>1.379</v>
      </c>
      <c r="N50" s="46" t="s">
        <v>36</v>
      </c>
      <c r="O50" s="46" t="s">
        <v>507</v>
      </c>
    </row>
    <row r="51" spans="2:15" x14ac:dyDescent="0.2">
      <c r="N51" s="46" t="s">
        <v>37</v>
      </c>
      <c r="O51" s="46" t="s">
        <v>508</v>
      </c>
    </row>
    <row r="52" spans="2:15" x14ac:dyDescent="0.2">
      <c r="N52" s="46" t="s">
        <v>38</v>
      </c>
      <c r="O52" s="46" t="s">
        <v>632</v>
      </c>
    </row>
    <row r="53" spans="2:15" x14ac:dyDescent="0.2">
      <c r="N53" s="46" t="s">
        <v>388</v>
      </c>
      <c r="O53" s="46" t="s">
        <v>633</v>
      </c>
    </row>
    <row r="54" spans="2:15" x14ac:dyDescent="0.2">
      <c r="N54" s="46" t="s">
        <v>566</v>
      </c>
      <c r="O54" s="46" t="s">
        <v>634</v>
      </c>
    </row>
    <row r="55" spans="2:15" x14ac:dyDescent="0.2">
      <c r="N55" s="46" t="s">
        <v>567</v>
      </c>
      <c r="O55" s="46" t="s">
        <v>634</v>
      </c>
    </row>
    <row r="56" spans="2:15" x14ac:dyDescent="0.2">
      <c r="N56" s="46" t="s">
        <v>568</v>
      </c>
      <c r="O56" s="46" t="s">
        <v>634</v>
      </c>
    </row>
    <row r="57" spans="2:15" x14ac:dyDescent="0.2">
      <c r="N57" s="46" t="s">
        <v>569</v>
      </c>
      <c r="O57" s="46" t="s">
        <v>634</v>
      </c>
    </row>
    <row r="58" spans="2:15" x14ac:dyDescent="0.2">
      <c r="N58" s="46" t="s">
        <v>570</v>
      </c>
      <c r="O58" s="46" t="s">
        <v>634</v>
      </c>
    </row>
    <row r="59" spans="2:15" x14ac:dyDescent="0.2">
      <c r="N59" s="46" t="s">
        <v>705</v>
      </c>
      <c r="O59" s="46" t="s">
        <v>634</v>
      </c>
    </row>
    <row r="60" spans="2:15" x14ac:dyDescent="0.2">
      <c r="N60" s="46" t="s">
        <v>40</v>
      </c>
      <c r="O60" s="46" t="s">
        <v>635</v>
      </c>
    </row>
    <row r="61" spans="2:15" x14ac:dyDescent="0.2">
      <c r="N61" s="46" t="s">
        <v>41</v>
      </c>
      <c r="O61" s="46" t="s">
        <v>636</v>
      </c>
    </row>
    <row r="62" spans="2:15" x14ac:dyDescent="0.2">
      <c r="N62" s="46" t="s">
        <v>389</v>
      </c>
      <c r="O62" s="46" t="s">
        <v>637</v>
      </c>
    </row>
    <row r="63" spans="2:15" x14ac:dyDescent="0.2">
      <c r="N63" s="46" t="s">
        <v>42</v>
      </c>
      <c r="O63" s="46" t="s">
        <v>514</v>
      </c>
    </row>
    <row r="64" spans="2:15" x14ac:dyDescent="0.2">
      <c r="N64" s="46" t="s">
        <v>390</v>
      </c>
      <c r="O64" s="46" t="s">
        <v>514</v>
      </c>
    </row>
    <row r="65" spans="9:15" x14ac:dyDescent="0.2">
      <c r="M65" s="52"/>
      <c r="N65" s="46" t="s">
        <v>552</v>
      </c>
      <c r="O65" s="46" t="str">
        <f>O43</f>
        <v>emch</v>
      </c>
    </row>
    <row r="66" spans="9:15" x14ac:dyDescent="0.2">
      <c r="M66" s="52"/>
      <c r="N66" s="52"/>
    </row>
    <row r="67" spans="9:15" x14ac:dyDescent="0.2">
      <c r="J67" s="51"/>
      <c r="L67" s="52"/>
      <c r="M67" s="52"/>
      <c r="N67" s="52"/>
    </row>
    <row r="68" spans="9:15" x14ac:dyDescent="0.2">
      <c r="J68" s="51"/>
      <c r="N68" s="52"/>
    </row>
    <row r="69" spans="9:15" x14ac:dyDescent="0.2">
      <c r="J69" s="51"/>
      <c r="N69" s="52"/>
    </row>
    <row r="70" spans="9:15" x14ac:dyDescent="0.2">
      <c r="J70" s="51"/>
      <c r="L70" s="52"/>
      <c r="N70" s="52"/>
    </row>
    <row r="71" spans="9:15" x14ac:dyDescent="0.2">
      <c r="I71" s="51"/>
      <c r="L71" s="52"/>
    </row>
    <row r="72" spans="9:15" x14ac:dyDescent="0.2">
      <c r="L72" s="52"/>
    </row>
    <row r="73" spans="9:15" x14ac:dyDescent="0.2">
      <c r="L73" s="52"/>
    </row>
    <row r="74" spans="9:15" x14ac:dyDescent="0.2">
      <c r="L74" s="52"/>
    </row>
    <row r="75" spans="9:15" x14ac:dyDescent="0.2">
      <c r="L75" s="52"/>
    </row>
    <row r="102" spans="10:12" x14ac:dyDescent="0.2">
      <c r="J102" s="51"/>
      <c r="K102" s="51"/>
      <c r="L102" s="52"/>
    </row>
    <row r="103" spans="10:12" x14ac:dyDescent="0.2">
      <c r="J103" s="51"/>
      <c r="K103" s="51"/>
      <c r="L103" s="52"/>
    </row>
  </sheetData>
  <mergeCells count="1">
    <mergeCell ref="A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1A75-3A9D-4A0C-BAB4-C311B1D065AF}">
  <sheetPr>
    <tabColor theme="6" tint="0.79998168889431442"/>
  </sheetPr>
  <dimension ref="A1:BD129"/>
  <sheetViews>
    <sheetView workbookViewId="0"/>
  </sheetViews>
  <sheetFormatPr defaultColWidth="9.140625" defaultRowHeight="12" x14ac:dyDescent="0.2"/>
  <cols>
    <col min="1" max="20" width="9.140625" style="87"/>
    <col min="21" max="21" width="12" style="87" bestFit="1" customWidth="1"/>
    <col min="22" max="22" width="9.140625" style="87"/>
    <col min="23" max="23" width="11.28515625" style="87" bestFit="1" customWidth="1"/>
    <col min="24" max="34" width="9.140625" style="87"/>
    <col min="35" max="35" width="11.5703125" style="87" bestFit="1" customWidth="1"/>
    <col min="36" max="38" width="13" style="87" bestFit="1" customWidth="1"/>
    <col min="39" max="39" width="9.140625" style="87"/>
    <col min="40" max="40" width="13" style="87" bestFit="1" customWidth="1"/>
    <col min="41" max="48" width="13" style="87" customWidth="1"/>
    <col min="49" max="50" width="9.140625" style="87"/>
    <col min="51" max="53" width="10.5703125" style="87" bestFit="1" customWidth="1"/>
    <col min="54" max="54" width="11.5703125" style="87" bestFit="1" customWidth="1"/>
    <col min="55" max="55" width="9.140625" style="87"/>
    <col min="56" max="56" width="11.28515625" style="87" bestFit="1" customWidth="1"/>
    <col min="57" max="16384" width="9.140625" style="87"/>
  </cols>
  <sheetData>
    <row r="1" spans="1:56" x14ac:dyDescent="0.2">
      <c r="C1" s="87" t="s">
        <v>391</v>
      </c>
      <c r="D1" s="87" t="s">
        <v>392</v>
      </c>
      <c r="E1" s="87" t="s">
        <v>393</v>
      </c>
      <c r="F1" s="87" t="s">
        <v>394</v>
      </c>
      <c r="Q1" s="102" t="s">
        <v>886</v>
      </c>
    </row>
    <row r="2" spans="1:56" x14ac:dyDescent="0.2">
      <c r="A2" s="87" t="s">
        <v>719</v>
      </c>
      <c r="B2" s="87" t="s">
        <v>867</v>
      </c>
      <c r="C2" s="95">
        <f>VLOOKUP($B2,$W$69:$AA$96,2,)</f>
        <v>28.988513291539853</v>
      </c>
      <c r="D2" s="95">
        <f>VLOOKUP($B2,$W$69:$AA$96,3,)</f>
        <v>34.173074736228479</v>
      </c>
      <c r="E2" s="95">
        <f>VLOOKUP($B2,$W$69:$AA$96,4,)</f>
        <v>34.789608873149177</v>
      </c>
      <c r="F2" s="95">
        <f>VLOOKUP($B2,$W$69:$AA$96,5,)</f>
        <v>97.753994050166639</v>
      </c>
      <c r="J2" s="87" t="s">
        <v>883</v>
      </c>
      <c r="Q2" s="87" t="s">
        <v>885</v>
      </c>
      <c r="W2" s="87" t="s">
        <v>884</v>
      </c>
      <c r="AH2" s="87" t="s">
        <v>850</v>
      </c>
    </row>
    <row r="3" spans="1:56" x14ac:dyDescent="0.2">
      <c r="A3" s="87" t="s">
        <v>720</v>
      </c>
      <c r="B3" s="87" t="s">
        <v>867</v>
      </c>
      <c r="C3" s="95">
        <f t="shared" ref="C3:C66" si="0">VLOOKUP($B3,$W$69:$AA$96,2,)</f>
        <v>28.988513291539853</v>
      </c>
      <c r="D3" s="95">
        <f t="shared" ref="D3:D66" si="1">VLOOKUP($B3,$W$69:$AA$96,3,)</f>
        <v>34.173074736228479</v>
      </c>
      <c r="E3" s="95">
        <f t="shared" ref="E3:E66" si="2">VLOOKUP($B3,$W$69:$AA$96,4,)</f>
        <v>34.789608873149177</v>
      </c>
      <c r="F3" s="95">
        <f t="shared" ref="F3:F66" si="3">VLOOKUP($B3,$W$69:$AA$96,5,)</f>
        <v>97.753994050166639</v>
      </c>
      <c r="L3" s="87" t="s">
        <v>391</v>
      </c>
      <c r="M3" s="87" t="s">
        <v>392</v>
      </c>
      <c r="N3" s="87" t="s">
        <v>393</v>
      </c>
      <c r="O3" s="87" t="s">
        <v>394</v>
      </c>
      <c r="R3" s="87" t="s">
        <v>391</v>
      </c>
      <c r="S3" s="87" t="s">
        <v>392</v>
      </c>
      <c r="T3" s="87" t="s">
        <v>393</v>
      </c>
      <c r="U3" s="87" t="s">
        <v>394</v>
      </c>
      <c r="X3" s="87" t="s">
        <v>391</v>
      </c>
      <c r="Y3" s="87" t="s">
        <v>392</v>
      </c>
      <c r="Z3" s="87" t="s">
        <v>393</v>
      </c>
      <c r="AA3" s="87" t="s">
        <v>394</v>
      </c>
      <c r="AH3" s="87" t="s">
        <v>856</v>
      </c>
      <c r="AI3" s="87" t="s">
        <v>857</v>
      </c>
      <c r="AJ3" s="87" t="s">
        <v>858</v>
      </c>
      <c r="AK3" s="87" t="s">
        <v>859</v>
      </c>
      <c r="AL3" s="87" t="s">
        <v>860</v>
      </c>
      <c r="AP3" s="87" t="s">
        <v>856</v>
      </c>
      <c r="AQ3" s="87" t="s">
        <v>857</v>
      </c>
      <c r="AR3" s="87" t="s">
        <v>858</v>
      </c>
      <c r="AS3" s="87" t="s">
        <v>859</v>
      </c>
      <c r="AT3" s="87" t="s">
        <v>860</v>
      </c>
      <c r="AX3" s="87" t="s">
        <v>856</v>
      </c>
      <c r="AY3" s="87" t="s">
        <v>857</v>
      </c>
      <c r="AZ3" s="87" t="s">
        <v>858</v>
      </c>
      <c r="BA3" s="87" t="s">
        <v>859</v>
      </c>
      <c r="BB3" s="87" t="s">
        <v>860</v>
      </c>
    </row>
    <row r="4" spans="1:56" x14ac:dyDescent="0.2">
      <c r="A4" s="87" t="s">
        <v>721</v>
      </c>
      <c r="B4" s="87" t="s">
        <v>867</v>
      </c>
      <c r="C4" s="95">
        <f t="shared" si="0"/>
        <v>28.988513291539853</v>
      </c>
      <c r="D4" s="95">
        <f t="shared" si="1"/>
        <v>34.173074736228479</v>
      </c>
      <c r="E4" s="95">
        <f t="shared" si="2"/>
        <v>34.789608873149177</v>
      </c>
      <c r="F4" s="95">
        <f t="shared" si="3"/>
        <v>97.753994050166639</v>
      </c>
      <c r="J4" s="87" t="s">
        <v>867</v>
      </c>
      <c r="K4" s="87" t="s">
        <v>719</v>
      </c>
      <c r="L4" s="94">
        <v>0.12537114512099001</v>
      </c>
      <c r="M4" s="94">
        <v>0.110898260875657</v>
      </c>
      <c r="N4" s="94">
        <v>0.11057339559842599</v>
      </c>
      <c r="O4" s="94">
        <v>0.198522044211806</v>
      </c>
      <c r="Q4" s="87" t="s">
        <v>861</v>
      </c>
      <c r="R4" s="94">
        <f t="shared" ref="R4:R31" si="4">SUMIF($J$4:$J$76,$Q4,L$4:L$76)</f>
        <v>1.6744592723923</v>
      </c>
      <c r="S4" s="94">
        <f t="shared" ref="S4:S31" si="5">SUMIF($J$4:$J$76,$Q4,M$4:M$76)</f>
        <v>4.3117820376125797</v>
      </c>
      <c r="T4" s="94">
        <f t="shared" ref="T4:T31" si="6">SUMIF($J$4:$J$76,$Q4,N$4:N$76)</f>
        <v>7.2723934590272004</v>
      </c>
      <c r="U4" s="94">
        <f t="shared" ref="U4:U31" si="7">SUMIF($J$4:$J$76,$Q4,O$4:O$76)</f>
        <v>4.1006011920520002</v>
      </c>
      <c r="W4" s="87" t="s">
        <v>861</v>
      </c>
      <c r="X4" s="96">
        <f>VLOOKUP(INDEX($AG$40:$AG$72,MATCH($W4,$AH$40:$AH$72,0)),$AH$40:$AL$72,COLUMNS($AH$40:AI$40),)*$U$33</f>
        <v>40.706985354225736</v>
      </c>
      <c r="Y4" s="96">
        <f>VLOOKUP(INDEX($AG$40:$AG$72,MATCH($W4,$AH$40:$AH$72,0)),$AH$40:$AL$72,COLUMNS($AH$40:AJ$40),)*$U$33</f>
        <v>55.640461086308179</v>
      </c>
      <c r="Z4" s="96">
        <f>VLOOKUP(INDEX($AG$40:$AG$72,MATCH($W4,$AH$40:$AH$72,0)),$AH$40:$AL$72,COLUMNS($AH$40:AK$40),)*$U$33</f>
        <v>97.203192535026517</v>
      </c>
      <c r="AA4" s="96">
        <f>VLOOKUP(INDEX($AG$40:$AG$72,MATCH($W4,$AH$40:$AH$72,0)),$AH$40:$AL$72,COLUMNS($AH$40:AL$40),)*$U$33</f>
        <v>204.74213853991657</v>
      </c>
      <c r="AH4" s="87" t="s">
        <v>861</v>
      </c>
      <c r="AI4" s="88">
        <f>Sheet2!K3</f>
        <v>68942.753201727304</v>
      </c>
      <c r="AJ4" s="88">
        <f>Sheet2!L3</f>
        <v>213476.39161734705</v>
      </c>
      <c r="AK4" s="88">
        <f>Sheet2!M3</f>
        <v>226672.44295059014</v>
      </c>
      <c r="AL4" s="88">
        <f>Sheet2!N3</f>
        <v>70878.552772629744</v>
      </c>
      <c r="AN4" s="88">
        <f t="shared" ref="AN4:AN31" si="8">SUM(AI4:AL4)</f>
        <v>579970.14054229425</v>
      </c>
      <c r="AO4" s="88"/>
      <c r="AP4" s="87" t="s">
        <v>861</v>
      </c>
      <c r="AQ4" s="104">
        <f t="shared" ref="AQ4:AQ31" si="9">AI4/SUM($AI$4:$AL$31)</f>
        <v>4.2167196118981943E-3</v>
      </c>
      <c r="AR4" s="104">
        <f t="shared" ref="AR4:AR31" si="10">AJ4/SUM($AI$4:$AL$31)</f>
        <v>1.305677602657118E-2</v>
      </c>
      <c r="AS4" s="104">
        <f t="shared" ref="AS4:AS31" si="11">AK4/SUM($AI$4:$AL$31)</f>
        <v>1.3863881137295237E-2</v>
      </c>
      <c r="AT4" s="104">
        <f t="shared" ref="AT4:AT31" si="12">AL4/SUM($AI$4:$AL$31)</f>
        <v>4.3351181909547076E-3</v>
      </c>
      <c r="AU4" s="88"/>
      <c r="AV4" s="88"/>
      <c r="AX4" s="87" t="s">
        <v>861</v>
      </c>
      <c r="AY4" s="88">
        <v>2456.6149999999998</v>
      </c>
      <c r="AZ4" s="88">
        <v>5489.9380000000001</v>
      </c>
      <c r="BA4" s="88">
        <v>9431.7659999999996</v>
      </c>
      <c r="BB4" s="88">
        <v>4322.4139999999998</v>
      </c>
      <c r="BD4" s="88">
        <f t="shared" ref="BD4:BD31" si="13">SUM(AY4:BB4)</f>
        <v>21700.733</v>
      </c>
    </row>
    <row r="5" spans="1:56" x14ac:dyDescent="0.2">
      <c r="A5" s="87" t="s">
        <v>722</v>
      </c>
      <c r="B5" s="87" t="s">
        <v>867</v>
      </c>
      <c r="C5" s="95">
        <f t="shared" si="0"/>
        <v>28.988513291539853</v>
      </c>
      <c r="D5" s="95">
        <f t="shared" si="1"/>
        <v>34.173074736228479</v>
      </c>
      <c r="E5" s="95">
        <f t="shared" si="2"/>
        <v>34.789608873149177</v>
      </c>
      <c r="F5" s="95">
        <f t="shared" si="3"/>
        <v>97.753994050166639</v>
      </c>
      <c r="J5" s="87" t="s">
        <v>867</v>
      </c>
      <c r="K5" s="87" t="s">
        <v>720</v>
      </c>
      <c r="L5" s="94">
        <v>0.67351201321841903</v>
      </c>
      <c r="M5" s="94">
        <v>0.59696954680328496</v>
      </c>
      <c r="N5" s="94">
        <v>0.59439397358369594</v>
      </c>
      <c r="O5" s="94">
        <v>1.0449893078558199</v>
      </c>
      <c r="Q5" s="87" t="s">
        <v>862</v>
      </c>
      <c r="R5" s="94">
        <f t="shared" si="4"/>
        <v>0.50321903331574003</v>
      </c>
      <c r="S5" s="94">
        <f t="shared" si="5"/>
        <v>1.5141622638574901</v>
      </c>
      <c r="T5" s="94">
        <f t="shared" si="6"/>
        <v>0.60691890740714505</v>
      </c>
      <c r="U5" s="94">
        <f t="shared" si="7"/>
        <v>0.65265771594029898</v>
      </c>
      <c r="W5" s="87" t="s">
        <v>862</v>
      </c>
      <c r="X5" s="96">
        <f>VLOOKUP(INDEX($AG$40:$AG$72,MATCH($W5,$AH$40:$AH$72,0)),$AH$40:$AL$72,COLUMNS($AH$40:AI$40),)*$U$33</f>
        <v>36.310403582009947</v>
      </c>
      <c r="Y5" s="96">
        <f>VLOOKUP(INDEX($AG$40:$AG$72,MATCH($W5,$AH$40:$AH$72,0)),$AH$40:$AL$72,COLUMNS($AH$40:AJ$40),)*$U$33</f>
        <v>42.804476477680431</v>
      </c>
      <c r="Z5" s="96">
        <f>VLOOKUP(INDEX($AG$40:$AG$72,MATCH($W5,$AH$40:$AH$72,0)),$AH$40:$AL$72,COLUMNS($AH$40:AK$40),)*$U$33</f>
        <v>43.576734202957091</v>
      </c>
      <c r="AA5" s="96">
        <f>VLOOKUP(INDEX($AG$40:$AG$72,MATCH($W5,$AH$40:$AH$72,0)),$AH$40:$AL$72,COLUMNS($AH$40:AL$40),)*$U$33</f>
        <v>122.44460210903085</v>
      </c>
      <c r="AH5" s="87" t="s">
        <v>862</v>
      </c>
      <c r="AI5" s="88">
        <f>Sheet2!K4</f>
        <v>26074.3589940149</v>
      </c>
      <c r="AJ5" s="88">
        <f>Sheet2!L4</f>
        <v>29998.506621536071</v>
      </c>
      <c r="AK5" s="88">
        <f>Sheet2!M4</f>
        <v>7419.0094846826596</v>
      </c>
      <c r="AL5" s="88">
        <f>Sheet2!N4</f>
        <v>142.06885004730648</v>
      </c>
      <c r="AN5" s="88">
        <f t="shared" si="8"/>
        <v>63633.943950280933</v>
      </c>
      <c r="AO5" s="88"/>
      <c r="AP5" s="87" t="s">
        <v>862</v>
      </c>
      <c r="AQ5" s="104">
        <f t="shared" si="9"/>
        <v>1.5947761850477133E-3</v>
      </c>
      <c r="AR5" s="104">
        <f t="shared" si="10"/>
        <v>1.8347873463736251E-3</v>
      </c>
      <c r="AS5" s="104">
        <f t="shared" si="11"/>
        <v>4.5376607898705581E-4</v>
      </c>
      <c r="AT5" s="104">
        <f t="shared" si="12"/>
        <v>8.6893034933117799E-6</v>
      </c>
      <c r="AU5" s="88"/>
      <c r="AV5" s="88"/>
      <c r="AX5" s="87" t="s">
        <v>862</v>
      </c>
      <c r="AY5" s="88">
        <v>806.76790000000005</v>
      </c>
      <c r="AZ5" s="88">
        <v>986.45820000000003</v>
      </c>
      <c r="BA5" s="88">
        <v>193.4819</v>
      </c>
      <c r="BB5" s="88">
        <v>0</v>
      </c>
      <c r="BD5" s="88">
        <f t="shared" si="13"/>
        <v>1986.7080000000001</v>
      </c>
    </row>
    <row r="6" spans="1:56" x14ac:dyDescent="0.2">
      <c r="A6" s="87" t="s">
        <v>723</v>
      </c>
      <c r="B6" s="87" t="s">
        <v>867</v>
      </c>
      <c r="C6" s="95">
        <f t="shared" si="0"/>
        <v>28.988513291539853</v>
      </c>
      <c r="D6" s="95">
        <f t="shared" si="1"/>
        <v>34.173074736228479</v>
      </c>
      <c r="E6" s="95">
        <f t="shared" si="2"/>
        <v>34.789608873149177</v>
      </c>
      <c r="F6" s="95">
        <f t="shared" si="3"/>
        <v>97.753994050166639</v>
      </c>
      <c r="J6" s="87" t="s">
        <v>867</v>
      </c>
      <c r="K6" s="87" t="s">
        <v>721</v>
      </c>
      <c r="L6" s="94">
        <v>2.7121918072032899E-2</v>
      </c>
      <c r="M6" s="94">
        <v>2.4033109812936899E-2</v>
      </c>
      <c r="N6" s="94">
        <v>2.39702932462812E-2</v>
      </c>
      <c r="O6" s="94">
        <v>4.2654029160753698E-2</v>
      </c>
      <c r="Q6" s="87" t="s">
        <v>863</v>
      </c>
      <c r="R6" s="94">
        <f t="shared" si="4"/>
        <v>0</v>
      </c>
      <c r="S6" s="94">
        <f t="shared" si="5"/>
        <v>1.7201748865439399</v>
      </c>
      <c r="T6" s="94">
        <f t="shared" si="6"/>
        <v>5.4498796842419102E-2</v>
      </c>
      <c r="U6" s="94">
        <f t="shared" si="7"/>
        <v>0</v>
      </c>
      <c r="W6" s="87" t="s">
        <v>863</v>
      </c>
      <c r="X6" s="96">
        <f>VLOOKUP(INDEX($AG$40:$AG$72,MATCH($W6,$AH$40:$AH$72,0)),$AH$40:$AL$72,COLUMNS($AH$40:AI$40),)*$U$33</f>
        <v>36.310403582009947</v>
      </c>
      <c r="Y6" s="96">
        <f>VLOOKUP(INDEX($AG$40:$AG$72,MATCH($W6,$AH$40:$AH$72,0)),$AH$40:$AL$72,COLUMNS($AH$40:AJ$40),)*$U$33</f>
        <v>42.804476477680431</v>
      </c>
      <c r="Z6" s="96">
        <f>VLOOKUP(INDEX($AG$40:$AG$72,MATCH($W6,$AH$40:$AH$72,0)),$AH$40:$AL$72,COLUMNS($AH$40:AK$40),)*$U$33</f>
        <v>43.576734202957091</v>
      </c>
      <c r="AA6" s="96">
        <f>VLOOKUP(INDEX($AG$40:$AG$72,MATCH($W6,$AH$40:$AH$72,0)),$AH$40:$AL$72,COLUMNS($AH$40:AL$40),)*$U$33</f>
        <v>122.44460210903085</v>
      </c>
      <c r="AH6" s="87" t="s">
        <v>863</v>
      </c>
      <c r="AI6" s="88">
        <f>Sheet2!K5</f>
        <v>2652.1111375609848</v>
      </c>
      <c r="AJ6" s="88">
        <f>Sheet2!L5</f>
        <v>3534.9978999999635</v>
      </c>
      <c r="AK6" s="88">
        <f>Sheet2!M5</f>
        <v>953.49646743259507</v>
      </c>
      <c r="AL6" s="88">
        <f>Sheet2!N5</f>
        <v>476.74823371629753</v>
      </c>
      <c r="AN6" s="88">
        <f t="shared" si="8"/>
        <v>7617.3537387098404</v>
      </c>
      <c r="AO6" s="88"/>
      <c r="AP6" s="87" t="s">
        <v>863</v>
      </c>
      <c r="AQ6" s="104">
        <f t="shared" si="9"/>
        <v>1.6221007324678248E-4</v>
      </c>
      <c r="AR6" s="104">
        <f t="shared" si="10"/>
        <v>2.162097433117208E-4</v>
      </c>
      <c r="AS6" s="104">
        <f t="shared" si="11"/>
        <v>5.8318344820582792E-5</v>
      </c>
      <c r="AT6" s="104">
        <f t="shared" si="12"/>
        <v>2.9159172410291396E-5</v>
      </c>
      <c r="AU6" s="88"/>
      <c r="AV6" s="88"/>
      <c r="AX6" s="87" t="s">
        <v>863</v>
      </c>
      <c r="AY6" s="88">
        <v>17.28</v>
      </c>
      <c r="AZ6" s="88">
        <v>449.28</v>
      </c>
      <c r="BA6" s="88">
        <v>0</v>
      </c>
      <c r="BB6" s="88">
        <v>0</v>
      </c>
      <c r="BD6" s="88">
        <f t="shared" si="13"/>
        <v>466.55999999999995</v>
      </c>
    </row>
    <row r="7" spans="1:56" x14ac:dyDescent="0.2">
      <c r="A7" s="87" t="s">
        <v>724</v>
      </c>
      <c r="B7" s="87" t="s">
        <v>867</v>
      </c>
      <c r="C7" s="95">
        <f t="shared" si="0"/>
        <v>28.988513291539853</v>
      </c>
      <c r="D7" s="95">
        <f t="shared" si="1"/>
        <v>34.173074736228479</v>
      </c>
      <c r="E7" s="95">
        <f t="shared" si="2"/>
        <v>34.789608873149177</v>
      </c>
      <c r="F7" s="95">
        <f t="shared" si="3"/>
        <v>97.753994050166639</v>
      </c>
      <c r="J7" s="87" t="s">
        <v>867</v>
      </c>
      <c r="K7" s="87" t="s">
        <v>722</v>
      </c>
      <c r="L7" s="94">
        <v>0.94988425790306996</v>
      </c>
      <c r="M7" s="94">
        <v>0.83478300457040699</v>
      </c>
      <c r="N7" s="94">
        <v>0.83169763698055998</v>
      </c>
      <c r="O7" s="94">
        <v>1.5524518362408599</v>
      </c>
      <c r="Q7" s="87" t="s">
        <v>864</v>
      </c>
      <c r="R7" s="94">
        <f t="shared" si="4"/>
        <v>0.85094452524095399</v>
      </c>
      <c r="S7" s="94">
        <f t="shared" si="5"/>
        <v>0.75135516751131304</v>
      </c>
      <c r="T7" s="94">
        <f t="shared" si="6"/>
        <v>0.74842218806523697</v>
      </c>
      <c r="U7" s="94">
        <f t="shared" si="7"/>
        <v>1.3533026603007201</v>
      </c>
      <c r="W7" s="87" t="s">
        <v>864</v>
      </c>
      <c r="X7" s="96">
        <f>VLOOKUP(INDEX($AG$40:$AG$72,MATCH($W7,$AH$40:$AH$72,0)),$AH$40:$AL$72,COLUMNS($AH$40:AI$40),)*$U$33</f>
        <v>36.310403582009947</v>
      </c>
      <c r="Y7" s="96">
        <f>VLOOKUP(INDEX($AG$40:$AG$72,MATCH($W7,$AH$40:$AH$72,0)),$AH$40:$AL$72,COLUMNS($AH$40:AJ$40),)*$U$33</f>
        <v>42.804476477680431</v>
      </c>
      <c r="Z7" s="96">
        <f>VLOOKUP(INDEX($AG$40:$AG$72,MATCH($W7,$AH$40:$AH$72,0)),$AH$40:$AL$72,COLUMNS($AH$40:AK$40),)*$U$33</f>
        <v>43.576734202957091</v>
      </c>
      <c r="AA7" s="96">
        <f>VLOOKUP(INDEX($AG$40:$AG$72,MATCH($W7,$AH$40:$AH$72,0)),$AH$40:$AL$72,COLUMNS($AH$40:AL$40),)*$U$33</f>
        <v>122.44460210903085</v>
      </c>
      <c r="AH7" s="87" t="s">
        <v>864</v>
      </c>
      <c r="AI7" s="88">
        <f>Sheet2!K6</f>
        <v>109685.43427710632</v>
      </c>
      <c r="AJ7" s="88">
        <f>Sheet2!L6</f>
        <v>81718.172435222703</v>
      </c>
      <c r="AK7" s="88">
        <f>Sheet2!M6</f>
        <v>32474.603160649058</v>
      </c>
      <c r="AL7" s="88">
        <f>Sheet2!N6</f>
        <v>15632.457785549137</v>
      </c>
      <c r="AN7" s="88">
        <f t="shared" si="8"/>
        <v>239510.66765852724</v>
      </c>
      <c r="AO7" s="88"/>
      <c r="AP7" s="87" t="s">
        <v>864</v>
      </c>
      <c r="AQ7" s="104">
        <f t="shared" si="9"/>
        <v>6.7086488481614163E-3</v>
      </c>
      <c r="AR7" s="104">
        <f t="shared" si="10"/>
        <v>4.9980977601493401E-3</v>
      </c>
      <c r="AS7" s="104">
        <f t="shared" si="11"/>
        <v>1.98623190512051E-3</v>
      </c>
      <c r="AT7" s="104">
        <f t="shared" si="12"/>
        <v>9.5612211966092679E-4</v>
      </c>
      <c r="AU7" s="88"/>
      <c r="AV7" s="88"/>
      <c r="AX7" s="87" t="s">
        <v>864</v>
      </c>
      <c r="AY7" s="88">
        <v>2412.4459999999999</v>
      </c>
      <c r="AZ7" s="88">
        <v>2775.5549999999998</v>
      </c>
      <c r="BA7" s="88">
        <v>756.52790000000005</v>
      </c>
      <c r="BB7" s="88">
        <v>3438.3890000000001</v>
      </c>
      <c r="BD7" s="88">
        <f t="shared" si="13"/>
        <v>9382.9179000000004</v>
      </c>
    </row>
    <row r="8" spans="1:56" x14ac:dyDescent="0.2">
      <c r="A8" s="87" t="s">
        <v>725</v>
      </c>
      <c r="B8" s="87" t="s">
        <v>867</v>
      </c>
      <c r="C8" s="95">
        <f t="shared" si="0"/>
        <v>28.988513291539853</v>
      </c>
      <c r="D8" s="95">
        <f t="shared" si="1"/>
        <v>34.173074736228479</v>
      </c>
      <c r="E8" s="95">
        <f t="shared" si="2"/>
        <v>34.789608873149177</v>
      </c>
      <c r="F8" s="95">
        <f t="shared" si="3"/>
        <v>97.753994050166639</v>
      </c>
      <c r="J8" s="87" t="s">
        <v>867</v>
      </c>
      <c r="K8" s="87" t="s">
        <v>723</v>
      </c>
      <c r="L8" s="94">
        <v>1.7812786870011099</v>
      </c>
      <c r="M8" s="94">
        <v>1.5726649197173399</v>
      </c>
      <c r="N8" s="94">
        <v>1.56618639471627</v>
      </c>
      <c r="O8" s="94">
        <v>2.8429136758970999</v>
      </c>
      <c r="Q8" s="87" t="s">
        <v>865</v>
      </c>
      <c r="R8" s="94">
        <f t="shared" si="4"/>
        <v>0.43063703932022235</v>
      </c>
      <c r="S8" s="94">
        <f t="shared" si="5"/>
        <v>5.184823866454856</v>
      </c>
      <c r="T8" s="94">
        <f t="shared" si="6"/>
        <v>4.0664364003506854</v>
      </c>
      <c r="U8" s="94">
        <f t="shared" si="7"/>
        <v>5.2685008537284501</v>
      </c>
      <c r="W8" s="87" t="s">
        <v>865</v>
      </c>
      <c r="X8" s="96">
        <f>VLOOKUP(INDEX($AG$40:$AG$72,MATCH($W8,$AH$40:$AH$72,0)),$AH$40:$AL$72,COLUMNS($AH$40:AI$40),)*$U$33</f>
        <v>10.883670320132998</v>
      </c>
      <c r="Y8" s="96">
        <f>VLOOKUP(INDEX($AG$40:$AG$72,MATCH($W8,$AH$40:$AH$72,0)),$AH$40:$AL$72,COLUMNS($AH$40:AJ$40),)*$U$33</f>
        <v>21.408558126111636</v>
      </c>
      <c r="Z8" s="96">
        <f>VLOOKUP(INDEX($AG$40:$AG$72,MATCH($W8,$AH$40:$AH$72,0)),$AH$40:$AL$72,COLUMNS($AH$40:AK$40),)*$U$33</f>
        <v>44.074543861744949</v>
      </c>
      <c r="AA8" s="96">
        <f>VLOOKUP(INDEX($AG$40:$AG$72,MATCH($W8,$AH$40:$AH$72,0)),$AH$40:$AL$72,COLUMNS($AH$40:AL$40),)*$U$33</f>
        <v>452.6122683854972</v>
      </c>
      <c r="AH8" s="87" t="s">
        <v>865</v>
      </c>
      <c r="AI8" s="88">
        <f>Sheet2!K7</f>
        <v>47139.039053738343</v>
      </c>
      <c r="AJ8" s="88">
        <f>Sheet2!L7</f>
        <v>98341.353398837164</v>
      </c>
      <c r="AK8" s="88">
        <f>Sheet2!M7</f>
        <v>92247.120013844513</v>
      </c>
      <c r="AL8" s="88">
        <f>Sheet2!N7</f>
        <v>13067.446108147946</v>
      </c>
      <c r="AN8" s="88">
        <f t="shared" si="8"/>
        <v>250794.95857456795</v>
      </c>
      <c r="AO8" s="88"/>
      <c r="AP8" s="87" t="s">
        <v>865</v>
      </c>
      <c r="AQ8" s="104">
        <f t="shared" si="9"/>
        <v>2.8831472668682644E-3</v>
      </c>
      <c r="AR8" s="104">
        <f t="shared" si="10"/>
        <v>6.014815107892999E-3</v>
      </c>
      <c r="AS8" s="104">
        <f t="shared" si="11"/>
        <v>5.6420758098439123E-3</v>
      </c>
      <c r="AT8" s="104">
        <f t="shared" si="12"/>
        <v>7.9923927784580624E-4</v>
      </c>
      <c r="AU8" s="88"/>
      <c r="AV8" s="88"/>
      <c r="AX8" s="87" t="s">
        <v>865</v>
      </c>
      <c r="AY8" s="88">
        <v>214.9177</v>
      </c>
      <c r="AZ8" s="88">
        <v>881.94129999999996</v>
      </c>
      <c r="BA8" s="88">
        <v>1703.165</v>
      </c>
      <c r="BB8" s="88">
        <v>2477.6109999999999</v>
      </c>
      <c r="BD8" s="88">
        <f t="shared" si="13"/>
        <v>5277.6350000000002</v>
      </c>
    </row>
    <row r="9" spans="1:56" x14ac:dyDescent="0.2">
      <c r="A9" s="87" t="s">
        <v>726</v>
      </c>
      <c r="B9" s="87" t="s">
        <v>867</v>
      </c>
      <c r="C9" s="95">
        <f t="shared" si="0"/>
        <v>28.988513291539853</v>
      </c>
      <c r="D9" s="95">
        <f t="shared" si="1"/>
        <v>34.173074736228479</v>
      </c>
      <c r="E9" s="95">
        <f t="shared" si="2"/>
        <v>34.789608873149177</v>
      </c>
      <c r="F9" s="95">
        <f t="shared" si="3"/>
        <v>97.753994050166639</v>
      </c>
      <c r="J9" s="87" t="s">
        <v>867</v>
      </c>
      <c r="K9" s="87" t="s">
        <v>724</v>
      </c>
      <c r="L9" s="94">
        <v>0.95753481331135404</v>
      </c>
      <c r="M9" s="94">
        <v>0.84503387002058294</v>
      </c>
      <c r="N9" s="94">
        <v>0.84072448249687004</v>
      </c>
      <c r="O9" s="94">
        <v>1.5109445812615701</v>
      </c>
      <c r="Q9" s="87" t="s">
        <v>866</v>
      </c>
      <c r="R9" s="94">
        <f t="shared" si="4"/>
        <v>2.3554574064141787</v>
      </c>
      <c r="S9" s="94">
        <f t="shared" si="5"/>
        <v>16.195755074614208</v>
      </c>
      <c r="T9" s="94">
        <f t="shared" si="6"/>
        <v>18.56384943455296</v>
      </c>
      <c r="U9" s="94">
        <f t="shared" si="7"/>
        <v>32.95836326682543</v>
      </c>
      <c r="W9" s="87" t="s">
        <v>866</v>
      </c>
      <c r="X9" s="96">
        <f>VLOOKUP(INDEX($AG$40:$AG$72,MATCH($W9,$AH$40:$AH$72,0)),$AH$40:$AL$72,COLUMNS($AH$40:AI$40),)*$U$33</f>
        <v>54.408641115346775</v>
      </c>
      <c r="Y9" s="96">
        <f>VLOOKUP(INDEX($AG$40:$AG$72,MATCH($W9,$AH$40:$AH$72,0)),$AH$40:$AL$72,COLUMNS($AH$40:AJ$40),)*$U$33</f>
        <v>141.02921444128708</v>
      </c>
      <c r="Z9" s="96">
        <f>VLOOKUP(INDEX($AG$40:$AG$72,MATCH($W9,$AH$40:$AH$72,0)),$AH$40:$AL$72,COLUMNS($AH$40:AK$40),)*$U$33</f>
        <v>142.2878887532714</v>
      </c>
      <c r="AA9" s="96">
        <f>VLOOKUP(INDEX($AG$40:$AG$72,MATCH($W9,$AH$40:$AH$72,0)),$AH$40:$AL$72,COLUMNS($AH$40:AL$40),)*$U$33</f>
        <v>499.95290020501812</v>
      </c>
      <c r="AH9" s="87" t="s">
        <v>866</v>
      </c>
      <c r="AI9" s="88">
        <f>Sheet2!K8</f>
        <v>19128.381442785714</v>
      </c>
      <c r="AJ9" s="88">
        <f>Sheet2!L8</f>
        <v>49207.829084046047</v>
      </c>
      <c r="AK9" s="88">
        <f>Sheet2!M8</f>
        <v>71459.038873682512</v>
      </c>
      <c r="AL9" s="88">
        <f>Sheet2!N8</f>
        <v>46889.356766080462</v>
      </c>
      <c r="AN9" s="88">
        <f t="shared" si="8"/>
        <v>186684.60616659475</v>
      </c>
      <c r="AO9" s="88"/>
      <c r="AP9" s="87" t="s">
        <v>866</v>
      </c>
      <c r="AQ9" s="104">
        <f t="shared" si="9"/>
        <v>1.1699419797995992E-3</v>
      </c>
      <c r="AR9" s="104">
        <f t="shared" si="10"/>
        <v>3.009679891235221E-3</v>
      </c>
      <c r="AS9" s="104">
        <f t="shared" si="11"/>
        <v>4.3706222434195313E-3</v>
      </c>
      <c r="AT9" s="104">
        <f t="shared" si="12"/>
        <v>2.8678760432774403E-3</v>
      </c>
      <c r="AU9" s="88"/>
      <c r="AV9" s="88"/>
      <c r="AX9" s="87" t="s">
        <v>866</v>
      </c>
      <c r="AY9" s="88">
        <v>435.97559999999999</v>
      </c>
      <c r="AZ9" s="88">
        <v>2907.096</v>
      </c>
      <c r="BA9" s="88">
        <v>4259.3289999999997</v>
      </c>
      <c r="BB9" s="88">
        <v>9820.18</v>
      </c>
      <c r="BD9" s="88">
        <f t="shared" si="13"/>
        <v>17422.580600000001</v>
      </c>
    </row>
    <row r="10" spans="1:56" x14ac:dyDescent="0.2">
      <c r="A10" s="87" t="s">
        <v>727</v>
      </c>
      <c r="B10" s="87" t="s">
        <v>867</v>
      </c>
      <c r="C10" s="95">
        <f t="shared" si="0"/>
        <v>28.988513291539853</v>
      </c>
      <c r="D10" s="95">
        <f t="shared" si="1"/>
        <v>34.173074736228479</v>
      </c>
      <c r="E10" s="95">
        <f t="shared" si="2"/>
        <v>34.789608873149177</v>
      </c>
      <c r="F10" s="95">
        <f t="shared" si="3"/>
        <v>97.753994050166639</v>
      </c>
      <c r="J10" s="87" t="s">
        <v>867</v>
      </c>
      <c r="K10" s="87" t="s">
        <v>725</v>
      </c>
      <c r="L10" s="94">
        <v>0.28655789413873001</v>
      </c>
      <c r="M10" s="94">
        <v>0.25391950862121998</v>
      </c>
      <c r="N10" s="94">
        <v>0.25307799858045199</v>
      </c>
      <c r="O10" s="94">
        <v>0.44843665417633699</v>
      </c>
      <c r="Q10" s="87" t="s">
        <v>19</v>
      </c>
      <c r="R10" s="94">
        <f t="shared" si="4"/>
        <v>6.9251440682127399</v>
      </c>
      <c r="S10" s="94">
        <f t="shared" si="5"/>
        <v>19.740503841427</v>
      </c>
      <c r="T10" s="94">
        <f t="shared" si="6"/>
        <v>21.526174446911899</v>
      </c>
      <c r="U10" s="94">
        <f t="shared" si="7"/>
        <v>23.814307113186299</v>
      </c>
      <c r="W10" s="87" t="s">
        <v>19</v>
      </c>
      <c r="X10" s="96">
        <f>VLOOKUP(INDEX($AG$40:$AG$72,MATCH($W10,$AH$40:$AH$72,0)),$AH$40:$AL$72,COLUMNS($AH$40:AI$40),)*$U$33</f>
        <v>28.493950246090492</v>
      </c>
      <c r="Y10" s="96">
        <f>VLOOKUP(INDEX($AG$40:$AG$72,MATCH($W10,$AH$40:$AH$72,0)),$AH$40:$AL$72,COLUMNS($AH$40:AJ$40),)*$U$33</f>
        <v>53.269521314152932</v>
      </c>
      <c r="Z10" s="96">
        <f>VLOOKUP(INDEX($AG$40:$AG$72,MATCH($W10,$AH$40:$AH$72,0)),$AH$40:$AL$72,COLUMNS($AH$40:AK$40),)*$U$33</f>
        <v>100.87022366229168</v>
      </c>
      <c r="AA10" s="96">
        <f>VLOOKUP(INDEX($AG$40:$AG$72,MATCH($W10,$AH$40:$AH$72,0)),$AH$40:$AL$72,COLUMNS($AH$40:AL$40),)*$U$33</f>
        <v>209.19858528343397</v>
      </c>
      <c r="AH10" s="87" t="s">
        <v>19</v>
      </c>
      <c r="AI10" s="88">
        <f>Sheet2!K9</f>
        <v>307175.36396386859</v>
      </c>
      <c r="AJ10" s="88">
        <f>Sheet2!L9</f>
        <v>509215.00079239241</v>
      </c>
      <c r="AK10" s="88">
        <f>Sheet2!M9</f>
        <v>349787.41839745227</v>
      </c>
      <c r="AL10" s="88">
        <f>Sheet2!N9</f>
        <v>161339.99051018831</v>
      </c>
      <c r="AN10" s="88">
        <f t="shared" si="8"/>
        <v>1327517.7736639015</v>
      </c>
      <c r="AO10" s="88"/>
      <c r="AP10" s="87" t="s">
        <v>19</v>
      </c>
      <c r="AQ10" s="104">
        <f t="shared" si="9"/>
        <v>1.8787650933063671E-2</v>
      </c>
      <c r="AR10" s="104">
        <f t="shared" si="10"/>
        <v>3.1144925039927746E-2</v>
      </c>
      <c r="AS10" s="104">
        <f t="shared" si="11"/>
        <v>2.1393915946989226E-2</v>
      </c>
      <c r="AT10" s="104">
        <f t="shared" si="12"/>
        <v>9.8679769892150836E-3</v>
      </c>
      <c r="AU10" s="88"/>
      <c r="AV10" s="88"/>
      <c r="AX10" s="87" t="s">
        <v>19</v>
      </c>
      <c r="AY10" s="88">
        <v>3666.529</v>
      </c>
      <c r="AZ10" s="88">
        <v>11363.08</v>
      </c>
      <c r="BA10" s="88">
        <v>14780.3</v>
      </c>
      <c r="BB10" s="88">
        <v>14138.94</v>
      </c>
      <c r="BD10" s="88">
        <f t="shared" si="13"/>
        <v>43948.849000000002</v>
      </c>
    </row>
    <row r="11" spans="1:56" x14ac:dyDescent="0.2">
      <c r="A11" s="87" t="s">
        <v>728</v>
      </c>
      <c r="B11" s="87" t="s">
        <v>867</v>
      </c>
      <c r="C11" s="95">
        <f t="shared" si="0"/>
        <v>28.988513291539853</v>
      </c>
      <c r="D11" s="95">
        <f t="shared" si="1"/>
        <v>34.173074736228479</v>
      </c>
      <c r="E11" s="95">
        <f t="shared" si="2"/>
        <v>34.789608873149177</v>
      </c>
      <c r="F11" s="95">
        <f t="shared" si="3"/>
        <v>97.753994050166639</v>
      </c>
      <c r="J11" s="87" t="s">
        <v>867</v>
      </c>
      <c r="K11" s="87" t="s">
        <v>726</v>
      </c>
      <c r="L11" s="94">
        <v>0.36827494142966499</v>
      </c>
      <c r="M11" s="94">
        <v>0.32574692745781803</v>
      </c>
      <c r="N11" s="94">
        <v>0.32460293652299299</v>
      </c>
      <c r="O11" s="94">
        <v>0.58093607493648203</v>
      </c>
      <c r="Q11" s="87" t="s">
        <v>867</v>
      </c>
      <c r="R11" s="94">
        <f t="shared" si="4"/>
        <v>5.6763891240768602</v>
      </c>
      <c r="S11" s="94">
        <f t="shared" si="5"/>
        <v>5.0125368867755968</v>
      </c>
      <c r="T11" s="94">
        <f t="shared" si="6"/>
        <v>4.9922248427553964</v>
      </c>
      <c r="U11" s="94">
        <f t="shared" si="7"/>
        <v>9.0208888658370388</v>
      </c>
      <c r="W11" s="87" t="s">
        <v>867</v>
      </c>
      <c r="X11" s="96">
        <f>VLOOKUP(INDEX($AG$40:$AG$72,MATCH($W11,$AH$40:$AH$72,0)),$AH$40:$AL$72,COLUMNS($AH$40:AI$40),)*$U$33</f>
        <v>36.310403582009947</v>
      </c>
      <c r="Y11" s="96">
        <f>VLOOKUP(INDEX($AG$40:$AG$72,MATCH($W11,$AH$40:$AH$72,0)),$AH$40:$AL$72,COLUMNS($AH$40:AJ$40),)*$U$33</f>
        <v>42.804476477680431</v>
      </c>
      <c r="Z11" s="96">
        <f>VLOOKUP(INDEX($AG$40:$AG$72,MATCH($W11,$AH$40:$AH$72,0)),$AH$40:$AL$72,COLUMNS($AH$40:AK$40),)*$U$33</f>
        <v>43.576734202957091</v>
      </c>
      <c r="AA11" s="96">
        <f>VLOOKUP(INDEX($AG$40:$AG$72,MATCH($W11,$AH$40:$AH$72,0)),$AH$40:$AL$72,COLUMNS($AH$40:AL$40),)*$U$33</f>
        <v>122.44460210903085</v>
      </c>
      <c r="AH11" s="87" t="s">
        <v>867</v>
      </c>
      <c r="AI11" s="88">
        <f>Sheet2!K10</f>
        <v>252784.23039725202</v>
      </c>
      <c r="AJ11" s="88">
        <f>Sheet2!L10</f>
        <v>239261.25082088812</v>
      </c>
      <c r="AK11" s="88">
        <f>Sheet2!M10</f>
        <v>63559.331259004226</v>
      </c>
      <c r="AL11" s="88">
        <f>Sheet2!N10</f>
        <v>22670.312897276031</v>
      </c>
      <c r="AN11" s="88">
        <f t="shared" si="8"/>
        <v>578275.12537442031</v>
      </c>
      <c r="AO11" s="88"/>
      <c r="AP11" s="87" t="s">
        <v>867</v>
      </c>
      <c r="AQ11" s="104">
        <f t="shared" si="9"/>
        <v>1.5460946544675828E-2</v>
      </c>
      <c r="AR11" s="104">
        <f t="shared" si="10"/>
        <v>1.4633845645120751E-2</v>
      </c>
      <c r="AS11" s="104">
        <f t="shared" si="11"/>
        <v>3.8874554060057795E-3</v>
      </c>
      <c r="AT11" s="104">
        <f t="shared" si="12"/>
        <v>1.3865757974895812E-3</v>
      </c>
      <c r="AU11" s="88"/>
      <c r="AV11" s="88"/>
      <c r="AX11" s="87" t="s">
        <v>867</v>
      </c>
      <c r="AY11" s="88">
        <v>3845.0070000000001</v>
      </c>
      <c r="AZ11" s="88">
        <v>4290.201</v>
      </c>
      <c r="BA11" s="88">
        <v>1160.2460000000001</v>
      </c>
      <c r="BB11" s="88">
        <v>1162.8219999999999</v>
      </c>
      <c r="BD11" s="88">
        <f t="shared" si="13"/>
        <v>10458.276000000002</v>
      </c>
    </row>
    <row r="12" spans="1:56" x14ac:dyDescent="0.2">
      <c r="A12" s="87" t="s">
        <v>729</v>
      </c>
      <c r="B12" s="87" t="s">
        <v>867</v>
      </c>
      <c r="C12" s="95">
        <f t="shared" si="0"/>
        <v>28.988513291539853</v>
      </c>
      <c r="D12" s="95">
        <f t="shared" si="1"/>
        <v>34.173074736228479</v>
      </c>
      <c r="E12" s="95">
        <f t="shared" si="2"/>
        <v>34.789608873149177</v>
      </c>
      <c r="F12" s="95">
        <f t="shared" si="3"/>
        <v>97.753994050166639</v>
      </c>
      <c r="J12" s="87" t="s">
        <v>867</v>
      </c>
      <c r="K12" s="87" t="s">
        <v>727</v>
      </c>
      <c r="L12" s="94">
        <v>3.53579655244389E-2</v>
      </c>
      <c r="M12" s="94">
        <v>3.1250941267693899E-2</v>
      </c>
      <c r="N12" s="94">
        <v>3.1166125596197799E-2</v>
      </c>
      <c r="O12" s="94">
        <v>5.6309727616991503E-2</v>
      </c>
      <c r="Q12" s="87" t="s">
        <v>17</v>
      </c>
      <c r="R12" s="94">
        <f t="shared" si="4"/>
        <v>6.6080047264795096</v>
      </c>
      <c r="S12" s="94">
        <f t="shared" si="5"/>
        <v>2.60189561371141</v>
      </c>
      <c r="T12" s="94">
        <f t="shared" si="6"/>
        <v>6.7256221137541496</v>
      </c>
      <c r="U12" s="94">
        <f t="shared" si="7"/>
        <v>26.100765601717299</v>
      </c>
      <c r="W12" s="87" t="s">
        <v>17</v>
      </c>
      <c r="X12" s="96">
        <f>VLOOKUP(INDEX($AG$40:$AG$72,MATCH($W12,$AH$40:$AH$72,0)),$AH$40:$AL$72,COLUMNS($AH$40:AI$40),)*$U$33</f>
        <v>54.408641115346775</v>
      </c>
      <c r="Y12" s="96">
        <f>VLOOKUP(INDEX($AG$40:$AG$72,MATCH($W12,$AH$40:$AH$72,0)),$AH$40:$AL$72,COLUMNS($AH$40:AJ$40),)*$U$33</f>
        <v>141.02921444128708</v>
      </c>
      <c r="Z12" s="96">
        <f>VLOOKUP(INDEX($AG$40:$AG$72,MATCH($W12,$AH$40:$AH$72,0)),$AH$40:$AL$72,COLUMNS($AH$40:AK$40),)*$U$33</f>
        <v>142.2878887532714</v>
      </c>
      <c r="AA12" s="96">
        <f>VLOOKUP(INDEX($AG$40:$AG$72,MATCH($W12,$AH$40:$AH$72,0)),$AH$40:$AL$72,COLUMNS($AH$40:AL$40),)*$U$33</f>
        <v>499.95290020501812</v>
      </c>
      <c r="AH12" s="87" t="s">
        <v>17</v>
      </c>
      <c r="AI12" s="88">
        <f>Sheet2!K11</f>
        <v>4712.0563732431747</v>
      </c>
      <c r="AJ12" s="88">
        <f>Sheet2!L11</f>
        <v>16139.892041435593</v>
      </c>
      <c r="AK12" s="88">
        <f>Sheet2!M11</f>
        <v>30532.273519284809</v>
      </c>
      <c r="AL12" s="88">
        <f>Sheet2!N11</f>
        <v>54294.35048977191</v>
      </c>
      <c r="AN12" s="88">
        <f t="shared" si="8"/>
        <v>105678.57242373549</v>
      </c>
      <c r="AO12" s="88"/>
      <c r="AP12" s="87" t="s">
        <v>17</v>
      </c>
      <c r="AQ12" s="104">
        <f t="shared" si="9"/>
        <v>2.882017267759269E-4</v>
      </c>
      <c r="AR12" s="104">
        <f t="shared" si="10"/>
        <v>9.8715812967179145E-4</v>
      </c>
      <c r="AS12" s="104">
        <f t="shared" si="11"/>
        <v>1.8674339298271965E-3</v>
      </c>
      <c r="AT12" s="104">
        <f t="shared" si="12"/>
        <v>3.3207848815611199E-3</v>
      </c>
      <c r="AU12" s="88"/>
      <c r="AV12" s="88"/>
      <c r="AX12" s="87" t="s">
        <v>17</v>
      </c>
      <c r="AY12" s="88">
        <v>140.07599999999999</v>
      </c>
      <c r="AZ12" s="88">
        <v>5306.4290000000001</v>
      </c>
      <c r="BA12" s="88">
        <v>2666.9969999999998</v>
      </c>
      <c r="BB12" s="88">
        <v>12272.8</v>
      </c>
      <c r="BD12" s="88">
        <f t="shared" si="13"/>
        <v>20386.302</v>
      </c>
    </row>
    <row r="13" spans="1:56" x14ac:dyDescent="0.2">
      <c r="A13" s="87" t="s">
        <v>730</v>
      </c>
      <c r="B13" s="87" t="s">
        <v>864</v>
      </c>
      <c r="C13" s="95">
        <f t="shared" si="0"/>
        <v>10.493262133760567</v>
      </c>
      <c r="D13" s="95">
        <f t="shared" si="1"/>
        <v>12.369969702050499</v>
      </c>
      <c r="E13" s="95">
        <f t="shared" si="2"/>
        <v>12.593142730900128</v>
      </c>
      <c r="F13" s="95">
        <f t="shared" si="3"/>
        <v>35.384991078167211</v>
      </c>
      <c r="J13" s="87" t="s">
        <v>867</v>
      </c>
      <c r="K13" s="87" t="s">
        <v>728</v>
      </c>
      <c r="L13" s="94">
        <v>0.36255323843409698</v>
      </c>
      <c r="M13" s="94">
        <v>0.32082401226709201</v>
      </c>
      <c r="N13" s="94">
        <v>0.31969051023127698</v>
      </c>
      <c r="O13" s="94">
        <v>0.57049916700293701</v>
      </c>
      <c r="Q13" s="87" t="s">
        <v>868</v>
      </c>
      <c r="R13" s="94">
        <f t="shared" si="4"/>
        <v>0.95480627515740746</v>
      </c>
      <c r="S13" s="94">
        <f t="shared" si="5"/>
        <v>7.9688479293906909</v>
      </c>
      <c r="T13" s="94">
        <f t="shared" si="6"/>
        <v>19.500630853502241</v>
      </c>
      <c r="U13" s="94">
        <f t="shared" si="7"/>
        <v>16.545910006725315</v>
      </c>
      <c r="W13" s="87" t="s">
        <v>868</v>
      </c>
      <c r="X13" s="96">
        <f>VLOOKUP(INDEX($AG$40:$AG$72,MATCH($W13,$AH$40:$AH$72,0)),$AH$40:$AL$72,COLUMNS($AH$40:AI$40),)*$U$33</f>
        <v>28.220439974051928</v>
      </c>
      <c r="Y13" s="96">
        <f>VLOOKUP(INDEX($AG$40:$AG$72,MATCH($W13,$AH$40:$AH$72,0)),$AH$40:$AL$72,COLUMNS($AH$40:AJ$40),)*$U$33</f>
        <v>102.84413211649562</v>
      </c>
      <c r="Z13" s="96">
        <f>VLOOKUP(INDEX($AG$40:$AG$72,MATCH($W13,$AH$40:$AH$72,0)),$AH$40:$AL$72,COLUMNS($AH$40:AK$40),)*$U$33</f>
        <v>134.80702996026713</v>
      </c>
      <c r="AA13" s="96">
        <f>VLOOKUP(INDEX($AG$40:$AG$72,MATCH($W13,$AH$40:$AH$72,0)),$AH$40:$AL$72,COLUMNS($AH$40:AL$40),)*$U$33</f>
        <v>258.04123911868402</v>
      </c>
      <c r="AH13" s="87" t="s">
        <v>868</v>
      </c>
      <c r="AI13" s="88">
        <f>Sheet2!K12</f>
        <v>6806.6693813771171</v>
      </c>
      <c r="AJ13" s="88">
        <f>Sheet2!L12</f>
        <v>36485.468000302993</v>
      </c>
      <c r="AK13" s="88">
        <f>Sheet2!M12</f>
        <v>74683.704465735354</v>
      </c>
      <c r="AL13" s="88">
        <f>Sheet2!N12</f>
        <v>42112.477498252927</v>
      </c>
      <c r="AN13" s="88">
        <f t="shared" si="8"/>
        <v>160088.31934566839</v>
      </c>
      <c r="AO13" s="88"/>
      <c r="AP13" s="87" t="s">
        <v>868</v>
      </c>
      <c r="AQ13" s="104">
        <f t="shared" si="9"/>
        <v>4.1631375219637644E-4</v>
      </c>
      <c r="AR13" s="104">
        <f t="shared" si="10"/>
        <v>2.2315469185861738E-3</v>
      </c>
      <c r="AS13" s="104">
        <f t="shared" si="11"/>
        <v>4.5678512488240017E-3</v>
      </c>
      <c r="AT13" s="104">
        <f t="shared" si="12"/>
        <v>2.5757095782483995E-3</v>
      </c>
      <c r="AU13" s="88"/>
      <c r="AV13" s="88"/>
      <c r="AX13" s="87" t="s">
        <v>868</v>
      </c>
      <c r="AY13" s="88">
        <v>80.466390000000004</v>
      </c>
      <c r="AZ13" s="88">
        <v>1571.866</v>
      </c>
      <c r="BA13" s="88">
        <v>4217.4939999999997</v>
      </c>
      <c r="BB13" s="88">
        <v>4552.1440000000002</v>
      </c>
      <c r="BD13" s="88">
        <f t="shared" si="13"/>
        <v>10421.97039</v>
      </c>
    </row>
    <row r="14" spans="1:56" x14ac:dyDescent="0.2">
      <c r="A14" s="87" t="s">
        <v>402</v>
      </c>
      <c r="B14" s="87" t="s">
        <v>862</v>
      </c>
      <c r="C14" s="95">
        <f t="shared" si="0"/>
        <v>39.081651830702135</v>
      </c>
      <c r="D14" s="95">
        <f t="shared" si="1"/>
        <v>46.071359210257086</v>
      </c>
      <c r="E14" s="95">
        <f t="shared" si="2"/>
        <v>46.902556458579213</v>
      </c>
      <c r="F14" s="95">
        <f t="shared" si="3"/>
        <v>131.78970311816926</v>
      </c>
      <c r="J14" s="87" t="s">
        <v>867</v>
      </c>
      <c r="K14" s="87" t="s">
        <v>729</v>
      </c>
      <c r="L14" s="94">
        <v>0.108942249922953</v>
      </c>
      <c r="M14" s="94">
        <v>9.6412785361564196E-2</v>
      </c>
      <c r="N14" s="94">
        <v>9.6141095202372406E-2</v>
      </c>
      <c r="O14" s="94">
        <v>0.172231767476382</v>
      </c>
      <c r="Q14" s="87" t="s">
        <v>869</v>
      </c>
      <c r="R14" s="94">
        <f t="shared" si="4"/>
        <v>13.2100874582957</v>
      </c>
      <c r="S14" s="94">
        <f t="shared" si="5"/>
        <v>32.481144252470202</v>
      </c>
      <c r="T14" s="94">
        <f t="shared" si="6"/>
        <v>86.317078834517801</v>
      </c>
      <c r="U14" s="94">
        <f t="shared" si="7"/>
        <v>256.79226634443592</v>
      </c>
      <c r="W14" s="87" t="s">
        <v>869</v>
      </c>
      <c r="X14" s="96">
        <f>VLOOKUP(INDEX($AG$40:$AG$72,MATCH($W14,$AH$40:$AH$72,0)),$AH$40:$AL$72,COLUMNS($AH$40:AI$40),)*$U$33</f>
        <v>83.242513254880635</v>
      </c>
      <c r="Y14" s="96">
        <f>VLOOKUP(INDEX($AG$40:$AG$72,MATCH($W14,$AH$40:$AH$72,0)),$AH$40:$AL$72,COLUMNS($AH$40:AJ$40),)*$U$33</f>
        <v>125.14262598128265</v>
      </c>
      <c r="Z14" s="96">
        <f>VLOOKUP(INDEX($AG$40:$AG$72,MATCH($W14,$AH$40:$AH$72,0)),$AH$40:$AL$72,COLUMNS($AH$40:AK$40),)*$U$33</f>
        <v>153.26879270435353</v>
      </c>
      <c r="AA14" s="96">
        <f>VLOOKUP(INDEX($AG$40:$AG$72,MATCH($W14,$AH$40:$AH$72,0)),$AH$40:$AL$72,COLUMNS($AH$40:AL$40),)*$U$33</f>
        <v>346.44097570729321</v>
      </c>
      <c r="AH14" s="87" t="s">
        <v>869</v>
      </c>
      <c r="AI14" s="88">
        <f>Sheet2!K13</f>
        <v>166208.45003449253</v>
      </c>
      <c r="AJ14" s="88">
        <f>Sheet2!L13</f>
        <v>742796.04593156849</v>
      </c>
      <c r="AK14" s="88">
        <f>Sheet2!M13</f>
        <v>893637.91291931493</v>
      </c>
      <c r="AL14" s="88">
        <f>Sheet2!N13</f>
        <v>782636.27126912458</v>
      </c>
      <c r="AN14" s="88">
        <f t="shared" si="8"/>
        <v>2585278.6801545005</v>
      </c>
      <c r="AO14" s="88"/>
      <c r="AP14" s="87" t="s">
        <v>869</v>
      </c>
      <c r="AQ14" s="104">
        <f t="shared" si="9"/>
        <v>1.0165744742930957E-2</v>
      </c>
      <c r="AR14" s="104">
        <f t="shared" si="10"/>
        <v>4.5431354407262092E-2</v>
      </c>
      <c r="AS14" s="104">
        <f t="shared" si="11"/>
        <v>5.4657238626905261E-2</v>
      </c>
      <c r="AT14" s="104">
        <f t="shared" si="12"/>
        <v>4.7868087083599527E-2</v>
      </c>
      <c r="AU14" s="88"/>
      <c r="AV14" s="88"/>
      <c r="AX14" s="87" t="s">
        <v>869</v>
      </c>
      <c r="AY14" s="88">
        <v>5795.8130000000001</v>
      </c>
      <c r="AZ14" s="88">
        <v>38939.550000000003</v>
      </c>
      <c r="BA14" s="88">
        <v>57376.15</v>
      </c>
      <c r="BB14" s="88">
        <v>113580.9</v>
      </c>
      <c r="BD14" s="88">
        <f t="shared" si="13"/>
        <v>215692.413</v>
      </c>
    </row>
    <row r="15" spans="1:56" x14ac:dyDescent="0.2">
      <c r="A15" s="87" t="s">
        <v>403</v>
      </c>
      <c r="B15" s="87" t="s">
        <v>863</v>
      </c>
      <c r="C15" s="95">
        <f t="shared" si="0"/>
        <v>197.52399214949938</v>
      </c>
      <c r="D15" s="95">
        <f t="shared" si="1"/>
        <v>232.85092540061385</v>
      </c>
      <c r="E15" s="95">
        <f t="shared" si="2"/>
        <v>237.05190952133327</v>
      </c>
      <c r="F15" s="95">
        <f t="shared" si="3"/>
        <v>666.08311227131765</v>
      </c>
      <c r="J15" s="87" t="s">
        <v>864</v>
      </c>
      <c r="K15" s="87" t="s">
        <v>730</v>
      </c>
      <c r="L15" s="94">
        <v>0.85094452524095399</v>
      </c>
      <c r="M15" s="94">
        <v>0.75135516751131304</v>
      </c>
      <c r="N15" s="94">
        <v>0.74842218806523697</v>
      </c>
      <c r="O15" s="94">
        <v>1.3533026603007201</v>
      </c>
      <c r="Q15" s="87" t="s">
        <v>870</v>
      </c>
      <c r="R15" s="94">
        <f t="shared" si="4"/>
        <v>63.122193357192998</v>
      </c>
      <c r="S15" s="94">
        <f t="shared" si="5"/>
        <v>50.8235646252487</v>
      </c>
      <c r="T15" s="94">
        <f t="shared" si="6"/>
        <v>181.71181445545699</v>
      </c>
      <c r="U15" s="94">
        <f t="shared" si="7"/>
        <v>387.719741991744</v>
      </c>
      <c r="W15" s="87" t="s">
        <v>870</v>
      </c>
      <c r="X15" s="96">
        <f>VLOOKUP(INDEX($AG$40:$AG$72,MATCH($W15,$AH$40:$AH$72,0)),$AH$40:$AL$72,COLUMNS($AH$40:AI$40),)*$U$33</f>
        <v>143.80035095448287</v>
      </c>
      <c r="Y15" s="96">
        <f>VLOOKUP(INDEX($AG$40:$AG$72,MATCH($W15,$AH$40:$AH$72,0)),$AH$40:$AL$72,COLUMNS($AH$40:AJ$40),)*$U$33</f>
        <v>143.80035095448287</v>
      </c>
      <c r="Z15" s="96">
        <f>VLOOKUP(INDEX($AG$40:$AG$72,MATCH($W15,$AH$40:$AH$72,0)),$AH$40:$AL$72,COLUMNS($AH$40:AK$40),)*$U$33</f>
        <v>221.91707616881627</v>
      </c>
      <c r="AA15" s="96">
        <f>VLOOKUP(INDEX($AG$40:$AG$72,MATCH($W15,$AH$40:$AH$72,0)),$AH$40:$AL$72,COLUMNS($AH$40:AL$40),)*$U$33</f>
        <v>415.92545406290532</v>
      </c>
      <c r="AH15" s="87" t="s">
        <v>870</v>
      </c>
      <c r="AI15" s="88">
        <f>Sheet2!K14</f>
        <v>19260.52246213091</v>
      </c>
      <c r="AJ15" s="88">
        <f>Sheet2!L14</f>
        <v>79184.186556015702</v>
      </c>
      <c r="AK15" s="88">
        <f>Sheet2!M14</f>
        <v>174034.76602798048</v>
      </c>
      <c r="AL15" s="88">
        <f>Sheet2!N14</f>
        <v>252237.9342586172</v>
      </c>
      <c r="AN15" s="88">
        <f t="shared" si="8"/>
        <v>524717.40930474433</v>
      </c>
      <c r="AO15" s="88"/>
      <c r="AP15" s="87" t="s">
        <v>870</v>
      </c>
      <c r="AQ15" s="104">
        <f t="shared" si="9"/>
        <v>1.1780240711280194E-3</v>
      </c>
      <c r="AR15" s="104">
        <f t="shared" si="10"/>
        <v>4.8431125375276024E-3</v>
      </c>
      <c r="AS15" s="104">
        <f t="shared" si="11"/>
        <v>1.0644422756297942E-2</v>
      </c>
      <c r="AT15" s="104">
        <f t="shared" si="12"/>
        <v>1.5427533639987423E-2</v>
      </c>
      <c r="AU15" s="88"/>
      <c r="AV15" s="88"/>
      <c r="AX15" s="87" t="s">
        <v>870</v>
      </c>
      <c r="AY15" s="88">
        <v>1160.23</v>
      </c>
      <c r="AZ15" s="88">
        <v>7912.6949999999997</v>
      </c>
      <c r="BA15" s="88">
        <v>16178.67</v>
      </c>
      <c r="BB15" s="88">
        <v>43948.29</v>
      </c>
      <c r="BD15" s="88">
        <f t="shared" si="13"/>
        <v>69199.885000000009</v>
      </c>
    </row>
    <row r="16" spans="1:56" x14ac:dyDescent="0.2">
      <c r="A16" s="87" t="s">
        <v>8</v>
      </c>
      <c r="B16" s="87" t="s">
        <v>561</v>
      </c>
      <c r="C16" s="95">
        <f t="shared" si="0"/>
        <v>266.12419379691306</v>
      </c>
      <c r="D16" s="95">
        <f t="shared" si="1"/>
        <v>322.8722374847265</v>
      </c>
      <c r="E16" s="95">
        <f t="shared" si="2"/>
        <v>337.46611732413999</v>
      </c>
      <c r="F16" s="95">
        <f t="shared" si="3"/>
        <v>751.06279325885839</v>
      </c>
      <c r="J16" s="87" t="s">
        <v>862</v>
      </c>
      <c r="K16" s="87" t="s">
        <v>402</v>
      </c>
      <c r="L16" s="94">
        <v>0.50321903331574003</v>
      </c>
      <c r="M16" s="94">
        <v>1.5141622638574901</v>
      </c>
      <c r="N16" s="94">
        <v>0.60691890740714505</v>
      </c>
      <c r="O16" s="94">
        <v>0.65265771594029898</v>
      </c>
      <c r="Q16" s="87" t="s">
        <v>14</v>
      </c>
      <c r="R16" s="94">
        <f t="shared" si="4"/>
        <v>1.415918721028256</v>
      </c>
      <c r="S16" s="94">
        <f t="shared" si="5"/>
        <v>8.043998210052127</v>
      </c>
      <c r="T16" s="94">
        <f t="shared" si="6"/>
        <v>15.76639455121768</v>
      </c>
      <c r="U16" s="94">
        <f t="shared" si="7"/>
        <v>13.27038940757226</v>
      </c>
      <c r="W16" s="87" t="s">
        <v>14</v>
      </c>
      <c r="X16" s="96">
        <f>VLOOKUP(INDEX($AG$40:$AG$72,MATCH($W16,$AH$40:$AH$72,0)),$AH$40:$AL$72,COLUMNS($AH$40:AI$40),)*$U$33</f>
        <v>109.01353279795978</v>
      </c>
      <c r="Y16" s="96">
        <f>VLOOKUP(INDEX($AG$40:$AG$72,MATCH($W16,$AH$40:$AH$72,0)),$AH$40:$AL$72,COLUMNS($AH$40:AJ$40),)*$U$33</f>
        <v>136.9865069531005</v>
      </c>
      <c r="Z16" s="96">
        <f>VLOOKUP(INDEX($AG$40:$AG$72,MATCH($W16,$AH$40:$AH$72,0)),$AH$40:$AL$72,COLUMNS($AH$40:AK$40),)*$U$33</f>
        <v>145.64514510247747</v>
      </c>
      <c r="AA16" s="96">
        <f>VLOOKUP(INDEX($AG$40:$AG$72,MATCH($W16,$AH$40:$AH$72,0)),$AH$40:$AL$72,COLUMNS($AH$40:AL$40),)*$U$33</f>
        <v>279.75463529241932</v>
      </c>
      <c r="AH16" s="87" t="s">
        <v>14</v>
      </c>
      <c r="AI16" s="88">
        <f>Sheet2!K15</f>
        <v>8600.5806082450108</v>
      </c>
      <c r="AJ16" s="88">
        <f>Sheet2!L15</f>
        <v>23970.136695201374</v>
      </c>
      <c r="AK16" s="88">
        <f>Sheet2!M15</f>
        <v>38050.136590958529</v>
      </c>
      <c r="AL16" s="88">
        <f>Sheet2!N15</f>
        <v>27084.396315446142</v>
      </c>
      <c r="AN16" s="88">
        <f t="shared" si="8"/>
        <v>97705.250209851059</v>
      </c>
      <c r="AO16" s="88"/>
      <c r="AP16" s="87" t="s">
        <v>14</v>
      </c>
      <c r="AQ16" s="104">
        <f t="shared" si="9"/>
        <v>5.2603406798075794E-4</v>
      </c>
      <c r="AR16" s="104">
        <f t="shared" si="10"/>
        <v>1.4660764302056309E-3</v>
      </c>
      <c r="AS16" s="104">
        <f t="shared" si="11"/>
        <v>2.3272461534721545E-3</v>
      </c>
      <c r="AT16" s="104">
        <f t="shared" si="12"/>
        <v>1.6565527167966881E-3</v>
      </c>
      <c r="AU16" s="88"/>
      <c r="AV16" s="88"/>
      <c r="AX16" s="87" t="s">
        <v>14</v>
      </c>
      <c r="AY16" s="88">
        <v>392.75729999999999</v>
      </c>
      <c r="AZ16" s="88">
        <v>1375.5119999999999</v>
      </c>
      <c r="BA16" s="88">
        <v>2321.498</v>
      </c>
      <c r="BB16" s="88">
        <v>3174.0410000000002</v>
      </c>
      <c r="BD16" s="88">
        <f t="shared" si="13"/>
        <v>7263.8083000000006</v>
      </c>
    </row>
    <row r="17" spans="1:56" x14ac:dyDescent="0.2">
      <c r="A17" s="87" t="s">
        <v>585</v>
      </c>
      <c r="B17" s="87" t="s">
        <v>561</v>
      </c>
      <c r="C17" s="95">
        <f t="shared" si="0"/>
        <v>266.12419379691306</v>
      </c>
      <c r="D17" s="95">
        <f t="shared" si="1"/>
        <v>322.8722374847265</v>
      </c>
      <c r="E17" s="95">
        <f t="shared" si="2"/>
        <v>337.46611732413999</v>
      </c>
      <c r="F17" s="95">
        <f t="shared" si="3"/>
        <v>751.06279325885839</v>
      </c>
      <c r="J17" s="87" t="s">
        <v>863</v>
      </c>
      <c r="K17" s="87" t="s">
        <v>403</v>
      </c>
      <c r="L17" s="94"/>
      <c r="M17" s="94">
        <v>1.7201748865439399</v>
      </c>
      <c r="N17" s="94">
        <v>5.4498796842419102E-2</v>
      </c>
      <c r="O17" s="94"/>
      <c r="Q17" s="87" t="s">
        <v>871</v>
      </c>
      <c r="R17" s="94">
        <f t="shared" si="4"/>
        <v>3.6205837439446018</v>
      </c>
      <c r="S17" s="94">
        <f t="shared" si="5"/>
        <v>18.284399627332348</v>
      </c>
      <c r="T17" s="94">
        <f t="shared" si="6"/>
        <v>20.917283342509769</v>
      </c>
      <c r="U17" s="94">
        <f t="shared" si="7"/>
        <v>13.389839614746279</v>
      </c>
      <c r="W17" s="87" t="s">
        <v>871</v>
      </c>
      <c r="X17" s="96">
        <f>VLOOKUP(INDEX($AG$40:$AG$72,MATCH($W17,$AH$40:$AH$72,0)),$AH$40:$AL$72,COLUMNS($AH$40:AI$40),)*$U$33</f>
        <v>57.637231749856184</v>
      </c>
      <c r="Y17" s="96">
        <f>VLOOKUP(INDEX($AG$40:$AG$72,MATCH($W17,$AH$40:$AH$72,0)),$AH$40:$AL$72,COLUMNS($AH$40:AJ$40),)*$U$33</f>
        <v>91.837988915155634</v>
      </c>
      <c r="Z17" s="96">
        <f>VLOOKUP(INDEX($AG$40:$AG$72,MATCH($W17,$AH$40:$AH$72,0)),$AH$40:$AL$72,COLUMNS($AH$40:AK$40),)*$U$33</f>
        <v>126.5713249427329</v>
      </c>
      <c r="AA17" s="96">
        <f>VLOOKUP(INDEX($AG$40:$AG$72,MATCH($W17,$AH$40:$AH$72,0)),$AH$40:$AL$72,COLUMNS($AH$40:AL$40),)*$U$33</f>
        <v>339.73319079310915</v>
      </c>
      <c r="AH17" s="87" t="s">
        <v>871</v>
      </c>
      <c r="AI17" s="88">
        <f>Sheet2!K16</f>
        <v>33363.191789491284</v>
      </c>
      <c r="AJ17" s="88">
        <f>Sheet2!L16</f>
        <v>91903.967465576279</v>
      </c>
      <c r="AK17" s="88">
        <f>Sheet2!M16</f>
        <v>117134.17416389157</v>
      </c>
      <c r="AL17" s="88">
        <f>Sheet2!N16</f>
        <v>43615.08387451934</v>
      </c>
      <c r="AN17" s="88">
        <f t="shared" si="8"/>
        <v>286016.41729347844</v>
      </c>
      <c r="AO17" s="88"/>
      <c r="AP17" s="87" t="s">
        <v>871</v>
      </c>
      <c r="AQ17" s="104">
        <f t="shared" si="9"/>
        <v>2.0405803162897767E-3</v>
      </c>
      <c r="AR17" s="104">
        <f t="shared" si="10"/>
        <v>5.6210876999562547E-3</v>
      </c>
      <c r="AS17" s="104">
        <f t="shared" si="11"/>
        <v>7.1642333165192699E-3</v>
      </c>
      <c r="AT17" s="104">
        <f t="shared" si="12"/>
        <v>2.6676129253228402E-3</v>
      </c>
      <c r="AU17" s="88"/>
      <c r="AV17" s="88"/>
      <c r="AX17" s="87" t="s">
        <v>871</v>
      </c>
      <c r="AY17" s="88">
        <v>805.5394</v>
      </c>
      <c r="AZ17" s="88">
        <v>3535.6779999999999</v>
      </c>
      <c r="BA17" s="88">
        <v>6210.6210000000001</v>
      </c>
      <c r="BB17" s="88">
        <v>6207.1289999999999</v>
      </c>
      <c r="BD17" s="88">
        <f t="shared" si="13"/>
        <v>16758.967400000001</v>
      </c>
    </row>
    <row r="18" spans="1:56" x14ac:dyDescent="0.2">
      <c r="A18" s="87" t="s">
        <v>327</v>
      </c>
      <c r="B18" s="87" t="s">
        <v>561</v>
      </c>
      <c r="C18" s="95">
        <f t="shared" si="0"/>
        <v>266.12419379691306</v>
      </c>
      <c r="D18" s="95">
        <f t="shared" si="1"/>
        <v>322.8722374847265</v>
      </c>
      <c r="E18" s="95">
        <f t="shared" si="2"/>
        <v>337.46611732413999</v>
      </c>
      <c r="F18" s="95">
        <f t="shared" si="3"/>
        <v>751.06279325885839</v>
      </c>
      <c r="J18" s="87" t="s">
        <v>561</v>
      </c>
      <c r="K18" s="87" t="s">
        <v>8</v>
      </c>
      <c r="L18" s="94">
        <v>0.51644432378857097</v>
      </c>
      <c r="M18" s="94">
        <v>6.1129994059446799</v>
      </c>
      <c r="N18" s="94">
        <v>7.7385475119623797</v>
      </c>
      <c r="O18" s="94">
        <v>9.5447582769471797</v>
      </c>
      <c r="Q18" s="87" t="s">
        <v>561</v>
      </c>
      <c r="R18" s="94">
        <f t="shared" si="4"/>
        <v>15.749043919969157</v>
      </c>
      <c r="S18" s="94">
        <f t="shared" si="5"/>
        <v>44.127493413734683</v>
      </c>
      <c r="T18" s="94">
        <f t="shared" si="6"/>
        <v>55.355674034106478</v>
      </c>
      <c r="U18" s="94">
        <f t="shared" si="7"/>
        <v>56.637083216743804</v>
      </c>
      <c r="W18" s="87" t="s">
        <v>561</v>
      </c>
      <c r="X18" s="96">
        <f>VLOOKUP(INDEX($AG$40:$AG$72,MATCH($W18,$AH$40:$AH$72,0)),$AH$40:$AL$72,COLUMNS($AH$40:AI$40),)*$U$33</f>
        <v>179.00057323281885</v>
      </c>
      <c r="Y18" s="96">
        <f>VLOOKUP(INDEX($AG$40:$AG$72,MATCH($W18,$AH$40:$AH$72,0)),$AH$40:$AL$72,COLUMNS($AH$40:AJ$40),)*$U$33</f>
        <v>217.17046754055497</v>
      </c>
      <c r="Z18" s="96">
        <f>VLOOKUP(INDEX($AG$40:$AG$72,MATCH($W18,$AH$40:$AH$72,0)),$AH$40:$AL$72,COLUMNS($AH$40:AK$40),)*$U$33</f>
        <v>226.98660946915925</v>
      </c>
      <c r="AA18" s="96">
        <f>VLOOKUP(INDEX($AG$40:$AG$72,MATCH($W18,$AH$40:$AH$72,0)),$AH$40:$AL$72,COLUMNS($AH$40:AL$40),)*$U$33</f>
        <v>505.18018902773366</v>
      </c>
      <c r="AH18" s="87" t="s">
        <v>561</v>
      </c>
      <c r="AI18" s="88">
        <f>Sheet2!K17</f>
        <v>67533.298546048711</v>
      </c>
      <c r="AJ18" s="88">
        <f>Sheet2!L17</f>
        <v>128015.60751344165</v>
      </c>
      <c r="AK18" s="88">
        <f>Sheet2!M17</f>
        <v>171805.94149035489</v>
      </c>
      <c r="AL18" s="88">
        <f>Sheet2!N17</f>
        <v>67938.672578717335</v>
      </c>
      <c r="AN18" s="88">
        <f t="shared" si="8"/>
        <v>435293.52012856258</v>
      </c>
      <c r="AO18" s="88"/>
      <c r="AP18" s="87" t="s">
        <v>561</v>
      </c>
      <c r="AQ18" s="104">
        <f t="shared" si="9"/>
        <v>4.130513668377328E-3</v>
      </c>
      <c r="AR18" s="104">
        <f t="shared" si="10"/>
        <v>7.8297703204789747E-3</v>
      </c>
      <c r="AS18" s="104">
        <f t="shared" si="11"/>
        <v>1.050810200171789E-2</v>
      </c>
      <c r="AT18" s="104">
        <f t="shared" si="12"/>
        <v>4.1553074074481547E-3</v>
      </c>
      <c r="AU18" s="88"/>
      <c r="AV18" s="88"/>
      <c r="AX18" s="87" t="s">
        <v>561</v>
      </c>
      <c r="AY18" s="88">
        <v>5063.9390000000003</v>
      </c>
      <c r="AZ18" s="88">
        <v>11646.08</v>
      </c>
      <c r="BA18" s="88">
        <v>16336.33</v>
      </c>
      <c r="BB18" s="88">
        <v>14377.37</v>
      </c>
      <c r="BD18" s="88">
        <f t="shared" si="13"/>
        <v>47423.719000000005</v>
      </c>
    </row>
    <row r="19" spans="1:56" x14ac:dyDescent="0.2">
      <c r="A19" s="87" t="s">
        <v>408</v>
      </c>
      <c r="B19" s="87" t="s">
        <v>561</v>
      </c>
      <c r="C19" s="95">
        <f t="shared" si="0"/>
        <v>266.12419379691306</v>
      </c>
      <c r="D19" s="95">
        <f t="shared" si="1"/>
        <v>322.8722374847265</v>
      </c>
      <c r="E19" s="95">
        <f t="shared" si="2"/>
        <v>337.46611732413999</v>
      </c>
      <c r="F19" s="95">
        <f t="shared" si="3"/>
        <v>751.06279325885839</v>
      </c>
      <c r="J19" s="87" t="s">
        <v>561</v>
      </c>
      <c r="K19" s="87" t="s">
        <v>585</v>
      </c>
      <c r="L19" s="94">
        <v>2.8216886201261602</v>
      </c>
      <c r="M19" s="94">
        <v>13.640139237837101</v>
      </c>
      <c r="N19" s="94">
        <v>17.1281877206013</v>
      </c>
      <c r="O19" s="94">
        <v>14.5044341698125</v>
      </c>
      <c r="Q19" s="87" t="s">
        <v>872</v>
      </c>
      <c r="R19" s="94">
        <f t="shared" si="4"/>
        <v>1.07525199482625</v>
      </c>
      <c r="S19" s="94">
        <f t="shared" si="5"/>
        <v>2.8551898993196798</v>
      </c>
      <c r="T19" s="94">
        <f t="shared" si="6"/>
        <v>5.3051429420769498</v>
      </c>
      <c r="U19" s="94">
        <f t="shared" si="7"/>
        <v>2.0685048064951199</v>
      </c>
      <c r="W19" s="87" t="s">
        <v>872</v>
      </c>
      <c r="X19" s="96">
        <f>VLOOKUP(INDEX($AG$40:$AG$72,MATCH($W19,$AH$40:$AH$72,0)),$AH$40:$AL$72,COLUMNS($AH$40:AI$40),)*$U$33</f>
        <v>45.59880896777004</v>
      </c>
      <c r="Y19" s="96">
        <f>VLOOKUP(INDEX($AG$40:$AG$72,MATCH($W19,$AH$40:$AH$72,0)),$AH$40:$AL$72,COLUMNS($AH$40:AJ$40),)*$U$33</f>
        <v>57.792847312204081</v>
      </c>
      <c r="Z19" s="96">
        <f>VLOOKUP(INDEX($AG$40:$AG$72,MATCH($W19,$AH$40:$AH$72,0)),$AH$40:$AL$72,COLUMNS($AH$40:AK$40),)*$U$33</f>
        <v>165.65412084428368</v>
      </c>
      <c r="AA19" s="96">
        <f>VLOOKUP(INDEX($AG$40:$AG$72,MATCH($W19,$AH$40:$AH$72,0)),$AH$40:$AL$72,COLUMNS($AH$40:AL$40),)*$U$33</f>
        <v>190.29782572510291</v>
      </c>
      <c r="AH19" s="87" t="s">
        <v>872</v>
      </c>
      <c r="AI19" s="88">
        <f>Sheet2!K18</f>
        <v>38621.512447367029</v>
      </c>
      <c r="AJ19" s="88">
        <f>Sheet2!L18</f>
        <v>47454.531710050418</v>
      </c>
      <c r="AK19" s="88">
        <f>Sheet2!M18</f>
        <v>35902.911389103785</v>
      </c>
      <c r="AL19" s="88">
        <f>Sheet2!N18</f>
        <v>11668.651925223277</v>
      </c>
      <c r="AN19" s="88">
        <f t="shared" si="8"/>
        <v>133647.6074717445</v>
      </c>
      <c r="AO19" s="88"/>
      <c r="AP19" s="87" t="s">
        <v>872</v>
      </c>
      <c r="AQ19" s="104">
        <f t="shared" si="9"/>
        <v>2.3621929994797849E-3</v>
      </c>
      <c r="AR19" s="104">
        <f t="shared" si="10"/>
        <v>2.9024436252163039E-3</v>
      </c>
      <c r="AS19" s="104">
        <f t="shared" si="11"/>
        <v>2.1959162282901685E-3</v>
      </c>
      <c r="AT19" s="104">
        <f t="shared" si="12"/>
        <v>7.136853567993258E-4</v>
      </c>
      <c r="AU19" s="88"/>
      <c r="AV19" s="88"/>
      <c r="AX19" s="87" t="s">
        <v>872</v>
      </c>
      <c r="AY19" s="88">
        <v>737.73239999999998</v>
      </c>
      <c r="AZ19" s="88">
        <v>1148.8620000000001</v>
      </c>
      <c r="BA19" s="88">
        <v>2491.4259999999999</v>
      </c>
      <c r="BB19" s="88">
        <v>930.18769999999995</v>
      </c>
      <c r="BD19" s="88">
        <f t="shared" si="13"/>
        <v>5308.2080999999998</v>
      </c>
    </row>
    <row r="20" spans="1:56" x14ac:dyDescent="0.2">
      <c r="A20" s="87" t="s">
        <v>586</v>
      </c>
      <c r="B20" s="87" t="s">
        <v>561</v>
      </c>
      <c r="C20" s="95">
        <f t="shared" si="0"/>
        <v>266.12419379691306</v>
      </c>
      <c r="D20" s="95">
        <f t="shared" si="1"/>
        <v>322.8722374847265</v>
      </c>
      <c r="E20" s="95">
        <f t="shared" si="2"/>
        <v>337.46611732413999</v>
      </c>
      <c r="F20" s="95">
        <f t="shared" si="3"/>
        <v>751.06279325885839</v>
      </c>
      <c r="J20" s="87" t="s">
        <v>561</v>
      </c>
      <c r="K20" s="87" t="s">
        <v>408</v>
      </c>
      <c r="L20" s="94">
        <v>0.29110384449490601</v>
      </c>
      <c r="M20" s="94">
        <v>0.212277532040137</v>
      </c>
      <c r="N20" s="94">
        <v>0.322719319156894</v>
      </c>
      <c r="O20" s="94">
        <v>0.78234324221971996</v>
      </c>
      <c r="Q20" s="87" t="s">
        <v>16</v>
      </c>
      <c r="R20" s="94">
        <f t="shared" si="4"/>
        <v>0.94400308605329908</v>
      </c>
      <c r="S20" s="94">
        <f t="shared" si="5"/>
        <v>6.0967101764256704</v>
      </c>
      <c r="T20" s="94">
        <f t="shared" si="6"/>
        <v>2.7479360917701099</v>
      </c>
      <c r="U20" s="94">
        <f t="shared" si="7"/>
        <v>1.4862853358986501</v>
      </c>
      <c r="W20" s="87" t="s">
        <v>16</v>
      </c>
      <c r="X20" s="96">
        <f>VLOOKUP(INDEX($AG$40:$AG$72,MATCH($W20,$AH$40:$AH$72,0)),$AH$40:$AL$72,COLUMNS($AH$40:AI$40),)*$U$33</f>
        <v>25.640860719439118</v>
      </c>
      <c r="Y20" s="96">
        <f>VLOOKUP(INDEX($AG$40:$AG$72,MATCH($W20,$AH$40:$AH$72,0)),$AH$40:$AL$72,COLUMNS($AH$40:AJ$40),)*$U$33</f>
        <v>52.262778617698807</v>
      </c>
      <c r="Z20" s="96">
        <f>VLOOKUP(INDEX($AG$40:$AG$72,MATCH($W20,$AH$40:$AH$72,0)),$AH$40:$AL$72,COLUMNS($AH$40:AK$40),)*$U$33</f>
        <v>49.378254261884308</v>
      </c>
      <c r="AA20" s="96">
        <f>VLOOKUP(INDEX($AG$40:$AG$72,MATCH($W20,$AH$40:$AH$72,0)),$AH$40:$AL$72,COLUMNS($AH$40:AL$40),)*$U$33</f>
        <v>987.76227313412289</v>
      </c>
      <c r="AH20" s="87" t="s">
        <v>16</v>
      </c>
      <c r="AI20" s="88">
        <f>Sheet2!K19</f>
        <v>20456.958786744552</v>
      </c>
      <c r="AJ20" s="88">
        <f>Sheet2!L19</f>
        <v>40523.759135896558</v>
      </c>
      <c r="AK20" s="88">
        <f>Sheet2!M19</f>
        <v>33820.806385854426</v>
      </c>
      <c r="AL20" s="88">
        <f>Sheet2!N19</f>
        <v>14335.766297845312</v>
      </c>
      <c r="AN20" s="88">
        <f t="shared" si="8"/>
        <v>109137.29060634086</v>
      </c>
      <c r="AO20" s="88"/>
      <c r="AP20" s="87" t="s">
        <v>16</v>
      </c>
      <c r="AQ20" s="104">
        <f t="shared" si="9"/>
        <v>1.2512012548071207E-3</v>
      </c>
      <c r="AR20" s="104">
        <f t="shared" si="10"/>
        <v>2.4785393962463982E-3</v>
      </c>
      <c r="AS20" s="104">
        <f t="shared" si="11"/>
        <v>2.0685692252550049E-3</v>
      </c>
      <c r="AT20" s="104">
        <f t="shared" si="12"/>
        <v>8.7681306725358589E-4</v>
      </c>
      <c r="AU20" s="88"/>
      <c r="AV20" s="88"/>
      <c r="AX20" s="87" t="s">
        <v>16</v>
      </c>
      <c r="AY20" s="88">
        <v>219.7302</v>
      </c>
      <c r="AZ20" s="88">
        <v>887.1934</v>
      </c>
      <c r="BA20" s="88">
        <v>699.57740000000001</v>
      </c>
      <c r="BB20" s="88">
        <v>5931.84</v>
      </c>
      <c r="BD20" s="88">
        <f t="shared" si="13"/>
        <v>7738.3410000000003</v>
      </c>
    </row>
    <row r="21" spans="1:56" x14ac:dyDescent="0.2">
      <c r="A21" s="87" t="s">
        <v>561</v>
      </c>
      <c r="B21" s="87" t="s">
        <v>561</v>
      </c>
      <c r="C21" s="95">
        <f t="shared" si="0"/>
        <v>266.12419379691306</v>
      </c>
      <c r="D21" s="95">
        <f t="shared" si="1"/>
        <v>322.8722374847265</v>
      </c>
      <c r="E21" s="95">
        <f t="shared" si="2"/>
        <v>337.46611732413999</v>
      </c>
      <c r="F21" s="95">
        <f t="shared" si="3"/>
        <v>751.06279325885839</v>
      </c>
      <c r="J21" s="87" t="s">
        <v>561</v>
      </c>
      <c r="K21" s="87" t="s">
        <v>586</v>
      </c>
      <c r="L21" s="94">
        <v>8.1522646247130801</v>
      </c>
      <c r="M21" s="94">
        <v>21.268882429444901</v>
      </c>
      <c r="N21" s="94">
        <v>25.7677800912568</v>
      </c>
      <c r="O21" s="94">
        <v>21.142754414068101</v>
      </c>
      <c r="Q21" s="87" t="s">
        <v>368</v>
      </c>
      <c r="R21" s="94">
        <f t="shared" si="4"/>
        <v>32.766823461297697</v>
      </c>
      <c r="S21" s="94">
        <f t="shared" si="5"/>
        <v>71.593460210767901</v>
      </c>
      <c r="T21" s="94">
        <f t="shared" si="6"/>
        <v>45.106683841252298</v>
      </c>
      <c r="U21" s="94">
        <f t="shared" si="7"/>
        <v>60.643426821763001</v>
      </c>
      <c r="W21" s="87" t="s">
        <v>368</v>
      </c>
      <c r="X21" s="96">
        <f>VLOOKUP(INDEX($AG$40:$AG$72,MATCH($W21,$AH$40:$AH$72,0)),$AH$40:$AL$72,COLUMNS($AH$40:AI$40),)*$U$33</f>
        <v>50.832759083104726</v>
      </c>
      <c r="Y21" s="96">
        <f>VLOOKUP(INDEX($AG$40:$AG$72,MATCH($W21,$AH$40:$AH$72,0)),$AH$40:$AL$72,COLUMNS($AH$40:AJ$40),)*$U$33</f>
        <v>89.730414752930486</v>
      </c>
      <c r="Z21" s="96">
        <f>VLOOKUP(INDEX($AG$40:$AG$72,MATCH($W21,$AH$40:$AH$72,0)),$AH$40:$AL$72,COLUMNS($AH$40:AK$40),)*$U$33</f>
        <v>125.15502598801949</v>
      </c>
      <c r="AA21" s="96">
        <f>VLOOKUP(INDEX($AG$40:$AG$72,MATCH($W21,$AH$40:$AH$72,0)),$AH$40:$AL$72,COLUMNS($AH$40:AL$40),)*$U$33</f>
        <v>361.98721464408482</v>
      </c>
      <c r="AH21" s="87" t="s">
        <v>368</v>
      </c>
      <c r="AI21" s="88">
        <f>Sheet2!K20</f>
        <v>698891.88698660536</v>
      </c>
      <c r="AJ21" s="88">
        <f>Sheet2!L20</f>
        <v>1133125.4333362051</v>
      </c>
      <c r="AK21" s="88">
        <f>Sheet2!M20</f>
        <v>1006789.2750015365</v>
      </c>
      <c r="AL21" s="88">
        <f>Sheet2!N20</f>
        <v>1327801.1681039436</v>
      </c>
      <c r="AN21" s="88">
        <f t="shared" si="8"/>
        <v>4166607.7634282904</v>
      </c>
      <c r="AO21" s="88"/>
      <c r="AP21" s="87" t="s">
        <v>368</v>
      </c>
      <c r="AQ21" s="104">
        <f t="shared" si="9"/>
        <v>4.2746060892432124E-2</v>
      </c>
      <c r="AR21" s="104">
        <f t="shared" si="10"/>
        <v>6.9304923513987329E-2</v>
      </c>
      <c r="AS21" s="104">
        <f t="shared" si="11"/>
        <v>6.157787271021517E-2</v>
      </c>
      <c r="AT21" s="104">
        <f t="shared" si="12"/>
        <v>8.1211802056448082E-2</v>
      </c>
      <c r="AU21" s="88"/>
      <c r="AV21" s="88"/>
      <c r="AX21" s="87" t="s">
        <v>368</v>
      </c>
      <c r="AY21" s="88">
        <v>14882.29</v>
      </c>
      <c r="AZ21" s="88">
        <v>42592.56</v>
      </c>
      <c r="BA21" s="88">
        <v>52784.08</v>
      </c>
      <c r="BB21" s="88">
        <v>201345.7</v>
      </c>
      <c r="BD21" s="88">
        <f t="shared" si="13"/>
        <v>311604.63</v>
      </c>
    </row>
    <row r="22" spans="1:56" x14ac:dyDescent="0.2">
      <c r="A22" s="87" t="s">
        <v>731</v>
      </c>
      <c r="B22" s="87" t="s">
        <v>876</v>
      </c>
      <c r="C22" s="95">
        <f t="shared" si="0"/>
        <v>17.677570238879895</v>
      </c>
      <c r="D22" s="95">
        <f t="shared" si="1"/>
        <v>22.050954658103137</v>
      </c>
      <c r="E22" s="95">
        <f t="shared" si="2"/>
        <v>37.889690674400953</v>
      </c>
      <c r="F22" s="95">
        <f t="shared" si="3"/>
        <v>61.181464946621247</v>
      </c>
      <c r="J22" s="87" t="s">
        <v>561</v>
      </c>
      <c r="K22" s="87" t="s">
        <v>561</v>
      </c>
      <c r="L22" s="94">
        <v>3.9675425068464398</v>
      </c>
      <c r="M22" s="94">
        <v>2.8931948084678698</v>
      </c>
      <c r="N22" s="94">
        <v>4.3984393911291102</v>
      </c>
      <c r="O22" s="94">
        <v>10.662793113696299</v>
      </c>
      <c r="Q22" s="87" t="s">
        <v>873</v>
      </c>
      <c r="R22" s="94">
        <f t="shared" si="4"/>
        <v>0.26696336673947002</v>
      </c>
      <c r="S22" s="94">
        <f t="shared" si="5"/>
        <v>0.69469695539214604</v>
      </c>
      <c r="T22" s="94">
        <f t="shared" si="6"/>
        <v>1.6419857121010799</v>
      </c>
      <c r="U22" s="94">
        <f t="shared" si="7"/>
        <v>3.0790238115369601</v>
      </c>
      <c r="W22" s="87" t="s">
        <v>873</v>
      </c>
      <c r="X22" s="96">
        <f>VLOOKUP(INDEX($AG$40:$AG$72,MATCH($W22,$AH$40:$AH$72,0)),$AH$40:$AL$72,COLUMNS($AH$40:AI$40),)*$U$33</f>
        <v>38.26264895689814</v>
      </c>
      <c r="Y22" s="96">
        <f>VLOOKUP(INDEX($AG$40:$AG$72,MATCH($W22,$AH$40:$AH$72,0)),$AH$40:$AL$72,COLUMNS($AH$40:AJ$40),)*$U$33</f>
        <v>45.314563085338079</v>
      </c>
      <c r="Z22" s="96">
        <f>VLOOKUP(INDEX($AG$40:$AG$72,MATCH($W22,$AH$40:$AH$72,0)),$AH$40:$AL$72,COLUMNS($AH$40:AK$40),)*$U$33</f>
        <v>119.53835883499805</v>
      </c>
      <c r="AA22" s="96">
        <f>VLOOKUP(INDEX($AG$40:$AG$72,MATCH($W22,$AH$40:$AH$72,0)),$AH$40:$AL$72,COLUMNS($AH$40:AL$40),)*$U$33</f>
        <v>183.93480819495028</v>
      </c>
      <c r="AH22" s="87" t="s">
        <v>873</v>
      </c>
      <c r="AI22" s="88">
        <f>Sheet2!K21</f>
        <v>4811.7859452961884</v>
      </c>
      <c r="AJ22" s="88">
        <f>Sheet2!L21</f>
        <v>14483.165384269581</v>
      </c>
      <c r="AK22" s="88">
        <f>Sheet2!M21</f>
        <v>17744.855944940868</v>
      </c>
      <c r="AL22" s="88">
        <f>Sheet2!N21</f>
        <v>4953.2973503040712</v>
      </c>
      <c r="AN22" s="88">
        <f t="shared" si="8"/>
        <v>41993.104624810709</v>
      </c>
      <c r="AO22" s="88"/>
      <c r="AP22" s="87" t="s">
        <v>873</v>
      </c>
      <c r="AQ22" s="104">
        <f t="shared" si="9"/>
        <v>2.9430144897779018E-4</v>
      </c>
      <c r="AR22" s="104">
        <f t="shared" si="10"/>
        <v>8.858283819840907E-4</v>
      </c>
      <c r="AS22" s="104">
        <f t="shared" si="11"/>
        <v>1.0853219315799785E-3</v>
      </c>
      <c r="AT22" s="104">
        <f t="shared" si="12"/>
        <v>3.0295665767039948E-4</v>
      </c>
      <c r="AU22" s="88"/>
      <c r="AV22" s="88"/>
      <c r="AX22" s="87" t="s">
        <v>873</v>
      </c>
      <c r="AY22" s="88">
        <v>220.7364</v>
      </c>
      <c r="AZ22" s="88">
        <v>347.7552</v>
      </c>
      <c r="BA22" s="88">
        <v>470.23360000000002</v>
      </c>
      <c r="BB22" s="88">
        <v>1021.17</v>
      </c>
      <c r="BD22" s="88">
        <f t="shared" si="13"/>
        <v>2059.8951999999999</v>
      </c>
    </row>
    <row r="23" spans="1:56" x14ac:dyDescent="0.2">
      <c r="A23" s="87" t="s">
        <v>732</v>
      </c>
      <c r="B23" s="87" t="s">
        <v>877</v>
      </c>
      <c r="C23" s="95">
        <f t="shared" si="0"/>
        <v>132.23645383427672</v>
      </c>
      <c r="D23" s="95">
        <f t="shared" si="1"/>
        <v>209.9900200307319</v>
      </c>
      <c r="E23" s="95">
        <f t="shared" si="2"/>
        <v>316.73890579116073</v>
      </c>
      <c r="F23" s="95">
        <f t="shared" si="3"/>
        <v>371.07063664899454</v>
      </c>
      <c r="J23" s="87" t="s">
        <v>876</v>
      </c>
      <c r="K23" s="87" t="s">
        <v>731</v>
      </c>
      <c r="L23" s="94">
        <v>0.21760575711973701</v>
      </c>
      <c r="M23" s="94">
        <v>0.567734876826684</v>
      </c>
      <c r="N23" s="94">
        <v>1.3514112397545699</v>
      </c>
      <c r="O23" s="94">
        <v>2.5598188203333301</v>
      </c>
      <c r="Q23" s="87" t="s">
        <v>12</v>
      </c>
      <c r="R23" s="94">
        <f t="shared" si="4"/>
        <v>0.28273611918177499</v>
      </c>
      <c r="S23" s="94">
        <f t="shared" si="5"/>
        <v>1.1707787626042188</v>
      </c>
      <c r="T23" s="94">
        <f t="shared" si="6"/>
        <v>2.3218120367944155</v>
      </c>
      <c r="U23" s="94">
        <f t="shared" si="7"/>
        <v>5.8795068891623261</v>
      </c>
      <c r="W23" s="87" t="s">
        <v>12</v>
      </c>
      <c r="X23" s="96">
        <f>VLOOKUP(INDEX($AG$40:$AG$72,MATCH($W23,$AH$40:$AH$72,0)),$AH$40:$AL$72,COLUMNS($AH$40:AI$40),)*$U$33</f>
        <v>54.408641115346775</v>
      </c>
      <c r="Y23" s="96">
        <f>VLOOKUP(INDEX($AG$40:$AG$72,MATCH($W23,$AH$40:$AH$72,0)),$AH$40:$AL$72,COLUMNS($AH$40:AJ$40),)*$U$33</f>
        <v>141.02921444128708</v>
      </c>
      <c r="Z23" s="96">
        <f>VLOOKUP(INDEX($AG$40:$AG$72,MATCH($W23,$AH$40:$AH$72,0)),$AH$40:$AL$72,COLUMNS($AH$40:AK$40),)*$U$33</f>
        <v>142.2878887532714</v>
      </c>
      <c r="AA23" s="96">
        <f>VLOOKUP(INDEX($AG$40:$AG$72,MATCH($W23,$AH$40:$AH$72,0)),$AH$40:$AL$72,COLUMNS($AH$40:AL$40),)*$U$33</f>
        <v>499.95290020501812</v>
      </c>
      <c r="AH23" s="87" t="s">
        <v>12</v>
      </c>
      <c r="AI23" s="88">
        <f>Sheet2!K22</f>
        <v>648.75984588119775</v>
      </c>
      <c r="AJ23" s="88">
        <f>Sheet2!L22</f>
        <v>9197.9493304917578</v>
      </c>
      <c r="AK23" s="88">
        <f>Sheet2!M22</f>
        <v>9061.4018408349293</v>
      </c>
      <c r="AL23" s="88">
        <f>Sheet2!N22</f>
        <v>22120.48096439115</v>
      </c>
      <c r="AN23" s="88">
        <f t="shared" si="8"/>
        <v>41028.591981599035</v>
      </c>
      <c r="AO23" s="88"/>
      <c r="AP23" s="87" t="s">
        <v>12</v>
      </c>
      <c r="AQ23" s="104">
        <f t="shared" si="9"/>
        <v>3.9679853769906556E-5</v>
      </c>
      <c r="AR23" s="104">
        <f t="shared" si="10"/>
        <v>5.6257070583828569E-4</v>
      </c>
      <c r="AS23" s="104">
        <f t="shared" si="11"/>
        <v>5.5421910322812201E-4</v>
      </c>
      <c r="AT23" s="104">
        <f t="shared" si="12"/>
        <v>1.3529466343510036E-3</v>
      </c>
      <c r="AU23" s="88"/>
      <c r="AV23" s="88"/>
      <c r="AX23" s="87" t="s">
        <v>12</v>
      </c>
      <c r="AY23" s="88">
        <v>1.0584</v>
      </c>
      <c r="AZ23" s="88">
        <v>892.15729999999996</v>
      </c>
      <c r="BA23" s="88">
        <v>400.87889999999999</v>
      </c>
      <c r="BB23" s="88">
        <v>1720.425</v>
      </c>
      <c r="BD23" s="88">
        <f t="shared" si="13"/>
        <v>3014.5195999999996</v>
      </c>
    </row>
    <row r="24" spans="1:56" x14ac:dyDescent="0.2">
      <c r="A24" s="87" t="s">
        <v>733</v>
      </c>
      <c r="B24" s="87" t="s">
        <v>877</v>
      </c>
      <c r="C24" s="95">
        <f t="shared" si="0"/>
        <v>132.23645383427672</v>
      </c>
      <c r="D24" s="95">
        <f t="shared" si="1"/>
        <v>209.9900200307319</v>
      </c>
      <c r="E24" s="95">
        <f t="shared" si="2"/>
        <v>316.73890579116073</v>
      </c>
      <c r="F24" s="95">
        <f t="shared" si="3"/>
        <v>371.07063664899454</v>
      </c>
      <c r="J24" s="87" t="s">
        <v>877</v>
      </c>
      <c r="K24" s="87" t="s">
        <v>732</v>
      </c>
      <c r="L24" s="94">
        <v>0.15343344469129799</v>
      </c>
      <c r="M24" s="94">
        <v>0.40101527732738601</v>
      </c>
      <c r="N24" s="94">
        <v>0.959145924555317</v>
      </c>
      <c r="O24" s="94">
        <v>1.8293682257820201</v>
      </c>
      <c r="Q24" s="87" t="s">
        <v>874</v>
      </c>
      <c r="R24" s="94">
        <f t="shared" si="4"/>
        <v>0.66987760093503201</v>
      </c>
      <c r="S24" s="94">
        <f t="shared" si="5"/>
        <v>3.2164786109877799</v>
      </c>
      <c r="T24" s="94">
        <f t="shared" si="6"/>
        <v>4.0889862126404903</v>
      </c>
      <c r="U24" s="94">
        <f t="shared" si="7"/>
        <v>13.7986617951235</v>
      </c>
      <c r="W24" s="87" t="s">
        <v>874</v>
      </c>
      <c r="X24" s="96">
        <f>VLOOKUP(INDEX($AG$40:$AG$72,MATCH($W24,$AH$40:$AH$72,0)),$AH$40:$AL$72,COLUMNS($AH$40:AI$40),)*$U$33</f>
        <v>38.26264895689814</v>
      </c>
      <c r="Y24" s="96">
        <f>VLOOKUP(INDEX($AG$40:$AG$72,MATCH($W24,$AH$40:$AH$72,0)),$AH$40:$AL$72,COLUMNS($AH$40:AJ$40),)*$U$33</f>
        <v>45.314563085338079</v>
      </c>
      <c r="Z24" s="96">
        <f>VLOOKUP(INDEX($AG$40:$AG$72,MATCH($W24,$AH$40:$AH$72,0)),$AH$40:$AL$72,COLUMNS($AH$40:AK$40),)*$U$33</f>
        <v>119.53835883499805</v>
      </c>
      <c r="AA24" s="96">
        <f>VLOOKUP(INDEX($AG$40:$AG$72,MATCH($W24,$AH$40:$AH$72,0)),$AH$40:$AL$72,COLUMNS($AH$40:AL$40),)*$U$33</f>
        <v>183.93480819495028</v>
      </c>
      <c r="AH24" s="87" t="s">
        <v>874</v>
      </c>
      <c r="AI24" s="88">
        <f>Sheet2!K23</f>
        <v>13484.616739650834</v>
      </c>
      <c r="AJ24" s="88">
        <f>Sheet2!L23</f>
        <v>16310.226009481847</v>
      </c>
      <c r="AK24" s="88">
        <f>Sheet2!M23</f>
        <v>21916.243719947212</v>
      </c>
      <c r="AL24" s="88">
        <f>Sheet2!N23</f>
        <v>21182.561104060154</v>
      </c>
      <c r="AN24" s="88">
        <f t="shared" si="8"/>
        <v>72893.647573140042</v>
      </c>
      <c r="AO24" s="88"/>
      <c r="AP24" s="87" t="s">
        <v>874</v>
      </c>
      <c r="AQ24" s="104">
        <f t="shared" si="9"/>
        <v>8.2475452784197415E-4</v>
      </c>
      <c r="AR24" s="104">
        <f t="shared" si="10"/>
        <v>9.9757620191691159E-4</v>
      </c>
      <c r="AS24" s="104">
        <f t="shared" si="11"/>
        <v>1.340454948798399E-3</v>
      </c>
      <c r="AT24" s="104">
        <f t="shared" si="12"/>
        <v>1.2955809956757638E-3</v>
      </c>
      <c r="AU24" s="88"/>
      <c r="AV24" s="88"/>
      <c r="AX24" s="87" t="s">
        <v>874</v>
      </c>
      <c r="AY24" s="88">
        <v>216.13730000000001</v>
      </c>
      <c r="AZ24" s="88">
        <v>309.60919999999999</v>
      </c>
      <c r="BA24" s="88">
        <v>1097.462</v>
      </c>
      <c r="BB24" s="88">
        <v>1632.144</v>
      </c>
      <c r="BD24" s="88">
        <f t="shared" si="13"/>
        <v>3255.3525</v>
      </c>
    </row>
    <row r="25" spans="1:56" x14ac:dyDescent="0.2">
      <c r="A25" s="87" t="s">
        <v>734</v>
      </c>
      <c r="B25" s="87" t="s">
        <v>877</v>
      </c>
      <c r="C25" s="95">
        <f t="shared" si="0"/>
        <v>132.23645383427672</v>
      </c>
      <c r="D25" s="95">
        <f t="shared" si="1"/>
        <v>209.9900200307319</v>
      </c>
      <c r="E25" s="95">
        <f t="shared" si="2"/>
        <v>316.73890579116073</v>
      </c>
      <c r="F25" s="95">
        <f t="shared" si="3"/>
        <v>371.07063664899454</v>
      </c>
      <c r="J25" s="87" t="s">
        <v>877</v>
      </c>
      <c r="K25" s="87" t="s">
        <v>733</v>
      </c>
      <c r="L25" s="94">
        <v>0.27486116882399098</v>
      </c>
      <c r="M25" s="94">
        <v>0.71628941337044905</v>
      </c>
      <c r="N25" s="94">
        <v>1.70033337635662</v>
      </c>
      <c r="O25" s="94">
        <v>3.2077294106016199</v>
      </c>
      <c r="Q25" s="87" t="s">
        <v>875</v>
      </c>
      <c r="R25" s="94">
        <f t="shared" si="4"/>
        <v>0.22444128011144701</v>
      </c>
      <c r="S25" s="94">
        <f t="shared" si="5"/>
        <v>0.58019957874304895</v>
      </c>
      <c r="T25" s="94">
        <f t="shared" si="6"/>
        <v>1.3529878554130499</v>
      </c>
      <c r="U25" s="94">
        <f t="shared" si="7"/>
        <v>2.4848467129312799</v>
      </c>
      <c r="W25" s="87" t="s">
        <v>875</v>
      </c>
      <c r="X25" s="96">
        <f>VLOOKUP(INDEX($AG$40:$AG$72,MATCH($W25,$AH$40:$AH$72,0)),$AH$40:$AL$72,COLUMNS($AH$40:AI$40),)*$U$33</f>
        <v>134.93896297726513</v>
      </c>
      <c r="Y25" s="96">
        <f>VLOOKUP(INDEX($AG$40:$AG$72,MATCH($W25,$AH$40:$AH$72,0)),$AH$40:$AL$72,COLUMNS($AH$40:AJ$40),)*$U$33</f>
        <v>45.754963393451455</v>
      </c>
      <c r="Z25" s="96">
        <f>VLOOKUP(INDEX($AG$40:$AG$72,MATCH($W25,$AH$40:$AH$72,0)),$AH$40:$AL$72,COLUMNS($AH$40:AK$40),)*$U$33</f>
        <v>99.744457172074775</v>
      </c>
      <c r="AA25" s="96">
        <f>VLOOKUP(INDEX($AG$40:$AG$72,MATCH($W25,$AH$40:$AH$72,0)),$AH$40:$AL$72,COLUMNS($AH$40:AL$40),)*$U$33</f>
        <v>266.47968891677976</v>
      </c>
      <c r="AH25" s="87" t="s">
        <v>875</v>
      </c>
      <c r="AI25" s="88">
        <f>Sheet2!K24</f>
        <v>2926.321006953488</v>
      </c>
      <c r="AJ25" s="88">
        <f>Sheet2!L24</f>
        <v>9138.2761662715875</v>
      </c>
      <c r="AK25" s="88">
        <f>Sheet2!M24</f>
        <v>8859.5801915618213</v>
      </c>
      <c r="AL25" s="88">
        <f>Sheet2!N24</f>
        <v>1595.885512863241</v>
      </c>
      <c r="AN25" s="88">
        <f t="shared" si="8"/>
        <v>22520.06287765014</v>
      </c>
      <c r="AO25" s="88"/>
      <c r="AP25" s="87" t="s">
        <v>875</v>
      </c>
      <c r="AQ25" s="104">
        <f t="shared" si="9"/>
        <v>1.7898146806851468E-4</v>
      </c>
      <c r="AR25" s="104">
        <f t="shared" si="10"/>
        <v>5.5892093860118459E-4</v>
      </c>
      <c r="AS25" s="104">
        <f t="shared" si="11"/>
        <v>5.4187516181189454E-4</v>
      </c>
      <c r="AT25" s="104">
        <f t="shared" si="12"/>
        <v>9.7608543725318422E-5</v>
      </c>
      <c r="AU25" s="88"/>
      <c r="AV25" s="88"/>
      <c r="AX25" s="87" t="s">
        <v>875</v>
      </c>
      <c r="AY25" s="88">
        <v>165.4152</v>
      </c>
      <c r="AZ25" s="88">
        <v>175.1534</v>
      </c>
      <c r="BA25" s="88">
        <v>370.18430000000001</v>
      </c>
      <c r="BB25" s="88">
        <v>178.14840000000001</v>
      </c>
      <c r="BD25" s="88">
        <f t="shared" si="13"/>
        <v>888.90129999999999</v>
      </c>
    </row>
    <row r="26" spans="1:56" x14ac:dyDescent="0.2">
      <c r="A26" s="87" t="s">
        <v>735</v>
      </c>
      <c r="B26" s="87" t="s">
        <v>873</v>
      </c>
      <c r="C26" s="95">
        <f t="shared" si="0"/>
        <v>48.094466643923973</v>
      </c>
      <c r="D26" s="95">
        <f t="shared" si="1"/>
        <v>56.958412504236037</v>
      </c>
      <c r="E26" s="95">
        <f t="shared" si="2"/>
        <v>150.25445881009114</v>
      </c>
      <c r="F26" s="95">
        <f t="shared" si="3"/>
        <v>231.19796298875315</v>
      </c>
      <c r="J26" s="87" t="s">
        <v>877</v>
      </c>
      <c r="K26" s="87" t="s">
        <v>734</v>
      </c>
      <c r="L26" s="94">
        <v>3.5039697542312502E-2</v>
      </c>
      <c r="M26" s="94">
        <v>9.0922739394698304E-2</v>
      </c>
      <c r="N26" s="94">
        <v>0.21439428429725199</v>
      </c>
      <c r="O26" s="94">
        <v>0.40012403374352001</v>
      </c>
      <c r="Q26" s="87" t="s">
        <v>876</v>
      </c>
      <c r="R26" s="94">
        <f t="shared" si="4"/>
        <v>0.21760575711973701</v>
      </c>
      <c r="S26" s="94">
        <f t="shared" si="5"/>
        <v>0.567734876826684</v>
      </c>
      <c r="T26" s="94">
        <f t="shared" si="6"/>
        <v>1.3514112397545699</v>
      </c>
      <c r="U26" s="94">
        <f t="shared" si="7"/>
        <v>2.5598188203333301</v>
      </c>
      <c r="W26" s="87" t="s">
        <v>876</v>
      </c>
      <c r="X26" s="96">
        <f>VLOOKUP(INDEX($AG$40:$AG$72,MATCH($W26,$AH$40:$AH$72,0)),$AH$40:$AL$72,COLUMNS($AH$40:AI$40),)*$U$33</f>
        <v>35.900373777617112</v>
      </c>
      <c r="Y26" s="96">
        <f>VLOOKUP(INDEX($AG$40:$AG$72,MATCH($W26,$AH$40:$AH$72,0)),$AH$40:$AL$72,COLUMNS($AH$40:AJ$40),)*$U$33</f>
        <v>44.782031901537529</v>
      </c>
      <c r="Z26" s="96">
        <f>VLOOKUP(INDEX($AG$40:$AG$72,MATCH($W26,$AH$40:$AH$72,0)),$AH$40:$AL$72,COLUMNS($AH$40:AK$40),)*$U$33</f>
        <v>76.94802165387847</v>
      </c>
      <c r="AA26" s="96">
        <f>VLOOKUP(INDEX($AG$40:$AG$72,MATCH($W26,$AH$40:$AH$72,0)),$AH$40:$AL$72,COLUMNS($AH$40:AL$40),)*$U$33</f>
        <v>124.24996366384428</v>
      </c>
      <c r="AH26" s="87" t="s">
        <v>876</v>
      </c>
      <c r="AI26" s="88">
        <f>Sheet2!K25</f>
        <v>16392.600459307483</v>
      </c>
      <c r="AJ26" s="88">
        <f>Sheet2!L25</f>
        <v>48095.774011399968</v>
      </c>
      <c r="AK26" s="88">
        <f>Sheet2!M25</f>
        <v>42119.379198741022</v>
      </c>
      <c r="AL26" s="88">
        <f>Sheet2!N25</f>
        <v>8955.2218333257315</v>
      </c>
      <c r="AN26" s="88">
        <f t="shared" si="8"/>
        <v>115562.97550277421</v>
      </c>
      <c r="AO26" s="88"/>
      <c r="AP26" s="87" t="s">
        <v>876</v>
      </c>
      <c r="AQ26" s="104">
        <f t="shared" si="9"/>
        <v>1.0026144393235719E-3</v>
      </c>
      <c r="AR26" s="104">
        <f t="shared" si="10"/>
        <v>2.941663686245309E-3</v>
      </c>
      <c r="AS26" s="104">
        <f t="shared" si="11"/>
        <v>2.5761317043523344E-3</v>
      </c>
      <c r="AT26" s="104">
        <f t="shared" si="12"/>
        <v>5.4772485547527317E-4</v>
      </c>
      <c r="AU26" s="88"/>
      <c r="AV26" s="88"/>
      <c r="AX26" s="87" t="s">
        <v>876</v>
      </c>
      <c r="AY26" s="88">
        <v>246.52610000000001</v>
      </c>
      <c r="AZ26" s="88">
        <v>902.24980000000005</v>
      </c>
      <c r="BA26" s="88">
        <v>1357.674</v>
      </c>
      <c r="BB26" s="88">
        <v>466.1103</v>
      </c>
      <c r="BD26" s="88">
        <f t="shared" si="13"/>
        <v>2972.5601999999999</v>
      </c>
    </row>
    <row r="27" spans="1:56" x14ac:dyDescent="0.2">
      <c r="A27" s="87" t="s">
        <v>736</v>
      </c>
      <c r="B27" s="87" t="s">
        <v>875</v>
      </c>
      <c r="C27" s="95">
        <f t="shared" si="0"/>
        <v>223.09876670107604</v>
      </c>
      <c r="D27" s="95">
        <f t="shared" si="1"/>
        <v>75.648098060837697</v>
      </c>
      <c r="E27" s="95">
        <f t="shared" si="2"/>
        <v>164.91060024010559</v>
      </c>
      <c r="F27" s="95">
        <f t="shared" si="3"/>
        <v>440.57912286043336</v>
      </c>
      <c r="J27" s="87" t="s">
        <v>873</v>
      </c>
      <c r="K27" s="87" t="s">
        <v>735</v>
      </c>
      <c r="L27" s="94">
        <v>0.26696336673947002</v>
      </c>
      <c r="M27" s="94">
        <v>0.69469695539214604</v>
      </c>
      <c r="N27" s="94">
        <v>1.6419857121010799</v>
      </c>
      <c r="O27" s="94">
        <v>3.0790238115369601</v>
      </c>
      <c r="Q27" s="87" t="s">
        <v>877</v>
      </c>
      <c r="R27" s="94">
        <f t="shared" si="4"/>
        <v>1.9884650362911949</v>
      </c>
      <c r="S27" s="94">
        <f t="shared" si="5"/>
        <v>5.167260969008189</v>
      </c>
      <c r="T27" s="94">
        <f t="shared" si="6"/>
        <v>12.157389479254887</v>
      </c>
      <c r="U27" s="94">
        <f t="shared" si="7"/>
        <v>22.653940968856126</v>
      </c>
      <c r="W27" s="87" t="s">
        <v>877</v>
      </c>
      <c r="X27" s="96">
        <f>VLOOKUP(INDEX($AG$40:$AG$72,MATCH($W27,$AH$40:$AH$72,0)),$AH$40:$AL$72,COLUMNS($AH$40:AI$40),)*$U$33</f>
        <v>36.617283003937715</v>
      </c>
      <c r="Y27" s="96">
        <f>VLOOKUP(INDEX($AG$40:$AG$72,MATCH($W27,$AH$40:$AH$72,0)),$AH$40:$AL$72,COLUMNS($AH$40:AJ$40),)*$U$33</f>
        <v>58.147838727619764</v>
      </c>
      <c r="Z27" s="96">
        <f>VLOOKUP(INDEX($AG$40:$AG$72,MATCH($W27,$AH$40:$AH$72,0)),$AH$40:$AL$72,COLUMNS($AH$40:AK$40),)*$U$33</f>
        <v>87.707419666952504</v>
      </c>
      <c r="AA27" s="96">
        <f>VLOOKUP(INDEX($AG$40:$AG$72,MATCH($W27,$AH$40:$AH$72,0)),$AH$40:$AL$72,COLUMNS($AH$40:AL$40),)*$U$33</f>
        <v>102.75229048153409</v>
      </c>
      <c r="AH27" s="87" t="s">
        <v>877</v>
      </c>
      <c r="AI27" s="88">
        <f>Sheet2!K26</f>
        <v>13583.905664672684</v>
      </c>
      <c r="AJ27" s="88">
        <f>Sheet2!L26</f>
        <v>33354.272668860511</v>
      </c>
      <c r="AK27" s="88">
        <f>Sheet2!M26</f>
        <v>69383.591356903999</v>
      </c>
      <c r="AL27" s="88">
        <f>Sheet2!N26</f>
        <v>22755.809039322434</v>
      </c>
      <c r="AN27" s="88">
        <f t="shared" si="8"/>
        <v>139077.57872975961</v>
      </c>
      <c r="AO27" s="88"/>
      <c r="AP27" s="87" t="s">
        <v>877</v>
      </c>
      <c r="AQ27" s="104">
        <f t="shared" si="9"/>
        <v>8.3082729891566307E-4</v>
      </c>
      <c r="AR27" s="104">
        <f t="shared" si="10"/>
        <v>2.0400347994785372E-3</v>
      </c>
      <c r="AS27" s="104">
        <f t="shared" si="11"/>
        <v>4.2436824297184721E-3</v>
      </c>
      <c r="AT27" s="104">
        <f t="shared" si="12"/>
        <v>1.3918049657801748E-3</v>
      </c>
      <c r="AU27" s="88"/>
      <c r="AV27" s="88"/>
      <c r="AX27" s="87" t="s">
        <v>877</v>
      </c>
      <c r="AY27" s="88">
        <v>208.36600000000001</v>
      </c>
      <c r="AZ27" s="88">
        <v>812.45839999999998</v>
      </c>
      <c r="BA27" s="88">
        <v>2549.2310000000002</v>
      </c>
      <c r="BB27" s="88">
        <v>979.48969999999997</v>
      </c>
      <c r="BD27" s="88">
        <f t="shared" si="13"/>
        <v>4549.5451000000003</v>
      </c>
    </row>
    <row r="28" spans="1:56" x14ac:dyDescent="0.2">
      <c r="A28" s="87" t="s">
        <v>737</v>
      </c>
      <c r="B28" s="87" t="s">
        <v>877</v>
      </c>
      <c r="C28" s="95">
        <f t="shared" si="0"/>
        <v>132.23645383427672</v>
      </c>
      <c r="D28" s="95">
        <f t="shared" si="1"/>
        <v>209.9900200307319</v>
      </c>
      <c r="E28" s="95">
        <f t="shared" si="2"/>
        <v>316.73890579116073</v>
      </c>
      <c r="F28" s="95">
        <f t="shared" si="3"/>
        <v>371.07063664899454</v>
      </c>
      <c r="J28" s="87" t="s">
        <v>875</v>
      </c>
      <c r="K28" s="87" t="s">
        <v>736</v>
      </c>
      <c r="L28" s="94">
        <v>0.22444128011144701</v>
      </c>
      <c r="M28" s="94">
        <v>0.58019957874304895</v>
      </c>
      <c r="N28" s="94">
        <v>1.3529878554130499</v>
      </c>
      <c r="O28" s="94">
        <v>2.4848467129312799</v>
      </c>
      <c r="Q28" s="87" t="s">
        <v>878</v>
      </c>
      <c r="R28" s="94">
        <f t="shared" si="4"/>
        <v>10.964867443484875</v>
      </c>
      <c r="S28" s="94">
        <f t="shared" si="5"/>
        <v>27.711982708204481</v>
      </c>
      <c r="T28" s="94">
        <f t="shared" si="6"/>
        <v>52.271803862987369</v>
      </c>
      <c r="U28" s="94">
        <f t="shared" si="7"/>
        <v>64.207426952768657</v>
      </c>
      <c r="W28" s="87" t="s">
        <v>878</v>
      </c>
      <c r="X28" s="96">
        <f>VLOOKUP(INDEX($AG$40:$AG$72,MATCH($W28,$AH$40:$AH$72,0)),$AH$40:$AL$72,COLUMNS($AH$40:AI$40),)*$U$33</f>
        <v>48.148913762835946</v>
      </c>
      <c r="Y28" s="96">
        <f>VLOOKUP(INDEX($AG$40:$AG$72,MATCH($W28,$AH$40:$AH$72,0)),$AH$40:$AL$72,COLUMNS($AH$40:AJ$40),)*$U$33</f>
        <v>61.469595440281026</v>
      </c>
      <c r="Z28" s="96">
        <f>VLOOKUP(INDEX($AG$40:$AG$72,MATCH($W28,$AH$40:$AH$72,0)),$AH$40:$AL$72,COLUMNS($AH$40:AK$40),)*$U$33</f>
        <v>120.14904707830674</v>
      </c>
      <c r="AA28" s="96">
        <f>VLOOKUP(INDEX($AG$40:$AG$72,MATCH($W28,$AH$40:$AH$72,0)),$AH$40:$AL$72,COLUMNS($AH$40:AL$40),)*$U$33</f>
        <v>365.99746042460151</v>
      </c>
      <c r="AH28" s="87" t="s">
        <v>878</v>
      </c>
      <c r="AI28" s="88">
        <f>Sheet2!K27</f>
        <v>121730.28196893468</v>
      </c>
      <c r="AJ28" s="88">
        <f>Sheet2!L27</f>
        <v>323400.94327136409</v>
      </c>
      <c r="AK28" s="88">
        <f>Sheet2!M27</f>
        <v>409816.6041827997</v>
      </c>
      <c r="AL28" s="88">
        <f>Sheet2!N27</f>
        <v>178628.64405286592</v>
      </c>
      <c r="AN28" s="88">
        <f t="shared" si="8"/>
        <v>1033576.4734759644</v>
      </c>
      <c r="AO28" s="88"/>
      <c r="AP28" s="87" t="s">
        <v>878</v>
      </c>
      <c r="AQ28" s="104">
        <f t="shared" si="9"/>
        <v>7.4453433247490845E-3</v>
      </c>
      <c r="AR28" s="104">
        <f t="shared" si="10"/>
        <v>1.9780049920672012E-2</v>
      </c>
      <c r="AS28" s="104">
        <f t="shared" si="11"/>
        <v>2.5065458396805587E-2</v>
      </c>
      <c r="AT28" s="104">
        <f t="shared" si="12"/>
        <v>1.0925396385324948E-2</v>
      </c>
      <c r="AU28" s="88"/>
      <c r="AV28" s="88"/>
      <c r="AX28" s="87" t="s">
        <v>878</v>
      </c>
      <c r="AY28" s="88">
        <v>2455.2809999999999</v>
      </c>
      <c r="AZ28" s="88">
        <v>8327.5589999999993</v>
      </c>
      <c r="BA28" s="88">
        <v>20626.52</v>
      </c>
      <c r="BB28" s="88">
        <v>27387.05</v>
      </c>
      <c r="BD28" s="88">
        <f t="shared" si="13"/>
        <v>58796.41</v>
      </c>
    </row>
    <row r="29" spans="1:56" x14ac:dyDescent="0.2">
      <c r="A29" s="87" t="s">
        <v>738</v>
      </c>
      <c r="B29" s="87" t="s">
        <v>877</v>
      </c>
      <c r="C29" s="95">
        <f t="shared" si="0"/>
        <v>132.23645383427672</v>
      </c>
      <c r="D29" s="95">
        <f t="shared" si="1"/>
        <v>209.9900200307319</v>
      </c>
      <c r="E29" s="95">
        <f t="shared" si="2"/>
        <v>316.73890579116073</v>
      </c>
      <c r="F29" s="95">
        <f t="shared" si="3"/>
        <v>371.07063664899454</v>
      </c>
      <c r="J29" s="87" t="s">
        <v>877</v>
      </c>
      <c r="K29" s="87" t="s">
        <v>737</v>
      </c>
      <c r="L29" s="94">
        <v>0.17051733707442299</v>
      </c>
      <c r="M29" s="94">
        <v>0.44152393885108998</v>
      </c>
      <c r="N29" s="94">
        <v>1.03459332714346</v>
      </c>
      <c r="O29" s="94">
        <v>1.91352810398593</v>
      </c>
      <c r="Q29" s="87" t="s">
        <v>18</v>
      </c>
      <c r="R29" s="94">
        <f t="shared" si="4"/>
        <v>0.43790985401574101</v>
      </c>
      <c r="S29" s="94">
        <f t="shared" si="5"/>
        <v>2.6267560134846999</v>
      </c>
      <c r="T29" s="94">
        <f t="shared" si="6"/>
        <v>2.3265072983478001</v>
      </c>
      <c r="U29" s="94">
        <f t="shared" si="7"/>
        <v>5.9468694998924096</v>
      </c>
      <c r="W29" s="87" t="s">
        <v>18</v>
      </c>
      <c r="X29" s="96">
        <f>VLOOKUP(INDEX($AG$40:$AG$72,MATCH($W29,$AH$40:$AH$72,0)),$AH$40:$AL$72,COLUMNS($AH$40:AI$40),)*$U$33</f>
        <v>163.18456953667632</v>
      </c>
      <c r="Y29" s="96">
        <f>VLOOKUP(INDEX($AG$40:$AG$72,MATCH($W29,$AH$40:$AH$72,0)),$AH$40:$AL$72,COLUMNS($AH$40:AJ$40),)*$U$33</f>
        <v>223.38497719926562</v>
      </c>
      <c r="Z29" s="96">
        <f>VLOOKUP(INDEX($AG$40:$AG$72,MATCH($W29,$AH$40:$AH$72,0)),$AH$40:$AL$72,COLUMNS($AH$40:AK$40),)*$U$33</f>
        <v>180.43168942521967</v>
      </c>
      <c r="AA29" s="96">
        <f>VLOOKUP(INDEX($AG$40:$AG$72,MATCH($W29,$AH$40:$AH$72,0)),$AH$40:$AL$72,COLUMNS($AH$40:AL$40),)*$U$33</f>
        <v>304.79742633192041</v>
      </c>
      <c r="AH29" s="87" t="s">
        <v>18</v>
      </c>
      <c r="AI29" s="88">
        <f>Sheet2!K28</f>
        <v>3993.6955324396972</v>
      </c>
      <c r="AJ29" s="88">
        <f>Sheet2!L28</f>
        <v>10282.684287205722</v>
      </c>
      <c r="AK29" s="88">
        <f>Sheet2!M28</f>
        <v>14382.71909716588</v>
      </c>
      <c r="AL29" s="88">
        <f>Sheet2!N28</f>
        <v>12346.292733146978</v>
      </c>
      <c r="AN29" s="88">
        <f t="shared" si="8"/>
        <v>41005.391649958277</v>
      </c>
      <c r="AO29" s="88"/>
      <c r="AP29" s="87" t="s">
        <v>18</v>
      </c>
      <c r="AQ29" s="104">
        <f t="shared" si="9"/>
        <v>2.4426489360402786E-4</v>
      </c>
      <c r="AR29" s="104">
        <f t="shared" si="10"/>
        <v>6.2891594088138969E-4</v>
      </c>
      <c r="AS29" s="104">
        <f t="shared" si="11"/>
        <v>8.7968482360989571E-4</v>
      </c>
      <c r="AT29" s="104">
        <f t="shared" si="12"/>
        <v>7.5513164595800738E-4</v>
      </c>
      <c r="AU29" s="88"/>
      <c r="AV29" s="88"/>
      <c r="AX29" s="89" t="s">
        <v>18</v>
      </c>
      <c r="AY29" s="88">
        <v>273.00470000000001</v>
      </c>
      <c r="AZ29" s="88">
        <v>962.22479999999996</v>
      </c>
      <c r="BA29" s="88">
        <v>1087.1010000000001</v>
      </c>
      <c r="BB29" s="88">
        <v>1576.3910000000001</v>
      </c>
      <c r="BD29" s="88">
        <f t="shared" si="13"/>
        <v>3898.7215000000001</v>
      </c>
    </row>
    <row r="30" spans="1:56" x14ac:dyDescent="0.2">
      <c r="A30" s="87" t="s">
        <v>739</v>
      </c>
      <c r="B30" s="87" t="s">
        <v>877</v>
      </c>
      <c r="C30" s="95">
        <f t="shared" si="0"/>
        <v>132.23645383427672</v>
      </c>
      <c r="D30" s="95">
        <f t="shared" si="1"/>
        <v>209.9900200307319</v>
      </c>
      <c r="E30" s="95">
        <f t="shared" si="2"/>
        <v>316.73890579116073</v>
      </c>
      <c r="F30" s="95">
        <f t="shared" si="3"/>
        <v>371.07063664899454</v>
      </c>
      <c r="J30" s="87" t="s">
        <v>877</v>
      </c>
      <c r="K30" s="87" t="s">
        <v>738</v>
      </c>
      <c r="L30" s="94">
        <v>4.6695162888672502E-2</v>
      </c>
      <c r="M30" s="94">
        <v>0.121302347512319</v>
      </c>
      <c r="N30" s="94">
        <v>0.28677498097250897</v>
      </c>
      <c r="O30" s="94">
        <v>0.53727046164560399</v>
      </c>
      <c r="Q30" s="87" t="s">
        <v>879</v>
      </c>
      <c r="R30" s="94">
        <f t="shared" si="4"/>
        <v>1.8710121828837849</v>
      </c>
      <c r="S30" s="94">
        <f t="shared" si="5"/>
        <v>8.6986074815678691</v>
      </c>
      <c r="T30" s="94">
        <f t="shared" si="6"/>
        <v>15.431586434209549</v>
      </c>
      <c r="U30" s="94">
        <f t="shared" si="7"/>
        <v>16.478347473907579</v>
      </c>
      <c r="W30" s="87" t="s">
        <v>879</v>
      </c>
      <c r="X30" s="96">
        <f>VLOOKUP(INDEX($AG$40:$AG$72,MATCH($W30,$AH$40:$AH$72,0)),$AH$40:$AL$72,COLUMNS($AH$40:AI$40),)*$U$33</f>
        <v>24.083701202212797</v>
      </c>
      <c r="Y30" s="96">
        <f>VLOOKUP(INDEX($AG$40:$AG$72,MATCH($W30,$AH$40:$AH$72,0)),$AH$40:$AL$72,COLUMNS($AH$40:AJ$40),)*$U$33</f>
        <v>109.49205298311664</v>
      </c>
      <c r="Z30" s="96">
        <f>VLOOKUP(INDEX($AG$40:$AG$72,MATCH($W30,$AH$40:$AH$72,0)),$AH$40:$AL$72,COLUMNS($AH$40:AK$40),)*$U$33</f>
        <v>112.82459475891541</v>
      </c>
      <c r="AA30" s="96">
        <f>VLOOKUP(INDEX($AG$40:$AG$72,MATCH($W30,$AH$40:$AH$72,0)),$AH$40:$AL$72,COLUMNS($AH$40:AL$40),)*$U$33</f>
        <v>197.3610734648507</v>
      </c>
      <c r="AH30" s="87" t="s">
        <v>879</v>
      </c>
      <c r="AI30" s="88">
        <f>Sheet2!K29</f>
        <v>22013.292246810615</v>
      </c>
      <c r="AJ30" s="88">
        <f>Sheet2!L29</f>
        <v>52963.203589631354</v>
      </c>
      <c r="AK30" s="88">
        <f>Sheet2!M29</f>
        <v>71690.245840033793</v>
      </c>
      <c r="AL30" s="88">
        <f>Sheet2!N29</f>
        <v>31352.97065132565</v>
      </c>
      <c r="AN30" s="88">
        <f t="shared" si="8"/>
        <v>178019.71232780142</v>
      </c>
      <c r="AO30" s="88"/>
      <c r="AP30" s="87" t="s">
        <v>879</v>
      </c>
      <c r="AQ30" s="104">
        <f t="shared" si="9"/>
        <v>1.3463906912445029E-3</v>
      </c>
      <c r="AR30" s="104">
        <f t="shared" si="10"/>
        <v>3.2393684457579799E-3</v>
      </c>
      <c r="AS30" s="104">
        <f t="shared" si="11"/>
        <v>4.3847634679013599E-3</v>
      </c>
      <c r="AT30" s="104">
        <f t="shared" si="12"/>
        <v>1.9176299189832911E-3</v>
      </c>
      <c r="AU30" s="88"/>
      <c r="AV30" s="88"/>
      <c r="AX30" s="87" t="s">
        <v>879</v>
      </c>
      <c r="AY30" s="88">
        <v>222.08760000000001</v>
      </c>
      <c r="AZ30" s="88">
        <v>2429.2539999999999</v>
      </c>
      <c r="BA30" s="88">
        <v>3388.2849999999999</v>
      </c>
      <c r="BB30" s="88">
        <v>2592.127</v>
      </c>
      <c r="BD30" s="88">
        <f t="shared" si="13"/>
        <v>8631.7536</v>
      </c>
    </row>
    <row r="31" spans="1:56" x14ac:dyDescent="0.2">
      <c r="A31" s="87" t="s">
        <v>740</v>
      </c>
      <c r="B31" s="87" t="s">
        <v>877</v>
      </c>
      <c r="C31" s="95">
        <f t="shared" si="0"/>
        <v>132.23645383427672</v>
      </c>
      <c r="D31" s="95">
        <f t="shared" si="1"/>
        <v>209.9900200307319</v>
      </c>
      <c r="E31" s="95">
        <f t="shared" si="2"/>
        <v>316.73890579116073</v>
      </c>
      <c r="F31" s="95">
        <f t="shared" si="3"/>
        <v>371.07063664899454</v>
      </c>
      <c r="J31" s="87" t="s">
        <v>877</v>
      </c>
      <c r="K31" s="87" t="s">
        <v>739</v>
      </c>
      <c r="L31" s="94">
        <v>0.71521373265565702</v>
      </c>
      <c r="M31" s="94">
        <v>1.8581191006672899</v>
      </c>
      <c r="N31" s="94">
        <v>4.3433377990461297</v>
      </c>
      <c r="O31" s="94">
        <v>8.0295670425656507</v>
      </c>
      <c r="Q31" s="87" t="s">
        <v>880</v>
      </c>
      <c r="R31" s="94">
        <f t="shared" si="4"/>
        <v>5.8902404139500399</v>
      </c>
      <c r="S31" s="94">
        <f t="shared" si="5"/>
        <v>41.980635476449997</v>
      </c>
      <c r="T31" s="94">
        <f t="shared" si="6"/>
        <v>85.525269454511502</v>
      </c>
      <c r="U31" s="94">
        <f t="shared" si="7"/>
        <v>120.23447912311499</v>
      </c>
      <c r="W31" s="87" t="s">
        <v>880</v>
      </c>
      <c r="X31" s="96">
        <f>VLOOKUP(INDEX($AG$40:$AG$72,MATCH($W31,$AH$40:$AH$72,0)),$AH$40:$AL$72,COLUMNS($AH$40:AI$40),)*$U$33</f>
        <v>40.706985354225736</v>
      </c>
      <c r="Y31" s="96">
        <f>VLOOKUP(INDEX($AG$40:$AG$72,MATCH($W31,$AH$40:$AH$72,0)),$AH$40:$AL$72,COLUMNS($AH$40:AJ$40),)*$U$33</f>
        <v>55.640461086308179</v>
      </c>
      <c r="Z31" s="96">
        <f>VLOOKUP(INDEX($AG$40:$AG$72,MATCH($W31,$AH$40:$AH$72,0)),$AH$40:$AL$72,COLUMNS($AH$40:AK$40),)*$U$33</f>
        <v>97.203192535026517</v>
      </c>
      <c r="AA31" s="96">
        <f>VLOOKUP(INDEX($AG$40:$AG$72,MATCH($W31,$AH$40:$AH$72,0)),$AH$40:$AL$72,COLUMNS($AH$40:AL$40),)*$U$33</f>
        <v>204.74213853991657</v>
      </c>
      <c r="AH31" s="87" t="s">
        <v>880</v>
      </c>
      <c r="AI31" s="88">
        <f>Sheet2!K30</f>
        <v>445673.48653864826</v>
      </c>
      <c r="AJ31" s="88">
        <f>Sheet2!L30</f>
        <v>919114.10684102681</v>
      </c>
      <c r="AK31" s="88">
        <f>Sheet2!M30</f>
        <v>1159382.6873931547</v>
      </c>
      <c r="AL31" s="88">
        <f>Sheet2!N30</f>
        <v>301831.53654594568</v>
      </c>
      <c r="AN31" s="88">
        <f t="shared" si="8"/>
        <v>2826001.8173187752</v>
      </c>
      <c r="AO31" s="88"/>
      <c r="AP31" s="87" t="s">
        <v>880</v>
      </c>
      <c r="AQ31" s="104">
        <f t="shared" si="9"/>
        <v>2.7258559368694896E-2</v>
      </c>
      <c r="AR31" s="104">
        <f t="shared" si="10"/>
        <v>5.6215429467237302E-2</v>
      </c>
      <c r="AS31" s="104">
        <f t="shared" si="11"/>
        <v>7.0910886040789337E-2</v>
      </c>
      <c r="AT31" s="104">
        <f t="shared" si="12"/>
        <v>1.8460808432158294E-2</v>
      </c>
      <c r="AU31" s="88"/>
      <c r="AV31" s="88"/>
      <c r="AX31" s="87" t="s">
        <v>880</v>
      </c>
      <c r="AY31" s="88">
        <v>7599.7939999999999</v>
      </c>
      <c r="AZ31" s="88">
        <v>21422.799999999999</v>
      </c>
      <c r="BA31" s="88">
        <v>47208.85</v>
      </c>
      <c r="BB31" s="88">
        <v>25887.37</v>
      </c>
      <c r="BD31" s="88">
        <f t="shared" si="13"/>
        <v>102118.81399999998</v>
      </c>
    </row>
    <row r="32" spans="1:56" x14ac:dyDescent="0.2">
      <c r="A32" s="87" t="s">
        <v>741</v>
      </c>
      <c r="B32" s="87" t="s">
        <v>877</v>
      </c>
      <c r="C32" s="95">
        <f t="shared" si="0"/>
        <v>132.23645383427672</v>
      </c>
      <c r="D32" s="95">
        <f t="shared" si="1"/>
        <v>209.9900200307319</v>
      </c>
      <c r="E32" s="95">
        <f t="shared" si="2"/>
        <v>316.73890579116073</v>
      </c>
      <c r="F32" s="95">
        <f t="shared" si="3"/>
        <v>371.07063664899454</v>
      </c>
      <c r="J32" s="87" t="s">
        <v>877</v>
      </c>
      <c r="K32" s="87" t="s">
        <v>740</v>
      </c>
      <c r="L32" s="94">
        <v>0.24914525442407501</v>
      </c>
      <c r="M32" s="94">
        <v>0.64622025186753695</v>
      </c>
      <c r="N32" s="94">
        <v>1.5162081306530499</v>
      </c>
      <c r="O32" s="94">
        <v>2.8122280359206702</v>
      </c>
      <c r="U32" s="100">
        <f>SUM(R4:U31)</f>
        <v>2417.3206916698805</v>
      </c>
      <c r="AI32" s="90">
        <f>SUM(AI4:AI31)</f>
        <v>2543295.5458323951</v>
      </c>
      <c r="AJ32" s="90">
        <f t="shared" ref="AJ32:AL32" si="14">SUM(AJ4:AJ31)</f>
        <v>5000693.1326159667</v>
      </c>
      <c r="AK32" s="90">
        <f t="shared" si="14"/>
        <v>5245321.6713274373</v>
      </c>
      <c r="AL32" s="90">
        <f t="shared" si="14"/>
        <v>3560544.4063226487</v>
      </c>
      <c r="AN32" s="90">
        <f>SUM(AN4:AN31)</f>
        <v>16349854.756098447</v>
      </c>
      <c r="AO32" s="90"/>
      <c r="AP32" s="90"/>
      <c r="AQ32" s="90"/>
      <c r="AR32" s="90"/>
      <c r="AS32" s="90"/>
      <c r="AT32" s="90"/>
      <c r="AU32" s="90"/>
      <c r="AV32" s="90"/>
      <c r="AY32" s="90">
        <f>SUM(AY4:AY31)</f>
        <v>54742.518590000014</v>
      </c>
      <c r="AZ32" s="90">
        <f t="shared" ref="AZ32:BB32" si="15">SUM(AZ4:AZ31)</f>
        <v>180641.196</v>
      </c>
      <c r="BA32" s="90">
        <f t="shared" si="15"/>
        <v>272124.07899999997</v>
      </c>
      <c r="BB32" s="90">
        <f t="shared" si="15"/>
        <v>505121.18309999991</v>
      </c>
      <c r="BD32" s="90">
        <f>SUM(BD4:BD31)</f>
        <v>1012628.97669</v>
      </c>
    </row>
    <row r="33" spans="1:56" x14ac:dyDescent="0.2">
      <c r="A33" s="87" t="s">
        <v>742</v>
      </c>
      <c r="B33" s="87" t="s">
        <v>877</v>
      </c>
      <c r="C33" s="95">
        <f t="shared" si="0"/>
        <v>132.23645383427672</v>
      </c>
      <c r="D33" s="95">
        <f t="shared" si="1"/>
        <v>209.9900200307319</v>
      </c>
      <c r="E33" s="95">
        <f t="shared" si="2"/>
        <v>316.73890579116073</v>
      </c>
      <c r="F33" s="95">
        <f t="shared" si="3"/>
        <v>371.07063664899454</v>
      </c>
      <c r="J33" s="87" t="s">
        <v>877</v>
      </c>
      <c r="K33" s="87" t="s">
        <v>741</v>
      </c>
      <c r="L33" s="94">
        <v>7.46552423533412E-2</v>
      </c>
      <c r="M33" s="94">
        <v>0.19331695557096701</v>
      </c>
      <c r="N33" s="94">
        <v>0.45345211516640799</v>
      </c>
      <c r="O33" s="94">
        <v>0.83976431774231597</v>
      </c>
      <c r="U33" s="94">
        <f>U32/(BD32/1000)</f>
        <v>2.3871731377581384</v>
      </c>
      <c r="W33" s="87" t="s">
        <v>850</v>
      </c>
      <c r="AN33" s="90"/>
      <c r="AO33" s="90"/>
      <c r="AP33" s="90"/>
      <c r="AQ33" s="90"/>
      <c r="AR33" s="90"/>
      <c r="AS33" s="90"/>
      <c r="AT33" s="90"/>
      <c r="AU33" s="90"/>
      <c r="AV33" s="90"/>
      <c r="BD33" s="90"/>
    </row>
    <row r="34" spans="1:56" x14ac:dyDescent="0.2">
      <c r="A34" s="87" t="s">
        <v>743</v>
      </c>
      <c r="B34" s="87" t="s">
        <v>877</v>
      </c>
      <c r="C34" s="95">
        <f t="shared" si="0"/>
        <v>132.23645383427672</v>
      </c>
      <c r="D34" s="95">
        <f t="shared" si="1"/>
        <v>209.9900200307319</v>
      </c>
      <c r="E34" s="95">
        <f t="shared" si="2"/>
        <v>316.73890579116073</v>
      </c>
      <c r="F34" s="95">
        <f t="shared" si="3"/>
        <v>371.07063664899454</v>
      </c>
      <c r="J34" s="87" t="s">
        <v>877</v>
      </c>
      <c r="K34" s="87" t="s">
        <v>742</v>
      </c>
      <c r="L34" s="94">
        <v>5.0489287730387002E-3</v>
      </c>
      <c r="M34" s="94">
        <v>1.30964975294268E-2</v>
      </c>
      <c r="N34" s="94">
        <v>3.0874997042869501E-2</v>
      </c>
      <c r="O34" s="94">
        <v>5.7593459788043803E-2</v>
      </c>
      <c r="X34" s="87" t="s">
        <v>391</v>
      </c>
      <c r="Y34" s="87" t="s">
        <v>392</v>
      </c>
      <c r="Z34" s="87" t="s">
        <v>393</v>
      </c>
      <c r="AA34" s="87" t="s">
        <v>394</v>
      </c>
      <c r="AH34" s="87" t="s">
        <v>881</v>
      </c>
      <c r="AI34" s="90">
        <f>SUM(AI5,AI6,AI7,AI11)</f>
        <v>391196.13480593421</v>
      </c>
      <c r="AJ34" s="90">
        <f t="shared" ref="AJ34:AL34" si="16">SUM(AJ5,AJ6,AJ7,AJ11)</f>
        <v>354512.92777764687</v>
      </c>
      <c r="AK34" s="90">
        <f t="shared" si="16"/>
        <v>104406.44037176855</v>
      </c>
      <c r="AL34" s="90">
        <f t="shared" si="16"/>
        <v>38921.587766588775</v>
      </c>
      <c r="AN34" s="90"/>
      <c r="AO34" s="90"/>
      <c r="AP34" s="90"/>
      <c r="AQ34" s="90"/>
      <c r="AR34" s="90"/>
      <c r="AS34" s="90"/>
      <c r="AT34" s="90"/>
      <c r="AU34" s="90"/>
      <c r="AV34" s="90"/>
      <c r="AX34" s="87" t="s">
        <v>881</v>
      </c>
      <c r="AY34" s="90">
        <f>SUM(AY5,AY6,AY7,AY11)</f>
        <v>7081.5009</v>
      </c>
      <c r="AZ34" s="90">
        <f t="shared" ref="AZ34:BB34" si="17">SUM(AZ5,AZ6,AZ7,AZ11)</f>
        <v>8501.494200000001</v>
      </c>
      <c r="BA34" s="90">
        <f t="shared" si="17"/>
        <v>2110.2557999999999</v>
      </c>
      <c r="BB34" s="90">
        <f t="shared" si="17"/>
        <v>4601.2110000000002</v>
      </c>
      <c r="BD34" s="90"/>
    </row>
    <row r="35" spans="1:56" x14ac:dyDescent="0.2">
      <c r="A35" s="87" t="s">
        <v>347</v>
      </c>
      <c r="B35" s="87" t="s">
        <v>874</v>
      </c>
      <c r="C35" s="95">
        <f t="shared" si="0"/>
        <v>103.78231194716788</v>
      </c>
      <c r="D35" s="95">
        <f t="shared" si="1"/>
        <v>122.90968477299654</v>
      </c>
      <c r="E35" s="95">
        <f t="shared" si="2"/>
        <v>324.23179221703271</v>
      </c>
      <c r="F35" s="95">
        <f t="shared" si="3"/>
        <v>498.89853845546025</v>
      </c>
      <c r="J35" s="87" t="s">
        <v>877</v>
      </c>
      <c r="K35" s="87" t="s">
        <v>743</v>
      </c>
      <c r="L35" s="94">
        <v>0.263855067064386</v>
      </c>
      <c r="M35" s="94">
        <v>0.68545444691702695</v>
      </c>
      <c r="N35" s="94">
        <v>1.61827454402127</v>
      </c>
      <c r="O35" s="94">
        <v>3.0267678770807498</v>
      </c>
      <c r="W35" s="87" t="s">
        <v>861</v>
      </c>
      <c r="X35" s="96">
        <f>R4/X4*1000</f>
        <v>41.134445545928315</v>
      </c>
      <c r="Y35" s="96">
        <f t="shared" ref="Y35:AA35" si="18">S4/Y4*1000</f>
        <v>77.493643176756649</v>
      </c>
      <c r="Z35" s="96">
        <f t="shared" si="18"/>
        <v>74.816405401567877</v>
      </c>
      <c r="AA35" s="96">
        <f t="shared" si="18"/>
        <v>20.028125237407082</v>
      </c>
      <c r="AB35" s="99">
        <f t="shared" ref="AB35:AB61" si="19">SUM(X35:AA35)</f>
        <v>213.47261936165995</v>
      </c>
      <c r="AC35" s="101">
        <f>VLOOKUP($W35,$AH$4:$AN$31,7,)/1000</f>
        <v>579.9701405422943</v>
      </c>
      <c r="AD35" s="94">
        <f>AC35/AB35</f>
        <v>2.7168362025844797</v>
      </c>
      <c r="AH35" s="87" t="s">
        <v>10</v>
      </c>
      <c r="AI35" s="90">
        <f>SUM(AI22,AI24,AI25,AI26,AI27)</f>
        <v>51199.229815880673</v>
      </c>
      <c r="AJ35" s="90">
        <f t="shared" ref="AJ35:AL35" si="20">SUM(AJ22,AJ24,AJ25,AJ26,AJ27)</f>
        <v>121381.7142402835</v>
      </c>
      <c r="AK35" s="90">
        <f t="shared" si="20"/>
        <v>160023.65041209492</v>
      </c>
      <c r="AL35" s="90">
        <f t="shared" si="20"/>
        <v>59442.77483987563</v>
      </c>
      <c r="AN35" s="90"/>
      <c r="AO35" s="90"/>
      <c r="AP35" s="90"/>
      <c r="AQ35" s="90"/>
      <c r="AR35" s="90"/>
      <c r="AS35" s="90"/>
      <c r="AT35" s="90"/>
      <c r="AU35" s="90"/>
      <c r="AV35" s="90"/>
      <c r="AX35" s="87" t="s">
        <v>10</v>
      </c>
      <c r="AY35" s="90">
        <f>SUM(AY22,AY24,AY25,AY26,AY27)</f>
        <v>1057.181</v>
      </c>
      <c r="AZ35" s="90">
        <f t="shared" ref="AZ35:BB35" si="21">SUM(AZ22,AZ24,AZ25,AZ26,AZ27)</f>
        <v>2547.2260000000001</v>
      </c>
      <c r="BA35" s="90">
        <f t="shared" si="21"/>
        <v>5844.7849000000006</v>
      </c>
      <c r="BB35" s="90">
        <f t="shared" si="21"/>
        <v>4277.0623999999998</v>
      </c>
      <c r="BD35" s="90"/>
    </row>
    <row r="36" spans="1:56" x14ac:dyDescent="0.2">
      <c r="A36" s="87" t="s">
        <v>11</v>
      </c>
      <c r="B36" s="87" t="s">
        <v>865</v>
      </c>
      <c r="C36" s="95">
        <f t="shared" si="0"/>
        <v>16.736140918288012</v>
      </c>
      <c r="D36" s="95">
        <f t="shared" si="1"/>
        <v>32.920571380518062</v>
      </c>
      <c r="E36" s="95">
        <f t="shared" si="2"/>
        <v>67.774726290167109</v>
      </c>
      <c r="F36" s="95">
        <f t="shared" si="3"/>
        <v>695.99523710610788</v>
      </c>
      <c r="J36" s="87" t="s">
        <v>874</v>
      </c>
      <c r="K36" s="87" t="s">
        <v>347</v>
      </c>
      <c r="L36" s="94">
        <v>0.66987760093503201</v>
      </c>
      <c r="M36" s="94">
        <v>3.2164786109877799</v>
      </c>
      <c r="N36" s="94">
        <v>4.0889862126404903</v>
      </c>
      <c r="O36" s="94">
        <v>13.7986617951235</v>
      </c>
      <c r="W36" s="87" t="s">
        <v>862</v>
      </c>
      <c r="X36" s="96">
        <f t="shared" ref="X36:AA36" si="22">R5/X5*1000</f>
        <v>13.85881135083447</v>
      </c>
      <c r="Y36" s="96">
        <f t="shared" si="22"/>
        <v>35.373923207471556</v>
      </c>
      <c r="Z36" s="96">
        <f t="shared" si="22"/>
        <v>13.927590456422038</v>
      </c>
      <c r="AA36" s="96">
        <f t="shared" si="22"/>
        <v>5.3302285662142914</v>
      </c>
      <c r="AB36" s="99">
        <f t="shared" si="19"/>
        <v>68.490553580942361</v>
      </c>
      <c r="AC36" s="101">
        <f t="shared" ref="AC36:AC62" si="23">VLOOKUP($W36,$AH$4:$AN$31,7,)/1000</f>
        <v>63.63394395028093</v>
      </c>
      <c r="AD36" s="94">
        <f t="shared" ref="AD36:AD62" si="24">AC36/AB36</f>
        <v>0.92909081067768162</v>
      </c>
      <c r="AH36" s="87" t="s">
        <v>882</v>
      </c>
      <c r="AI36" s="90">
        <f>SUM(AI9,AI23)</f>
        <v>19777.141288666913</v>
      </c>
      <c r="AJ36" s="90">
        <f t="shared" ref="AJ36:AL36" si="25">SUM(AJ9,AJ23)</f>
        <v>58405.778414537803</v>
      </c>
      <c r="AK36" s="90">
        <f t="shared" si="25"/>
        <v>80520.440714517434</v>
      </c>
      <c r="AL36" s="90">
        <f t="shared" si="25"/>
        <v>69009.837730471612</v>
      </c>
      <c r="AN36" s="90"/>
      <c r="AO36" s="90"/>
      <c r="AP36" s="90"/>
      <c r="AQ36" s="90"/>
      <c r="AR36" s="90"/>
      <c r="AS36" s="90"/>
      <c r="AT36" s="90"/>
      <c r="AU36" s="90"/>
      <c r="AV36" s="90"/>
      <c r="AX36" s="87" t="s">
        <v>882</v>
      </c>
      <c r="AY36" s="90">
        <f>SUM(AY9,AY23)</f>
        <v>437.03399999999999</v>
      </c>
      <c r="AZ36" s="90">
        <f t="shared" ref="AZ36:BB36" si="26">SUM(AZ9,AZ23)</f>
        <v>3799.2532999999999</v>
      </c>
      <c r="BA36" s="90">
        <f t="shared" si="26"/>
        <v>4660.2078999999994</v>
      </c>
      <c r="BB36" s="90">
        <f t="shared" si="26"/>
        <v>11540.605</v>
      </c>
      <c r="BD36" s="90"/>
    </row>
    <row r="37" spans="1:56" x14ac:dyDescent="0.2">
      <c r="A37" s="87" t="s">
        <v>348</v>
      </c>
      <c r="B37" s="87" t="s">
        <v>865</v>
      </c>
      <c r="C37" s="95">
        <f t="shared" si="0"/>
        <v>16.736140918288012</v>
      </c>
      <c r="D37" s="95">
        <f t="shared" si="1"/>
        <v>32.920571380518062</v>
      </c>
      <c r="E37" s="95">
        <f t="shared" si="2"/>
        <v>67.774726290167109</v>
      </c>
      <c r="F37" s="95">
        <f t="shared" si="3"/>
        <v>695.99523710610788</v>
      </c>
      <c r="J37" s="87" t="s">
        <v>865</v>
      </c>
      <c r="K37" s="87" t="s">
        <v>11</v>
      </c>
      <c r="L37" s="94">
        <v>0.112952987547701</v>
      </c>
      <c r="M37" s="94">
        <v>2.3576510429441</v>
      </c>
      <c r="N37" s="94">
        <v>2.1880540983310501</v>
      </c>
      <c r="O37" s="94">
        <v>1.21569280774199</v>
      </c>
      <c r="W37" s="87" t="s">
        <v>863</v>
      </c>
      <c r="X37" s="96">
        <f t="shared" ref="X37:AA37" si="27">R6/X6*1000</f>
        <v>0</v>
      </c>
      <c r="Y37" s="96">
        <f t="shared" si="27"/>
        <v>40.186798860649354</v>
      </c>
      <c r="Z37" s="96">
        <f t="shared" si="27"/>
        <v>1.2506397700340022</v>
      </c>
      <c r="AA37" s="96">
        <f t="shared" si="27"/>
        <v>0</v>
      </c>
      <c r="AB37" s="99">
        <f t="shared" si="19"/>
        <v>41.437438630683353</v>
      </c>
      <c r="AC37" s="101">
        <f t="shared" si="23"/>
        <v>7.6173537387098404</v>
      </c>
      <c r="AD37" s="94">
        <f t="shared" si="24"/>
        <v>0.18382781345634105</v>
      </c>
      <c r="AN37" s="90"/>
      <c r="AO37" s="90"/>
      <c r="AP37" s="90"/>
      <c r="AQ37" s="90"/>
      <c r="AR37" s="90"/>
      <c r="AS37" s="90"/>
      <c r="AT37" s="90"/>
      <c r="AU37" s="90"/>
      <c r="AV37" s="90"/>
      <c r="BD37" s="90"/>
    </row>
    <row r="38" spans="1:56" x14ac:dyDescent="0.2">
      <c r="A38" s="87" t="s">
        <v>349</v>
      </c>
      <c r="B38" s="87" t="s">
        <v>865</v>
      </c>
      <c r="C38" s="95">
        <f t="shared" si="0"/>
        <v>16.736140918288012</v>
      </c>
      <c r="D38" s="95">
        <f t="shared" si="1"/>
        <v>32.920571380518062</v>
      </c>
      <c r="E38" s="95">
        <f t="shared" si="2"/>
        <v>67.774726290167109</v>
      </c>
      <c r="F38" s="95">
        <f t="shared" si="3"/>
        <v>695.99523710610788</v>
      </c>
      <c r="J38" s="87" t="s">
        <v>865</v>
      </c>
      <c r="K38" s="87" t="s">
        <v>348</v>
      </c>
      <c r="L38" s="94">
        <v>0.13855742898978901</v>
      </c>
      <c r="M38" s="94">
        <v>2.1617525477411199</v>
      </c>
      <c r="N38" s="94">
        <v>1.1930260276763001</v>
      </c>
      <c r="O38" s="94">
        <v>3.09397959217192</v>
      </c>
      <c r="W38" s="87" t="s">
        <v>864</v>
      </c>
      <c r="X38" s="96">
        <f t="shared" ref="X38:AA38" si="28">R7/X7*1000</f>
        <v>23.435281387578847</v>
      </c>
      <c r="Y38" s="96">
        <f t="shared" si="28"/>
        <v>17.553191379483234</v>
      </c>
      <c r="Z38" s="96">
        <f t="shared" si="28"/>
        <v>17.17481132430639</v>
      </c>
      <c r="AA38" s="96">
        <f t="shared" si="28"/>
        <v>11.052366841746696</v>
      </c>
      <c r="AB38" s="99">
        <f t="shared" si="19"/>
        <v>69.215650933115171</v>
      </c>
      <c r="AC38" s="101">
        <f t="shared" si="23"/>
        <v>239.51066765852724</v>
      </c>
      <c r="AD38" s="94">
        <f t="shared" si="24"/>
        <v>3.460354189112119</v>
      </c>
    </row>
    <row r="39" spans="1:56" x14ac:dyDescent="0.2">
      <c r="A39" s="87" t="s">
        <v>350</v>
      </c>
      <c r="B39" s="87" t="s">
        <v>865</v>
      </c>
      <c r="C39" s="95">
        <f t="shared" si="0"/>
        <v>16.736140918288012</v>
      </c>
      <c r="D39" s="95">
        <f t="shared" si="1"/>
        <v>32.920571380518062</v>
      </c>
      <c r="E39" s="95">
        <f t="shared" si="2"/>
        <v>67.774726290167109</v>
      </c>
      <c r="F39" s="95">
        <f t="shared" si="3"/>
        <v>695.99523710610788</v>
      </c>
      <c r="J39" s="87" t="s">
        <v>865</v>
      </c>
      <c r="K39" s="87" t="s">
        <v>349</v>
      </c>
      <c r="L39" s="94">
        <v>2.8498606321982301E-2</v>
      </c>
      <c r="M39" s="94">
        <v>0.41297322036705397</v>
      </c>
      <c r="N39" s="94">
        <v>0.40158499316108298</v>
      </c>
      <c r="O39" s="94">
        <v>6.99171946539014E-3</v>
      </c>
      <c r="W39" s="87" t="s">
        <v>865</v>
      </c>
      <c r="X39" s="96">
        <f t="shared" ref="X39:AA39" si="29">R8/X8*1000</f>
        <v>39.567262389748684</v>
      </c>
      <c r="Y39" s="96">
        <f t="shared" si="29"/>
        <v>242.1846364389678</v>
      </c>
      <c r="Z39" s="96">
        <f t="shared" si="29"/>
        <v>92.262699600623648</v>
      </c>
      <c r="AA39" s="96">
        <f t="shared" si="29"/>
        <v>11.640207793132957</v>
      </c>
      <c r="AB39" s="99">
        <f t="shared" si="19"/>
        <v>385.6548062224731</v>
      </c>
      <c r="AC39" s="101">
        <f t="shared" si="23"/>
        <v>250.79495857456794</v>
      </c>
      <c r="AD39" s="94">
        <f t="shared" si="24"/>
        <v>0.65030943353495141</v>
      </c>
      <c r="AI39" s="87" t="s">
        <v>857</v>
      </c>
      <c r="AJ39" s="87" t="s">
        <v>858</v>
      </c>
      <c r="AK39" s="87" t="s">
        <v>859</v>
      </c>
      <c r="AL39" s="87" t="s">
        <v>860</v>
      </c>
    </row>
    <row r="40" spans="1:56" x14ac:dyDescent="0.2">
      <c r="A40" s="87" t="s">
        <v>351</v>
      </c>
      <c r="B40" s="87" t="s">
        <v>879</v>
      </c>
      <c r="C40" s="95">
        <f t="shared" si="0"/>
        <v>51.057397581584702</v>
      </c>
      <c r="D40" s="95">
        <f t="shared" si="1"/>
        <v>232.1229297043962</v>
      </c>
      <c r="E40" s="95">
        <f t="shared" si="2"/>
        <v>239.18791149334834</v>
      </c>
      <c r="F40" s="95">
        <f t="shared" si="3"/>
        <v>418.40507446992336</v>
      </c>
      <c r="J40" s="87" t="s">
        <v>865</v>
      </c>
      <c r="K40" s="87" t="s">
        <v>350</v>
      </c>
      <c r="L40" s="94">
        <v>0.15062801646075</v>
      </c>
      <c r="M40" s="94">
        <v>0.252447055402582</v>
      </c>
      <c r="N40" s="94">
        <v>0.28377128118225198</v>
      </c>
      <c r="O40" s="94">
        <v>0.95183673434914995</v>
      </c>
      <c r="W40" s="87" t="s">
        <v>866</v>
      </c>
      <c r="X40" s="96">
        <f t="shared" ref="X40:AA40" si="30">R9/X9*1000</f>
        <v>43.291972711110155</v>
      </c>
      <c r="Y40" s="96">
        <f t="shared" si="30"/>
        <v>114.839716996061</v>
      </c>
      <c r="Z40" s="96">
        <f t="shared" si="30"/>
        <v>130.46682748060769</v>
      </c>
      <c r="AA40" s="96">
        <f t="shared" si="30"/>
        <v>65.922936447233397</v>
      </c>
      <c r="AB40" s="99">
        <f t="shared" si="19"/>
        <v>354.52145363501222</v>
      </c>
      <c r="AC40" s="101">
        <f t="shared" si="23"/>
        <v>186.68460616659476</v>
      </c>
      <c r="AD40" s="94">
        <f t="shared" si="24"/>
        <v>0.52658197198635759</v>
      </c>
      <c r="AG40" s="98" t="s">
        <v>880</v>
      </c>
      <c r="AH40" s="91" t="s">
        <v>861</v>
      </c>
      <c r="AI40" s="92">
        <f t="shared" ref="AI40:AI67" si="31">AY4/AI4*1000</f>
        <v>35.632679083933816</v>
      </c>
      <c r="AJ40" s="92">
        <f t="shared" ref="AJ40:AJ67" si="32">AZ4/AJ4*1000</f>
        <v>25.716839030334675</v>
      </c>
      <c r="AK40" s="92">
        <f t="shared" ref="AK40:AK67" si="33">BA4/AK4*1000</f>
        <v>41.609671988473373</v>
      </c>
      <c r="AL40" s="92">
        <f t="shared" ref="AL40:AL67" si="34">BB4/AL4*1000</f>
        <v>60.983383984515136</v>
      </c>
    </row>
    <row r="41" spans="1:56" x14ac:dyDescent="0.2">
      <c r="A41" s="87" t="s">
        <v>352</v>
      </c>
      <c r="B41" s="87" t="s">
        <v>879</v>
      </c>
      <c r="C41" s="95">
        <f t="shared" si="0"/>
        <v>51.057397581584702</v>
      </c>
      <c r="D41" s="95">
        <f t="shared" si="1"/>
        <v>232.1229297043962</v>
      </c>
      <c r="E41" s="95">
        <f t="shared" si="2"/>
        <v>239.18791149334834</v>
      </c>
      <c r="F41" s="95">
        <f t="shared" si="3"/>
        <v>418.40507446992336</v>
      </c>
      <c r="J41" s="87" t="s">
        <v>879</v>
      </c>
      <c r="K41" s="87" t="s">
        <v>351</v>
      </c>
      <c r="L41" s="94">
        <v>1.44866387562351</v>
      </c>
      <c r="M41" s="94">
        <v>4.9973014221968102</v>
      </c>
      <c r="N41" s="94">
        <v>3.48943448887852</v>
      </c>
      <c r="O41" s="94">
        <v>2.2301795376851201</v>
      </c>
      <c r="W41" s="87" t="s">
        <v>19</v>
      </c>
      <c r="X41" s="96">
        <f t="shared" ref="X41:AA41" si="35">R10/X10*1000</f>
        <v>243.03910157781311</v>
      </c>
      <c r="Y41" s="96">
        <f t="shared" si="35"/>
        <v>370.57783427429143</v>
      </c>
      <c r="Z41" s="96">
        <f t="shared" si="35"/>
        <v>213.40464673678554</v>
      </c>
      <c r="AA41" s="96">
        <f t="shared" si="35"/>
        <v>113.8358898599689</v>
      </c>
      <c r="AB41" s="99">
        <f t="shared" si="19"/>
        <v>940.85747244885908</v>
      </c>
      <c r="AC41" s="101">
        <f t="shared" si="23"/>
        <v>1327.5177736639014</v>
      </c>
      <c r="AD41" s="94">
        <f t="shared" si="24"/>
        <v>1.4109658609700413</v>
      </c>
      <c r="AG41" s="98" t="str">
        <f>AH69</f>
        <v>aff</v>
      </c>
      <c r="AH41" s="91" t="s">
        <v>862</v>
      </c>
      <c r="AI41" s="92">
        <f t="shared" si="31"/>
        <v>30.941044425490393</v>
      </c>
      <c r="AJ41" s="92">
        <f t="shared" si="32"/>
        <v>32.883576920853017</v>
      </c>
      <c r="AK41" s="92">
        <f t="shared" si="33"/>
        <v>26.079209145029957</v>
      </c>
      <c r="AL41" s="92">
        <f t="shared" si="34"/>
        <v>0</v>
      </c>
    </row>
    <row r="42" spans="1:56" x14ac:dyDescent="0.2">
      <c r="A42" s="87" t="s">
        <v>353</v>
      </c>
      <c r="B42" s="87" t="s">
        <v>879</v>
      </c>
      <c r="C42" s="95">
        <f t="shared" si="0"/>
        <v>51.057397581584702</v>
      </c>
      <c r="D42" s="95">
        <f t="shared" si="1"/>
        <v>232.1229297043962</v>
      </c>
      <c r="E42" s="95">
        <f t="shared" si="2"/>
        <v>239.18791149334834</v>
      </c>
      <c r="F42" s="95">
        <f t="shared" si="3"/>
        <v>418.40507446992336</v>
      </c>
      <c r="J42" s="87" t="s">
        <v>879</v>
      </c>
      <c r="K42" s="87" t="s">
        <v>352</v>
      </c>
      <c r="L42" s="94">
        <v>0.20230945817384399</v>
      </c>
      <c r="M42" s="94">
        <v>1.1169232389317201</v>
      </c>
      <c r="N42" s="94">
        <v>5.72462155446427</v>
      </c>
      <c r="O42" s="94">
        <v>6.9459212778393304</v>
      </c>
      <c r="W42" s="87" t="s">
        <v>867</v>
      </c>
      <c r="X42" s="96">
        <f t="shared" ref="X42:AA42" si="36">R11/X11*1000</f>
        <v>156.32955197692257</v>
      </c>
      <c r="Y42" s="96">
        <f t="shared" si="36"/>
        <v>117.10309993837414</v>
      </c>
      <c r="Z42" s="96">
        <f t="shared" si="36"/>
        <v>114.56170211159667</v>
      </c>
      <c r="AA42" s="96">
        <f t="shared" si="36"/>
        <v>73.673226181129522</v>
      </c>
      <c r="AB42" s="99">
        <f t="shared" si="19"/>
        <v>461.66758020802291</v>
      </c>
      <c r="AC42" s="101">
        <f t="shared" si="23"/>
        <v>578.27512537442033</v>
      </c>
      <c r="AD42" s="94">
        <f t="shared" si="24"/>
        <v>1.2525790204151983</v>
      </c>
      <c r="AG42" s="98" t="str">
        <f>AG41</f>
        <v>aff</v>
      </c>
      <c r="AH42" s="87" t="s">
        <v>863</v>
      </c>
      <c r="AI42" s="88">
        <f t="shared" si="31"/>
        <v>6.5155640558455481</v>
      </c>
      <c r="AJ42" s="88">
        <f t="shared" si="32"/>
        <v>127.09484212140681</v>
      </c>
      <c r="AK42" s="88">
        <f t="shared" si="33"/>
        <v>0</v>
      </c>
      <c r="AL42" s="88">
        <f t="shared" si="34"/>
        <v>0</v>
      </c>
    </row>
    <row r="43" spans="1:56" x14ac:dyDescent="0.2">
      <c r="A43" s="87" t="s">
        <v>12</v>
      </c>
      <c r="B43" s="87" t="s">
        <v>12</v>
      </c>
      <c r="C43" s="95">
        <f t="shared" si="0"/>
        <v>55.134611518635239</v>
      </c>
      <c r="D43" s="95">
        <f t="shared" si="1"/>
        <v>142.91095663489091</v>
      </c>
      <c r="E43" s="95">
        <f t="shared" si="2"/>
        <v>144.18642534348484</v>
      </c>
      <c r="F43" s="95">
        <f t="shared" si="3"/>
        <v>506.62373412306465</v>
      </c>
      <c r="J43" s="87" t="s">
        <v>879</v>
      </c>
      <c r="K43" s="87" t="s">
        <v>353</v>
      </c>
      <c r="L43" s="94">
        <v>0.22003884908643101</v>
      </c>
      <c r="M43" s="94">
        <v>2.5843828204393402</v>
      </c>
      <c r="N43" s="94">
        <v>6.2175303908667603</v>
      </c>
      <c r="O43" s="94">
        <v>7.3022466583831296</v>
      </c>
      <c r="W43" s="87" t="s">
        <v>17</v>
      </c>
      <c r="X43" s="96">
        <f t="shared" ref="X43:AA43" si="37">R12/X12*1000</f>
        <v>121.45138329168125</v>
      </c>
      <c r="Y43" s="96">
        <f t="shared" si="37"/>
        <v>18.449337777419334</v>
      </c>
      <c r="Z43" s="96">
        <f t="shared" si="37"/>
        <v>47.267706146209285</v>
      </c>
      <c r="AA43" s="96">
        <f t="shared" si="37"/>
        <v>52.206449029526638</v>
      </c>
      <c r="AB43" s="99">
        <f t="shared" si="19"/>
        <v>239.37487624483651</v>
      </c>
      <c r="AC43" s="101">
        <f t="shared" si="23"/>
        <v>105.67857242373549</v>
      </c>
      <c r="AD43" s="94">
        <f t="shared" si="24"/>
        <v>0.44147729319615703</v>
      </c>
      <c r="AG43" s="98" t="str">
        <f>AG42</f>
        <v>aff</v>
      </c>
      <c r="AH43" s="91" t="s">
        <v>864</v>
      </c>
      <c r="AI43" s="92">
        <f t="shared" si="31"/>
        <v>21.994223899458348</v>
      </c>
      <c r="AJ43" s="92">
        <f t="shared" si="32"/>
        <v>33.96496663211795</v>
      </c>
      <c r="AK43" s="92">
        <f t="shared" si="33"/>
        <v>23.295985981954015</v>
      </c>
      <c r="AL43" s="92">
        <f t="shared" si="34"/>
        <v>219.95191333115224</v>
      </c>
    </row>
    <row r="44" spans="1:56" x14ac:dyDescent="0.2">
      <c r="A44" s="87" t="s">
        <v>574</v>
      </c>
      <c r="B44" s="87" t="s">
        <v>866</v>
      </c>
      <c r="C44" s="95">
        <f t="shared" si="0"/>
        <v>103.32416225741272</v>
      </c>
      <c r="D44" s="95">
        <f t="shared" si="1"/>
        <v>267.82005830792247</v>
      </c>
      <c r="E44" s="95">
        <f t="shared" si="2"/>
        <v>270.21033062817753</v>
      </c>
      <c r="F44" s="95">
        <f t="shared" si="3"/>
        <v>949.4303390583425</v>
      </c>
      <c r="J44" s="87" t="s">
        <v>12</v>
      </c>
      <c r="K44" s="87" t="s">
        <v>12</v>
      </c>
      <c r="L44" s="94">
        <v>0.28273611918177499</v>
      </c>
      <c r="M44" s="94">
        <v>1.1707434035578399</v>
      </c>
      <c r="N44" s="94">
        <v>2.32180172077046</v>
      </c>
      <c r="O44" s="94">
        <v>5.8794265424809398</v>
      </c>
      <c r="W44" s="87" t="s">
        <v>868</v>
      </c>
      <c r="X44" s="96">
        <f t="shared" ref="X44:AA44" si="38">R13/X13*1000</f>
        <v>33.833855036821916</v>
      </c>
      <c r="Y44" s="96">
        <f t="shared" si="38"/>
        <v>77.484711722435094</v>
      </c>
      <c r="Z44" s="96">
        <f t="shared" si="38"/>
        <v>144.6558896761529</v>
      </c>
      <c r="AA44" s="96">
        <f t="shared" si="38"/>
        <v>64.121184905313356</v>
      </c>
      <c r="AB44" s="99">
        <f t="shared" si="19"/>
        <v>320.09564134072326</v>
      </c>
      <c r="AC44" s="101">
        <f t="shared" si="23"/>
        <v>160.0883193456684</v>
      </c>
      <c r="AD44" s="94">
        <f t="shared" si="24"/>
        <v>0.50012652054597539</v>
      </c>
      <c r="AG44" s="97" t="s">
        <v>865</v>
      </c>
      <c r="AH44" s="87" t="s">
        <v>865</v>
      </c>
      <c r="AI44" s="88">
        <f t="shared" si="31"/>
        <v>4.5592295539795487</v>
      </c>
      <c r="AJ44" s="88">
        <f t="shared" si="32"/>
        <v>8.9681631329921121</v>
      </c>
      <c r="AK44" s="88">
        <f t="shared" si="33"/>
        <v>18.463069630188865</v>
      </c>
      <c r="AL44" s="88">
        <f t="shared" si="34"/>
        <v>189.60177677374426</v>
      </c>
    </row>
    <row r="45" spans="1:56" x14ac:dyDescent="0.2">
      <c r="A45" s="87" t="s">
        <v>354</v>
      </c>
      <c r="B45" s="87" t="s">
        <v>866</v>
      </c>
      <c r="C45" s="95">
        <f t="shared" si="0"/>
        <v>103.32416225741272</v>
      </c>
      <c r="D45" s="95">
        <f t="shared" si="1"/>
        <v>267.82005830792247</v>
      </c>
      <c r="E45" s="95">
        <f t="shared" si="2"/>
        <v>270.21033062817753</v>
      </c>
      <c r="F45" s="95">
        <f t="shared" si="3"/>
        <v>949.4303390583425</v>
      </c>
      <c r="J45" s="87" t="s">
        <v>12</v>
      </c>
      <c r="K45" s="87" t="s">
        <v>574</v>
      </c>
      <c r="L45" s="94"/>
      <c r="M45" s="94">
        <v>3.5359046378824397E-5</v>
      </c>
      <c r="N45" s="94">
        <v>1.03160239557136E-5</v>
      </c>
      <c r="O45" s="94">
        <v>8.0346681386619294E-5</v>
      </c>
      <c r="W45" s="87" t="s">
        <v>869</v>
      </c>
      <c r="X45" s="96">
        <f t="shared" ref="X45:AA45" si="39">R14/X14*1000</f>
        <v>158.69400071869134</v>
      </c>
      <c r="Y45" s="96">
        <f t="shared" si="39"/>
        <v>259.55300200691289</v>
      </c>
      <c r="Z45" s="96">
        <f t="shared" si="39"/>
        <v>563.17452047148538</v>
      </c>
      <c r="AA45" s="96">
        <f t="shared" si="39"/>
        <v>741.22948597569712</v>
      </c>
      <c r="AB45" s="99">
        <f t="shared" si="19"/>
        <v>1722.6510091727869</v>
      </c>
      <c r="AC45" s="101">
        <f t="shared" si="23"/>
        <v>2585.2786801545003</v>
      </c>
      <c r="AD45" s="94">
        <f t="shared" si="24"/>
        <v>1.5007559084158</v>
      </c>
      <c r="AG45" s="97" t="s">
        <v>866</v>
      </c>
      <c r="AH45" s="87" t="s">
        <v>866</v>
      </c>
      <c r="AI45" s="88">
        <f t="shared" si="31"/>
        <v>22.792079994014788</v>
      </c>
      <c r="AJ45" s="88">
        <f t="shared" si="32"/>
        <v>59.077916138806586</v>
      </c>
      <c r="AK45" s="88">
        <f t="shared" si="33"/>
        <v>59.605181753552223</v>
      </c>
      <c r="AL45" s="88">
        <f t="shared" si="34"/>
        <v>209.43302867195379</v>
      </c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</row>
    <row r="46" spans="1:56" x14ac:dyDescent="0.2">
      <c r="A46" s="87" t="s">
        <v>355</v>
      </c>
      <c r="B46" s="87" t="s">
        <v>866</v>
      </c>
      <c r="C46" s="95">
        <f t="shared" si="0"/>
        <v>103.32416225741272</v>
      </c>
      <c r="D46" s="95">
        <f t="shared" si="1"/>
        <v>267.82005830792247</v>
      </c>
      <c r="E46" s="95">
        <f t="shared" si="2"/>
        <v>270.21033062817753</v>
      </c>
      <c r="F46" s="95">
        <f t="shared" si="3"/>
        <v>949.4303390583425</v>
      </c>
      <c r="J46" s="87" t="s">
        <v>866</v>
      </c>
      <c r="K46" s="87" t="s">
        <v>354</v>
      </c>
      <c r="L46" s="94"/>
      <c r="M46" s="94">
        <v>5.4789451926662602</v>
      </c>
      <c r="N46" s="94">
        <v>1.5984856959670699</v>
      </c>
      <c r="O46" s="94">
        <v>12.4498567923353</v>
      </c>
      <c r="W46" s="87" t="s">
        <v>870</v>
      </c>
      <c r="X46" s="96">
        <f t="shared" ref="X46:AA46" si="40">R15/X15*1000</f>
        <v>438.95715788046351</v>
      </c>
      <c r="Y46" s="96">
        <f t="shared" si="40"/>
        <v>353.43143662657599</v>
      </c>
      <c r="Z46" s="96">
        <f t="shared" si="40"/>
        <v>818.8275440202068</v>
      </c>
      <c r="AA46" s="96">
        <f t="shared" si="40"/>
        <v>932.18565539656674</v>
      </c>
      <c r="AB46" s="99">
        <f t="shared" si="19"/>
        <v>2543.4017939238129</v>
      </c>
      <c r="AC46" s="101">
        <f t="shared" si="23"/>
        <v>524.71740930474436</v>
      </c>
      <c r="AD46" s="94">
        <f t="shared" si="24"/>
        <v>0.20630535472542888</v>
      </c>
      <c r="AG46" s="97" t="s">
        <v>19</v>
      </c>
      <c r="AH46" s="87" t="s">
        <v>19</v>
      </c>
      <c r="AI46" s="88">
        <f t="shared" si="31"/>
        <v>11.93627298975472</v>
      </c>
      <c r="AJ46" s="88">
        <f t="shared" si="32"/>
        <v>22.314896423549673</v>
      </c>
      <c r="AK46" s="88">
        <f t="shared" si="33"/>
        <v>42.255093301285115</v>
      </c>
      <c r="AL46" s="88">
        <f t="shared" si="34"/>
        <v>87.634441748074565</v>
      </c>
    </row>
    <row r="47" spans="1:56" x14ac:dyDescent="0.2">
      <c r="A47" s="87" t="s">
        <v>356</v>
      </c>
      <c r="B47" s="87" t="s">
        <v>866</v>
      </c>
      <c r="C47" s="95">
        <f t="shared" si="0"/>
        <v>103.32416225741272</v>
      </c>
      <c r="D47" s="95">
        <f t="shared" si="1"/>
        <v>267.82005830792247</v>
      </c>
      <c r="E47" s="95">
        <f t="shared" si="2"/>
        <v>270.21033062817753</v>
      </c>
      <c r="F47" s="95">
        <f t="shared" si="3"/>
        <v>949.4303390583425</v>
      </c>
      <c r="J47" s="87" t="s">
        <v>866</v>
      </c>
      <c r="K47" s="87" t="s">
        <v>355</v>
      </c>
      <c r="L47" s="94">
        <v>2.0556004772266898</v>
      </c>
      <c r="M47" s="94">
        <v>5.7291045839965804</v>
      </c>
      <c r="N47" s="94">
        <v>10.4570093735501</v>
      </c>
      <c r="O47" s="94">
        <v>13.7498302246674</v>
      </c>
      <c r="W47" s="87" t="s">
        <v>14</v>
      </c>
      <c r="X47" s="96">
        <f t="shared" ref="X47:AA47" si="41">R16/X16*1000</f>
        <v>12.988467437822134</v>
      </c>
      <c r="Y47" s="96">
        <f t="shared" si="41"/>
        <v>58.721098807243237</v>
      </c>
      <c r="Z47" s="96">
        <f t="shared" si="41"/>
        <v>108.25211194045828</v>
      </c>
      <c r="AA47" s="96">
        <f t="shared" si="41"/>
        <v>47.43581600962969</v>
      </c>
      <c r="AB47" s="99">
        <f t="shared" si="19"/>
        <v>227.39749419515334</v>
      </c>
      <c r="AC47" s="101">
        <f t="shared" si="23"/>
        <v>97.705250209851059</v>
      </c>
      <c r="AD47" s="94">
        <f t="shared" si="24"/>
        <v>0.4296672245913144</v>
      </c>
      <c r="AG47" s="97" t="s">
        <v>867</v>
      </c>
      <c r="AH47" s="87" t="s">
        <v>867</v>
      </c>
      <c r="AI47" s="88">
        <f t="shared" si="31"/>
        <v>15.210628423923231</v>
      </c>
      <c r="AJ47" s="88">
        <f t="shared" si="32"/>
        <v>17.931031394681042</v>
      </c>
      <c r="AK47" s="88">
        <f t="shared" si="33"/>
        <v>18.254534417173122</v>
      </c>
      <c r="AL47" s="88">
        <f t="shared" si="34"/>
        <v>51.292719481596556</v>
      </c>
    </row>
    <row r="48" spans="1:56" x14ac:dyDescent="0.2">
      <c r="A48" s="87" t="s">
        <v>357</v>
      </c>
      <c r="B48" s="87" t="s">
        <v>866</v>
      </c>
      <c r="C48" s="95">
        <f t="shared" si="0"/>
        <v>103.32416225741272</v>
      </c>
      <c r="D48" s="95">
        <f t="shared" si="1"/>
        <v>267.82005830792247</v>
      </c>
      <c r="E48" s="95">
        <f t="shared" si="2"/>
        <v>270.21033062817753</v>
      </c>
      <c r="F48" s="95">
        <f t="shared" si="3"/>
        <v>949.4303390583425</v>
      </c>
      <c r="J48" s="87" t="s">
        <v>866</v>
      </c>
      <c r="K48" s="87" t="s">
        <v>356</v>
      </c>
      <c r="L48" s="94">
        <v>0.107043728790313</v>
      </c>
      <c r="M48" s="94">
        <v>1.7441113351333899</v>
      </c>
      <c r="N48" s="94">
        <v>1.6284764735635999</v>
      </c>
      <c r="O48" s="94">
        <v>1.00197042489071</v>
      </c>
      <c r="W48" s="87" t="s">
        <v>871</v>
      </c>
      <c r="X48" s="96">
        <f t="shared" ref="X48:AA48" si="42">R17/X17*1000</f>
        <v>62.816752887401393</v>
      </c>
      <c r="Y48" s="96">
        <f t="shared" si="42"/>
        <v>199.09407689909628</v>
      </c>
      <c r="Z48" s="96">
        <f t="shared" si="42"/>
        <v>165.26083891413617</v>
      </c>
      <c r="AA48" s="96">
        <f t="shared" si="42"/>
        <v>39.412809750756523</v>
      </c>
      <c r="AB48" s="99">
        <f t="shared" si="19"/>
        <v>466.5844784513904</v>
      </c>
      <c r="AC48" s="101">
        <f t="shared" si="23"/>
        <v>286.01641729347847</v>
      </c>
      <c r="AD48" s="94">
        <f t="shared" si="24"/>
        <v>0.61300028291291775</v>
      </c>
      <c r="AG48" s="98" t="s">
        <v>866</v>
      </c>
      <c r="AH48" s="91" t="s">
        <v>17</v>
      </c>
      <c r="AI48" s="92">
        <f t="shared" si="31"/>
        <v>29.727148595972686</v>
      </c>
      <c r="AJ48" s="92">
        <f t="shared" si="32"/>
        <v>328.77723013121278</v>
      </c>
      <c r="AK48" s="92">
        <f t="shared" si="33"/>
        <v>87.350095246443729</v>
      </c>
      <c r="AL48" s="92">
        <f t="shared" si="34"/>
        <v>226.04193418451476</v>
      </c>
    </row>
    <row r="49" spans="1:38" x14ac:dyDescent="0.2">
      <c r="A49" s="87" t="s">
        <v>13</v>
      </c>
      <c r="B49" s="87" t="s">
        <v>872</v>
      </c>
      <c r="C49" s="95">
        <f t="shared" si="0"/>
        <v>39.536671832320728</v>
      </c>
      <c r="D49" s="95">
        <f t="shared" si="1"/>
        <v>50.109572819173003</v>
      </c>
      <c r="E49" s="95">
        <f t="shared" si="2"/>
        <v>143.63122111635136</v>
      </c>
      <c r="F49" s="95">
        <f t="shared" si="3"/>
        <v>164.99866677253468</v>
      </c>
      <c r="J49" s="87" t="s">
        <v>866</v>
      </c>
      <c r="K49" s="87" t="s">
        <v>357</v>
      </c>
      <c r="L49" s="94">
        <v>0.192813200397176</v>
      </c>
      <c r="M49" s="94">
        <v>3.2435939628179802</v>
      </c>
      <c r="N49" s="94">
        <v>4.8798778914721899</v>
      </c>
      <c r="O49" s="94">
        <v>5.7567058249320198</v>
      </c>
      <c r="W49" s="87" t="s">
        <v>561</v>
      </c>
      <c r="X49" s="96">
        <f t="shared" ref="X49:AA49" si="43">R18/X18*1000</f>
        <v>87.983203827425797</v>
      </c>
      <c r="Y49" s="96">
        <f t="shared" si="43"/>
        <v>203.1928830539272</v>
      </c>
      <c r="Z49" s="96">
        <f t="shared" si="43"/>
        <v>243.87198065808226</v>
      </c>
      <c r="AA49" s="96">
        <f t="shared" si="43"/>
        <v>112.11263712804563</v>
      </c>
      <c r="AB49" s="99">
        <f t="shared" si="19"/>
        <v>647.1607046674809</v>
      </c>
      <c r="AC49" s="101">
        <f t="shared" si="23"/>
        <v>435.29352012856259</v>
      </c>
      <c r="AD49" s="94">
        <f t="shared" si="24"/>
        <v>0.67262044340628147</v>
      </c>
      <c r="AG49" s="97" t="s">
        <v>868</v>
      </c>
      <c r="AH49" s="87" t="s">
        <v>868</v>
      </c>
      <c r="AI49" s="88">
        <f t="shared" si="31"/>
        <v>11.821698027548408</v>
      </c>
      <c r="AJ49" s="88">
        <f t="shared" si="32"/>
        <v>43.08197444492</v>
      </c>
      <c r="AK49" s="88">
        <f t="shared" si="33"/>
        <v>56.471408725245709</v>
      </c>
      <c r="AL49" s="88">
        <f t="shared" si="34"/>
        <v>108.09489895693859</v>
      </c>
    </row>
    <row r="50" spans="1:38" x14ac:dyDescent="0.2">
      <c r="A50" s="87" t="s">
        <v>359</v>
      </c>
      <c r="B50" s="87" t="s">
        <v>871</v>
      </c>
      <c r="C50" s="95">
        <f t="shared" si="0"/>
        <v>94.024804484542258</v>
      </c>
      <c r="D50" s="95">
        <f t="shared" si="1"/>
        <v>149.81720477966249</v>
      </c>
      <c r="E50" s="95">
        <f t="shared" si="2"/>
        <v>206.47841195321848</v>
      </c>
      <c r="F50" s="95">
        <f t="shared" si="3"/>
        <v>554.21375856260624</v>
      </c>
      <c r="J50" s="87" t="s">
        <v>872</v>
      </c>
      <c r="K50" s="87" t="s">
        <v>13</v>
      </c>
      <c r="L50" s="94">
        <v>1.07525199482625</v>
      </c>
      <c r="M50" s="94">
        <v>2.8551898993196798</v>
      </c>
      <c r="N50" s="94">
        <v>5.3051429420769498</v>
      </c>
      <c r="O50" s="94">
        <v>2.0685048064951199</v>
      </c>
      <c r="W50" s="87" t="s">
        <v>872</v>
      </c>
      <c r="X50" s="96">
        <f t="shared" ref="X50:AA50" si="44">R19/X19*1000</f>
        <v>23.580703513248672</v>
      </c>
      <c r="Y50" s="96">
        <f t="shared" si="44"/>
        <v>49.403862798030914</v>
      </c>
      <c r="Z50" s="96">
        <f t="shared" si="44"/>
        <v>32.025420889250505</v>
      </c>
      <c r="AA50" s="96">
        <f t="shared" si="44"/>
        <v>10.869828904315513</v>
      </c>
      <c r="AB50" s="99">
        <f t="shared" si="19"/>
        <v>115.87981610484562</v>
      </c>
      <c r="AC50" s="101">
        <f t="shared" si="23"/>
        <v>133.64760747174449</v>
      </c>
      <c r="AD50" s="94">
        <f t="shared" si="24"/>
        <v>1.1533294750038519</v>
      </c>
      <c r="AG50" s="97" t="s">
        <v>869</v>
      </c>
      <c r="AH50" s="87" t="s">
        <v>869</v>
      </c>
      <c r="AI50" s="88">
        <f t="shared" si="31"/>
        <v>34.870748140646398</v>
      </c>
      <c r="AJ50" s="88">
        <f t="shared" si="32"/>
        <v>52.42293656957267</v>
      </c>
      <c r="AK50" s="88">
        <f t="shared" si="33"/>
        <v>64.205143012078537</v>
      </c>
      <c r="AL50" s="88">
        <f t="shared" si="34"/>
        <v>145.12603641001326</v>
      </c>
    </row>
    <row r="51" spans="1:38" x14ac:dyDescent="0.2">
      <c r="A51" s="87" t="s">
        <v>360</v>
      </c>
      <c r="B51" s="87" t="s">
        <v>871</v>
      </c>
      <c r="C51" s="95">
        <f t="shared" si="0"/>
        <v>94.024804484542258</v>
      </c>
      <c r="D51" s="95">
        <f t="shared" si="1"/>
        <v>149.81720477966249</v>
      </c>
      <c r="E51" s="95">
        <f t="shared" si="2"/>
        <v>206.47841195321848</v>
      </c>
      <c r="F51" s="95">
        <f t="shared" si="3"/>
        <v>554.21375856260624</v>
      </c>
      <c r="J51" s="87" t="s">
        <v>871</v>
      </c>
      <c r="K51" s="87" t="s">
        <v>359</v>
      </c>
      <c r="L51" s="94">
        <v>1.76692941726451</v>
      </c>
      <c r="M51" s="94">
        <v>4.7538589209837898</v>
      </c>
      <c r="N51" s="94">
        <v>7.0887775094399101</v>
      </c>
      <c r="O51" s="94">
        <v>2.6493234066320399</v>
      </c>
      <c r="W51" s="87" t="s">
        <v>16</v>
      </c>
      <c r="X51" s="96">
        <f t="shared" ref="X51:AA51" si="45">R20/X20*1000</f>
        <v>36.81635715674792</v>
      </c>
      <c r="Y51" s="96">
        <f t="shared" si="45"/>
        <v>116.65491842718477</v>
      </c>
      <c r="Z51" s="96">
        <f t="shared" si="45"/>
        <v>55.65073396876398</v>
      </c>
      <c r="AA51" s="96">
        <f t="shared" si="45"/>
        <v>1.5046994366192354</v>
      </c>
      <c r="AB51" s="99">
        <f t="shared" si="19"/>
        <v>210.62670898931589</v>
      </c>
      <c r="AC51" s="101">
        <f t="shared" si="23"/>
        <v>109.13729060634085</v>
      </c>
      <c r="AD51" s="94">
        <f t="shared" si="24"/>
        <v>0.5181550389788262</v>
      </c>
      <c r="AG51" s="97"/>
      <c r="AH51" s="87" t="s">
        <v>888</v>
      </c>
      <c r="AI51" s="88">
        <f t="shared" si="31"/>
        <v>60.23876051551494</v>
      </c>
      <c r="AJ51" s="88">
        <f t="shared" si="32"/>
        <v>99.927717188866723</v>
      </c>
      <c r="AK51" s="88">
        <f t="shared" si="33"/>
        <v>92.962287761508932</v>
      </c>
      <c r="AL51" s="88">
        <f t="shared" si="34"/>
        <v>174.2334678135297</v>
      </c>
    </row>
    <row r="52" spans="1:38" x14ac:dyDescent="0.2">
      <c r="A52" s="87" t="s">
        <v>361</v>
      </c>
      <c r="B52" s="87" t="s">
        <v>871</v>
      </c>
      <c r="C52" s="95">
        <f t="shared" si="0"/>
        <v>94.024804484542258</v>
      </c>
      <c r="D52" s="95">
        <f t="shared" si="1"/>
        <v>149.81720477966249</v>
      </c>
      <c r="E52" s="95">
        <f t="shared" si="2"/>
        <v>206.47841195321848</v>
      </c>
      <c r="F52" s="95">
        <f t="shared" si="3"/>
        <v>554.21375856260624</v>
      </c>
      <c r="J52" s="87" t="s">
        <v>871</v>
      </c>
      <c r="K52" s="87" t="s">
        <v>360</v>
      </c>
      <c r="L52" s="94">
        <v>9.7224654256541906E-2</v>
      </c>
      <c r="M52" s="94">
        <v>2.0663456396509599</v>
      </c>
      <c r="N52" s="94">
        <v>4.75090833654086</v>
      </c>
      <c r="O52" s="94">
        <v>1.9998268507105801</v>
      </c>
      <c r="W52" s="87" t="s">
        <v>368</v>
      </c>
      <c r="X52" s="96">
        <f t="shared" ref="X52:AA52" si="46">R21/X21*1000</f>
        <v>644.60053029441804</v>
      </c>
      <c r="Y52" s="96">
        <f t="shared" si="46"/>
        <v>797.87283283932163</v>
      </c>
      <c r="Z52" s="96">
        <f t="shared" si="46"/>
        <v>360.40649175024066</v>
      </c>
      <c r="AA52" s="96">
        <f t="shared" si="46"/>
        <v>167.52919542031114</v>
      </c>
      <c r="AB52" s="99">
        <f t="shared" si="19"/>
        <v>1970.4090503042917</v>
      </c>
      <c r="AC52" s="101">
        <f t="shared" si="23"/>
        <v>4166.6077634282901</v>
      </c>
      <c r="AD52" s="94">
        <f t="shared" si="24"/>
        <v>2.1145902485500856</v>
      </c>
      <c r="AG52" s="97" t="s">
        <v>14</v>
      </c>
      <c r="AH52" s="87" t="s">
        <v>14</v>
      </c>
      <c r="AI52" s="88">
        <f t="shared" si="31"/>
        <v>45.666370433582152</v>
      </c>
      <c r="AJ52" s="88">
        <f t="shared" si="32"/>
        <v>57.38440366405446</v>
      </c>
      <c r="AK52" s="88">
        <f t="shared" si="33"/>
        <v>61.011554963816714</v>
      </c>
      <c r="AL52" s="88">
        <f t="shared" si="34"/>
        <v>117.19076043019852</v>
      </c>
    </row>
    <row r="53" spans="1:38" x14ac:dyDescent="0.2">
      <c r="A53" s="87" t="s">
        <v>14</v>
      </c>
      <c r="B53" s="87" t="s">
        <v>14</v>
      </c>
      <c r="C53" s="95">
        <f t="shared" si="0"/>
        <v>253.71619373958518</v>
      </c>
      <c r="D53" s="95">
        <f t="shared" si="1"/>
        <v>318.82000560642632</v>
      </c>
      <c r="E53" s="95">
        <f t="shared" si="2"/>
        <v>338.97196892551074</v>
      </c>
      <c r="F53" s="95">
        <f t="shared" si="3"/>
        <v>651.09605592679986</v>
      </c>
      <c r="J53" s="87" t="s">
        <v>871</v>
      </c>
      <c r="K53" s="87" t="s">
        <v>361</v>
      </c>
      <c r="L53" s="94">
        <v>1.75642967242355</v>
      </c>
      <c r="M53" s="94">
        <v>11.4641950666976</v>
      </c>
      <c r="N53" s="94">
        <v>9.0775974965290001</v>
      </c>
      <c r="O53" s="94">
        <v>8.7406893574036602</v>
      </c>
      <c r="W53" s="87" t="s">
        <v>873</v>
      </c>
      <c r="X53" s="96">
        <f t="shared" ref="X53:AA53" si="47">R22/X22*1000</f>
        <v>6.9771271466384146</v>
      </c>
      <c r="Y53" s="96">
        <f t="shared" si="47"/>
        <v>15.330545151320708</v>
      </c>
      <c r="Z53" s="96">
        <f t="shared" si="47"/>
        <v>13.736057012189336</v>
      </c>
      <c r="AA53" s="96">
        <f t="shared" si="47"/>
        <v>16.73975601330195</v>
      </c>
      <c r="AB53" s="99">
        <f t="shared" si="19"/>
        <v>52.783485323450407</v>
      </c>
      <c r="AC53" s="101">
        <f t="shared" si="23"/>
        <v>41.993104624810705</v>
      </c>
      <c r="AD53" s="94">
        <f t="shared" si="24"/>
        <v>0.79557278886534988</v>
      </c>
      <c r="AG53" s="97" t="s">
        <v>871</v>
      </c>
      <c r="AH53" s="87" t="s">
        <v>871</v>
      </c>
      <c r="AI53" s="88">
        <f t="shared" si="31"/>
        <v>24.144554426406177</v>
      </c>
      <c r="AJ53" s="88">
        <f t="shared" si="32"/>
        <v>38.471440325188681</v>
      </c>
      <c r="AK53" s="88">
        <f t="shared" si="33"/>
        <v>53.021426448187832</v>
      </c>
      <c r="AL53" s="88">
        <f t="shared" si="34"/>
        <v>142.31610829542183</v>
      </c>
    </row>
    <row r="54" spans="1:38" x14ac:dyDescent="0.2">
      <c r="A54" s="87" t="s">
        <v>362</v>
      </c>
      <c r="B54" s="87" t="s">
        <v>868</v>
      </c>
      <c r="C54" s="95">
        <f t="shared" si="0"/>
        <v>56.426601699194819</v>
      </c>
      <c r="D54" s="95">
        <f t="shared" si="1"/>
        <v>205.63622981685373</v>
      </c>
      <c r="E54" s="95">
        <f t="shared" si="2"/>
        <v>269.54585374337222</v>
      </c>
      <c r="F54" s="95">
        <f t="shared" si="3"/>
        <v>515.95192119983358</v>
      </c>
      <c r="J54" s="87" t="s">
        <v>14</v>
      </c>
      <c r="K54" s="87" t="s">
        <v>14</v>
      </c>
      <c r="L54" s="94">
        <v>1.19489300949518</v>
      </c>
      <c r="M54" s="94">
        <v>7.0735090572344603</v>
      </c>
      <c r="N54" s="94">
        <v>12.814419398201</v>
      </c>
      <c r="O54" s="94">
        <v>8.5317387457109302</v>
      </c>
      <c r="W54" s="87" t="s">
        <v>12</v>
      </c>
      <c r="X54" s="96">
        <f t="shared" ref="X54:AA54" si="48">R23/X23*1000</f>
        <v>5.1965296942883032</v>
      </c>
      <c r="Y54" s="96">
        <f t="shared" si="48"/>
        <v>8.3016754169869849</v>
      </c>
      <c r="Z54" s="96">
        <f t="shared" si="48"/>
        <v>16.317706708126511</v>
      </c>
      <c r="AA54" s="96">
        <f t="shared" si="48"/>
        <v>11.760121576955125</v>
      </c>
      <c r="AB54" s="99">
        <f t="shared" si="19"/>
        <v>41.57603339635692</v>
      </c>
      <c r="AC54" s="101">
        <f t="shared" si="23"/>
        <v>41.028591981599035</v>
      </c>
      <c r="AD54" s="94">
        <f t="shared" si="24"/>
        <v>0.98683276469549275</v>
      </c>
      <c r="AG54" s="97" t="s">
        <v>561</v>
      </c>
      <c r="AH54" s="87" t="s">
        <v>561</v>
      </c>
      <c r="AI54" s="88">
        <f t="shared" si="31"/>
        <v>74.984327865268853</v>
      </c>
      <c r="AJ54" s="88">
        <f t="shared" si="32"/>
        <v>90.97390721500237</v>
      </c>
      <c r="AK54" s="88">
        <f t="shared" si="33"/>
        <v>95.085943235072079</v>
      </c>
      <c r="AL54" s="88">
        <f t="shared" si="34"/>
        <v>211.62276880434513</v>
      </c>
    </row>
    <row r="55" spans="1:38" x14ac:dyDescent="0.2">
      <c r="A55" s="87" t="s">
        <v>363</v>
      </c>
      <c r="B55" s="87" t="s">
        <v>868</v>
      </c>
      <c r="C55" s="95">
        <f t="shared" si="0"/>
        <v>56.426601699194819</v>
      </c>
      <c r="D55" s="95">
        <f t="shared" si="1"/>
        <v>205.63622981685373</v>
      </c>
      <c r="E55" s="95">
        <f t="shared" si="2"/>
        <v>269.54585374337222</v>
      </c>
      <c r="F55" s="95">
        <f t="shared" si="3"/>
        <v>515.95192119983358</v>
      </c>
      <c r="J55" s="87" t="s">
        <v>14</v>
      </c>
      <c r="K55" s="87" t="s">
        <v>362</v>
      </c>
      <c r="L55" s="94">
        <v>0.22102571153307601</v>
      </c>
      <c r="M55" s="94">
        <v>0.97048915281766601</v>
      </c>
      <c r="N55" s="94">
        <v>2.9519751530166798</v>
      </c>
      <c r="O55" s="94">
        <v>4.73865066186133</v>
      </c>
      <c r="W55" s="87" t="s">
        <v>874</v>
      </c>
      <c r="X55" s="96">
        <f t="shared" ref="X55:AA55" si="49">R24/X24*1000</f>
        <v>17.507350358560679</v>
      </c>
      <c r="Y55" s="96">
        <f t="shared" si="49"/>
        <v>70.981123770969319</v>
      </c>
      <c r="Z55" s="96">
        <f t="shared" si="49"/>
        <v>34.206477757358421</v>
      </c>
      <c r="AA55" s="96">
        <f t="shared" si="49"/>
        <v>75.019306734473361</v>
      </c>
      <c r="AB55" s="99">
        <f t="shared" si="19"/>
        <v>197.71425862136178</v>
      </c>
      <c r="AC55" s="101">
        <f t="shared" si="23"/>
        <v>72.893647573140044</v>
      </c>
      <c r="AD55" s="94">
        <f t="shared" si="24"/>
        <v>0.36868179402648477</v>
      </c>
      <c r="AG55" s="97" t="s">
        <v>872</v>
      </c>
      <c r="AH55" s="87" t="s">
        <v>872</v>
      </c>
      <c r="AI55" s="88">
        <f t="shared" si="31"/>
        <v>19.101592694107293</v>
      </c>
      <c r="AJ55" s="88">
        <f t="shared" si="32"/>
        <v>24.20974264417158</v>
      </c>
      <c r="AK55" s="88">
        <f t="shared" si="33"/>
        <v>69.393425313026995</v>
      </c>
      <c r="AL55" s="88">
        <f t="shared" si="34"/>
        <v>79.716809273338654</v>
      </c>
    </row>
    <row r="56" spans="1:38" x14ac:dyDescent="0.2">
      <c r="A56" s="87" t="s">
        <v>15</v>
      </c>
      <c r="B56" s="87" t="s">
        <v>868</v>
      </c>
      <c r="C56" s="95">
        <f t="shared" si="0"/>
        <v>56.426601699194819</v>
      </c>
      <c r="D56" s="95">
        <f t="shared" si="1"/>
        <v>205.63622981685373</v>
      </c>
      <c r="E56" s="95">
        <f t="shared" si="2"/>
        <v>269.54585374337222</v>
      </c>
      <c r="F56" s="95">
        <f t="shared" si="3"/>
        <v>515.95192119983358</v>
      </c>
      <c r="J56" s="87" t="s">
        <v>868</v>
      </c>
      <c r="K56" s="87" t="s">
        <v>363</v>
      </c>
      <c r="L56" s="94">
        <v>3.3496090003044799E-3</v>
      </c>
      <c r="M56" s="94">
        <v>8.2114453584211003E-2</v>
      </c>
      <c r="N56" s="94">
        <v>4.0029514828243604</v>
      </c>
      <c r="O56" s="94">
        <v>1.8169465085093901</v>
      </c>
      <c r="W56" s="87" t="s">
        <v>875</v>
      </c>
      <c r="X56" s="96">
        <f t="shared" ref="X56:AA56" si="50">R25/X25*1000</f>
        <v>1.663280013121647</v>
      </c>
      <c r="Y56" s="96">
        <f t="shared" si="50"/>
        <v>12.680582295604859</v>
      </c>
      <c r="Z56" s="96">
        <f t="shared" si="50"/>
        <v>13.564541767758929</v>
      </c>
      <c r="AA56" s="96">
        <f t="shared" si="50"/>
        <v>9.3247133506947488</v>
      </c>
      <c r="AB56" s="99">
        <f t="shared" si="19"/>
        <v>37.233117427180183</v>
      </c>
      <c r="AC56" s="101">
        <f t="shared" si="23"/>
        <v>22.52006287765014</v>
      </c>
      <c r="AD56" s="94">
        <f t="shared" si="24"/>
        <v>0.60483957384697773</v>
      </c>
      <c r="AG56" s="97" t="s">
        <v>16</v>
      </c>
      <c r="AH56" s="87" t="s">
        <v>16</v>
      </c>
      <c r="AI56" s="88">
        <f t="shared" si="31"/>
        <v>10.74109804348719</v>
      </c>
      <c r="AJ56" s="88">
        <f t="shared" si="32"/>
        <v>21.893166352726411</v>
      </c>
      <c r="AK56" s="88">
        <f t="shared" si="33"/>
        <v>20.6848231830628</v>
      </c>
      <c r="AL56" s="88">
        <f t="shared" si="34"/>
        <v>413.77906675917035</v>
      </c>
    </row>
    <row r="57" spans="1:38" x14ac:dyDescent="0.2">
      <c r="A57" s="87" t="s">
        <v>364</v>
      </c>
      <c r="B57" s="87" t="s">
        <v>868</v>
      </c>
      <c r="C57" s="95">
        <f t="shared" si="0"/>
        <v>56.426601699194819</v>
      </c>
      <c r="D57" s="95">
        <f t="shared" si="1"/>
        <v>205.63622981685373</v>
      </c>
      <c r="E57" s="95">
        <f t="shared" si="2"/>
        <v>269.54585374337222</v>
      </c>
      <c r="F57" s="95">
        <f t="shared" si="3"/>
        <v>515.95192119983358</v>
      </c>
      <c r="J57" s="87" t="s">
        <v>868</v>
      </c>
      <c r="K57" s="87" t="s">
        <v>15</v>
      </c>
      <c r="L57" s="94">
        <v>0.83515943770837997</v>
      </c>
      <c r="M57" s="94">
        <v>6.6002482592058804</v>
      </c>
      <c r="N57" s="94">
        <v>11.446244334138299</v>
      </c>
      <c r="O57" s="94">
        <v>13.8024786434371</v>
      </c>
      <c r="W57" s="87" t="s">
        <v>876</v>
      </c>
      <c r="X57" s="96">
        <f t="shared" ref="X57:AA57" si="51">R26/X26*1000</f>
        <v>6.0613785936515283</v>
      </c>
      <c r="Y57" s="96">
        <f t="shared" si="51"/>
        <v>12.6777382070328</v>
      </c>
      <c r="Z57" s="96">
        <f t="shared" si="51"/>
        <v>17.562650874032624</v>
      </c>
      <c r="AA57" s="96">
        <f t="shared" si="51"/>
        <v>20.602169568909229</v>
      </c>
      <c r="AB57" s="99">
        <f t="shared" si="19"/>
        <v>56.903937243626189</v>
      </c>
      <c r="AC57" s="101">
        <f t="shared" si="23"/>
        <v>115.56297550277421</v>
      </c>
      <c r="AD57" s="94">
        <f t="shared" si="24"/>
        <v>2.0308432263308531</v>
      </c>
      <c r="AG57" s="97" t="s">
        <v>368</v>
      </c>
      <c r="AH57" s="87" t="s">
        <v>368</v>
      </c>
      <c r="AI57" s="88">
        <f t="shared" si="31"/>
        <v>21.294123278734279</v>
      </c>
      <c r="AJ57" s="88">
        <f t="shared" si="32"/>
        <v>37.588565878886712</v>
      </c>
      <c r="AK57" s="88">
        <f t="shared" si="33"/>
        <v>52.428131000818858</v>
      </c>
      <c r="AL57" s="88">
        <f t="shared" si="34"/>
        <v>151.63844168590018</v>
      </c>
    </row>
    <row r="58" spans="1:38" x14ac:dyDescent="0.2">
      <c r="A58" s="87" t="s">
        <v>365</v>
      </c>
      <c r="B58" s="87" t="s">
        <v>16</v>
      </c>
      <c r="C58" s="95">
        <f t="shared" si="0"/>
        <v>49.484920131186648</v>
      </c>
      <c r="D58" s="95">
        <f t="shared" si="1"/>
        <v>100.86320634977838</v>
      </c>
      <c r="E58" s="95">
        <f t="shared" si="2"/>
        <v>95.296292706519623</v>
      </c>
      <c r="F58" s="95">
        <f t="shared" si="3"/>
        <v>1906.306411843052</v>
      </c>
      <c r="J58" s="87" t="s">
        <v>868</v>
      </c>
      <c r="K58" s="87" t="s">
        <v>364</v>
      </c>
      <c r="L58" s="94">
        <v>0.11629722844872301</v>
      </c>
      <c r="M58" s="94">
        <v>1.2864852166006</v>
      </c>
      <c r="N58" s="94">
        <v>4.0514350365395799</v>
      </c>
      <c r="O58" s="94">
        <v>0.92648485477882403</v>
      </c>
      <c r="W58" s="87" t="s">
        <v>877</v>
      </c>
      <c r="X58" s="96">
        <f t="shared" ref="X58:AA58" si="52">R27/X27*1000</f>
        <v>54.304002732189637</v>
      </c>
      <c r="Y58" s="96">
        <f t="shared" si="52"/>
        <v>88.864196538981275</v>
      </c>
      <c r="Z58" s="96">
        <f t="shared" si="52"/>
        <v>138.61301045475517</v>
      </c>
      <c r="AA58" s="96">
        <f t="shared" si="52"/>
        <v>220.47139643011005</v>
      </c>
      <c r="AB58" s="99">
        <f t="shared" si="19"/>
        <v>502.25260615603611</v>
      </c>
      <c r="AC58" s="101">
        <f t="shared" si="23"/>
        <v>139.07757872975961</v>
      </c>
      <c r="AD58" s="94">
        <f t="shared" si="24"/>
        <v>0.2769076297964535</v>
      </c>
      <c r="AG58" s="98" t="s">
        <v>874</v>
      </c>
      <c r="AH58" s="91" t="s">
        <v>873</v>
      </c>
      <c r="AI58" s="92">
        <f t="shared" si="31"/>
        <v>45.87411046739998</v>
      </c>
      <c r="AJ58" s="92">
        <f t="shared" si="32"/>
        <v>24.010994197283903</v>
      </c>
      <c r="AK58" s="92">
        <f t="shared" si="33"/>
        <v>26.499713576658568</v>
      </c>
      <c r="AL58" s="92">
        <f t="shared" si="34"/>
        <v>206.15964029240294</v>
      </c>
    </row>
    <row r="59" spans="1:38" x14ac:dyDescent="0.2">
      <c r="A59" s="87" t="s">
        <v>16</v>
      </c>
      <c r="B59" s="87" t="s">
        <v>16</v>
      </c>
      <c r="C59" s="95">
        <f t="shared" si="0"/>
        <v>49.484920131186648</v>
      </c>
      <c r="D59" s="95">
        <f t="shared" si="1"/>
        <v>100.86320634977838</v>
      </c>
      <c r="E59" s="95">
        <f t="shared" si="2"/>
        <v>95.296292706519623</v>
      </c>
      <c r="F59" s="95">
        <f t="shared" si="3"/>
        <v>1906.306411843052</v>
      </c>
      <c r="J59" s="87" t="s">
        <v>16</v>
      </c>
      <c r="K59" s="87" t="s">
        <v>365</v>
      </c>
      <c r="L59" s="94">
        <v>0.59221751098396802</v>
      </c>
      <c r="M59" s="94">
        <v>2.4343815411170602</v>
      </c>
      <c r="N59" s="94">
        <v>1.32918214941451</v>
      </c>
      <c r="O59" s="94">
        <v>0.46215231810945001</v>
      </c>
      <c r="W59" s="87" t="s">
        <v>878</v>
      </c>
      <c r="X59" s="96">
        <f t="shared" ref="X59:AA59" si="53">R28/X28*1000</f>
        <v>227.72824112904868</v>
      </c>
      <c r="Y59" s="96">
        <f t="shared" si="53"/>
        <v>450.82422471980055</v>
      </c>
      <c r="Z59" s="96">
        <f t="shared" si="53"/>
        <v>435.05799782930774</v>
      </c>
      <c r="AA59" s="96">
        <f t="shared" si="53"/>
        <v>175.43134555709824</v>
      </c>
      <c r="AB59" s="99">
        <f t="shared" si="19"/>
        <v>1289.0418092352552</v>
      </c>
      <c r="AC59" s="101">
        <f t="shared" si="23"/>
        <v>1033.5764734759643</v>
      </c>
      <c r="AD59" s="94">
        <f t="shared" si="24"/>
        <v>0.80181764941290012</v>
      </c>
      <c r="AG59" s="98" t="s">
        <v>866</v>
      </c>
      <c r="AH59" s="91" t="s">
        <v>12</v>
      </c>
      <c r="AI59" s="92">
        <f t="shared" si="31"/>
        <v>1.6314203271356846</v>
      </c>
      <c r="AJ59" s="92">
        <f t="shared" si="32"/>
        <v>96.995239693530877</v>
      </c>
      <c r="AK59" s="92">
        <f t="shared" si="33"/>
        <v>44.240273971015334</v>
      </c>
      <c r="AL59" s="92">
        <f t="shared" si="34"/>
        <v>77.775207635380326</v>
      </c>
    </row>
    <row r="60" spans="1:38" x14ac:dyDescent="0.2">
      <c r="A60" s="87" t="s">
        <v>17</v>
      </c>
      <c r="B60" s="87" t="s">
        <v>17</v>
      </c>
      <c r="C60" s="95">
        <f t="shared" si="0"/>
        <v>123.2422186913517</v>
      </c>
      <c r="D60" s="95">
        <f t="shared" si="1"/>
        <v>319.44839885258841</v>
      </c>
      <c r="E60" s="95">
        <f t="shared" si="2"/>
        <v>322.29944992901392</v>
      </c>
      <c r="F60" s="95">
        <f t="shared" si="3"/>
        <v>1132.4543932611257</v>
      </c>
      <c r="J60" s="87" t="s">
        <v>16</v>
      </c>
      <c r="K60" s="87" t="s">
        <v>16</v>
      </c>
      <c r="L60" s="94">
        <v>0.351785575069331</v>
      </c>
      <c r="M60" s="94">
        <v>3.6623286353086102</v>
      </c>
      <c r="N60" s="94">
        <v>1.4187539423555999</v>
      </c>
      <c r="O60" s="94">
        <v>1.0241330177892001</v>
      </c>
      <c r="W60" s="87" t="s">
        <v>18</v>
      </c>
      <c r="X60" s="96">
        <f t="shared" ref="X60:AA60" si="54">R29/X29*1000</f>
        <v>2.6835248900008231</v>
      </c>
      <c r="Y60" s="96">
        <f t="shared" si="54"/>
        <v>11.75887495398386</v>
      </c>
      <c r="Z60" s="96">
        <f t="shared" si="54"/>
        <v>12.894116913492773</v>
      </c>
      <c r="AA60" s="96">
        <f t="shared" si="54"/>
        <v>19.510891451610707</v>
      </c>
      <c r="AB60" s="99">
        <f t="shared" si="19"/>
        <v>46.847408209088158</v>
      </c>
      <c r="AC60" s="101">
        <f t="shared" si="23"/>
        <v>41.005391649958277</v>
      </c>
      <c r="AD60" s="94">
        <f t="shared" si="24"/>
        <v>0.87529691006478005</v>
      </c>
      <c r="AG60" s="97" t="s">
        <v>874</v>
      </c>
      <c r="AH60" s="87" t="s">
        <v>874</v>
      </c>
      <c r="AI60" s="88">
        <f t="shared" si="31"/>
        <v>16.028434784094326</v>
      </c>
      <c r="AJ60" s="88">
        <f t="shared" si="32"/>
        <v>18.982520525467315</v>
      </c>
      <c r="AK60" s="88">
        <f t="shared" si="33"/>
        <v>50.075278137244744</v>
      </c>
      <c r="AL60" s="88">
        <f t="shared" si="34"/>
        <v>77.051306118369212</v>
      </c>
    </row>
    <row r="61" spans="1:38" x14ac:dyDescent="0.2">
      <c r="A61" s="87" t="s">
        <v>18</v>
      </c>
      <c r="B61" s="87" t="s">
        <v>18</v>
      </c>
      <c r="C61" s="95">
        <f t="shared" si="0"/>
        <v>186.43338924228485</v>
      </c>
      <c r="D61" s="95">
        <f t="shared" si="1"/>
        <v>255.21051728919397</v>
      </c>
      <c r="E61" s="95">
        <f t="shared" si="2"/>
        <v>206.137697220782</v>
      </c>
      <c r="F61" s="95">
        <f t="shared" si="3"/>
        <v>348.22175518632025</v>
      </c>
      <c r="J61" s="87" t="s">
        <v>17</v>
      </c>
      <c r="K61" s="87" t="s">
        <v>17</v>
      </c>
      <c r="L61" s="94">
        <v>6.6080047264795096</v>
      </c>
      <c r="M61" s="94">
        <v>2.60189561371141</v>
      </c>
      <c r="N61" s="94">
        <v>6.7256221137541496</v>
      </c>
      <c r="O61" s="94">
        <v>26.100765601717299</v>
      </c>
      <c r="W61" s="87" t="s">
        <v>879</v>
      </c>
      <c r="X61" s="96">
        <f t="shared" ref="X61:AA61" si="55">R30/X30*1000</f>
        <v>77.687900508908385</v>
      </c>
      <c r="Y61" s="96">
        <f t="shared" si="55"/>
        <v>79.445103499056415</v>
      </c>
      <c r="Z61" s="96">
        <f t="shared" si="55"/>
        <v>136.77502203472477</v>
      </c>
      <c r="AA61" s="96">
        <f t="shared" si="55"/>
        <v>83.493402141645291</v>
      </c>
      <c r="AB61" s="99">
        <f t="shared" si="19"/>
        <v>377.40142818433486</v>
      </c>
      <c r="AC61" s="101">
        <f t="shared" si="23"/>
        <v>178.01971232780141</v>
      </c>
      <c r="AD61" s="94">
        <f t="shared" si="24"/>
        <v>0.47169856559432766</v>
      </c>
      <c r="AG61" s="97" t="s">
        <v>875</v>
      </c>
      <c r="AH61" s="87" t="s">
        <v>875</v>
      </c>
      <c r="AI61" s="88">
        <f t="shared" si="31"/>
        <v>56.526676194082064</v>
      </c>
      <c r="AJ61" s="88">
        <f t="shared" si="32"/>
        <v>19.167006644696592</v>
      </c>
      <c r="AK61" s="88">
        <f t="shared" si="33"/>
        <v>41.783503506472769</v>
      </c>
      <c r="AL61" s="88">
        <f t="shared" si="34"/>
        <v>111.62981214133397</v>
      </c>
    </row>
    <row r="62" spans="1:38" x14ac:dyDescent="0.2">
      <c r="A62" s="87" t="s">
        <v>19</v>
      </c>
      <c r="B62" s="87" t="s">
        <v>19</v>
      </c>
      <c r="C62" s="95">
        <f t="shared" si="0"/>
        <v>20.194641865041906</v>
      </c>
      <c r="D62" s="95">
        <f t="shared" si="1"/>
        <v>37.753940607414876</v>
      </c>
      <c r="E62" s="95">
        <f t="shared" si="2"/>
        <v>71.490194378582089</v>
      </c>
      <c r="F62" s="95">
        <f t="shared" si="3"/>
        <v>148.26622746181087</v>
      </c>
      <c r="J62" s="87" t="s">
        <v>18</v>
      </c>
      <c r="K62" s="87" t="s">
        <v>18</v>
      </c>
      <c r="L62" s="94">
        <v>0.43790985401574101</v>
      </c>
      <c r="M62" s="94">
        <v>2.6267560134846999</v>
      </c>
      <c r="N62" s="94">
        <v>2.3265072983478001</v>
      </c>
      <c r="O62" s="94">
        <v>5.9468694998924096</v>
      </c>
      <c r="W62" s="87" t="s">
        <v>880</v>
      </c>
      <c r="X62" s="96">
        <f t="shared" ref="X62:AA62" si="56">R31/X31*1000</f>
        <v>144.69851704060375</v>
      </c>
      <c r="Y62" s="96">
        <f t="shared" si="56"/>
        <v>754.49833910129928</v>
      </c>
      <c r="Z62" s="96">
        <f t="shared" si="56"/>
        <v>879.86070440734795</v>
      </c>
      <c r="AA62" s="96">
        <f t="shared" si="56"/>
        <v>587.24833090318657</v>
      </c>
      <c r="AB62" s="99">
        <f>SUM(X62:AA62)</f>
        <v>2366.3058914524372</v>
      </c>
      <c r="AC62" s="101">
        <f t="shared" si="23"/>
        <v>2826.001817318775</v>
      </c>
      <c r="AD62" s="94">
        <f t="shared" si="24"/>
        <v>1.1942673293114174</v>
      </c>
      <c r="AG62" s="97" t="s">
        <v>876</v>
      </c>
      <c r="AH62" s="87" t="s">
        <v>876</v>
      </c>
      <c r="AI62" s="88">
        <f t="shared" si="31"/>
        <v>15.038864676289114</v>
      </c>
      <c r="AJ62" s="88">
        <f t="shared" si="32"/>
        <v>18.759440274027881</v>
      </c>
      <c r="AK62" s="88">
        <f t="shared" si="33"/>
        <v>32.233950875529089</v>
      </c>
      <c r="AL62" s="88">
        <f t="shared" si="34"/>
        <v>52.04899539902285</v>
      </c>
    </row>
    <row r="63" spans="1:38" x14ac:dyDescent="0.2">
      <c r="A63" s="87" t="s">
        <v>20</v>
      </c>
      <c r="B63" s="87" t="s">
        <v>880</v>
      </c>
      <c r="C63" s="95">
        <f t="shared" si="0"/>
        <v>34.085321062660483</v>
      </c>
      <c r="D63" s="95">
        <f t="shared" si="1"/>
        <v>46.58962002953642</v>
      </c>
      <c r="E63" s="95">
        <f t="shared" si="2"/>
        <v>81.391485933950207</v>
      </c>
      <c r="F63" s="95">
        <f t="shared" si="3"/>
        <v>171.43744412565098</v>
      </c>
      <c r="J63" s="87" t="s">
        <v>19</v>
      </c>
      <c r="K63" s="87" t="s">
        <v>19</v>
      </c>
      <c r="L63" s="94">
        <v>6.9251440682127399</v>
      </c>
      <c r="M63" s="94">
        <v>19.740503841427</v>
      </c>
      <c r="N63" s="94">
        <v>21.526174446911899</v>
      </c>
      <c r="O63" s="94">
        <v>23.814307113186299</v>
      </c>
      <c r="X63" s="99">
        <f>SUM(X35:X62)</f>
        <v>2726.8866910916699</v>
      </c>
      <c r="Y63" s="99">
        <f t="shared" ref="Y63:AB63" si="57">SUM(Y35:Y62)</f>
        <v>4654.5334088852378</v>
      </c>
      <c r="Z63" s="99">
        <f t="shared" si="57"/>
        <v>4895.8468470760236</v>
      </c>
      <c r="AA63" s="99">
        <f t="shared" si="57"/>
        <v>3689.6921766116002</v>
      </c>
      <c r="AB63" s="99">
        <f t="shared" si="57"/>
        <v>15966.959123664534</v>
      </c>
      <c r="AD63" s="94"/>
      <c r="AG63" s="97" t="s">
        <v>877</v>
      </c>
      <c r="AH63" s="87" t="s">
        <v>877</v>
      </c>
      <c r="AI63" s="88">
        <f t="shared" si="31"/>
        <v>15.339181907151501</v>
      </c>
      <c r="AJ63" s="88">
        <f t="shared" si="32"/>
        <v>24.358450506957379</v>
      </c>
      <c r="AK63" s="88">
        <f t="shared" si="33"/>
        <v>36.741122074338108</v>
      </c>
      <c r="AL63" s="88">
        <f t="shared" si="34"/>
        <v>43.043501477245869</v>
      </c>
    </row>
    <row r="64" spans="1:38" x14ac:dyDescent="0.2">
      <c r="A64" s="87" t="s">
        <v>366</v>
      </c>
      <c r="B64" s="87" t="s">
        <v>861</v>
      </c>
      <c r="C64" s="95">
        <f t="shared" si="0"/>
        <v>14.983231346631012</v>
      </c>
      <c r="D64" s="95">
        <f t="shared" si="1"/>
        <v>20.479873256024181</v>
      </c>
      <c r="E64" s="95">
        <f t="shared" si="2"/>
        <v>35.77808350851582</v>
      </c>
      <c r="F64" s="95">
        <f t="shared" si="3"/>
        <v>75.360501433670862</v>
      </c>
      <c r="J64" s="87" t="s">
        <v>880</v>
      </c>
      <c r="K64" s="87" t="s">
        <v>20</v>
      </c>
      <c r="L64" s="94">
        <v>5.8902404139500399</v>
      </c>
      <c r="M64" s="94">
        <v>41.980635476449997</v>
      </c>
      <c r="N64" s="94">
        <v>85.525269454511502</v>
      </c>
      <c r="O64" s="94">
        <v>120.23447912311499</v>
      </c>
      <c r="X64" s="101">
        <f>AI32/1000</f>
        <v>2543.295545832395</v>
      </c>
      <c r="Y64" s="101">
        <f t="shared" ref="Y64:AA64" si="58">AJ32/1000</f>
        <v>5000.6931326159665</v>
      </c>
      <c r="Z64" s="101">
        <f t="shared" si="58"/>
        <v>5245.3216713274369</v>
      </c>
      <c r="AA64" s="101">
        <f t="shared" si="58"/>
        <v>3560.5444063226487</v>
      </c>
      <c r="AB64" s="101"/>
      <c r="AD64" s="94"/>
      <c r="AG64" s="97" t="s">
        <v>878</v>
      </c>
      <c r="AH64" s="87" t="s">
        <v>878</v>
      </c>
      <c r="AI64" s="88">
        <f t="shared" si="31"/>
        <v>20.169845664422123</v>
      </c>
      <c r="AJ64" s="88">
        <f t="shared" si="32"/>
        <v>25.7499527235837</v>
      </c>
      <c r="AK64" s="88">
        <f t="shared" si="33"/>
        <v>50.331098812188415</v>
      </c>
      <c r="AL64" s="88">
        <f t="shared" si="34"/>
        <v>153.31835577218334</v>
      </c>
    </row>
    <row r="65" spans="1:38" x14ac:dyDescent="0.2">
      <c r="A65" s="87" t="s">
        <v>703</v>
      </c>
      <c r="B65" s="87" t="s">
        <v>878</v>
      </c>
      <c r="C65" s="95">
        <f t="shared" si="0"/>
        <v>60.049705563467107</v>
      </c>
      <c r="D65" s="95">
        <f t="shared" si="1"/>
        <v>76.662811657101528</v>
      </c>
      <c r="E65" s="95">
        <f t="shared" si="2"/>
        <v>149.84584982169102</v>
      </c>
      <c r="F65" s="95">
        <f t="shared" si="3"/>
        <v>456.45972085122963</v>
      </c>
      <c r="J65" s="87" t="s">
        <v>861</v>
      </c>
      <c r="K65" s="87" t="s">
        <v>366</v>
      </c>
      <c r="L65" s="94">
        <v>1.6744592723923</v>
      </c>
      <c r="M65" s="94">
        <v>4.3117820376125797</v>
      </c>
      <c r="N65" s="94">
        <v>7.2723934590272004</v>
      </c>
      <c r="O65" s="94">
        <v>4.1006011920520002</v>
      </c>
      <c r="X65" s="103">
        <f>X64/X63-1</f>
        <v>-6.7326283068174342E-2</v>
      </c>
      <c r="Y65" s="103">
        <f t="shared" ref="Y65:AA65" si="59">Y64/Y63-1</f>
        <v>7.4370445611138924E-2</v>
      </c>
      <c r="Z65" s="103">
        <f t="shared" si="59"/>
        <v>7.1381894729842799E-2</v>
      </c>
      <c r="AA65" s="103">
        <f t="shared" si="59"/>
        <v>-3.5002315669474982E-2</v>
      </c>
      <c r="AG65" s="97" t="s">
        <v>18</v>
      </c>
      <c r="AH65" s="87" t="s">
        <v>18</v>
      </c>
      <c r="AI65" s="88">
        <f t="shared" si="31"/>
        <v>68.358916643108486</v>
      </c>
      <c r="AJ65" s="88">
        <f t="shared" si="32"/>
        <v>93.577199603147662</v>
      </c>
      <c r="AK65" s="88">
        <f t="shared" si="33"/>
        <v>75.583830335267663</v>
      </c>
      <c r="AL65" s="88">
        <f t="shared" si="34"/>
        <v>127.68132378456815</v>
      </c>
    </row>
    <row r="66" spans="1:38" x14ac:dyDescent="0.2">
      <c r="A66" s="87" t="s">
        <v>704</v>
      </c>
      <c r="B66" s="87" t="s">
        <v>878</v>
      </c>
      <c r="C66" s="95">
        <f t="shared" si="0"/>
        <v>60.049705563467107</v>
      </c>
      <c r="D66" s="95">
        <f t="shared" si="1"/>
        <v>76.662811657101528</v>
      </c>
      <c r="E66" s="95">
        <f t="shared" si="2"/>
        <v>149.84584982169102</v>
      </c>
      <c r="F66" s="95">
        <f t="shared" si="3"/>
        <v>456.45972085122963</v>
      </c>
      <c r="J66" s="87" t="s">
        <v>878</v>
      </c>
      <c r="K66" s="87" t="s">
        <v>703</v>
      </c>
      <c r="L66" s="94">
        <v>2.1562773982486201</v>
      </c>
      <c r="M66" s="94">
        <v>3.31744059050496</v>
      </c>
      <c r="N66" s="94">
        <v>5.6842766386449801</v>
      </c>
      <c r="O66" s="94">
        <v>6.7356036181341796</v>
      </c>
      <c r="AG66" s="97" t="s">
        <v>879</v>
      </c>
      <c r="AH66" s="87" t="s">
        <v>879</v>
      </c>
      <c r="AI66" s="88">
        <f t="shared" si="31"/>
        <v>10.08879532920284</v>
      </c>
      <c r="AJ66" s="88">
        <f t="shared" si="32"/>
        <v>45.866825179653162</v>
      </c>
      <c r="AK66" s="88">
        <f t="shared" si="33"/>
        <v>47.262845318740546</v>
      </c>
      <c r="AL66" s="88">
        <f t="shared" si="34"/>
        <v>82.67564272702819</v>
      </c>
    </row>
    <row r="67" spans="1:38" x14ac:dyDescent="0.2">
      <c r="A67" s="87" t="s">
        <v>744</v>
      </c>
      <c r="B67" s="87" t="s">
        <v>878</v>
      </c>
      <c r="C67" s="95">
        <f t="shared" ref="C67:C75" si="60">VLOOKUP($B67,$W$69:$AA$96,2,)</f>
        <v>60.049705563467107</v>
      </c>
      <c r="D67" s="95">
        <f t="shared" ref="D67:D75" si="61">VLOOKUP($B67,$W$69:$AA$96,3,)</f>
        <v>76.662811657101528</v>
      </c>
      <c r="E67" s="95">
        <f t="shared" ref="E67:E75" si="62">VLOOKUP($B67,$W$69:$AA$96,4,)</f>
        <v>149.84584982169102</v>
      </c>
      <c r="F67" s="95">
        <f t="shared" ref="F67:F75" si="63">VLOOKUP($B67,$W$69:$AA$96,5,)</f>
        <v>456.45972085122963</v>
      </c>
      <c r="J67" s="87" t="s">
        <v>878</v>
      </c>
      <c r="K67" s="87" t="s">
        <v>704</v>
      </c>
      <c r="L67" s="94">
        <v>7.9257692274744604</v>
      </c>
      <c r="M67" s="94">
        <v>12.816900983142601</v>
      </c>
      <c r="N67" s="94">
        <v>21.902728032380899</v>
      </c>
      <c r="O67" s="94">
        <v>27.1736137379452</v>
      </c>
      <c r="Q67" s="102" t="s">
        <v>887</v>
      </c>
      <c r="W67" s="87" t="s">
        <v>884</v>
      </c>
      <c r="AG67" s="97" t="s">
        <v>880</v>
      </c>
      <c r="AH67" s="87" t="s">
        <v>880</v>
      </c>
      <c r="AI67" s="88">
        <f t="shared" si="31"/>
        <v>17.052380788958949</v>
      </c>
      <c r="AJ67" s="88">
        <f t="shared" si="32"/>
        <v>23.30809617712174</v>
      </c>
      <c r="AK67" s="88">
        <f t="shared" si="33"/>
        <v>40.71895372713216</v>
      </c>
      <c r="AL67" s="88">
        <f t="shared" si="34"/>
        <v>85.767611616221387</v>
      </c>
    </row>
    <row r="68" spans="1:38" x14ac:dyDescent="0.2">
      <c r="A68" s="87" t="s">
        <v>745</v>
      </c>
      <c r="B68" s="87" t="s">
        <v>878</v>
      </c>
      <c r="C68" s="95">
        <f t="shared" si="60"/>
        <v>60.049705563467107</v>
      </c>
      <c r="D68" s="95">
        <f t="shared" si="61"/>
        <v>76.662811657101528</v>
      </c>
      <c r="E68" s="95">
        <f t="shared" si="62"/>
        <v>149.84584982169102</v>
      </c>
      <c r="F68" s="95">
        <f t="shared" si="63"/>
        <v>456.45972085122963</v>
      </c>
      <c r="J68" s="87" t="s">
        <v>878</v>
      </c>
      <c r="K68" s="87" t="s">
        <v>744</v>
      </c>
      <c r="L68" s="94">
        <v>3.7865158608740297E-2</v>
      </c>
      <c r="M68" s="94">
        <v>0.974550044722717</v>
      </c>
      <c r="N68" s="94">
        <v>0.80396664791669104</v>
      </c>
      <c r="O68" s="94">
        <v>1.3652961382889699</v>
      </c>
      <c r="X68" s="87" t="s">
        <v>391</v>
      </c>
      <c r="Y68" s="87" t="s">
        <v>392</v>
      </c>
      <c r="Z68" s="87" t="s">
        <v>393</v>
      </c>
      <c r="AA68" s="87" t="s">
        <v>394</v>
      </c>
    </row>
    <row r="69" spans="1:38" x14ac:dyDescent="0.2">
      <c r="A69" s="87" t="s">
        <v>717</v>
      </c>
      <c r="B69" s="87" t="s">
        <v>878</v>
      </c>
      <c r="C69" s="95">
        <f t="shared" si="60"/>
        <v>60.049705563467107</v>
      </c>
      <c r="D69" s="95">
        <f t="shared" si="61"/>
        <v>76.662811657101528</v>
      </c>
      <c r="E69" s="95">
        <f t="shared" si="62"/>
        <v>149.84584982169102</v>
      </c>
      <c r="F69" s="95">
        <f t="shared" si="63"/>
        <v>456.45972085122963</v>
      </c>
      <c r="J69" s="87" t="s">
        <v>878</v>
      </c>
      <c r="K69" s="87" t="s">
        <v>745</v>
      </c>
      <c r="L69" s="94">
        <v>3.4884294337126399E-2</v>
      </c>
      <c r="M69" s="94">
        <v>0.89783040281573301</v>
      </c>
      <c r="N69" s="94">
        <v>0.74067586704060395</v>
      </c>
      <c r="O69" s="94">
        <v>1.2578157360318201</v>
      </c>
      <c r="W69" s="87" t="s">
        <v>861</v>
      </c>
      <c r="X69" s="96">
        <f>X4/$AD35</f>
        <v>14.983231346631012</v>
      </c>
      <c r="Y69" s="96">
        <f t="shared" ref="Y69:AA69" si="64">Y4/$AD35</f>
        <v>20.479873256024181</v>
      </c>
      <c r="Z69" s="96">
        <f t="shared" si="64"/>
        <v>35.77808350851582</v>
      </c>
      <c r="AA69" s="96">
        <f t="shared" si="64"/>
        <v>75.360501433670862</v>
      </c>
      <c r="AH69" s="87" t="s">
        <v>881</v>
      </c>
      <c r="AI69" s="96">
        <f>AI47</f>
        <v>15.210628423923231</v>
      </c>
      <c r="AJ69" s="96">
        <f t="shared" ref="AJ69:AL69" si="65">AJ47</f>
        <v>17.931031394681042</v>
      </c>
      <c r="AK69" s="96">
        <f t="shared" si="65"/>
        <v>18.254534417173122</v>
      </c>
      <c r="AL69" s="96">
        <f t="shared" si="65"/>
        <v>51.292719481596556</v>
      </c>
    </row>
    <row r="70" spans="1:38" x14ac:dyDescent="0.2">
      <c r="A70" s="87" t="s">
        <v>562</v>
      </c>
      <c r="B70" s="87" t="s">
        <v>878</v>
      </c>
      <c r="C70" s="95">
        <f t="shared" si="60"/>
        <v>60.049705563467107</v>
      </c>
      <c r="D70" s="95">
        <f t="shared" si="61"/>
        <v>76.662811657101528</v>
      </c>
      <c r="E70" s="95">
        <f t="shared" si="62"/>
        <v>149.84584982169102</v>
      </c>
      <c r="F70" s="95">
        <f t="shared" si="63"/>
        <v>456.45972085122963</v>
      </c>
      <c r="J70" s="87" t="s">
        <v>878</v>
      </c>
      <c r="K70" s="87" t="s">
        <v>717</v>
      </c>
      <c r="L70" s="94">
        <v>1E-10</v>
      </c>
      <c r="M70" s="94">
        <v>1E-10</v>
      </c>
      <c r="N70" s="94">
        <v>1E-10</v>
      </c>
      <c r="O70" s="94">
        <v>1E-10</v>
      </c>
      <c r="W70" s="87" t="s">
        <v>862</v>
      </c>
      <c r="X70" s="96">
        <f t="shared" ref="X70:AA70" si="66">X5/$AD36</f>
        <v>39.081651830702135</v>
      </c>
      <c r="Y70" s="96">
        <f t="shared" si="66"/>
        <v>46.071359210257086</v>
      </c>
      <c r="Z70" s="96">
        <f t="shared" si="66"/>
        <v>46.902556458579213</v>
      </c>
      <c r="AA70" s="96">
        <f t="shared" si="66"/>
        <v>131.78970311816926</v>
      </c>
      <c r="AH70" s="87" t="s">
        <v>10</v>
      </c>
      <c r="AI70" s="96">
        <f>AY35/AI35*1000</f>
        <v>20.648377012735647</v>
      </c>
      <c r="AJ70" s="96">
        <f>AZ35/AJ35*1000</f>
        <v>20.985253140828032</v>
      </c>
      <c r="AK70" s="96">
        <f>BA35/AK35*1000</f>
        <v>36.52450675227341</v>
      </c>
      <c r="AL70" s="96">
        <f>BB35/AL35*1000</f>
        <v>71.952603348705793</v>
      </c>
    </row>
    <row r="71" spans="1:38" x14ac:dyDescent="0.2">
      <c r="A71" s="87" t="s">
        <v>22</v>
      </c>
      <c r="B71" s="87" t="s">
        <v>878</v>
      </c>
      <c r="C71" s="95">
        <f t="shared" si="60"/>
        <v>60.049705563467107</v>
      </c>
      <c r="D71" s="95">
        <f t="shared" si="61"/>
        <v>76.662811657101528</v>
      </c>
      <c r="E71" s="95">
        <f t="shared" si="62"/>
        <v>149.84584982169102</v>
      </c>
      <c r="F71" s="95">
        <f t="shared" si="63"/>
        <v>456.45972085122963</v>
      </c>
      <c r="J71" s="87" t="s">
        <v>878</v>
      </c>
      <c r="K71" s="87" t="s">
        <v>562</v>
      </c>
      <c r="L71" s="94">
        <v>0.52834094234320805</v>
      </c>
      <c r="M71" s="94">
        <v>6.1681656334716504</v>
      </c>
      <c r="N71" s="94">
        <v>11.406314379603501</v>
      </c>
      <c r="O71" s="94">
        <v>9.3891302568173902</v>
      </c>
      <c r="W71" s="87" t="s">
        <v>863</v>
      </c>
      <c r="X71" s="96">
        <f t="shared" ref="X71:AA71" si="67">X6/$AD37</f>
        <v>197.52399214949938</v>
      </c>
      <c r="Y71" s="96">
        <f t="shared" si="67"/>
        <v>232.85092540061385</v>
      </c>
      <c r="Z71" s="96">
        <f t="shared" si="67"/>
        <v>237.05190952133327</v>
      </c>
      <c r="AA71" s="96">
        <f t="shared" si="67"/>
        <v>666.08311227131765</v>
      </c>
      <c r="AH71" s="87" t="s">
        <v>882</v>
      </c>
      <c r="AI71" s="96">
        <f>AI45</f>
        <v>22.792079994014788</v>
      </c>
      <c r="AJ71" s="96">
        <f t="shared" ref="AJ71:AL71" si="68">AJ45</f>
        <v>59.077916138806586</v>
      </c>
      <c r="AK71" s="96">
        <f t="shared" si="68"/>
        <v>59.605181753552223</v>
      </c>
      <c r="AL71" s="96">
        <f t="shared" si="68"/>
        <v>209.43302867195379</v>
      </c>
    </row>
    <row r="72" spans="1:38" x14ac:dyDescent="0.2">
      <c r="A72" s="87" t="s">
        <v>23</v>
      </c>
      <c r="B72" s="87" t="s">
        <v>869</v>
      </c>
      <c r="C72" s="95">
        <f t="shared" si="60"/>
        <v>55.467056826550525</v>
      </c>
      <c r="D72" s="95">
        <f t="shared" si="61"/>
        <v>83.386395668688976</v>
      </c>
      <c r="E72" s="95">
        <f t="shared" si="62"/>
        <v>102.12772899634577</v>
      </c>
      <c r="F72" s="95">
        <f t="shared" si="63"/>
        <v>230.84431902919962</v>
      </c>
      <c r="J72" s="87" t="s">
        <v>878</v>
      </c>
      <c r="K72" s="87" t="s">
        <v>22</v>
      </c>
      <c r="L72" s="94">
        <v>0.28173042237272</v>
      </c>
      <c r="M72" s="94">
        <v>3.5370950534468202</v>
      </c>
      <c r="N72" s="94">
        <v>11.733842297300701</v>
      </c>
      <c r="O72" s="94">
        <v>18.285967465451101</v>
      </c>
      <c r="W72" s="87" t="s">
        <v>864</v>
      </c>
      <c r="X72" s="96">
        <f t="shared" ref="X72:AA72" si="69">X7/$AD38</f>
        <v>10.493262133760567</v>
      </c>
      <c r="Y72" s="96">
        <f t="shared" si="69"/>
        <v>12.369969702050499</v>
      </c>
      <c r="Z72" s="96">
        <f t="shared" si="69"/>
        <v>12.593142730900128</v>
      </c>
      <c r="AA72" s="96">
        <f t="shared" si="69"/>
        <v>35.384991078167211</v>
      </c>
      <c r="AG72" s="87" t="s">
        <v>870</v>
      </c>
      <c r="AH72" s="87" t="s">
        <v>870</v>
      </c>
      <c r="AI72" s="90">
        <f>AI51</f>
        <v>60.23876051551494</v>
      </c>
      <c r="AJ72" s="90">
        <f>AI72</f>
        <v>60.23876051551494</v>
      </c>
      <c r="AK72" s="90">
        <f t="shared" ref="AK72:AL72" si="70">AK51</f>
        <v>92.962287761508932</v>
      </c>
      <c r="AL72" s="90">
        <f t="shared" si="70"/>
        <v>174.2334678135297</v>
      </c>
    </row>
    <row r="73" spans="1:38" x14ac:dyDescent="0.2">
      <c r="A73" s="87" t="s">
        <v>367</v>
      </c>
      <c r="B73" s="87" t="s">
        <v>869</v>
      </c>
      <c r="C73" s="95">
        <f t="shared" si="60"/>
        <v>55.467056826550525</v>
      </c>
      <c r="D73" s="95">
        <f t="shared" si="61"/>
        <v>83.386395668688976</v>
      </c>
      <c r="E73" s="95">
        <f t="shared" si="62"/>
        <v>102.12772899634577</v>
      </c>
      <c r="F73" s="95">
        <f t="shared" si="63"/>
        <v>230.84431902919962</v>
      </c>
      <c r="J73" s="87" t="s">
        <v>869</v>
      </c>
      <c r="K73" s="87" t="s">
        <v>23</v>
      </c>
      <c r="L73" s="94">
        <v>2.8016048769725002</v>
      </c>
      <c r="M73" s="94">
        <v>11.4720501305436</v>
      </c>
      <c r="N73" s="94">
        <v>49.405813786718198</v>
      </c>
      <c r="O73" s="94">
        <v>175.27350775707899</v>
      </c>
      <c r="W73" s="87" t="s">
        <v>865</v>
      </c>
      <c r="X73" s="96">
        <f t="shared" ref="X73:AA73" si="71">X8/$AD39</f>
        <v>16.736140918288012</v>
      </c>
      <c r="Y73" s="96">
        <f t="shared" si="71"/>
        <v>32.920571380518062</v>
      </c>
      <c r="Z73" s="96">
        <f t="shared" si="71"/>
        <v>67.774726290167109</v>
      </c>
      <c r="AA73" s="96">
        <f t="shared" si="71"/>
        <v>695.99523710610788</v>
      </c>
    </row>
    <row r="74" spans="1:38" x14ac:dyDescent="0.2">
      <c r="A74" s="87" t="s">
        <v>24</v>
      </c>
      <c r="B74" s="87" t="s">
        <v>870</v>
      </c>
      <c r="C74" s="95">
        <f t="shared" si="60"/>
        <v>697.02675020658717</v>
      </c>
      <c r="D74" s="95">
        <f t="shared" si="61"/>
        <v>697.02675020658717</v>
      </c>
      <c r="E74" s="95">
        <f t="shared" si="62"/>
        <v>1075.6728852926042</v>
      </c>
      <c r="F74" s="95">
        <f t="shared" si="63"/>
        <v>2016.0671768139957</v>
      </c>
      <c r="J74" s="87" t="s">
        <v>869</v>
      </c>
      <c r="K74" s="87" t="s">
        <v>367</v>
      </c>
      <c r="L74" s="94">
        <v>10.4084825813232</v>
      </c>
      <c r="M74" s="94">
        <v>21.009094121926601</v>
      </c>
      <c r="N74" s="94">
        <v>36.911265047799603</v>
      </c>
      <c r="O74" s="94">
        <v>81.518758587356899</v>
      </c>
      <c r="W74" s="87" t="s">
        <v>866</v>
      </c>
      <c r="X74" s="96">
        <f t="shared" ref="X74:AA74" si="72">X9/$AD40</f>
        <v>103.32416225741272</v>
      </c>
      <c r="Y74" s="96">
        <f t="shared" si="72"/>
        <v>267.82005830792247</v>
      </c>
      <c r="Z74" s="96">
        <f t="shared" si="72"/>
        <v>270.21033062817753</v>
      </c>
      <c r="AA74" s="96">
        <f t="shared" si="72"/>
        <v>949.4303390583425</v>
      </c>
      <c r="AH74" s="87" t="s">
        <v>889</v>
      </c>
      <c r="AI74" s="90">
        <f>AY32/AI32*1000</f>
        <v>21.524245846969915</v>
      </c>
      <c r="AJ74" s="90">
        <f>AZ32/AJ32*1000</f>
        <v>36.123231562002047</v>
      </c>
      <c r="AK74" s="90">
        <f>BA32/AK32*1000</f>
        <v>51.879388157930329</v>
      </c>
      <c r="AL74" s="90">
        <f>BB32/AL32*1000</f>
        <v>141.8662781464063</v>
      </c>
    </row>
    <row r="75" spans="1:38" x14ac:dyDescent="0.2">
      <c r="A75" s="87" t="s">
        <v>368</v>
      </c>
      <c r="B75" s="87" t="s">
        <v>368</v>
      </c>
      <c r="C75" s="95">
        <f t="shared" si="60"/>
        <v>24.039058686645937</v>
      </c>
      <c r="D75" s="95">
        <f t="shared" si="61"/>
        <v>42.433948995298771</v>
      </c>
      <c r="E75" s="95">
        <f t="shared" si="62"/>
        <v>59.186419720716451</v>
      </c>
      <c r="F75" s="95">
        <f t="shared" si="63"/>
        <v>171.18551213044191</v>
      </c>
      <c r="J75" s="87" t="s">
        <v>870</v>
      </c>
      <c r="K75" s="87" t="s">
        <v>24</v>
      </c>
      <c r="L75" s="94">
        <v>63.122193357192998</v>
      </c>
      <c r="M75" s="94">
        <v>50.8235646252487</v>
      </c>
      <c r="N75" s="94">
        <v>181.71181445545699</v>
      </c>
      <c r="O75" s="94">
        <v>387.719741991744</v>
      </c>
      <c r="W75" s="87" t="s">
        <v>19</v>
      </c>
      <c r="X75" s="96">
        <f t="shared" ref="X75:AA75" si="73">X10/$AD41</f>
        <v>20.194641865041906</v>
      </c>
      <c r="Y75" s="96">
        <f t="shared" si="73"/>
        <v>37.753940607414876</v>
      </c>
      <c r="Z75" s="96">
        <f t="shared" si="73"/>
        <v>71.490194378582089</v>
      </c>
      <c r="AA75" s="96">
        <f t="shared" si="73"/>
        <v>148.26622746181087</v>
      </c>
      <c r="AJ75" s="95">
        <f>AJ74/$AI$74</f>
        <v>1.678257710807894</v>
      </c>
      <c r="AK75" s="95">
        <f t="shared" ref="AK75:AL75" si="74">AK74/$AI$74</f>
        <v>2.4102766957214286</v>
      </c>
      <c r="AL75" s="95">
        <f t="shared" si="74"/>
        <v>6.590998781329084</v>
      </c>
    </row>
    <row r="76" spans="1:38" x14ac:dyDescent="0.2">
      <c r="J76" s="87" t="s">
        <v>368</v>
      </c>
      <c r="K76" s="87" t="s">
        <v>368</v>
      </c>
      <c r="L76" s="94">
        <v>32.766823461297697</v>
      </c>
      <c r="M76" s="94">
        <v>71.593460210767901</v>
      </c>
      <c r="N76" s="94">
        <v>45.106683841252298</v>
      </c>
      <c r="O76" s="94">
        <v>60.643426821763001</v>
      </c>
      <c r="W76" s="87" t="s">
        <v>867</v>
      </c>
      <c r="X76" s="96">
        <f t="shared" ref="X76:AA76" si="75">X11/$AD42</f>
        <v>28.988513291539853</v>
      </c>
      <c r="Y76" s="96">
        <f t="shared" si="75"/>
        <v>34.173074736228479</v>
      </c>
      <c r="Z76" s="96">
        <f t="shared" si="75"/>
        <v>34.789608873149177</v>
      </c>
      <c r="AA76" s="96">
        <f t="shared" si="75"/>
        <v>97.753994050166639</v>
      </c>
      <c r="AJ76" s="95">
        <f>AJ72/$AI$72</f>
        <v>1</v>
      </c>
      <c r="AK76" s="95">
        <f t="shared" ref="AK76:AL76" si="76">AK72/$AI$72</f>
        <v>1.5432304211765082</v>
      </c>
      <c r="AL76" s="95">
        <f t="shared" si="76"/>
        <v>2.8923813558324225</v>
      </c>
    </row>
    <row r="77" spans="1:38" x14ac:dyDescent="0.2">
      <c r="W77" s="87" t="s">
        <v>17</v>
      </c>
      <c r="X77" s="96">
        <f t="shared" ref="X77:AA77" si="77">X12/$AD43</f>
        <v>123.2422186913517</v>
      </c>
      <c r="Y77" s="96">
        <f t="shared" si="77"/>
        <v>319.44839885258841</v>
      </c>
      <c r="Z77" s="96">
        <f t="shared" si="77"/>
        <v>322.29944992901392</v>
      </c>
      <c r="AA77" s="96">
        <f t="shared" si="77"/>
        <v>1132.4543932611257</v>
      </c>
    </row>
    <row r="78" spans="1:38" x14ac:dyDescent="0.2">
      <c r="W78" s="87" t="s">
        <v>868</v>
      </c>
      <c r="X78" s="96">
        <f t="shared" ref="X78:AA78" si="78">X13/$AD44</f>
        <v>56.426601699194819</v>
      </c>
      <c r="Y78" s="96">
        <f t="shared" si="78"/>
        <v>205.63622981685373</v>
      </c>
      <c r="Z78" s="96">
        <f t="shared" si="78"/>
        <v>269.54585374337222</v>
      </c>
      <c r="AA78" s="96">
        <f t="shared" si="78"/>
        <v>515.95192119983358</v>
      </c>
    </row>
    <row r="79" spans="1:38" x14ac:dyDescent="0.2">
      <c r="W79" s="87" t="s">
        <v>869</v>
      </c>
      <c r="X79" s="96">
        <f t="shared" ref="X79:AA79" si="79">X14/$AD45</f>
        <v>55.467056826550525</v>
      </c>
      <c r="Y79" s="96">
        <f t="shared" si="79"/>
        <v>83.386395668688976</v>
      </c>
      <c r="Z79" s="96">
        <f t="shared" si="79"/>
        <v>102.12772899634577</v>
      </c>
      <c r="AA79" s="96">
        <f t="shared" si="79"/>
        <v>230.84431902919962</v>
      </c>
    </row>
    <row r="80" spans="1:38" x14ac:dyDescent="0.2">
      <c r="W80" s="87" t="s">
        <v>870</v>
      </c>
      <c r="X80" s="96">
        <f t="shared" ref="X80:AA80" si="80">X15/$AD46</f>
        <v>697.02675020658717</v>
      </c>
      <c r="Y80" s="96">
        <f t="shared" si="80"/>
        <v>697.02675020658717</v>
      </c>
      <c r="Z80" s="96">
        <f t="shared" si="80"/>
        <v>1075.6728852926042</v>
      </c>
      <c r="AA80" s="96">
        <f t="shared" si="80"/>
        <v>2016.0671768139957</v>
      </c>
    </row>
    <row r="81" spans="23:27" x14ac:dyDescent="0.2">
      <c r="W81" s="87" t="s">
        <v>14</v>
      </c>
      <c r="X81" s="96">
        <f t="shared" ref="X81:AA81" si="81">X16/$AD47</f>
        <v>253.71619373958518</v>
      </c>
      <c r="Y81" s="96">
        <f t="shared" si="81"/>
        <v>318.82000560642632</v>
      </c>
      <c r="Z81" s="96">
        <f t="shared" si="81"/>
        <v>338.97196892551074</v>
      </c>
      <c r="AA81" s="96">
        <f t="shared" si="81"/>
        <v>651.09605592679986</v>
      </c>
    </row>
    <row r="82" spans="23:27" x14ac:dyDescent="0.2">
      <c r="W82" s="87" t="s">
        <v>871</v>
      </c>
      <c r="X82" s="96">
        <f t="shared" ref="X82:AA82" si="82">X17/$AD48</f>
        <v>94.024804484542258</v>
      </c>
      <c r="Y82" s="96">
        <f t="shared" si="82"/>
        <v>149.81720477966249</v>
      </c>
      <c r="Z82" s="96">
        <f t="shared" si="82"/>
        <v>206.47841195321848</v>
      </c>
      <c r="AA82" s="96">
        <f t="shared" si="82"/>
        <v>554.21375856260624</v>
      </c>
    </row>
    <row r="83" spans="23:27" x14ac:dyDescent="0.2">
      <c r="W83" s="87" t="s">
        <v>561</v>
      </c>
      <c r="X83" s="96">
        <f t="shared" ref="X83:AA83" si="83">X18/$AD49</f>
        <v>266.12419379691306</v>
      </c>
      <c r="Y83" s="96">
        <f t="shared" si="83"/>
        <v>322.8722374847265</v>
      </c>
      <c r="Z83" s="96">
        <f t="shared" si="83"/>
        <v>337.46611732413999</v>
      </c>
      <c r="AA83" s="96">
        <f t="shared" si="83"/>
        <v>751.06279325885839</v>
      </c>
    </row>
    <row r="84" spans="23:27" x14ac:dyDescent="0.2">
      <c r="W84" s="87" t="s">
        <v>872</v>
      </c>
      <c r="X84" s="96">
        <f t="shared" ref="X84:AA84" si="84">X19/$AD50</f>
        <v>39.536671832320728</v>
      </c>
      <c r="Y84" s="96">
        <f t="shared" si="84"/>
        <v>50.109572819173003</v>
      </c>
      <c r="Z84" s="96">
        <f t="shared" si="84"/>
        <v>143.63122111635136</v>
      </c>
      <c r="AA84" s="96">
        <f t="shared" si="84"/>
        <v>164.99866677253468</v>
      </c>
    </row>
    <row r="85" spans="23:27" x14ac:dyDescent="0.2">
      <c r="W85" s="87" t="s">
        <v>16</v>
      </c>
      <c r="X85" s="96">
        <f t="shared" ref="X85:AA85" si="85">X20/$AD51</f>
        <v>49.484920131186648</v>
      </c>
      <c r="Y85" s="96">
        <f t="shared" si="85"/>
        <v>100.86320634977838</v>
      </c>
      <c r="Z85" s="96">
        <f t="shared" si="85"/>
        <v>95.296292706519623</v>
      </c>
      <c r="AA85" s="96">
        <f t="shared" si="85"/>
        <v>1906.306411843052</v>
      </c>
    </row>
    <row r="86" spans="23:27" x14ac:dyDescent="0.2">
      <c r="W86" s="87" t="s">
        <v>368</v>
      </c>
      <c r="X86" s="96">
        <f t="shared" ref="X86:AA86" si="86">X21/$AD52</f>
        <v>24.039058686645937</v>
      </c>
      <c r="Y86" s="96">
        <f t="shared" si="86"/>
        <v>42.433948995298771</v>
      </c>
      <c r="Z86" s="96">
        <f t="shared" si="86"/>
        <v>59.186419720716451</v>
      </c>
      <c r="AA86" s="96">
        <f t="shared" si="86"/>
        <v>171.18551213044191</v>
      </c>
    </row>
    <row r="87" spans="23:27" x14ac:dyDescent="0.2">
      <c r="W87" s="87" t="s">
        <v>873</v>
      </c>
      <c r="X87" s="96">
        <f t="shared" ref="X87:AA87" si="87">X22/$AD53</f>
        <v>48.094466643923973</v>
      </c>
      <c r="Y87" s="96">
        <f t="shared" si="87"/>
        <v>56.958412504236037</v>
      </c>
      <c r="Z87" s="96">
        <f t="shared" si="87"/>
        <v>150.25445881009114</v>
      </c>
      <c r="AA87" s="96">
        <f t="shared" si="87"/>
        <v>231.19796298875315</v>
      </c>
    </row>
    <row r="88" spans="23:27" x14ac:dyDescent="0.2">
      <c r="W88" s="87" t="s">
        <v>12</v>
      </c>
      <c r="X88" s="96">
        <f t="shared" ref="X88:AA88" si="88">X23/$AD54</f>
        <v>55.134611518635239</v>
      </c>
      <c r="Y88" s="96">
        <f t="shared" si="88"/>
        <v>142.91095663489091</v>
      </c>
      <c r="Z88" s="96">
        <f t="shared" si="88"/>
        <v>144.18642534348484</v>
      </c>
      <c r="AA88" s="96">
        <f t="shared" si="88"/>
        <v>506.62373412306465</v>
      </c>
    </row>
    <row r="89" spans="23:27" x14ac:dyDescent="0.2">
      <c r="W89" s="87" t="s">
        <v>874</v>
      </c>
      <c r="X89" s="96">
        <f t="shared" ref="X89:AA89" si="89">X24/$AD55</f>
        <v>103.78231194716788</v>
      </c>
      <c r="Y89" s="96">
        <f t="shared" si="89"/>
        <v>122.90968477299654</v>
      </c>
      <c r="Z89" s="96">
        <f t="shared" si="89"/>
        <v>324.23179221703271</v>
      </c>
      <c r="AA89" s="96">
        <f t="shared" si="89"/>
        <v>498.89853845546025</v>
      </c>
    </row>
    <row r="90" spans="23:27" x14ac:dyDescent="0.2">
      <c r="W90" s="87" t="s">
        <v>875</v>
      </c>
      <c r="X90" s="96">
        <f t="shared" ref="X90:AA90" si="90">X25/$AD56</f>
        <v>223.09876670107604</v>
      </c>
      <c r="Y90" s="96">
        <f t="shared" si="90"/>
        <v>75.648098060837697</v>
      </c>
      <c r="Z90" s="96">
        <f t="shared" si="90"/>
        <v>164.91060024010559</v>
      </c>
      <c r="AA90" s="96">
        <f t="shared" si="90"/>
        <v>440.57912286043336</v>
      </c>
    </row>
    <row r="91" spans="23:27" x14ac:dyDescent="0.2">
      <c r="W91" s="87" t="s">
        <v>876</v>
      </c>
      <c r="X91" s="96">
        <f t="shared" ref="X91:AA91" si="91">X26/$AD57</f>
        <v>17.677570238879895</v>
      </c>
      <c r="Y91" s="96">
        <f t="shared" si="91"/>
        <v>22.050954658103137</v>
      </c>
      <c r="Z91" s="96">
        <f t="shared" si="91"/>
        <v>37.889690674400953</v>
      </c>
      <c r="AA91" s="96">
        <f t="shared" si="91"/>
        <v>61.181464946621247</v>
      </c>
    </row>
    <row r="92" spans="23:27" x14ac:dyDescent="0.2">
      <c r="W92" s="87" t="s">
        <v>877</v>
      </c>
      <c r="X92" s="96">
        <f t="shared" ref="X92:AA92" si="92">X27/$AD58</f>
        <v>132.23645383427672</v>
      </c>
      <c r="Y92" s="96">
        <f t="shared" si="92"/>
        <v>209.9900200307319</v>
      </c>
      <c r="Z92" s="96">
        <f t="shared" si="92"/>
        <v>316.73890579116073</v>
      </c>
      <c r="AA92" s="96">
        <f t="shared" si="92"/>
        <v>371.07063664899454</v>
      </c>
    </row>
    <row r="93" spans="23:27" x14ac:dyDescent="0.2">
      <c r="W93" s="87" t="s">
        <v>878</v>
      </c>
      <c r="X93" s="96">
        <f t="shared" ref="X93:AA93" si="93">X28/$AD59</f>
        <v>60.049705563467107</v>
      </c>
      <c r="Y93" s="96">
        <f t="shared" si="93"/>
        <v>76.662811657101528</v>
      </c>
      <c r="Z93" s="96">
        <f t="shared" si="93"/>
        <v>149.84584982169102</v>
      </c>
      <c r="AA93" s="96">
        <f t="shared" si="93"/>
        <v>456.45972085122963</v>
      </c>
    </row>
    <row r="94" spans="23:27" x14ac:dyDescent="0.2">
      <c r="W94" s="87" t="s">
        <v>18</v>
      </c>
      <c r="X94" s="96">
        <f t="shared" ref="X94:AA94" si="94">X29/$AD60</f>
        <v>186.43338924228485</v>
      </c>
      <c r="Y94" s="96">
        <f t="shared" si="94"/>
        <v>255.21051728919397</v>
      </c>
      <c r="Z94" s="96">
        <f t="shared" si="94"/>
        <v>206.137697220782</v>
      </c>
      <c r="AA94" s="96">
        <f t="shared" si="94"/>
        <v>348.22175518632025</v>
      </c>
    </row>
    <row r="95" spans="23:27" x14ac:dyDescent="0.2">
      <c r="W95" s="87" t="s">
        <v>879</v>
      </c>
      <c r="X95" s="96">
        <f t="shared" ref="X95:AA95" si="95">X30/$AD61</f>
        <v>51.057397581584702</v>
      </c>
      <c r="Y95" s="96">
        <f t="shared" si="95"/>
        <v>232.1229297043962</v>
      </c>
      <c r="Z95" s="96">
        <f t="shared" si="95"/>
        <v>239.18791149334834</v>
      </c>
      <c r="AA95" s="96">
        <f t="shared" si="95"/>
        <v>418.40507446992336</v>
      </c>
    </row>
    <row r="96" spans="23:27" x14ac:dyDescent="0.2">
      <c r="W96" s="87" t="s">
        <v>880</v>
      </c>
      <c r="X96" s="96">
        <f t="shared" ref="X96:AA96" si="96">X31/$AD62</f>
        <v>34.085321062660483</v>
      </c>
      <c r="Y96" s="96">
        <f t="shared" si="96"/>
        <v>46.58962002953642</v>
      </c>
      <c r="Z96" s="96">
        <f t="shared" si="96"/>
        <v>81.391485933950207</v>
      </c>
      <c r="AA96" s="96">
        <f t="shared" si="96"/>
        <v>171.43744412565098</v>
      </c>
    </row>
    <row r="98" spans="23:43" x14ac:dyDescent="0.2">
      <c r="W98" s="87" t="s">
        <v>850</v>
      </c>
    </row>
    <row r="99" spans="23:43" x14ac:dyDescent="0.2">
      <c r="X99" s="87" t="s">
        <v>391</v>
      </c>
      <c r="Y99" s="87" t="s">
        <v>392</v>
      </c>
      <c r="Z99" s="87" t="s">
        <v>393</v>
      </c>
      <c r="AA99" s="87" t="s">
        <v>394</v>
      </c>
      <c r="AF99" s="87" t="s">
        <v>890</v>
      </c>
      <c r="AG99" s="87" t="s">
        <v>891</v>
      </c>
      <c r="AH99" s="87" t="s">
        <v>892</v>
      </c>
      <c r="AI99" s="87" t="s">
        <v>893</v>
      </c>
      <c r="AK99" s="87" t="s">
        <v>894</v>
      </c>
      <c r="AL99" s="87" t="s">
        <v>895</v>
      </c>
      <c r="AM99" s="87" t="s">
        <v>896</v>
      </c>
      <c r="AN99" s="87" t="s">
        <v>897</v>
      </c>
      <c r="AP99" s="87" t="s">
        <v>893</v>
      </c>
      <c r="AQ99" s="87" t="s">
        <v>897</v>
      </c>
    </row>
    <row r="100" spans="23:43" x14ac:dyDescent="0.2">
      <c r="W100" s="87" t="s">
        <v>861</v>
      </c>
      <c r="X100" s="96">
        <f>R4/X69*1000</f>
        <v>111.75555083241794</v>
      </c>
      <c r="Y100" s="96">
        <f t="shared" ref="Y100:AA100" si="97">S4/Y69*1000</f>
        <v>210.53753525277622</v>
      </c>
      <c r="Z100" s="96">
        <f t="shared" si="97"/>
        <v>203.26391874221665</v>
      </c>
      <c r="AA100" s="96">
        <f t="shared" si="97"/>
        <v>54.413135714883431</v>
      </c>
      <c r="AB100" s="99">
        <f t="shared" ref="AB100:AB126" si="98">SUM(X100:AA100)</f>
        <v>579.97014054229419</v>
      </c>
      <c r="AC100" s="101">
        <f>VLOOKUP($W100,$AH$4:$AN$31,7,)/1000</f>
        <v>579.9701405422943</v>
      </c>
      <c r="AD100" s="94">
        <f>AC100/AB100</f>
        <v>1.0000000000000002</v>
      </c>
      <c r="AF100" s="104">
        <f>X100/SUM($X$100:$AA$127)</f>
        <v>6.8352626062768819E-3</v>
      </c>
      <c r="AG100" s="104">
        <f t="shared" ref="AG100:AI115" si="99">Y100/SUM($X$100:$AA$127)</f>
        <v>1.2877027863152507E-2</v>
      </c>
      <c r="AH100" s="104">
        <f t="shared" si="99"/>
        <v>1.2432154399805896E-2</v>
      </c>
      <c r="AI100" s="104">
        <f t="shared" si="99"/>
        <v>3.3280500974840464E-3</v>
      </c>
      <c r="AK100" s="104">
        <v>4.2167196118981952E-3</v>
      </c>
      <c r="AL100" s="104">
        <v>1.3056776026571184E-2</v>
      </c>
      <c r="AM100" s="104">
        <v>1.3863881137295241E-2</v>
      </c>
      <c r="AN100" s="104">
        <v>4.3351181909547093E-3</v>
      </c>
      <c r="AP100" s="104">
        <f>HLOOKUP($AP$99,$AF$99:$AI$127,ROWS($AF$99:$AF100),)</f>
        <v>3.3280500974840464E-3</v>
      </c>
      <c r="AQ100" s="104">
        <f>HLOOKUP($AQ$99,$AK$99:$AN$127,ROWS($AK$99:$AK100),)</f>
        <v>4.3351181909547093E-3</v>
      </c>
    </row>
    <row r="101" spans="23:43" x14ac:dyDescent="0.2">
      <c r="W101" s="87" t="s">
        <v>862</v>
      </c>
      <c r="X101" s="96">
        <f t="shared" ref="X101:AA101" si="100">R5/X70*1000</f>
        <v>12.876094272975854</v>
      </c>
      <c r="Y101" s="96">
        <f t="shared" si="100"/>
        <v>32.865586989679805</v>
      </c>
      <c r="Z101" s="96">
        <f t="shared" si="100"/>
        <v>12.939996307943893</v>
      </c>
      <c r="AA101" s="96">
        <f t="shared" si="100"/>
        <v>4.9522663796813724</v>
      </c>
      <c r="AB101" s="99">
        <f t="shared" si="98"/>
        <v>63.633943950280923</v>
      </c>
      <c r="AC101" s="101">
        <f t="shared" ref="AC101:AC127" si="101">VLOOKUP($W101,$AH$4:$AN$31,7,)/1000</f>
        <v>63.63394395028093</v>
      </c>
      <c r="AD101" s="94">
        <f t="shared" ref="AD101:AD127" si="102">AC101/AB101</f>
        <v>1.0000000000000002</v>
      </c>
      <c r="AF101" s="104">
        <f t="shared" ref="AF101:AF127" si="103">X101/SUM($X$100:$AA$127)</f>
        <v>7.8753569772068528E-4</v>
      </c>
      <c r="AG101" s="104">
        <f t="shared" si="99"/>
        <v>2.0101455015935871E-3</v>
      </c>
      <c r="AH101" s="104">
        <f t="shared" si="99"/>
        <v>7.91444113784394E-4</v>
      </c>
      <c r="AI101" s="104">
        <f t="shared" si="99"/>
        <v>3.0289360080304028E-4</v>
      </c>
      <c r="AK101" s="104">
        <v>1.5947761850477139E-3</v>
      </c>
      <c r="AL101" s="104">
        <v>1.8347873463736258E-3</v>
      </c>
      <c r="AM101" s="104">
        <v>4.5376607898705597E-4</v>
      </c>
      <c r="AN101" s="104">
        <v>8.6893034933117833E-6</v>
      </c>
      <c r="AP101" s="104">
        <f>HLOOKUP($AP$99,$AF$99:$AI$127,ROWS($AF$99:$AF101),)</f>
        <v>3.0289360080304028E-4</v>
      </c>
      <c r="AQ101" s="104">
        <f>HLOOKUP($AQ$99,$AK$99:$AN$127,ROWS($AK$99:$AK101),)</f>
        <v>8.6893034933117833E-6</v>
      </c>
    </row>
    <row r="102" spans="23:43" x14ac:dyDescent="0.2">
      <c r="W102" s="87" t="s">
        <v>863</v>
      </c>
      <c r="X102" s="96">
        <f t="shared" ref="X102:AA102" si="104">R6/X71*1000</f>
        <v>0</v>
      </c>
      <c r="Y102" s="96">
        <f t="shared" si="104"/>
        <v>7.3874513643629482</v>
      </c>
      <c r="Z102" s="96">
        <f t="shared" si="104"/>
        <v>0.22990237434689187</v>
      </c>
      <c r="AA102" s="96">
        <f t="shared" si="104"/>
        <v>0</v>
      </c>
      <c r="AB102" s="99">
        <f t="shared" si="98"/>
        <v>7.6173537387098404</v>
      </c>
      <c r="AC102" s="101">
        <f t="shared" si="101"/>
        <v>7.6173537387098404</v>
      </c>
      <c r="AD102" s="94">
        <f t="shared" si="102"/>
        <v>1</v>
      </c>
      <c r="AF102" s="104">
        <f t="shared" si="103"/>
        <v>0</v>
      </c>
      <c r="AG102" s="104">
        <f t="shared" si="99"/>
        <v>4.5183590157627863E-4</v>
      </c>
      <c r="AH102" s="104">
        <f t="shared" si="99"/>
        <v>1.4061432213098956E-5</v>
      </c>
      <c r="AI102" s="104">
        <f t="shared" si="99"/>
        <v>0</v>
      </c>
      <c r="AK102" s="104">
        <v>1.6221007324678253E-4</v>
      </c>
      <c r="AL102" s="104">
        <v>2.1620974331172088E-4</v>
      </c>
      <c r="AM102" s="104">
        <v>5.8318344820582813E-5</v>
      </c>
      <c r="AN102" s="104">
        <v>2.9159172410291406E-5</v>
      </c>
      <c r="AP102" s="104">
        <f>HLOOKUP($AP$99,$AF$99:$AI$127,ROWS($AF$99:$AF102),)</f>
        <v>0</v>
      </c>
      <c r="AQ102" s="104">
        <f>HLOOKUP($AQ$99,$AK$99:$AN$127,ROWS($AK$99:$AK102),)</f>
        <v>2.9159172410291406E-5</v>
      </c>
    </row>
    <row r="103" spans="23:43" x14ac:dyDescent="0.2">
      <c r="W103" s="87" t="s">
        <v>864</v>
      </c>
      <c r="X103" s="96">
        <f t="shared" ref="X103:AA103" si="105">R7/X72*1000</f>
        <v>81.094374122529729</v>
      </c>
      <c r="Y103" s="96">
        <f t="shared" si="105"/>
        <v>60.740259322281538</v>
      </c>
      <c r="Z103" s="96">
        <f t="shared" si="105"/>
        <v>59.430930313273869</v>
      </c>
      <c r="AA103" s="96">
        <f t="shared" si="105"/>
        <v>38.245103900442054</v>
      </c>
      <c r="AB103" s="99">
        <f t="shared" si="98"/>
        <v>239.51066765852718</v>
      </c>
      <c r="AC103" s="101">
        <f t="shared" si="101"/>
        <v>239.51066765852724</v>
      </c>
      <c r="AD103" s="94">
        <f t="shared" si="102"/>
        <v>1.0000000000000002</v>
      </c>
      <c r="AF103" s="104">
        <f t="shared" si="103"/>
        <v>4.9599446192194318E-3</v>
      </c>
      <c r="AG103" s="104">
        <f t="shared" si="99"/>
        <v>3.7150335723701525E-3</v>
      </c>
      <c r="AH103" s="104">
        <f t="shared" si="99"/>
        <v>3.6349515760136226E-3</v>
      </c>
      <c r="AI103" s="104">
        <f t="shared" si="99"/>
        <v>2.3391708654889884E-3</v>
      </c>
      <c r="AK103" s="104">
        <v>6.7086488481614181E-3</v>
      </c>
      <c r="AL103" s="104">
        <v>4.9980977601493419E-3</v>
      </c>
      <c r="AM103" s="104">
        <v>1.9862319051205109E-3</v>
      </c>
      <c r="AN103" s="104">
        <v>9.5612211966092711E-4</v>
      </c>
      <c r="AP103" s="104">
        <f>HLOOKUP($AP$99,$AF$99:$AI$127,ROWS($AF$99:$AF103),)</f>
        <v>2.3391708654889884E-3</v>
      </c>
      <c r="AQ103" s="104">
        <f>HLOOKUP($AQ$99,$AK$99:$AN$127,ROWS($AK$99:$AK103),)</f>
        <v>9.5612211966092711E-4</v>
      </c>
    </row>
    <row r="104" spans="23:43" x14ac:dyDescent="0.2">
      <c r="W104" s="87" t="s">
        <v>865</v>
      </c>
      <c r="X104" s="96">
        <f t="shared" ref="X104:AA104" si="106">R8/X73*1000</f>
        <v>25.730963991206252</v>
      </c>
      <c r="Y104" s="96">
        <f t="shared" si="106"/>
        <v>157.4949537334933</v>
      </c>
      <c r="Z104" s="96">
        <f t="shared" si="106"/>
        <v>59.999303913686951</v>
      </c>
      <c r="AA104" s="96">
        <f t="shared" si="106"/>
        <v>7.5697369361814202</v>
      </c>
      <c r="AB104" s="99">
        <f t="shared" si="98"/>
        <v>250.79495857456794</v>
      </c>
      <c r="AC104" s="101">
        <f t="shared" si="101"/>
        <v>250.79495857456794</v>
      </c>
      <c r="AD104" s="94">
        <f t="shared" si="102"/>
        <v>1</v>
      </c>
      <c r="AF104" s="104">
        <f t="shared" si="103"/>
        <v>1.5737732460044441E-3</v>
      </c>
      <c r="AG104" s="104">
        <f t="shared" si="99"/>
        <v>9.6328044550211163E-3</v>
      </c>
      <c r="AH104" s="104">
        <f t="shared" si="99"/>
        <v>3.6697147961701248E-3</v>
      </c>
      <c r="AI104" s="104">
        <f t="shared" si="99"/>
        <v>4.6298496525529876E-4</v>
      </c>
      <c r="AK104" s="104">
        <v>2.8831472668682653E-3</v>
      </c>
      <c r="AL104" s="104">
        <v>6.0148151078930007E-3</v>
      </c>
      <c r="AM104" s="104">
        <v>5.642075809843914E-3</v>
      </c>
      <c r="AN104" s="104">
        <v>7.9923927784580646E-4</v>
      </c>
      <c r="AP104" s="104">
        <f>HLOOKUP($AP$99,$AF$99:$AI$127,ROWS($AF$99:$AF104),)</f>
        <v>4.6298496525529876E-4</v>
      </c>
      <c r="AQ104" s="104">
        <f>HLOOKUP($AQ$99,$AK$99:$AN$127,ROWS($AK$99:$AK104),)</f>
        <v>7.9923927784580646E-4</v>
      </c>
    </row>
    <row r="105" spans="23:43" x14ac:dyDescent="0.2">
      <c r="W105" s="87" t="s">
        <v>866</v>
      </c>
      <c r="X105" s="96">
        <f t="shared" ref="X105:AA105" si="107">R9/X74*1000</f>
        <v>22.796772361395966</v>
      </c>
      <c r="Y105" s="96">
        <f t="shared" si="107"/>
        <v>60.472524638141024</v>
      </c>
      <c r="Z105" s="96">
        <f t="shared" si="107"/>
        <v>68.701479293542306</v>
      </c>
      <c r="AA105" s="96">
        <f t="shared" si="107"/>
        <v>34.713829873515493</v>
      </c>
      <c r="AB105" s="99">
        <f t="shared" si="98"/>
        <v>186.68460616659479</v>
      </c>
      <c r="AC105" s="101">
        <f t="shared" si="101"/>
        <v>186.68460616659476</v>
      </c>
      <c r="AD105" s="94">
        <f t="shared" si="102"/>
        <v>0.99999999999999989</v>
      </c>
      <c r="AF105" s="104">
        <f t="shared" si="103"/>
        <v>1.3943103899985924E-3</v>
      </c>
      <c r="AG105" s="104">
        <f t="shared" si="99"/>
        <v>3.6986582168618319E-3</v>
      </c>
      <c r="AH105" s="104">
        <f t="shared" si="99"/>
        <v>4.2019626668497994E-3</v>
      </c>
      <c r="AI105" s="104">
        <f t="shared" si="99"/>
        <v>2.1231888840215745E-3</v>
      </c>
      <c r="AK105" s="104">
        <v>1.1699419797995996E-3</v>
      </c>
      <c r="AL105" s="104">
        <v>3.0096798912352223E-3</v>
      </c>
      <c r="AM105" s="104">
        <v>4.3706222434195339E-3</v>
      </c>
      <c r="AN105" s="104">
        <v>2.8678760432774412E-3</v>
      </c>
      <c r="AP105" s="104">
        <f>HLOOKUP($AP$99,$AF$99:$AI$127,ROWS($AF$99:$AF105),)</f>
        <v>2.1231888840215745E-3</v>
      </c>
      <c r="AQ105" s="104">
        <f>HLOOKUP($AQ$99,$AK$99:$AN$127,ROWS($AK$99:$AK105),)</f>
        <v>2.8678760432774412E-3</v>
      </c>
    </row>
    <row r="106" spans="23:43" x14ac:dyDescent="0.2">
      <c r="W106" s="87" t="s">
        <v>19</v>
      </c>
      <c r="X106" s="96">
        <f t="shared" ref="X106:AA106" si="108">R10/X75*1000</f>
        <v>342.91987520712433</v>
      </c>
      <c r="Y106" s="96">
        <f t="shared" si="108"/>
        <v>522.87267299323878</v>
      </c>
      <c r="Z106" s="96">
        <f t="shared" si="108"/>
        <v>301.10667111797608</v>
      </c>
      <c r="AA106" s="96">
        <f t="shared" si="108"/>
        <v>160.61855434556182</v>
      </c>
      <c r="AB106" s="99">
        <f t="shared" si="98"/>
        <v>1327.5177736639009</v>
      </c>
      <c r="AC106" s="101">
        <f t="shared" si="101"/>
        <v>1327.5177736639014</v>
      </c>
      <c r="AD106" s="94">
        <f t="shared" si="102"/>
        <v>1.0000000000000004</v>
      </c>
      <c r="AF106" s="104">
        <f t="shared" si="103"/>
        <v>2.0973878992974922E-2</v>
      </c>
      <c r="AG106" s="104">
        <f t="shared" si="99"/>
        <v>3.198026409367391E-2</v>
      </c>
      <c r="AH106" s="104">
        <f t="shared" si="99"/>
        <v>1.8416473761374803E-2</v>
      </c>
      <c r="AI106" s="104">
        <f t="shared" si="99"/>
        <v>9.8238520611720771E-3</v>
      </c>
      <c r="AK106" s="104">
        <v>1.8787650933063678E-2</v>
      </c>
      <c r="AL106" s="104">
        <v>3.1144925039927756E-2</v>
      </c>
      <c r="AM106" s="104">
        <v>2.1393915946989233E-2</v>
      </c>
      <c r="AN106" s="104">
        <v>9.8679769892150871E-3</v>
      </c>
      <c r="AP106" s="104">
        <f>HLOOKUP($AP$99,$AF$99:$AI$127,ROWS($AF$99:$AF106),)</f>
        <v>9.8238520611720771E-3</v>
      </c>
      <c r="AQ106" s="104">
        <f>HLOOKUP($AQ$99,$AK$99:$AN$127,ROWS($AK$99:$AK106),)</f>
        <v>9.8679769892150871E-3</v>
      </c>
    </row>
    <row r="107" spans="23:43" x14ac:dyDescent="0.2">
      <c r="W107" s="87" t="s">
        <v>867</v>
      </c>
      <c r="X107" s="96">
        <f t="shared" ref="X107:AA107" si="109">R11/X76*1000</f>
        <v>195.81511707720054</v>
      </c>
      <c r="Y107" s="96">
        <f t="shared" si="109"/>
        <v>146.68088620839177</v>
      </c>
      <c r="Z107" s="96">
        <f t="shared" si="109"/>
        <v>143.49758460804151</v>
      </c>
      <c r="AA107" s="96">
        <f t="shared" si="109"/>
        <v>92.281537480786554</v>
      </c>
      <c r="AB107" s="99">
        <f t="shared" si="98"/>
        <v>578.27512537442044</v>
      </c>
      <c r="AC107" s="101">
        <f t="shared" si="101"/>
        <v>578.27512537442033</v>
      </c>
      <c r="AD107" s="94">
        <f t="shared" si="102"/>
        <v>0.99999999999999978</v>
      </c>
      <c r="AF107" s="104">
        <f t="shared" si="103"/>
        <v>1.1976566152929408E-2</v>
      </c>
      <c r="AG107" s="104">
        <f t="shared" si="99"/>
        <v>8.9713877215747279E-3</v>
      </c>
      <c r="AH107" s="104">
        <f t="shared" si="99"/>
        <v>8.7766886463940819E-3</v>
      </c>
      <c r="AI107" s="104">
        <f t="shared" si="99"/>
        <v>5.6441808723937332E-3</v>
      </c>
      <c r="AK107" s="104">
        <v>1.5460946544675834E-2</v>
      </c>
      <c r="AL107" s="104">
        <v>1.4633845645120757E-2</v>
      </c>
      <c r="AM107" s="104">
        <v>3.8874554060057808E-3</v>
      </c>
      <c r="AN107" s="104">
        <v>1.3865757974895817E-3</v>
      </c>
      <c r="AP107" s="104">
        <f>HLOOKUP($AP$99,$AF$99:$AI$127,ROWS($AF$99:$AF107),)</f>
        <v>5.6441808723937332E-3</v>
      </c>
      <c r="AQ107" s="104">
        <f>HLOOKUP($AQ$99,$AK$99:$AN$127,ROWS($AK$99:$AK107),)</f>
        <v>1.3865757974895817E-3</v>
      </c>
    </row>
    <row r="108" spans="23:43" x14ac:dyDescent="0.2">
      <c r="W108" s="87" t="s">
        <v>17</v>
      </c>
      <c r="X108" s="96">
        <f t="shared" ref="X108:AA108" si="110">R12/X77*1000</f>
        <v>53.618027950540416</v>
      </c>
      <c r="Y108" s="96">
        <f t="shared" si="110"/>
        <v>8.1449637032366908</v>
      </c>
      <c r="Z108" s="96">
        <f t="shared" si="110"/>
        <v>20.86761896501983</v>
      </c>
      <c r="AA108" s="96">
        <f t="shared" si="110"/>
        <v>23.047961804938563</v>
      </c>
      <c r="AB108" s="99">
        <f t="shared" si="98"/>
        <v>105.6785724237355</v>
      </c>
      <c r="AC108" s="101">
        <f t="shared" si="101"/>
        <v>105.67857242373549</v>
      </c>
      <c r="AD108" s="94">
        <f t="shared" si="102"/>
        <v>0.99999999999999989</v>
      </c>
      <c r="AF108" s="104">
        <f t="shared" si="103"/>
        <v>3.2794192211732681E-3</v>
      </c>
      <c r="AG108" s="104">
        <f t="shared" si="99"/>
        <v>4.9816734305842345E-4</v>
      </c>
      <c r="AH108" s="104">
        <f t="shared" si="99"/>
        <v>1.2763183084079858E-3</v>
      </c>
      <c r="AI108" s="104">
        <f t="shared" si="99"/>
        <v>1.4096737951963605E-3</v>
      </c>
      <c r="AK108" s="104">
        <v>2.8820172677592696E-4</v>
      </c>
      <c r="AL108" s="104">
        <v>9.8715812967179188E-4</v>
      </c>
      <c r="AM108" s="104">
        <v>1.8674339298271972E-3</v>
      </c>
      <c r="AN108" s="104">
        <v>3.3207848815611212E-3</v>
      </c>
      <c r="AP108" s="104">
        <f>HLOOKUP($AP$99,$AF$99:$AI$127,ROWS($AF$99:$AF108),)</f>
        <v>1.4096737951963605E-3</v>
      </c>
      <c r="AQ108" s="104">
        <f>HLOOKUP($AQ$99,$AK$99:$AN$127,ROWS($AK$99:$AK108),)</f>
        <v>3.3207848815611212E-3</v>
      </c>
    </row>
    <row r="109" spans="23:43" x14ac:dyDescent="0.2">
      <c r="W109" s="87" t="s">
        <v>868</v>
      </c>
      <c r="X109" s="96">
        <f t="shared" ref="X109:AA109" si="111">R13/X78*1000</f>
        <v>16.921208196222672</v>
      </c>
      <c r="Y109" s="96">
        <f t="shared" si="111"/>
        <v>38.752159269249418</v>
      </c>
      <c r="Z109" s="96">
        <f t="shared" si="111"/>
        <v>72.346246780216845</v>
      </c>
      <c r="AA109" s="96">
        <f t="shared" si="111"/>
        <v>32.068705099979482</v>
      </c>
      <c r="AB109" s="99">
        <f t="shared" si="98"/>
        <v>160.08831934566842</v>
      </c>
      <c r="AC109" s="101">
        <f t="shared" si="101"/>
        <v>160.0883193456684</v>
      </c>
      <c r="AD109" s="94">
        <f t="shared" si="102"/>
        <v>0.99999999999999978</v>
      </c>
      <c r="AF109" s="104">
        <f t="shared" si="103"/>
        <v>1.03494547496889E-3</v>
      </c>
      <c r="AG109" s="104">
        <f t="shared" si="99"/>
        <v>2.3701837017723339E-3</v>
      </c>
      <c r="AH109" s="104">
        <f t="shared" si="99"/>
        <v>4.4248862059910301E-3</v>
      </c>
      <c r="AI109" s="104">
        <f t="shared" si="99"/>
        <v>1.9614061151227019E-3</v>
      </c>
      <c r="AK109" s="104">
        <v>4.1631375219637655E-4</v>
      </c>
      <c r="AL109" s="104">
        <v>2.2315469185861746E-3</v>
      </c>
      <c r="AM109" s="104">
        <v>4.5678512488240034E-3</v>
      </c>
      <c r="AN109" s="104">
        <v>2.5757095782484004E-3</v>
      </c>
      <c r="AP109" s="104">
        <f>HLOOKUP($AP$99,$AF$99:$AI$127,ROWS($AF$99:$AF109),)</f>
        <v>1.9614061151227019E-3</v>
      </c>
      <c r="AQ109" s="104">
        <f>HLOOKUP($AQ$99,$AK$99:$AN$127,ROWS($AK$99:$AK109),)</f>
        <v>2.5757095782484004E-3</v>
      </c>
    </row>
    <row r="110" spans="23:43" x14ac:dyDescent="0.2">
      <c r="W110" s="87" t="s">
        <v>869</v>
      </c>
      <c r="X110" s="96">
        <f t="shared" ref="X110:AA110" si="112">R14/X79*1000</f>
        <v>238.1609592087172</v>
      </c>
      <c r="Y110" s="96">
        <f t="shared" si="112"/>
        <v>389.52570130893241</v>
      </c>
      <c r="Z110" s="96">
        <f t="shared" si="112"/>
        <v>845.18748906681662</v>
      </c>
      <c r="AA110" s="96">
        <f t="shared" si="112"/>
        <v>1112.4045305700336</v>
      </c>
      <c r="AB110" s="99">
        <f t="shared" si="98"/>
        <v>2585.2786801544999</v>
      </c>
      <c r="AC110" s="101">
        <f t="shared" si="101"/>
        <v>2585.2786801545003</v>
      </c>
      <c r="AD110" s="94">
        <f t="shared" si="102"/>
        <v>1.0000000000000002</v>
      </c>
      <c r="AF110" s="104">
        <f t="shared" si="103"/>
        <v>1.4566548924227225E-2</v>
      </c>
      <c r="AG110" s="104">
        <f t="shared" si="99"/>
        <v>2.3824413557168789E-2</v>
      </c>
      <c r="AH110" s="104">
        <f t="shared" si="99"/>
        <v>5.1693883626187216E-2</v>
      </c>
      <c r="AI110" s="104">
        <f t="shared" si="99"/>
        <v>6.8037578753114614E-2</v>
      </c>
      <c r="AK110" s="104">
        <v>1.0165744742930961E-2</v>
      </c>
      <c r="AL110" s="104">
        <v>4.5431354407262113E-2</v>
      </c>
      <c r="AM110" s="104">
        <v>5.4657238626905282E-2</v>
      </c>
      <c r="AN110" s="104">
        <v>4.7868087083599548E-2</v>
      </c>
      <c r="AP110" s="104">
        <f>HLOOKUP($AP$99,$AF$99:$AI$127,ROWS($AF$99:$AF110),)</f>
        <v>6.8037578753114614E-2</v>
      </c>
      <c r="AQ110" s="104">
        <f>HLOOKUP($AQ$99,$AK$99:$AN$127,ROWS($AK$99:$AK110),)</f>
        <v>4.7868087083599548E-2</v>
      </c>
    </row>
    <row r="111" spans="23:43" x14ac:dyDescent="0.2">
      <c r="W111" s="87" t="s">
        <v>870</v>
      </c>
      <c r="X111" s="96">
        <f t="shared" ref="X111:AA111" si="113">R15/X80*1000</f>
        <v>90.559212165795117</v>
      </c>
      <c r="Y111" s="96">
        <f t="shared" si="113"/>
        <v>72.914797904363695</v>
      </c>
      <c r="Z111" s="96">
        <f t="shared" si="113"/>
        <v>168.92850692804049</v>
      </c>
      <c r="AA111" s="96">
        <f t="shared" si="113"/>
        <v>192.31489230654512</v>
      </c>
      <c r="AB111" s="99">
        <f t="shared" si="98"/>
        <v>524.71740930474448</v>
      </c>
      <c r="AC111" s="101">
        <f t="shared" si="101"/>
        <v>524.71740930474436</v>
      </c>
      <c r="AD111" s="94">
        <f t="shared" si="102"/>
        <v>0.99999999999999978</v>
      </c>
      <c r="AF111" s="104">
        <f t="shared" si="103"/>
        <v>5.538838938738389E-3</v>
      </c>
      <c r="AG111" s="104">
        <f t="shared" si="99"/>
        <v>4.4596602839647058E-3</v>
      </c>
      <c r="AH111" s="104">
        <f t="shared" si="99"/>
        <v>1.0332110556825019E-2</v>
      </c>
      <c r="AI111" s="104">
        <f t="shared" si="99"/>
        <v>1.1762483225412889E-2</v>
      </c>
      <c r="AK111" s="104">
        <v>1.1780240711280201E-3</v>
      </c>
      <c r="AL111" s="104">
        <v>4.8431125375276033E-3</v>
      </c>
      <c r="AM111" s="104">
        <v>1.0644422756297945E-2</v>
      </c>
      <c r="AN111" s="104">
        <v>1.5427533639987428E-2</v>
      </c>
      <c r="AP111" s="104">
        <f>HLOOKUP($AP$99,$AF$99:$AI$127,ROWS($AF$99:$AF111),)</f>
        <v>1.1762483225412889E-2</v>
      </c>
      <c r="AQ111" s="104">
        <f>HLOOKUP($AQ$99,$AK$99:$AN$127,ROWS($AK$99:$AK111),)</f>
        <v>1.5427533639987428E-2</v>
      </c>
    </row>
    <row r="112" spans="23:43" x14ac:dyDescent="0.2">
      <c r="W112" s="87" t="s">
        <v>14</v>
      </c>
      <c r="X112" s="96">
        <f t="shared" ref="X112:AA112" si="114">R16/X81*1000</f>
        <v>5.5807187557036979</v>
      </c>
      <c r="Y112" s="96">
        <f t="shared" si="114"/>
        <v>25.230531549460544</v>
      </c>
      <c r="Z112" s="96">
        <f t="shared" si="114"/>
        <v>46.512384493604991</v>
      </c>
      <c r="AA112" s="96">
        <f t="shared" si="114"/>
        <v>20.381615411081828</v>
      </c>
      <c r="AB112" s="99">
        <f t="shared" si="98"/>
        <v>97.705250209851059</v>
      </c>
      <c r="AC112" s="101">
        <f t="shared" si="101"/>
        <v>97.705250209851059</v>
      </c>
      <c r="AD112" s="94">
        <f t="shared" si="102"/>
        <v>1</v>
      </c>
      <c r="AF112" s="104">
        <f t="shared" si="103"/>
        <v>3.4133139645305452E-4</v>
      </c>
      <c r="AG112" s="104">
        <f t="shared" si="99"/>
        <v>1.5431654853110932E-3</v>
      </c>
      <c r="AH112" s="104">
        <f t="shared" si="99"/>
        <v>2.8448194303534111E-3</v>
      </c>
      <c r="AI112" s="104">
        <f t="shared" si="99"/>
        <v>1.2465930563376746E-3</v>
      </c>
      <c r="AK112" s="104">
        <v>5.2603406798075816E-4</v>
      </c>
      <c r="AL112" s="104">
        <v>1.4660764302056315E-3</v>
      </c>
      <c r="AM112" s="104">
        <v>2.3272461534721554E-3</v>
      </c>
      <c r="AN112" s="104">
        <v>1.6565527167966888E-3</v>
      </c>
      <c r="AP112" s="104">
        <f>HLOOKUP($AP$99,$AF$99:$AI$127,ROWS($AF$99:$AF112),)</f>
        <v>1.2465930563376746E-3</v>
      </c>
      <c r="AQ112" s="104">
        <f>HLOOKUP($AQ$99,$AK$99:$AN$127,ROWS($AK$99:$AK112),)</f>
        <v>1.6565527167966888E-3</v>
      </c>
    </row>
    <row r="113" spans="23:43" x14ac:dyDescent="0.2">
      <c r="W113" s="87" t="s">
        <v>871</v>
      </c>
      <c r="X113" s="96">
        <f t="shared" ref="X113:AA113" si="115">R17/X82*1000</f>
        <v>38.5066872916479</v>
      </c>
      <c r="Y113" s="96">
        <f t="shared" si="115"/>
        <v>122.04472546543221</v>
      </c>
      <c r="Z113" s="96">
        <f t="shared" si="115"/>
        <v>101.3049410087916</v>
      </c>
      <c r="AA113" s="96">
        <f t="shared" si="115"/>
        <v>24.160063527606756</v>
      </c>
      <c r="AB113" s="99">
        <f t="shared" si="98"/>
        <v>286.01641729347847</v>
      </c>
      <c r="AC113" s="101">
        <f t="shared" si="101"/>
        <v>286.01641729347847</v>
      </c>
      <c r="AD113" s="94">
        <f t="shared" si="102"/>
        <v>1</v>
      </c>
      <c r="AF113" s="104">
        <f t="shared" si="103"/>
        <v>2.355169991787543E-3</v>
      </c>
      <c r="AG113" s="104">
        <f t="shared" si="99"/>
        <v>7.4645755137310865E-3</v>
      </c>
      <c r="AH113" s="104">
        <f t="shared" si="99"/>
        <v>6.1960758991455363E-3</v>
      </c>
      <c r="AI113" s="104">
        <f t="shared" si="99"/>
        <v>1.4776928534239806E-3</v>
      </c>
      <c r="AK113" s="104">
        <v>2.0405803162897771E-3</v>
      </c>
      <c r="AL113" s="104">
        <v>5.6210876999562565E-3</v>
      </c>
      <c r="AM113" s="104">
        <v>7.1642333165192725E-3</v>
      </c>
      <c r="AN113" s="104">
        <v>2.6676129253228411E-3</v>
      </c>
      <c r="AP113" s="104">
        <f>HLOOKUP($AP$99,$AF$99:$AI$127,ROWS($AF$99:$AF113),)</f>
        <v>1.4776928534239806E-3</v>
      </c>
      <c r="AQ113" s="104">
        <f>HLOOKUP($AQ$99,$AK$99:$AN$127,ROWS($AK$99:$AK113),)</f>
        <v>2.6676129253228411E-3</v>
      </c>
    </row>
    <row r="114" spans="23:43" x14ac:dyDescent="0.2">
      <c r="W114" s="87" t="s">
        <v>561</v>
      </c>
      <c r="X114" s="96">
        <f t="shared" ref="X114:AA114" si="116">R18/X83*1000</f>
        <v>59.179301570708375</v>
      </c>
      <c r="Y114" s="96">
        <f t="shared" si="116"/>
        <v>136.67168709673325</v>
      </c>
      <c r="Z114" s="96">
        <f t="shared" si="116"/>
        <v>164.03327976460741</v>
      </c>
      <c r="AA114" s="96">
        <f t="shared" si="116"/>
        <v>75.409251696513593</v>
      </c>
      <c r="AB114" s="99">
        <f t="shared" si="98"/>
        <v>435.29352012856265</v>
      </c>
      <c r="AC114" s="101">
        <f t="shared" si="101"/>
        <v>435.29352012856259</v>
      </c>
      <c r="AD114" s="94">
        <f t="shared" si="102"/>
        <v>0.99999999999999989</v>
      </c>
      <c r="AF114" s="104">
        <f t="shared" si="103"/>
        <v>3.6195613021354012E-3</v>
      </c>
      <c r="AG114" s="104">
        <f t="shared" si="99"/>
        <v>8.3591988513387321E-3</v>
      </c>
      <c r="AH114" s="104">
        <f t="shared" si="99"/>
        <v>1.0032705624092685E-2</v>
      </c>
      <c r="AI114" s="104">
        <f t="shared" si="99"/>
        <v>4.6122276204555376E-3</v>
      </c>
      <c r="AK114" s="104">
        <v>4.1305136683773289E-3</v>
      </c>
      <c r="AL114" s="104">
        <v>7.8297703204789765E-3</v>
      </c>
      <c r="AM114" s="104">
        <v>1.0508102001717893E-2</v>
      </c>
      <c r="AN114" s="104">
        <v>4.1553074074481555E-3</v>
      </c>
      <c r="AP114" s="104">
        <f>HLOOKUP($AP$99,$AF$99:$AI$127,ROWS($AF$99:$AF114),)</f>
        <v>4.6122276204555376E-3</v>
      </c>
      <c r="AQ114" s="104">
        <f>HLOOKUP($AQ$99,$AK$99:$AN$127,ROWS($AK$99:$AK114),)</f>
        <v>4.1553074074481555E-3</v>
      </c>
    </row>
    <row r="115" spans="23:43" x14ac:dyDescent="0.2">
      <c r="W115" s="87" t="s">
        <v>872</v>
      </c>
      <c r="X115" s="96">
        <f t="shared" ref="X115:AA115" si="117">R19/X84*1000</f>
        <v>27.196320403156573</v>
      </c>
      <c r="Y115" s="96">
        <f t="shared" si="117"/>
        <v>56.978931144015313</v>
      </c>
      <c r="Z115" s="96">
        <f t="shared" si="117"/>
        <v>36.935861860976679</v>
      </c>
      <c r="AA115" s="96">
        <f t="shared" si="117"/>
        <v>12.536494063595905</v>
      </c>
      <c r="AB115" s="99">
        <f t="shared" si="98"/>
        <v>133.64760747174446</v>
      </c>
      <c r="AC115" s="101">
        <f t="shared" si="101"/>
        <v>133.64760747174449</v>
      </c>
      <c r="AD115" s="94">
        <f t="shared" si="102"/>
        <v>1.0000000000000002</v>
      </c>
      <c r="AF115" s="104">
        <f t="shared" si="103"/>
        <v>1.6633982875604706E-3</v>
      </c>
      <c r="AG115" s="104">
        <f t="shared" si="99"/>
        <v>3.4849808756106746E-3</v>
      </c>
      <c r="AH115" s="104">
        <f t="shared" si="99"/>
        <v>2.2590941884177728E-3</v>
      </c>
      <c r="AI115" s="104">
        <f t="shared" si="99"/>
        <v>7.6676485819666572E-4</v>
      </c>
      <c r="AK115" s="104">
        <v>2.3621929994797858E-3</v>
      </c>
      <c r="AL115" s="104">
        <v>2.9024436252163052E-3</v>
      </c>
      <c r="AM115" s="104">
        <v>2.1959162282901693E-3</v>
      </c>
      <c r="AN115" s="104">
        <v>7.1368535679932612E-4</v>
      </c>
      <c r="AP115" s="104">
        <f>HLOOKUP($AP$99,$AF$99:$AI$127,ROWS($AF$99:$AF115),)</f>
        <v>7.6676485819666572E-4</v>
      </c>
      <c r="AQ115" s="104">
        <f>HLOOKUP($AQ$99,$AK$99:$AN$127,ROWS($AK$99:$AK115),)</f>
        <v>7.1368535679932612E-4</v>
      </c>
    </row>
    <row r="116" spans="23:43" x14ac:dyDescent="0.2">
      <c r="W116" s="87" t="s">
        <v>16</v>
      </c>
      <c r="X116" s="96">
        <f t="shared" ref="X116:AA116" si="118">R20/X85*1000</f>
        <v>19.076580977613109</v>
      </c>
      <c r="Y116" s="96">
        <f t="shared" si="118"/>
        <v>60.445333804709712</v>
      </c>
      <c r="Z116" s="96">
        <f t="shared" si="118"/>
        <v>28.83570822878519</v>
      </c>
      <c r="AA116" s="96">
        <f t="shared" si="118"/>
        <v>0.77966759523285778</v>
      </c>
      <c r="AB116" s="99">
        <f t="shared" si="98"/>
        <v>109.13729060634087</v>
      </c>
      <c r="AC116" s="101">
        <f t="shared" si="101"/>
        <v>109.13729060634085</v>
      </c>
      <c r="AD116" s="94">
        <f t="shared" si="102"/>
        <v>0.99999999999999989</v>
      </c>
      <c r="AF116" s="104">
        <f t="shared" si="103"/>
        <v>1.1667737274851083E-3</v>
      </c>
      <c r="AG116" s="104">
        <f t="shared" ref="AG116:AG127" si="119">Y116/SUM($X$100:$AA$127)</f>
        <v>3.6969951541718613E-3</v>
      </c>
      <c r="AH116" s="104">
        <f t="shared" ref="AH116:AH127" si="120">Z116/SUM($X$100:$AA$127)</f>
        <v>1.7636675468342957E-3</v>
      </c>
      <c r="AI116" s="104">
        <f t="shared" ref="AI116:AI127" si="121">AA116/SUM($X$100:$AA$127)</f>
        <v>4.7686515070847597E-5</v>
      </c>
      <c r="AK116" s="104">
        <v>1.2512012548071209E-3</v>
      </c>
      <c r="AL116" s="104">
        <v>2.4785393962463991E-3</v>
      </c>
      <c r="AM116" s="104">
        <v>2.0685692252550053E-3</v>
      </c>
      <c r="AN116" s="104">
        <v>8.7681306725358611E-4</v>
      </c>
      <c r="AP116" s="104">
        <f>HLOOKUP($AP$99,$AF$99:$AI$127,ROWS($AF$99:$AF116),)</f>
        <v>4.7686515070847597E-5</v>
      </c>
      <c r="AQ116" s="104">
        <f>HLOOKUP($AQ$99,$AK$99:$AN$127,ROWS($AK$99:$AK116),)</f>
        <v>8.7681306725358611E-4</v>
      </c>
    </row>
    <row r="117" spans="23:43" x14ac:dyDescent="0.2">
      <c r="W117" s="87" t="s">
        <v>368</v>
      </c>
      <c r="X117" s="96">
        <f t="shared" ref="X117:AA117" si="122">R21/X86*1000</f>
        <v>1363.0659955707902</v>
      </c>
      <c r="Y117" s="96">
        <f t="shared" si="122"/>
        <v>1687.1741119050621</v>
      </c>
      <c r="Z117" s="96">
        <f t="shared" si="122"/>
        <v>762.11205296920571</v>
      </c>
      <c r="AA117" s="96">
        <f t="shared" si="122"/>
        <v>354.25560298323154</v>
      </c>
      <c r="AB117" s="99">
        <f t="shared" si="98"/>
        <v>4166.6077634282892</v>
      </c>
      <c r="AC117" s="101">
        <f t="shared" si="101"/>
        <v>4166.6077634282901</v>
      </c>
      <c r="AD117" s="94">
        <f t="shared" si="102"/>
        <v>1.0000000000000002</v>
      </c>
      <c r="AF117" s="104">
        <f t="shared" si="103"/>
        <v>8.3368691398458497E-2</v>
      </c>
      <c r="AG117" s="104">
        <f t="shared" si="119"/>
        <v>0.10319199387846252</v>
      </c>
      <c r="AH117" s="104">
        <f t="shared" si="120"/>
        <v>4.6612772060555474E-2</v>
      </c>
      <c r="AI117" s="104">
        <f t="shared" si="121"/>
        <v>2.1667201835606234E-2</v>
      </c>
      <c r="AK117" s="104">
        <v>4.2746060892432138E-2</v>
      </c>
      <c r="AL117" s="104">
        <v>6.9304923513987357E-2</v>
      </c>
      <c r="AM117" s="104">
        <v>6.1577872710215191E-2</v>
      </c>
      <c r="AN117" s="104">
        <v>8.121180205644811E-2</v>
      </c>
      <c r="AP117" s="104">
        <f>HLOOKUP($AP$99,$AF$99:$AI$127,ROWS($AF$99:$AF117),)</f>
        <v>2.1667201835606234E-2</v>
      </c>
      <c r="AQ117" s="104">
        <f>HLOOKUP($AQ$99,$AK$99:$AN$127,ROWS($AK$99:$AK117),)</f>
        <v>8.121180205644811E-2</v>
      </c>
    </row>
    <row r="118" spans="23:43" x14ac:dyDescent="0.2">
      <c r="W118" s="87" t="s">
        <v>873</v>
      </c>
      <c r="X118" s="96">
        <f t="shared" ref="X118:AA118" si="123">R22/X87*1000</f>
        <v>5.5508125023192649</v>
      </c>
      <c r="Y118" s="96">
        <f t="shared" si="123"/>
        <v>12.196564560862383</v>
      </c>
      <c r="Z118" s="96">
        <f t="shared" si="123"/>
        <v>10.928033185200915</v>
      </c>
      <c r="AA118" s="96">
        <f t="shared" si="123"/>
        <v>13.317694376428145</v>
      </c>
      <c r="AB118" s="99">
        <f t="shared" si="98"/>
        <v>41.993104624810705</v>
      </c>
      <c r="AC118" s="101">
        <f t="shared" si="101"/>
        <v>41.993104624810705</v>
      </c>
      <c r="AD118" s="94">
        <f t="shared" si="102"/>
        <v>1</v>
      </c>
      <c r="AF118" s="104">
        <f t="shared" si="103"/>
        <v>3.3950225155662795E-4</v>
      </c>
      <c r="AG118" s="104">
        <f t="shared" si="119"/>
        <v>7.459738782274565E-4</v>
      </c>
      <c r="AH118" s="104">
        <f t="shared" si="120"/>
        <v>6.6838717213220454E-4</v>
      </c>
      <c r="AI118" s="104">
        <f t="shared" si="121"/>
        <v>8.1454511829597053E-4</v>
      </c>
      <c r="AK118" s="104">
        <v>2.9430144897779029E-4</v>
      </c>
      <c r="AL118" s="104">
        <v>8.8582838198409102E-4</v>
      </c>
      <c r="AM118" s="104">
        <v>1.0853219315799789E-3</v>
      </c>
      <c r="AN118" s="104">
        <v>3.0295665767039959E-4</v>
      </c>
      <c r="AP118" s="104">
        <f>HLOOKUP($AP$99,$AF$99:$AI$127,ROWS($AF$99:$AF118),)</f>
        <v>8.1454511829597053E-4</v>
      </c>
      <c r="AQ118" s="104">
        <f>HLOOKUP($AQ$99,$AK$99:$AN$127,ROWS($AK$99:$AK118),)</f>
        <v>3.0295665767039959E-4</v>
      </c>
    </row>
    <row r="119" spans="23:43" x14ac:dyDescent="0.2">
      <c r="W119" s="87" t="s">
        <v>12</v>
      </c>
      <c r="X119" s="96">
        <f t="shared" ref="X119:AA119" si="124">R23/X88*1000</f>
        <v>5.1281057650367501</v>
      </c>
      <c r="Y119" s="96">
        <f t="shared" si="124"/>
        <v>8.1923653033498756</v>
      </c>
      <c r="Z119" s="96">
        <f t="shared" si="124"/>
        <v>16.102847624270673</v>
      </c>
      <c r="AA119" s="96">
        <f t="shared" si="124"/>
        <v>11.605273288941744</v>
      </c>
      <c r="AB119" s="99">
        <f t="shared" si="98"/>
        <v>41.028591981599043</v>
      </c>
      <c r="AC119" s="101">
        <f t="shared" si="101"/>
        <v>41.028591981599035</v>
      </c>
      <c r="AD119" s="94">
        <f t="shared" si="102"/>
        <v>0.99999999999999978</v>
      </c>
      <c r="AF119" s="104">
        <f t="shared" si="103"/>
        <v>3.1364839881063667E-4</v>
      </c>
      <c r="AG119" s="104">
        <f t="shared" si="119"/>
        <v>5.0106654924834417E-4</v>
      </c>
      <c r="AH119" s="104">
        <f t="shared" si="120"/>
        <v>9.8489239595626128E-4</v>
      </c>
      <c r="AI119" s="104">
        <f t="shared" si="121"/>
        <v>7.0980895317207711E-4</v>
      </c>
      <c r="AK119" s="104">
        <v>3.967985376990657E-5</v>
      </c>
      <c r="AL119" s="104">
        <v>5.6257070583828591E-4</v>
      </c>
      <c r="AM119" s="104">
        <v>5.5421910322812223E-4</v>
      </c>
      <c r="AN119" s="104">
        <v>1.3529466343510043E-3</v>
      </c>
      <c r="AP119" s="104">
        <f>HLOOKUP($AP$99,$AF$99:$AI$127,ROWS($AF$99:$AF119),)</f>
        <v>7.0980895317207711E-4</v>
      </c>
      <c r="AQ119" s="104">
        <f>HLOOKUP($AQ$99,$AK$99:$AN$127,ROWS($AK$99:$AK119),)</f>
        <v>1.3529466343510043E-3</v>
      </c>
    </row>
    <row r="120" spans="23:43" x14ac:dyDescent="0.2">
      <c r="W120" s="87" t="s">
        <v>874</v>
      </c>
      <c r="X120" s="96">
        <f t="shared" ref="X120:AA120" si="125">R24/X89*1000</f>
        <v>6.4546413388443726</v>
      </c>
      <c r="Y120" s="96">
        <f t="shared" si="125"/>
        <v>26.169448053896932</v>
      </c>
      <c r="Z120" s="96">
        <f t="shared" si="125"/>
        <v>12.61130558690995</v>
      </c>
      <c r="AA120" s="96">
        <f t="shared" si="125"/>
        <v>27.65825259348879</v>
      </c>
      <c r="AB120" s="99">
        <f t="shared" si="98"/>
        <v>72.893647573140044</v>
      </c>
      <c r="AC120" s="101">
        <f t="shared" si="101"/>
        <v>72.893647573140044</v>
      </c>
      <c r="AD120" s="94">
        <f t="shared" si="102"/>
        <v>1</v>
      </c>
      <c r="AF120" s="104">
        <f t="shared" si="103"/>
        <v>3.9478279380046545E-4</v>
      </c>
      <c r="AG120" s="104">
        <f t="shared" si="119"/>
        <v>1.6005920813538608E-3</v>
      </c>
      <c r="AH120" s="104">
        <f t="shared" si="120"/>
        <v>7.7134052718150117E-4</v>
      </c>
      <c r="AI120" s="104">
        <f t="shared" si="121"/>
        <v>1.6916512718972226E-3</v>
      </c>
      <c r="AK120" s="104">
        <v>8.2475452784197447E-4</v>
      </c>
      <c r="AL120" s="104">
        <v>9.9757620191691203E-4</v>
      </c>
      <c r="AM120" s="104">
        <v>1.3404549487983995E-3</v>
      </c>
      <c r="AN120" s="104">
        <v>1.2955809956757642E-3</v>
      </c>
      <c r="AP120" s="104">
        <f>HLOOKUP($AP$99,$AF$99:$AI$127,ROWS($AF$99:$AF120),)</f>
        <v>1.6916512718972226E-3</v>
      </c>
      <c r="AQ120" s="104">
        <f>HLOOKUP($AQ$99,$AK$99:$AN$127,ROWS($AK$99:$AK120),)</f>
        <v>1.2955809956757642E-3</v>
      </c>
    </row>
    <row r="121" spans="23:43" x14ac:dyDescent="0.2">
      <c r="W121" s="87" t="s">
        <v>875</v>
      </c>
      <c r="X121" s="96">
        <f t="shared" ref="X121:AA121" si="126">R25/X90*1000</f>
        <v>1.0060175743246924</v>
      </c>
      <c r="Y121" s="96">
        <f t="shared" si="126"/>
        <v>7.6697179918051743</v>
      </c>
      <c r="Z121" s="96">
        <f t="shared" si="126"/>
        <v>8.20437166224084</v>
      </c>
      <c r="AA121" s="96">
        <f t="shared" si="126"/>
        <v>5.639955649279436</v>
      </c>
      <c r="AB121" s="99">
        <f t="shared" si="98"/>
        <v>22.52006287765014</v>
      </c>
      <c r="AC121" s="101">
        <f t="shared" si="101"/>
        <v>22.52006287765014</v>
      </c>
      <c r="AD121" s="94">
        <f t="shared" si="102"/>
        <v>1</v>
      </c>
      <c r="AF121" s="104">
        <f t="shared" si="103"/>
        <v>6.1530673472768983E-5</v>
      </c>
      <c r="AG121" s="104">
        <f t="shared" si="119"/>
        <v>4.6910006885195069E-4</v>
      </c>
      <c r="AH121" s="104">
        <f t="shared" si="120"/>
        <v>5.0180088964892088E-4</v>
      </c>
      <c r="AI121" s="104">
        <f t="shared" si="121"/>
        <v>3.4495448023327238E-4</v>
      </c>
      <c r="AK121" s="104">
        <v>1.7898146806851473E-4</v>
      </c>
      <c r="AL121" s="104">
        <v>5.5892093860118481E-4</v>
      </c>
      <c r="AM121" s="104">
        <v>5.4187516181189465E-4</v>
      </c>
      <c r="AN121" s="104">
        <v>9.760854372531845E-5</v>
      </c>
      <c r="AP121" s="104">
        <f>HLOOKUP($AP$99,$AF$99:$AI$127,ROWS($AF$99:$AF121),)</f>
        <v>3.4495448023327238E-4</v>
      </c>
      <c r="AQ121" s="104">
        <f>HLOOKUP($AQ$99,$AK$99:$AN$127,ROWS($AK$99:$AK121),)</f>
        <v>9.760854372531845E-5</v>
      </c>
    </row>
    <row r="122" spans="23:43" x14ac:dyDescent="0.2">
      <c r="W122" s="87" t="s">
        <v>876</v>
      </c>
      <c r="X122" s="96">
        <f t="shared" ref="X122:AA122" si="127">R26/X91*1000</f>
        <v>12.309709659144039</v>
      </c>
      <c r="Y122" s="96">
        <f t="shared" si="127"/>
        <v>25.746498762948416</v>
      </c>
      <c r="Z122" s="96">
        <f t="shared" si="127"/>
        <v>35.66699056394279</v>
      </c>
      <c r="AA122" s="96">
        <f t="shared" si="127"/>
        <v>41.839776516738937</v>
      </c>
      <c r="AB122" s="99">
        <f t="shared" si="98"/>
        <v>115.56297550277418</v>
      </c>
      <c r="AC122" s="101">
        <f t="shared" si="101"/>
        <v>115.56297550277421</v>
      </c>
      <c r="AD122" s="94">
        <f t="shared" si="102"/>
        <v>1.0000000000000002</v>
      </c>
      <c r="AF122" s="104">
        <f t="shared" si="103"/>
        <v>7.5289412920029482E-4</v>
      </c>
      <c r="AG122" s="104">
        <f t="shared" si="119"/>
        <v>1.5747233933894765E-3</v>
      </c>
      <c r="AH122" s="104">
        <f t="shared" si="120"/>
        <v>2.1814866918398227E-3</v>
      </c>
      <c r="AI122" s="104">
        <f t="shared" si="121"/>
        <v>2.5590304709668952E-3</v>
      </c>
      <c r="AK122" s="104">
        <v>1.0026144393235721E-3</v>
      </c>
      <c r="AL122" s="104">
        <v>2.9416636862453099E-3</v>
      </c>
      <c r="AM122" s="104">
        <v>2.5761317043523353E-3</v>
      </c>
      <c r="AN122" s="104">
        <v>5.4772485547527339E-4</v>
      </c>
      <c r="AP122" s="104">
        <f>HLOOKUP($AP$99,$AF$99:$AI$127,ROWS($AF$99:$AF122),)</f>
        <v>2.5590304709668952E-3</v>
      </c>
      <c r="AQ122" s="104">
        <f>HLOOKUP($AQ$99,$AK$99:$AN$127,ROWS($AK$99:$AK122),)</f>
        <v>5.4772485547527339E-4</v>
      </c>
    </row>
    <row r="123" spans="23:43" x14ac:dyDescent="0.2">
      <c r="W123" s="87" t="s">
        <v>877</v>
      </c>
      <c r="X123" s="96">
        <f t="shared" ref="X123:AA123" si="128">R27/X92*1000</f>
        <v>15.037192685030769</v>
      </c>
      <c r="Y123" s="96">
        <f t="shared" si="128"/>
        <v>24.607174037375508</v>
      </c>
      <c r="Z123" s="96">
        <f t="shared" si="128"/>
        <v>38.383000183977288</v>
      </c>
      <c r="AA123" s="96">
        <f t="shared" si="128"/>
        <v>61.050211823376053</v>
      </c>
      <c r="AB123" s="99">
        <f t="shared" si="98"/>
        <v>139.07757872975961</v>
      </c>
      <c r="AC123" s="101">
        <f t="shared" si="101"/>
        <v>139.07757872975961</v>
      </c>
      <c r="AD123" s="94">
        <f t="shared" si="102"/>
        <v>1</v>
      </c>
      <c r="AF123" s="104">
        <f t="shared" si="103"/>
        <v>9.1971414482577851E-4</v>
      </c>
      <c r="AG123" s="104">
        <f t="shared" si="119"/>
        <v>1.5050393049025163E-3</v>
      </c>
      <c r="AH123" s="104">
        <f t="shared" si="120"/>
        <v>2.347604963870431E-3</v>
      </c>
      <c r="AI123" s="104">
        <f t="shared" si="121"/>
        <v>3.7339910802941237E-3</v>
      </c>
      <c r="AK123" s="104">
        <v>8.308272989156634E-4</v>
      </c>
      <c r="AL123" s="104">
        <v>2.0400347994785377E-3</v>
      </c>
      <c r="AM123" s="104">
        <v>4.2436824297184738E-3</v>
      </c>
      <c r="AN123" s="104">
        <v>1.3918049657801754E-3</v>
      </c>
      <c r="AP123" s="104">
        <f>HLOOKUP($AP$99,$AF$99:$AI$127,ROWS($AF$99:$AF123),)</f>
        <v>3.7339910802941237E-3</v>
      </c>
      <c r="AQ123" s="104">
        <f>HLOOKUP($AQ$99,$AK$99:$AN$127,ROWS($AK$99:$AK123),)</f>
        <v>1.3918049657801754E-3</v>
      </c>
    </row>
    <row r="124" spans="23:43" x14ac:dyDescent="0.2">
      <c r="W124" s="87" t="s">
        <v>878</v>
      </c>
      <c r="X124" s="96">
        <f t="shared" ref="X124:AA124" si="129">R28/X93*1000</f>
        <v>182.59652300702794</v>
      </c>
      <c r="Y124" s="96">
        <f t="shared" si="129"/>
        <v>361.47882016322353</v>
      </c>
      <c r="Z124" s="96">
        <f t="shared" si="129"/>
        <v>348.83718117777818</v>
      </c>
      <c r="AA124" s="96">
        <f t="shared" si="129"/>
        <v>140.66394912793473</v>
      </c>
      <c r="AB124" s="99">
        <f t="shared" si="98"/>
        <v>1033.5764734759643</v>
      </c>
      <c r="AC124" s="101">
        <f t="shared" si="101"/>
        <v>1033.5764734759643</v>
      </c>
      <c r="AD124" s="94">
        <f t="shared" si="102"/>
        <v>1</v>
      </c>
      <c r="AF124" s="104">
        <f t="shared" si="103"/>
        <v>1.116808226928866E-2</v>
      </c>
      <c r="AG124" s="104">
        <f t="shared" si="119"/>
        <v>2.2108992743705754E-2</v>
      </c>
      <c r="AH124" s="104">
        <f t="shared" si="120"/>
        <v>2.1335796946310055E-2</v>
      </c>
      <c r="AI124" s="104">
        <f t="shared" si="121"/>
        <v>8.6033760682471816E-3</v>
      </c>
      <c r="AK124" s="104">
        <v>7.445343324749088E-3</v>
      </c>
      <c r="AL124" s="104">
        <v>1.9780049920672019E-2</v>
      </c>
      <c r="AM124" s="104">
        <v>2.5065458396805598E-2</v>
      </c>
      <c r="AN124" s="104">
        <v>1.0925396385324951E-2</v>
      </c>
      <c r="AP124" s="104">
        <f>HLOOKUP($AP$99,$AF$99:$AI$127,ROWS($AF$99:$AF124),)</f>
        <v>8.6033760682471816E-3</v>
      </c>
      <c r="AQ124" s="104">
        <f>HLOOKUP($AQ$99,$AK$99:$AN$127,ROWS($AK$99:$AK124),)</f>
        <v>1.0925396385324951E-2</v>
      </c>
    </row>
    <row r="125" spans="23:43" x14ac:dyDescent="0.2">
      <c r="W125" s="87" t="s">
        <v>18</v>
      </c>
      <c r="X125" s="96">
        <f t="shared" ref="X125:AA125" si="130">R29/X94*1000</f>
        <v>2.3488810442996493</v>
      </c>
      <c r="Y125" s="96">
        <f t="shared" si="130"/>
        <v>10.292506913060205</v>
      </c>
      <c r="Z125" s="96">
        <f t="shared" si="130"/>
        <v>11.286180692394243</v>
      </c>
      <c r="AA125" s="96">
        <f t="shared" si="130"/>
        <v>17.077823000204184</v>
      </c>
      <c r="AB125" s="99">
        <f t="shared" si="98"/>
        <v>41.005391649958284</v>
      </c>
      <c r="AC125" s="101">
        <f t="shared" si="101"/>
        <v>41.005391649958277</v>
      </c>
      <c r="AD125" s="94">
        <f t="shared" si="102"/>
        <v>0.99999999999999978</v>
      </c>
      <c r="AF125" s="104">
        <f t="shared" si="103"/>
        <v>1.4366372541771503E-4</v>
      </c>
      <c r="AG125" s="104">
        <f t="shared" si="119"/>
        <v>6.2951671844186448E-4</v>
      </c>
      <c r="AH125" s="104">
        <f t="shared" si="120"/>
        <v>6.9029241303715755E-4</v>
      </c>
      <c r="AI125" s="104">
        <f t="shared" si="121"/>
        <v>1.0445244471565846E-3</v>
      </c>
      <c r="AK125" s="104">
        <v>2.4426489360402796E-4</v>
      </c>
      <c r="AL125" s="104">
        <v>6.2891594088138991E-4</v>
      </c>
      <c r="AM125" s="104">
        <v>8.7968482360989604E-4</v>
      </c>
      <c r="AN125" s="104">
        <v>7.551316459580076E-4</v>
      </c>
      <c r="AP125" s="104">
        <f>HLOOKUP($AP$99,$AF$99:$AI$127,ROWS($AF$99:$AF125),)</f>
        <v>1.0445244471565846E-3</v>
      </c>
      <c r="AQ125" s="104">
        <f>HLOOKUP($AQ$99,$AK$99:$AN$127,ROWS($AK$99:$AK125),)</f>
        <v>7.551316459580076E-4</v>
      </c>
    </row>
    <row r="126" spans="23:43" x14ac:dyDescent="0.2">
      <c r="W126" s="87" t="s">
        <v>879</v>
      </c>
      <c r="X126" s="96">
        <f t="shared" ref="X126:AA126" si="131">R30/X95*1000</f>
        <v>36.64527123408692</v>
      </c>
      <c r="Y126" s="96">
        <f t="shared" si="131"/>
        <v>37.474141363997809</v>
      </c>
      <c r="Z126" s="96">
        <f t="shared" si="131"/>
        <v>64.516581702912248</v>
      </c>
      <c r="AA126" s="96">
        <f t="shared" si="131"/>
        <v>39.383718026804452</v>
      </c>
      <c r="AB126" s="99">
        <f t="shared" si="98"/>
        <v>178.01971232780141</v>
      </c>
      <c r="AC126" s="101">
        <f t="shared" si="101"/>
        <v>178.01971232780141</v>
      </c>
      <c r="AD126" s="94">
        <f t="shared" si="102"/>
        <v>1</v>
      </c>
      <c r="AF126" s="104">
        <f t="shared" si="103"/>
        <v>2.2413209035033383E-3</v>
      </c>
      <c r="AG126" s="104">
        <f t="shared" si="119"/>
        <v>2.2920167746456627E-3</v>
      </c>
      <c r="AH126" s="104">
        <f t="shared" si="120"/>
        <v>3.9460033538736951E-3</v>
      </c>
      <c r="AI126" s="104">
        <f t="shared" si="121"/>
        <v>2.4088114918644427E-3</v>
      </c>
      <c r="AK126" s="104">
        <v>1.3463906912445033E-3</v>
      </c>
      <c r="AL126" s="104">
        <v>3.2393684457579807E-3</v>
      </c>
      <c r="AM126" s="104">
        <v>4.3847634679013616E-3</v>
      </c>
      <c r="AN126" s="104">
        <v>1.9176299189832919E-3</v>
      </c>
      <c r="AP126" s="104">
        <f>HLOOKUP($AP$99,$AF$99:$AI$127,ROWS($AF$99:$AF126),)</f>
        <v>2.4088114918644427E-3</v>
      </c>
      <c r="AQ126" s="104">
        <f>HLOOKUP($AQ$99,$AK$99:$AN$127,ROWS($AK$99:$AK126),)</f>
        <v>1.9176299189832919E-3</v>
      </c>
    </row>
    <row r="127" spans="23:43" x14ac:dyDescent="0.2">
      <c r="W127" s="87" t="s">
        <v>880</v>
      </c>
      <c r="X127" s="96">
        <f t="shared" ref="X127:AA127" si="132">R31/X96*1000</f>
        <v>172.80871150140445</v>
      </c>
      <c r="Y127" s="96">
        <f t="shared" si="132"/>
        <v>901.07271640840895</v>
      </c>
      <c r="Z127" s="96">
        <f t="shared" si="132"/>
        <v>1050.7888936186259</v>
      </c>
      <c r="AA127" s="96">
        <f t="shared" si="132"/>
        <v>701.33149579033625</v>
      </c>
      <c r="AB127" s="99">
        <f>SUM(X127:AA127)</f>
        <v>2826.0018173187755</v>
      </c>
      <c r="AC127" s="101">
        <f t="shared" si="101"/>
        <v>2826.001817318775</v>
      </c>
      <c r="AD127" s="94">
        <f t="shared" si="102"/>
        <v>0.99999999999999989</v>
      </c>
      <c r="AF127" s="104">
        <f t="shared" si="103"/>
        <v>1.0569434045702902E-2</v>
      </c>
      <c r="AG127" s="104">
        <f t="shared" si="119"/>
        <v>5.5111970708627341E-2</v>
      </c>
      <c r="AH127" s="104">
        <f t="shared" si="120"/>
        <v>6.4269004788968229E-2</v>
      </c>
      <c r="AI127" s="104">
        <f t="shared" si="121"/>
        <v>4.2895273765581415E-2</v>
      </c>
      <c r="AK127" s="104">
        <v>2.7258559368694906E-2</v>
      </c>
      <c r="AL127" s="104">
        <v>5.6215429467237323E-2</v>
      </c>
      <c r="AM127" s="104">
        <v>7.091088604078935E-2</v>
      </c>
      <c r="AN127" s="104">
        <v>1.8460808432158301E-2</v>
      </c>
      <c r="AP127" s="104">
        <f>HLOOKUP($AP$99,$AF$99:$AI$127,ROWS($AF$99:$AF127),)</f>
        <v>4.2895273765581415E-2</v>
      </c>
      <c r="AQ127" s="104">
        <f>HLOOKUP($AQ$99,$AK$99:$AN$127,ROWS($AK$99:$AK127),)</f>
        <v>1.8460808432158301E-2</v>
      </c>
    </row>
    <row r="128" spans="23:43" x14ac:dyDescent="0.2">
      <c r="X128" s="99">
        <f>SUM(X100:X127)</f>
        <v>3144.7396262672646</v>
      </c>
      <c r="Y128" s="99">
        <f t="shared" ref="Y128" si="133">SUM(Y100:Y127)</f>
        <v>5211.8347672124901</v>
      </c>
      <c r="Z128" s="99">
        <f t="shared" ref="Z128" si="134">SUM(Z100:Z127)</f>
        <v>4693.5592627353471</v>
      </c>
      <c r="AA128" s="99">
        <f t="shared" ref="AA128" si="135">SUM(AA100:AA127)</f>
        <v>3299.7210998833443</v>
      </c>
      <c r="AB128" s="99">
        <f t="shared" ref="AB128" si="136">SUM(AB100:AB127)</f>
        <v>16349.854756098448</v>
      </c>
      <c r="AD128" s="94"/>
    </row>
    <row r="129" spans="24:30" x14ac:dyDescent="0.2">
      <c r="X129" s="101">
        <f>X64</f>
        <v>2543.295545832395</v>
      </c>
      <c r="Y129" s="101">
        <f t="shared" ref="Y129:AA129" si="137">Y64</f>
        <v>5000.6931326159665</v>
      </c>
      <c r="Z129" s="101">
        <f t="shared" si="137"/>
        <v>5245.3216713274369</v>
      </c>
      <c r="AA129" s="101">
        <f t="shared" si="137"/>
        <v>3560.5444063226487</v>
      </c>
      <c r="AB129" s="101"/>
      <c r="AD129" s="94"/>
    </row>
  </sheetData>
  <dataValidations count="2">
    <dataValidation type="list" allowBlank="1" showInputMessage="1" showErrorMessage="1" sqref="AP99" xr:uid="{442AA8E9-9DB9-41FB-88EF-3AE134BA6231}">
      <formula1>$AF$99:$AI$99</formula1>
    </dataValidation>
    <dataValidation type="list" allowBlank="1" showInputMessage="1" showErrorMessage="1" sqref="AQ99" xr:uid="{5CCC8152-9418-4722-B2E1-C5F225320BBF}">
      <formula1>$AK$99:$AN$99</formula1>
    </dataValidation>
  </dataValidations>
  <pageMargins left="0.7" right="0.7" top="0.75" bottom="0.75" header="0.3" footer="0.3"/>
  <cellWatches>
    <cellWatch r="Y111"/>
    <cellWatch r="AJ15"/>
  </cellWatche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FBFD-33A7-4922-A2D6-68C83D2FDB16}">
  <sheetPr>
    <tabColor theme="6" tint="0.79998168889431442"/>
  </sheetPr>
  <dimension ref="A1:BE7802"/>
  <sheetViews>
    <sheetView workbookViewId="0"/>
  </sheetViews>
  <sheetFormatPr defaultColWidth="9.140625" defaultRowHeight="15" x14ac:dyDescent="0.25"/>
  <cols>
    <col min="1" max="1" width="11.28515625" customWidth="1"/>
    <col min="8" max="8" width="15.7109375" bestFit="1" customWidth="1"/>
    <col min="9" max="9" width="9.85546875" bestFit="1" customWidth="1"/>
    <col min="10" max="10" width="10.85546875" bestFit="1" customWidth="1"/>
    <col min="11" max="11" width="15.85546875" bestFit="1" customWidth="1"/>
    <col min="12" max="12" width="9.42578125" bestFit="1" customWidth="1"/>
    <col min="13" max="13" width="10" bestFit="1" customWidth="1"/>
    <col min="14" max="14" width="9.85546875" bestFit="1" customWidth="1"/>
    <col min="47" max="47" width="44.7109375" bestFit="1" customWidth="1"/>
    <col min="48" max="48" width="15.7109375" bestFit="1" customWidth="1"/>
    <col min="49" max="49" width="9.7109375" bestFit="1" customWidth="1"/>
    <col min="50" max="50" width="8.28515625" bestFit="1" customWidth="1"/>
    <col min="51" max="51" width="13.7109375" bestFit="1" customWidth="1"/>
    <col min="52" max="52" width="9" bestFit="1" customWidth="1"/>
    <col min="53" max="53" width="12.28515625" bestFit="1" customWidth="1"/>
    <col min="54" max="54" width="11" bestFit="1" customWidth="1"/>
    <col min="55" max="55" width="13.7109375" bestFit="1" customWidth="1"/>
    <col min="56" max="56" width="11.28515625" bestFit="1" customWidth="1"/>
    <col min="57" max="57" width="13.28515625" bestFit="1" customWidth="1"/>
    <col min="58" max="58" width="12" bestFit="1" customWidth="1"/>
  </cols>
  <sheetData>
    <row r="1" spans="1:57" x14ac:dyDescent="0.25">
      <c r="A1" t="s">
        <v>995</v>
      </c>
      <c r="H1">
        <v>2017</v>
      </c>
      <c r="AN1" s="107" t="s">
        <v>987</v>
      </c>
      <c r="AO1" s="107" t="s">
        <v>141</v>
      </c>
      <c r="AP1" s="107" t="s">
        <v>113</v>
      </c>
      <c r="AQ1" s="107" t="s">
        <v>1018</v>
      </c>
      <c r="AR1" s="107" t="s">
        <v>2</v>
      </c>
      <c r="AS1" s="107">
        <v>2017</v>
      </c>
      <c r="AU1" s="105" t="s">
        <v>2</v>
      </c>
      <c r="AV1" t="s">
        <v>1087</v>
      </c>
    </row>
    <row r="2" spans="1:57" x14ac:dyDescent="0.25">
      <c r="H2" s="3" t="s">
        <v>1345</v>
      </c>
      <c r="AN2" s="106" t="s">
        <v>1019</v>
      </c>
      <c r="AO2" s="106"/>
      <c r="AP2" s="106"/>
      <c r="AQ2" s="106" t="s">
        <v>3</v>
      </c>
      <c r="AR2" s="106" t="s">
        <v>1020</v>
      </c>
      <c r="AS2" s="106">
        <v>40122</v>
      </c>
      <c r="AU2" s="105" t="s">
        <v>141</v>
      </c>
      <c r="AV2" t="s">
        <v>983</v>
      </c>
    </row>
    <row r="3" spans="1:57" x14ac:dyDescent="0.25">
      <c r="B3" t="s">
        <v>258</v>
      </c>
      <c r="E3">
        <v>2018</v>
      </c>
      <c r="I3" t="s">
        <v>942</v>
      </c>
      <c r="J3" t="s">
        <v>1001</v>
      </c>
      <c r="K3" t="s">
        <v>1002</v>
      </c>
      <c r="L3" t="s">
        <v>981</v>
      </c>
      <c r="M3" t="s">
        <v>1003</v>
      </c>
      <c r="AN3" s="106" t="s">
        <v>1021</v>
      </c>
      <c r="AO3" s="106"/>
      <c r="AP3" s="106"/>
      <c r="AQ3" s="106" t="s">
        <v>3</v>
      </c>
      <c r="AR3" s="106" t="s">
        <v>1022</v>
      </c>
      <c r="AS3" s="106">
        <v>294834301</v>
      </c>
      <c r="AU3" s="105" t="s">
        <v>113</v>
      </c>
      <c r="AV3" t="s">
        <v>983</v>
      </c>
    </row>
    <row r="4" spans="1:57" x14ac:dyDescent="0.25">
      <c r="A4" t="s">
        <v>719</v>
      </c>
      <c r="B4" s="108">
        <v>12.035399999999999</v>
      </c>
      <c r="D4" t="s">
        <v>996</v>
      </c>
      <c r="E4" s="108">
        <v>123.977</v>
      </c>
      <c r="F4" s="108">
        <f>B4+B5+B6</f>
        <v>79.131299999999996</v>
      </c>
      <c r="H4" t="s">
        <v>1004</v>
      </c>
      <c r="I4" s="9">
        <v>2173371</v>
      </c>
      <c r="J4" s="9">
        <v>470169</v>
      </c>
      <c r="K4" s="9">
        <v>355660</v>
      </c>
      <c r="L4" s="9">
        <v>325909</v>
      </c>
      <c r="M4" s="9">
        <v>186483</v>
      </c>
      <c r="N4" s="9">
        <f>SUM(I4:M4)</f>
        <v>3511592</v>
      </c>
      <c r="AN4" s="106" t="s">
        <v>1023</v>
      </c>
      <c r="AO4" s="106"/>
      <c r="AP4" s="106"/>
      <c r="AQ4" s="106" t="s">
        <v>3</v>
      </c>
      <c r="AR4" s="106" t="s">
        <v>1022</v>
      </c>
      <c r="AS4" s="106">
        <v>69029423</v>
      </c>
    </row>
    <row r="5" spans="1:57" x14ac:dyDescent="0.25">
      <c r="A5" t="s">
        <v>720</v>
      </c>
      <c r="B5" s="108">
        <v>64.492599999999996</v>
      </c>
      <c r="D5" t="s">
        <v>997</v>
      </c>
      <c r="E5" s="108">
        <v>268.74</v>
      </c>
      <c r="H5" t="s">
        <v>1005</v>
      </c>
      <c r="I5" s="9">
        <v>1943828</v>
      </c>
      <c r="J5" s="9">
        <v>440372</v>
      </c>
      <c r="K5" s="9">
        <v>352992</v>
      </c>
      <c r="L5" s="9">
        <v>237974</v>
      </c>
      <c r="M5" s="9">
        <v>149581</v>
      </c>
      <c r="N5" s="9">
        <f t="shared" ref="N5:N10" si="0">SUM(I5:M5)</f>
        <v>3124747</v>
      </c>
      <c r="AN5" s="106" t="s">
        <v>1024</v>
      </c>
      <c r="AO5" s="106"/>
      <c r="AP5" s="106"/>
      <c r="AQ5" s="106" t="s">
        <v>3</v>
      </c>
      <c r="AR5" s="106" t="s">
        <v>1022</v>
      </c>
      <c r="AS5" s="106">
        <v>70534221</v>
      </c>
      <c r="AU5" s="105" t="s">
        <v>1341</v>
      </c>
      <c r="AV5" s="105" t="s">
        <v>992</v>
      </c>
    </row>
    <row r="6" spans="1:57" x14ac:dyDescent="0.25">
      <c r="A6" t="s">
        <v>721</v>
      </c>
      <c r="B6" s="108">
        <v>2.6032999999999999</v>
      </c>
      <c r="D6" t="s">
        <v>998</v>
      </c>
      <c r="E6" s="108">
        <v>162.11600000000001</v>
      </c>
      <c r="F6" s="26">
        <f>B15</f>
        <v>225.57040000000001</v>
      </c>
      <c r="H6" t="s">
        <v>1006</v>
      </c>
      <c r="I6" s="9">
        <v>229542</v>
      </c>
      <c r="J6" s="9">
        <v>29796</v>
      </c>
      <c r="K6" s="9">
        <v>2667</v>
      </c>
      <c r="L6" s="9">
        <v>87935</v>
      </c>
      <c r="M6" s="9">
        <v>36902</v>
      </c>
      <c r="N6" s="9">
        <f t="shared" si="0"/>
        <v>386842</v>
      </c>
      <c r="AN6" s="106" t="s">
        <v>1025</v>
      </c>
      <c r="AO6" s="106"/>
      <c r="AP6" s="106"/>
      <c r="AQ6" s="106" t="s">
        <v>3</v>
      </c>
      <c r="AR6" s="106" t="s">
        <v>1022</v>
      </c>
      <c r="AS6" s="106">
        <v>153763655</v>
      </c>
      <c r="AU6" s="105" t="s">
        <v>985</v>
      </c>
      <c r="AV6" t="s">
        <v>1031</v>
      </c>
      <c r="AW6" t="s">
        <v>1033</v>
      </c>
      <c r="AX6" t="s">
        <v>1036</v>
      </c>
      <c r="AY6" t="s">
        <v>1034</v>
      </c>
      <c r="AZ6" t="s">
        <v>1038</v>
      </c>
      <c r="BA6" t="s">
        <v>1037</v>
      </c>
      <c r="BB6" t="s">
        <v>1035</v>
      </c>
      <c r="BC6" t="s">
        <v>1032</v>
      </c>
      <c r="BD6" t="s">
        <v>3</v>
      </c>
      <c r="BE6" t="s">
        <v>1030</v>
      </c>
    </row>
    <row r="7" spans="1:57" x14ac:dyDescent="0.25">
      <c r="A7" t="s">
        <v>722</v>
      </c>
      <c r="B7" s="108">
        <v>91.338700000000003</v>
      </c>
      <c r="D7" t="s">
        <v>999</v>
      </c>
      <c r="E7" s="108">
        <v>185.863</v>
      </c>
      <c r="N7" s="9"/>
      <c r="AN7" s="106" t="s">
        <v>1026</v>
      </c>
      <c r="AO7" s="106"/>
      <c r="AP7" s="106"/>
      <c r="AQ7" s="106" t="s">
        <v>3</v>
      </c>
      <c r="AR7" s="106" t="s">
        <v>1022</v>
      </c>
      <c r="AS7" s="106">
        <v>1507002</v>
      </c>
      <c r="AU7" s="4" t="s">
        <v>1160</v>
      </c>
      <c r="AV7">
        <v>96498</v>
      </c>
      <c r="AW7">
        <v>21405</v>
      </c>
      <c r="AY7">
        <v>1</v>
      </c>
      <c r="AZ7">
        <v>931</v>
      </c>
      <c r="BA7">
        <v>7224</v>
      </c>
      <c r="BD7">
        <v>907133</v>
      </c>
      <c r="BE7">
        <v>781073</v>
      </c>
    </row>
    <row r="8" spans="1:57" x14ac:dyDescent="0.25">
      <c r="A8" t="s">
        <v>723</v>
      </c>
      <c r="B8" s="108">
        <v>171.00149999999999</v>
      </c>
      <c r="D8" t="s">
        <v>1000</v>
      </c>
      <c r="E8" s="108">
        <v>16.931999999999999</v>
      </c>
      <c r="H8" t="s">
        <v>1007</v>
      </c>
      <c r="I8" s="9">
        <v>10801025</v>
      </c>
      <c r="J8" s="9">
        <v>842549</v>
      </c>
      <c r="K8" s="9">
        <v>555994</v>
      </c>
      <c r="L8" s="9">
        <v>1011704</v>
      </c>
      <c r="M8" s="9">
        <v>7534550</v>
      </c>
      <c r="N8" s="9">
        <f t="shared" si="0"/>
        <v>20745822</v>
      </c>
      <c r="AN8" s="106" t="s">
        <v>1027</v>
      </c>
      <c r="AO8" s="106"/>
      <c r="AP8" s="106"/>
      <c r="AQ8" s="106" t="s">
        <v>3</v>
      </c>
      <c r="AR8" s="106" t="s">
        <v>1022</v>
      </c>
      <c r="AS8" s="106">
        <v>36760699</v>
      </c>
      <c r="AU8" s="4" t="s">
        <v>903</v>
      </c>
      <c r="AV8">
        <v>192996</v>
      </c>
      <c r="AW8">
        <v>42810</v>
      </c>
      <c r="AY8">
        <v>2</v>
      </c>
      <c r="AZ8">
        <v>1862</v>
      </c>
      <c r="BA8">
        <v>14449</v>
      </c>
      <c r="BD8">
        <v>1814268</v>
      </c>
      <c r="BE8">
        <v>1562148</v>
      </c>
    </row>
    <row r="9" spans="1:57" x14ac:dyDescent="0.25">
      <c r="A9" t="s">
        <v>724</v>
      </c>
      <c r="B9" s="108">
        <v>91.714200000000005</v>
      </c>
      <c r="E9" s="26">
        <f>SUM(E4:E8)</f>
        <v>757.62799999999993</v>
      </c>
      <c r="H9" t="s">
        <v>1005</v>
      </c>
      <c r="I9" s="9">
        <v>8824995</v>
      </c>
      <c r="J9" s="9">
        <v>753428</v>
      </c>
      <c r="K9" s="9">
        <v>549977</v>
      </c>
      <c r="L9" s="9">
        <v>577692</v>
      </c>
      <c r="M9" s="9">
        <v>5002579</v>
      </c>
      <c r="N9" s="9">
        <f t="shared" si="0"/>
        <v>15708671</v>
      </c>
      <c r="AN9" s="106" t="s">
        <v>1028</v>
      </c>
      <c r="AO9" s="106"/>
      <c r="AP9" s="106"/>
      <c r="AQ9" s="106" t="s">
        <v>3</v>
      </c>
      <c r="AR9" s="106" t="s">
        <v>1020</v>
      </c>
      <c r="AS9" s="106">
        <v>757628</v>
      </c>
      <c r="AU9" s="4" t="s">
        <v>1155</v>
      </c>
      <c r="AV9">
        <v>5671</v>
      </c>
      <c r="AY9">
        <v>40032</v>
      </c>
      <c r="AZ9">
        <v>246366</v>
      </c>
      <c r="BA9">
        <v>102452</v>
      </c>
      <c r="BB9">
        <v>18</v>
      </c>
      <c r="BD9">
        <v>396295</v>
      </c>
      <c r="BE9">
        <v>1755</v>
      </c>
    </row>
    <row r="10" spans="1:57" x14ac:dyDescent="0.25">
      <c r="A10" t="s">
        <v>725</v>
      </c>
      <c r="B10" s="108">
        <v>27.479299999999999</v>
      </c>
      <c r="H10" t="s">
        <v>1006</v>
      </c>
      <c r="I10" s="9">
        <v>1976030</v>
      </c>
      <c r="J10" s="9">
        <v>89121</v>
      </c>
      <c r="K10" s="9">
        <v>6017</v>
      </c>
      <c r="L10" s="9">
        <v>434012</v>
      </c>
      <c r="M10" s="9">
        <v>2531970</v>
      </c>
      <c r="N10" s="9">
        <f t="shared" si="0"/>
        <v>5037150</v>
      </c>
      <c r="AN10" s="106" t="s">
        <v>1029</v>
      </c>
      <c r="AO10" s="106"/>
      <c r="AP10" s="106"/>
      <c r="AQ10" s="106" t="s">
        <v>3</v>
      </c>
      <c r="AR10" s="106" t="s">
        <v>1022</v>
      </c>
      <c r="AS10" s="106">
        <v>261693138</v>
      </c>
      <c r="AU10" s="4" t="s">
        <v>1153</v>
      </c>
      <c r="AY10">
        <v>31502</v>
      </c>
      <c r="AZ10">
        <v>40813</v>
      </c>
      <c r="BA10">
        <v>147258</v>
      </c>
      <c r="BD10">
        <v>219573</v>
      </c>
    </row>
    <row r="11" spans="1:57" x14ac:dyDescent="0.25">
      <c r="A11" t="s">
        <v>726</v>
      </c>
      <c r="B11" s="108">
        <v>35.326499999999996</v>
      </c>
      <c r="AN11" s="106" t="s">
        <v>1019</v>
      </c>
      <c r="AO11" s="106"/>
      <c r="AP11" s="106"/>
      <c r="AQ11" s="106" t="s">
        <v>1030</v>
      </c>
      <c r="AR11" s="106" t="s">
        <v>1020</v>
      </c>
      <c r="AS11" s="106">
        <v>6937</v>
      </c>
      <c r="AU11" s="4" t="s">
        <v>912</v>
      </c>
      <c r="AY11">
        <v>63004</v>
      </c>
      <c r="AZ11">
        <v>81626</v>
      </c>
      <c r="BA11">
        <v>294516</v>
      </c>
      <c r="BD11">
        <v>439147</v>
      </c>
    </row>
    <row r="12" spans="1:57" x14ac:dyDescent="0.25">
      <c r="A12" t="s">
        <v>727</v>
      </c>
      <c r="B12" s="108">
        <v>3.3961999999999999</v>
      </c>
      <c r="H12" t="s">
        <v>1008</v>
      </c>
      <c r="I12" s="109">
        <f>I8/I4</f>
        <v>4.9697106476528861</v>
      </c>
      <c r="J12" s="109">
        <f t="shared" ref="J12:M12" si="1">J8/J4</f>
        <v>1.7920130846567937</v>
      </c>
      <c r="K12" s="109">
        <f t="shared" si="1"/>
        <v>1.5632739132879716</v>
      </c>
      <c r="L12" s="109">
        <f t="shared" si="1"/>
        <v>3.1042530276856422</v>
      </c>
      <c r="M12" s="109">
        <f t="shared" si="1"/>
        <v>40.403414788479381</v>
      </c>
      <c r="N12" s="109">
        <f t="shared" ref="N12" si="2">N8/N4</f>
        <v>5.9078110441076301</v>
      </c>
      <c r="AN12" s="106" t="s">
        <v>1019</v>
      </c>
      <c r="AO12" s="106"/>
      <c r="AP12" s="106"/>
      <c r="AQ12" s="106" t="s">
        <v>1031</v>
      </c>
      <c r="AR12" s="106" t="s">
        <v>1020</v>
      </c>
      <c r="AS12" s="106">
        <v>4214</v>
      </c>
      <c r="AU12" s="4" t="s">
        <v>913</v>
      </c>
      <c r="AV12">
        <v>7779</v>
      </c>
      <c r="AW12">
        <v>1716</v>
      </c>
      <c r="AY12">
        <v>64</v>
      </c>
      <c r="AZ12">
        <v>360</v>
      </c>
      <c r="BA12">
        <v>1700</v>
      </c>
      <c r="BB12">
        <v>1928</v>
      </c>
      <c r="BC12">
        <v>10234</v>
      </c>
      <c r="BD12">
        <v>14407</v>
      </c>
      <c r="BE12">
        <v>267618</v>
      </c>
    </row>
    <row r="13" spans="1:57" x14ac:dyDescent="0.25">
      <c r="A13" t="s">
        <v>728</v>
      </c>
      <c r="B13" s="108">
        <v>34.771500000000003</v>
      </c>
      <c r="H13" t="s">
        <v>1005</v>
      </c>
      <c r="I13" s="109">
        <f t="shared" ref="I13:M13" si="3">I9/I5</f>
        <v>4.5400081694470913</v>
      </c>
      <c r="J13" s="109">
        <f t="shared" si="3"/>
        <v>1.7108898840071576</v>
      </c>
      <c r="K13" s="109">
        <f t="shared" si="3"/>
        <v>1.5580438083582631</v>
      </c>
      <c r="L13" s="109">
        <f t="shared" si="3"/>
        <v>2.4275425046433643</v>
      </c>
      <c r="M13" s="109">
        <f t="shared" si="3"/>
        <v>33.443946757943856</v>
      </c>
      <c r="N13" s="109">
        <f t="shared" ref="N13" si="4">N9/N5</f>
        <v>5.0271817206321021</v>
      </c>
      <c r="AN13" s="106" t="s">
        <v>1019</v>
      </c>
      <c r="AO13" s="106"/>
      <c r="AP13" s="106"/>
      <c r="AQ13" s="106" t="s">
        <v>1032</v>
      </c>
      <c r="AR13" s="106" t="s">
        <v>1020</v>
      </c>
      <c r="AS13" s="106">
        <v>4829</v>
      </c>
      <c r="AU13" s="4" t="s">
        <v>1144</v>
      </c>
      <c r="AV13">
        <v>862</v>
      </c>
      <c r="AW13">
        <v>641</v>
      </c>
      <c r="AX13">
        <v>6145</v>
      </c>
      <c r="AY13">
        <v>658</v>
      </c>
      <c r="AZ13">
        <v>4439</v>
      </c>
      <c r="BA13">
        <v>3138</v>
      </c>
      <c r="BB13">
        <v>56301</v>
      </c>
      <c r="BC13">
        <v>8706</v>
      </c>
      <c r="BD13">
        <v>87087</v>
      </c>
      <c r="BE13">
        <v>6197</v>
      </c>
    </row>
    <row r="14" spans="1:57" x14ac:dyDescent="0.25">
      <c r="A14" t="s">
        <v>729</v>
      </c>
      <c r="B14" s="108">
        <v>10.458500000000001</v>
      </c>
      <c r="H14" t="s">
        <v>1006</v>
      </c>
      <c r="I14" s="109">
        <f t="shared" ref="I14:M14" si="5">I10/I6</f>
        <v>8.6085770795758503</v>
      </c>
      <c r="J14" s="109">
        <f t="shared" si="5"/>
        <v>2.9910390656463957</v>
      </c>
      <c r="K14" s="109">
        <f t="shared" si="5"/>
        <v>2.2560929883764529</v>
      </c>
      <c r="L14" s="109">
        <f t="shared" si="5"/>
        <v>4.9356001592085059</v>
      </c>
      <c r="M14" s="109">
        <f t="shared" si="5"/>
        <v>68.6133542897404</v>
      </c>
      <c r="N14" s="109">
        <f t="shared" ref="N14" si="6">N10/N6</f>
        <v>13.021207624818402</v>
      </c>
      <c r="AN14" s="106" t="s">
        <v>1019</v>
      </c>
      <c r="AO14" s="106"/>
      <c r="AP14" s="106"/>
      <c r="AQ14" s="106" t="s">
        <v>1033</v>
      </c>
      <c r="AR14" s="106" t="s">
        <v>1020</v>
      </c>
      <c r="AS14" s="106">
        <v>7951</v>
      </c>
      <c r="AU14" s="4" t="s">
        <v>1170</v>
      </c>
      <c r="AV14">
        <v>538</v>
      </c>
      <c r="AX14">
        <v>3120</v>
      </c>
      <c r="AY14">
        <v>5922</v>
      </c>
      <c r="AZ14">
        <v>6484</v>
      </c>
      <c r="BA14">
        <v>44</v>
      </c>
      <c r="BB14">
        <v>3438</v>
      </c>
      <c r="BD14">
        <v>40797</v>
      </c>
      <c r="BE14">
        <v>21249</v>
      </c>
    </row>
    <row r="15" spans="1:57" x14ac:dyDescent="0.25">
      <c r="A15" t="s">
        <v>730</v>
      </c>
      <c r="B15" s="108">
        <v>225.57040000000001</v>
      </c>
      <c r="AN15" s="106" t="s">
        <v>1019</v>
      </c>
      <c r="AO15" s="106"/>
      <c r="AP15" s="106"/>
      <c r="AQ15" s="106" t="s">
        <v>1034</v>
      </c>
      <c r="AR15" s="106" t="s">
        <v>1020</v>
      </c>
      <c r="AS15" s="106">
        <v>3103</v>
      </c>
      <c r="AU15" s="4" t="s">
        <v>1156</v>
      </c>
      <c r="AV15">
        <v>269</v>
      </c>
      <c r="AX15">
        <v>1560</v>
      </c>
      <c r="AY15">
        <v>2961</v>
      </c>
      <c r="AZ15">
        <v>3242</v>
      </c>
      <c r="BA15">
        <v>22</v>
      </c>
      <c r="BB15">
        <v>1719</v>
      </c>
      <c r="BD15">
        <v>20399</v>
      </c>
      <c r="BE15">
        <v>10624</v>
      </c>
    </row>
    <row r="16" spans="1:57" x14ac:dyDescent="0.25">
      <c r="B16" s="26">
        <f>SUM(B4:B15)</f>
        <v>770.18810000000008</v>
      </c>
      <c r="H16" s="3" t="s">
        <v>1011</v>
      </c>
      <c r="AN16" s="106" t="s">
        <v>1019</v>
      </c>
      <c r="AO16" s="106"/>
      <c r="AP16" s="106"/>
      <c r="AQ16" s="106" t="s">
        <v>1035</v>
      </c>
      <c r="AR16" s="106" t="s">
        <v>1020</v>
      </c>
      <c r="AS16" s="106">
        <v>4920</v>
      </c>
      <c r="AU16" s="4" t="s">
        <v>1180</v>
      </c>
      <c r="AV16">
        <v>1724</v>
      </c>
      <c r="AW16">
        <v>1282</v>
      </c>
      <c r="AX16">
        <v>12290</v>
      </c>
      <c r="AY16">
        <v>1316</v>
      </c>
      <c r="AZ16">
        <v>8877</v>
      </c>
      <c r="BA16">
        <v>6276</v>
      </c>
      <c r="BB16">
        <v>112602</v>
      </c>
      <c r="BC16">
        <v>17412</v>
      </c>
      <c r="BD16">
        <v>174174</v>
      </c>
      <c r="BE16">
        <v>12394</v>
      </c>
    </row>
    <row r="17" spans="2:57" x14ac:dyDescent="0.25">
      <c r="I17" t="s">
        <v>960</v>
      </c>
      <c r="J17" t="s">
        <v>1009</v>
      </c>
      <c r="K17" t="s">
        <v>978</v>
      </c>
      <c r="L17" t="s">
        <v>1010</v>
      </c>
      <c r="AN17" s="106" t="s">
        <v>1019</v>
      </c>
      <c r="AO17" s="106"/>
      <c r="AP17" s="106"/>
      <c r="AQ17" s="106" t="s">
        <v>1036</v>
      </c>
      <c r="AR17" s="106" t="s">
        <v>1020</v>
      </c>
      <c r="AS17" s="106">
        <v>2291</v>
      </c>
      <c r="AU17" s="4" t="s">
        <v>1149</v>
      </c>
      <c r="AV17">
        <v>19146</v>
      </c>
      <c r="AW17">
        <v>6937</v>
      </c>
      <c r="AX17">
        <v>7110</v>
      </c>
      <c r="AY17">
        <v>12604</v>
      </c>
      <c r="AZ17">
        <v>140583</v>
      </c>
      <c r="BA17">
        <v>23043</v>
      </c>
      <c r="BB17">
        <v>25239</v>
      </c>
      <c r="BC17">
        <v>2782</v>
      </c>
      <c r="BD17">
        <v>297064</v>
      </c>
      <c r="BE17">
        <v>59618</v>
      </c>
    </row>
    <row r="18" spans="2:57" x14ac:dyDescent="0.25">
      <c r="H18" t="s">
        <v>113</v>
      </c>
      <c r="I18" s="9">
        <v>43703</v>
      </c>
      <c r="J18" s="9">
        <v>14832</v>
      </c>
      <c r="K18" s="9">
        <v>5638</v>
      </c>
      <c r="L18" s="9">
        <v>4041</v>
      </c>
      <c r="M18" s="9">
        <f>SUM(I18:L18)</f>
        <v>68214</v>
      </c>
      <c r="AN18" s="106" t="s">
        <v>1019</v>
      </c>
      <c r="AO18" s="106"/>
      <c r="AP18" s="106"/>
      <c r="AQ18" s="106" t="s">
        <v>1037</v>
      </c>
      <c r="AR18" s="106" t="s">
        <v>1020</v>
      </c>
      <c r="AS18" s="106">
        <v>2820</v>
      </c>
      <c r="AU18" s="4" t="s">
        <v>1179</v>
      </c>
      <c r="AV18">
        <v>38262</v>
      </c>
      <c r="AW18">
        <v>36976</v>
      </c>
      <c r="AX18">
        <v>21758</v>
      </c>
      <c r="AY18">
        <v>76093</v>
      </c>
      <c r="AZ18">
        <v>42116</v>
      </c>
      <c r="BA18">
        <v>27166</v>
      </c>
      <c r="BB18">
        <v>37595</v>
      </c>
      <c r="BC18">
        <v>464</v>
      </c>
      <c r="BD18">
        <v>306535</v>
      </c>
      <c r="BE18">
        <v>26103</v>
      </c>
    </row>
    <row r="19" spans="2:57" x14ac:dyDescent="0.25">
      <c r="H19" t="s">
        <v>907</v>
      </c>
      <c r="I19" s="9">
        <v>1975045</v>
      </c>
      <c r="J19" s="9">
        <v>602611</v>
      </c>
      <c r="K19" s="9">
        <v>362167</v>
      </c>
      <c r="L19" s="9">
        <v>153267</v>
      </c>
      <c r="M19" s="9">
        <f>SUM(I19:L19)</f>
        <v>3093090</v>
      </c>
      <c r="AN19" s="106" t="s">
        <v>1019</v>
      </c>
      <c r="AO19" s="106"/>
      <c r="AP19" s="106"/>
      <c r="AQ19" s="106" t="s">
        <v>1038</v>
      </c>
      <c r="AR19" s="106" t="s">
        <v>1020</v>
      </c>
      <c r="AS19" s="106">
        <v>3054</v>
      </c>
      <c r="AU19" s="4" t="s">
        <v>1010</v>
      </c>
      <c r="AV19">
        <v>19131</v>
      </c>
      <c r="AW19">
        <v>18488</v>
      </c>
      <c r="AX19">
        <v>10879</v>
      </c>
      <c r="AY19">
        <v>38047</v>
      </c>
      <c r="AZ19">
        <v>21058</v>
      </c>
      <c r="BA19">
        <v>13583</v>
      </c>
      <c r="BB19">
        <v>18798</v>
      </c>
      <c r="BC19">
        <v>232</v>
      </c>
      <c r="BD19">
        <v>153268</v>
      </c>
      <c r="BE19">
        <v>13052</v>
      </c>
    </row>
    <row r="20" spans="2:57" x14ac:dyDescent="0.25">
      <c r="H20" t="s">
        <v>905</v>
      </c>
      <c r="I20" s="109">
        <f>I19/I18</f>
        <v>45.192435301924355</v>
      </c>
      <c r="J20" s="109">
        <f t="shared" ref="J20:M20" si="7">J19/J18</f>
        <v>40.629112729234087</v>
      </c>
      <c r="K20" s="109">
        <f t="shared" si="7"/>
        <v>64.236786094359701</v>
      </c>
      <c r="L20" s="109">
        <f t="shared" si="7"/>
        <v>37.927988121752044</v>
      </c>
      <c r="M20" s="109">
        <f t="shared" si="7"/>
        <v>45.343917670859355</v>
      </c>
      <c r="AN20" s="106" t="s">
        <v>1019</v>
      </c>
      <c r="AO20" s="106"/>
      <c r="AP20" s="106"/>
      <c r="AQ20" s="106" t="s">
        <v>3</v>
      </c>
      <c r="AR20" s="106" t="s">
        <v>1020</v>
      </c>
      <c r="AS20" s="106">
        <v>40122</v>
      </c>
      <c r="AU20" s="4" t="s">
        <v>1127</v>
      </c>
      <c r="AX20">
        <v>1056</v>
      </c>
      <c r="BA20">
        <v>730</v>
      </c>
      <c r="BD20">
        <v>3122</v>
      </c>
      <c r="BE20">
        <v>108466</v>
      </c>
    </row>
    <row r="21" spans="2:57" x14ac:dyDescent="0.25">
      <c r="AN21" s="106" t="s">
        <v>1028</v>
      </c>
      <c r="AO21" s="106"/>
      <c r="AP21" s="106"/>
      <c r="AQ21" s="106" t="s">
        <v>1030</v>
      </c>
      <c r="AR21" s="106" t="s">
        <v>1020</v>
      </c>
      <c r="AS21" s="106">
        <v>186998</v>
      </c>
      <c r="AU21" s="4" t="s">
        <v>1146</v>
      </c>
      <c r="AV21">
        <v>1345</v>
      </c>
      <c r="AW21">
        <v>30091</v>
      </c>
      <c r="AX21">
        <v>239238</v>
      </c>
      <c r="AY21">
        <v>2844</v>
      </c>
      <c r="AZ21">
        <v>23258</v>
      </c>
      <c r="BA21">
        <v>9258</v>
      </c>
      <c r="BB21">
        <v>166593</v>
      </c>
      <c r="BC21">
        <v>84457</v>
      </c>
      <c r="BD21">
        <v>678052</v>
      </c>
      <c r="BE21">
        <v>120970</v>
      </c>
    </row>
    <row r="22" spans="2:57" x14ac:dyDescent="0.25">
      <c r="H22" s="3" t="s">
        <v>1012</v>
      </c>
      <c r="AN22" s="106" t="s">
        <v>1028</v>
      </c>
      <c r="AO22" s="106"/>
      <c r="AP22" s="106"/>
      <c r="AQ22" s="106" t="s">
        <v>1031</v>
      </c>
      <c r="AR22" s="106" t="s">
        <v>1020</v>
      </c>
      <c r="AS22" s="106">
        <v>65151</v>
      </c>
      <c r="AU22" s="4" t="s">
        <v>1139</v>
      </c>
      <c r="AV22">
        <v>1152188</v>
      </c>
      <c r="AX22">
        <v>84</v>
      </c>
      <c r="AY22">
        <v>119657</v>
      </c>
      <c r="AZ22">
        <v>2615704</v>
      </c>
      <c r="BA22">
        <v>554426</v>
      </c>
      <c r="BB22">
        <v>59263</v>
      </c>
      <c r="BC22">
        <v>106702</v>
      </c>
      <c r="BD22">
        <v>5226395</v>
      </c>
      <c r="BE22">
        <v>618367</v>
      </c>
    </row>
    <row r="23" spans="2:57" x14ac:dyDescent="0.25">
      <c r="I23" t="s">
        <v>952</v>
      </c>
      <c r="J23" t="s">
        <v>1013</v>
      </c>
      <c r="K23" t="s">
        <v>1014</v>
      </c>
      <c r="L23" t="s">
        <v>912</v>
      </c>
      <c r="M23" t="s">
        <v>958</v>
      </c>
      <c r="N23" t="s">
        <v>903</v>
      </c>
      <c r="O23" t="s">
        <v>955</v>
      </c>
      <c r="AN23" s="106" t="s">
        <v>1028</v>
      </c>
      <c r="AO23" s="106"/>
      <c r="AP23" s="106"/>
      <c r="AQ23" s="106" t="s">
        <v>1032</v>
      </c>
      <c r="AR23" s="106" t="s">
        <v>1020</v>
      </c>
      <c r="AS23" s="106">
        <v>69070</v>
      </c>
      <c r="AU23" s="4" t="s">
        <v>1141</v>
      </c>
      <c r="AV23">
        <v>303453</v>
      </c>
      <c r="AW23">
        <v>46254</v>
      </c>
      <c r="AY23">
        <v>16</v>
      </c>
      <c r="AZ23">
        <v>96169</v>
      </c>
      <c r="BA23">
        <v>14849</v>
      </c>
      <c r="BB23">
        <v>108</v>
      </c>
      <c r="BC23">
        <v>392611</v>
      </c>
      <c r="BD23">
        <v>5190448</v>
      </c>
      <c r="BE23">
        <v>4336989</v>
      </c>
    </row>
    <row r="24" spans="2:57" x14ac:dyDescent="0.25">
      <c r="H24" t="s">
        <v>113</v>
      </c>
      <c r="I24" s="9">
        <v>49371</v>
      </c>
      <c r="J24" s="9">
        <v>11925</v>
      </c>
      <c r="K24" s="9">
        <v>19440</v>
      </c>
      <c r="L24" s="9">
        <v>10407</v>
      </c>
      <c r="M24" s="9">
        <v>10188</v>
      </c>
      <c r="N24" s="9">
        <v>26160</v>
      </c>
      <c r="O24" s="9">
        <v>11708</v>
      </c>
      <c r="P24" s="9">
        <f>SUM(I24:O24)</f>
        <v>139199</v>
      </c>
      <c r="AN24" s="106" t="s">
        <v>1028</v>
      </c>
      <c r="AO24" s="106"/>
      <c r="AP24" s="106"/>
      <c r="AQ24" s="106" t="s">
        <v>1033</v>
      </c>
      <c r="AR24" s="106" t="s">
        <v>1020</v>
      </c>
      <c r="AS24" s="106">
        <v>75129</v>
      </c>
      <c r="AU24" s="4" t="s">
        <v>1128</v>
      </c>
      <c r="AV24">
        <v>426</v>
      </c>
      <c r="AW24">
        <v>38774</v>
      </c>
      <c r="AX24">
        <v>1796</v>
      </c>
      <c r="AY24">
        <v>4176</v>
      </c>
      <c r="AZ24">
        <v>10849</v>
      </c>
      <c r="BA24">
        <v>8258</v>
      </c>
      <c r="BB24">
        <v>9282</v>
      </c>
      <c r="BC24">
        <v>740</v>
      </c>
      <c r="BD24">
        <v>12318</v>
      </c>
      <c r="BE24">
        <v>1410</v>
      </c>
    </row>
    <row r="25" spans="2:57" x14ac:dyDescent="0.25">
      <c r="H25" t="s">
        <v>907</v>
      </c>
      <c r="I25" s="9">
        <v>1372238</v>
      </c>
      <c r="J25" s="9">
        <v>201618</v>
      </c>
      <c r="K25" s="9">
        <v>388005</v>
      </c>
      <c r="L25" s="9">
        <v>219572</v>
      </c>
      <c r="M25" s="9">
        <v>227667</v>
      </c>
      <c r="N25" s="9">
        <v>907132</v>
      </c>
      <c r="O25" s="9">
        <v>355882</v>
      </c>
      <c r="P25" s="9">
        <f>SUM(I25:O25)</f>
        <v>3672114</v>
      </c>
      <c r="AN25" s="106" t="s">
        <v>1028</v>
      </c>
      <c r="AO25" s="106"/>
      <c r="AP25" s="106"/>
      <c r="AQ25" s="106" t="s">
        <v>1034</v>
      </c>
      <c r="AR25" s="106" t="s">
        <v>1020</v>
      </c>
      <c r="AS25" s="106">
        <v>96206</v>
      </c>
      <c r="AU25" s="4" t="s">
        <v>1090</v>
      </c>
      <c r="AV25">
        <v>1118</v>
      </c>
      <c r="AW25">
        <v>1690</v>
      </c>
      <c r="AX25">
        <v>212</v>
      </c>
      <c r="AY25">
        <v>739</v>
      </c>
      <c r="AZ25">
        <v>616</v>
      </c>
      <c r="BA25">
        <v>557</v>
      </c>
      <c r="BB25">
        <v>1204</v>
      </c>
      <c r="BC25">
        <v>1021</v>
      </c>
      <c r="BD25">
        <v>8381</v>
      </c>
      <c r="BE25">
        <v>1225</v>
      </c>
    </row>
    <row r="26" spans="2:57" x14ac:dyDescent="0.25">
      <c r="H26" t="s">
        <v>905</v>
      </c>
      <c r="I26" s="109">
        <f>I25/I24</f>
        <v>27.794413724656174</v>
      </c>
      <c r="J26" s="109">
        <f t="shared" ref="J26" si="8">J25/J24</f>
        <v>16.907169811320756</v>
      </c>
      <c r="K26" s="109">
        <f t="shared" ref="K26" si="9">K25/K24</f>
        <v>19.959104938271604</v>
      </c>
      <c r="L26" s="109">
        <f t="shared" ref="L26" si="10">L25/L24</f>
        <v>21.098491400019217</v>
      </c>
      <c r="M26" s="109">
        <f t="shared" ref="M26" si="11">M25/M24</f>
        <v>22.34658421672556</v>
      </c>
      <c r="N26" s="109">
        <f t="shared" ref="N26" si="12">N25/N24</f>
        <v>34.676299694189602</v>
      </c>
      <c r="O26" s="109">
        <f t="shared" ref="O26" si="13">O25/O24</f>
        <v>30.39648103860608</v>
      </c>
      <c r="P26" s="109">
        <f t="shared" ref="P26" si="14">P25/P24</f>
        <v>26.380318824129482</v>
      </c>
      <c r="AN26" s="106" t="s">
        <v>1028</v>
      </c>
      <c r="AO26" s="106"/>
      <c r="AP26" s="106"/>
      <c r="AQ26" s="106" t="s">
        <v>1035</v>
      </c>
      <c r="AR26" s="106" t="s">
        <v>1020</v>
      </c>
      <c r="AS26" s="106">
        <v>57759</v>
      </c>
      <c r="AU26" s="4" t="s">
        <v>1121</v>
      </c>
      <c r="AV26">
        <v>676186</v>
      </c>
      <c r="AW26">
        <v>898077</v>
      </c>
      <c r="AX26">
        <v>115876</v>
      </c>
      <c r="AY26">
        <v>495630</v>
      </c>
      <c r="AZ26">
        <v>107122</v>
      </c>
      <c r="BA26">
        <v>100425</v>
      </c>
      <c r="BB26">
        <v>465792</v>
      </c>
      <c r="BC26">
        <v>976638</v>
      </c>
      <c r="BD26">
        <v>4501064</v>
      </c>
      <c r="BE26">
        <v>564338</v>
      </c>
    </row>
    <row r="27" spans="2:57" x14ac:dyDescent="0.25">
      <c r="B27" s="9"/>
      <c r="C27" s="9"/>
      <c r="D27" s="9"/>
      <c r="E27" s="9"/>
      <c r="F27" s="9"/>
      <c r="AN27" s="106" t="s">
        <v>1028</v>
      </c>
      <c r="AO27" s="106"/>
      <c r="AP27" s="106"/>
      <c r="AQ27" s="106" t="s">
        <v>1036</v>
      </c>
      <c r="AR27" s="106" t="s">
        <v>1020</v>
      </c>
      <c r="AS27" s="106">
        <v>36518</v>
      </c>
      <c r="AU27" s="4" t="s">
        <v>1091</v>
      </c>
      <c r="AV27">
        <v>40238</v>
      </c>
      <c r="AW27">
        <v>41373</v>
      </c>
      <c r="AX27">
        <v>24962</v>
      </c>
      <c r="AY27">
        <v>65786</v>
      </c>
      <c r="AZ27">
        <v>63271</v>
      </c>
      <c r="BA27">
        <v>52755</v>
      </c>
      <c r="BB27">
        <v>37388</v>
      </c>
      <c r="BC27">
        <v>25762</v>
      </c>
      <c r="BD27">
        <v>461694</v>
      </c>
      <c r="BE27">
        <v>110159</v>
      </c>
    </row>
    <row r="28" spans="2:57" x14ac:dyDescent="0.25">
      <c r="I28" t="s">
        <v>1015</v>
      </c>
      <c r="J28" t="s">
        <v>1016</v>
      </c>
      <c r="AN28" s="106" t="s">
        <v>1028</v>
      </c>
      <c r="AO28" s="106"/>
      <c r="AP28" s="106"/>
      <c r="AQ28" s="106" t="s">
        <v>1037</v>
      </c>
      <c r="AR28" s="106" t="s">
        <v>1020</v>
      </c>
      <c r="AS28" s="106">
        <v>73319</v>
      </c>
      <c r="AU28" s="4" t="s">
        <v>1125</v>
      </c>
      <c r="AV28">
        <v>1634</v>
      </c>
      <c r="AW28">
        <v>59534</v>
      </c>
      <c r="AX28">
        <v>826</v>
      </c>
      <c r="AY28">
        <v>1018</v>
      </c>
      <c r="AZ28">
        <v>27778</v>
      </c>
      <c r="BA28">
        <v>23406</v>
      </c>
      <c r="BB28">
        <v>40974</v>
      </c>
      <c r="BC28">
        <v>1482</v>
      </c>
      <c r="BD28">
        <v>15040</v>
      </c>
      <c r="BE28">
        <v>6290</v>
      </c>
    </row>
    <row r="29" spans="2:57" x14ac:dyDescent="0.25">
      <c r="H29" t="s">
        <v>113</v>
      </c>
      <c r="I29" s="9">
        <v>22597</v>
      </c>
      <c r="J29" s="9">
        <v>59935</v>
      </c>
      <c r="K29" s="9">
        <f>SUM(I29:J29)</f>
        <v>82532</v>
      </c>
      <c r="AN29" s="106" t="s">
        <v>1028</v>
      </c>
      <c r="AO29" s="106"/>
      <c r="AP29" s="106"/>
      <c r="AQ29" s="106" t="s">
        <v>1038</v>
      </c>
      <c r="AR29" s="106" t="s">
        <v>1020</v>
      </c>
      <c r="AS29" s="106">
        <v>97479</v>
      </c>
      <c r="AU29" s="4" t="s">
        <v>1297</v>
      </c>
      <c r="AV29">
        <v>83074</v>
      </c>
      <c r="AW29">
        <v>412997</v>
      </c>
      <c r="AX29">
        <v>41128</v>
      </c>
      <c r="AY29">
        <v>774106</v>
      </c>
      <c r="AZ29">
        <v>202669</v>
      </c>
      <c r="BA29">
        <v>470231</v>
      </c>
      <c r="BB29">
        <v>64016</v>
      </c>
      <c r="BC29">
        <v>82942</v>
      </c>
      <c r="BD29">
        <v>2192784</v>
      </c>
      <c r="BE29">
        <v>61622</v>
      </c>
    </row>
    <row r="30" spans="2:57" x14ac:dyDescent="0.25">
      <c r="H30" t="s">
        <v>907</v>
      </c>
      <c r="I30" s="9">
        <v>328177</v>
      </c>
      <c r="J30" s="9">
        <v>783298</v>
      </c>
      <c r="K30" s="9">
        <f>SUM(I30:J30)</f>
        <v>1111475</v>
      </c>
      <c r="AN30" s="106" t="s">
        <v>1028</v>
      </c>
      <c r="AO30" s="106"/>
      <c r="AP30" s="106"/>
      <c r="AQ30" s="106" t="s">
        <v>3</v>
      </c>
      <c r="AR30" s="106" t="s">
        <v>1020</v>
      </c>
      <c r="AS30" s="106">
        <v>757628</v>
      </c>
      <c r="AU30" s="4" t="s">
        <v>1116</v>
      </c>
      <c r="AV30">
        <v>508960</v>
      </c>
      <c r="AW30">
        <v>10096985</v>
      </c>
      <c r="AX30">
        <v>851714</v>
      </c>
      <c r="AY30">
        <v>1675494</v>
      </c>
      <c r="AZ30">
        <v>279851</v>
      </c>
      <c r="BA30">
        <v>4958568</v>
      </c>
      <c r="BB30">
        <v>3499862</v>
      </c>
      <c r="BC30">
        <v>1274246</v>
      </c>
      <c r="BD30">
        <v>24642437</v>
      </c>
      <c r="BE30">
        <v>1146359</v>
      </c>
    </row>
    <row r="31" spans="2:57" x14ac:dyDescent="0.25">
      <c r="H31" t="s">
        <v>905</v>
      </c>
      <c r="I31" s="109">
        <f>I30/I29</f>
        <v>14.523034031066071</v>
      </c>
      <c r="J31" s="109">
        <f t="shared" ref="J31" si="15">J30/J29</f>
        <v>13.0691248852924</v>
      </c>
      <c r="K31" s="109">
        <f t="shared" ref="K31" si="16">K30/K29</f>
        <v>13.467200600979014</v>
      </c>
      <c r="AN31" s="106" t="s">
        <v>1039</v>
      </c>
      <c r="AO31" s="106"/>
      <c r="AP31" s="106"/>
      <c r="AQ31" s="106" t="s">
        <v>1030</v>
      </c>
      <c r="AR31" s="106" t="s">
        <v>1022</v>
      </c>
      <c r="AS31" s="106">
        <v>64369118</v>
      </c>
      <c r="AU31" s="4" t="s">
        <v>1151</v>
      </c>
      <c r="AV31">
        <v>13059</v>
      </c>
      <c r="AY31">
        <v>73983</v>
      </c>
      <c r="AZ31">
        <v>1042459</v>
      </c>
      <c r="BA31">
        <v>221809</v>
      </c>
      <c r="BC31">
        <v>69834</v>
      </c>
      <c r="BD31">
        <v>1446543</v>
      </c>
      <c r="BE31">
        <v>25399</v>
      </c>
    </row>
    <row r="32" spans="2:57" x14ac:dyDescent="0.25">
      <c r="AN32" s="106" t="s">
        <v>1039</v>
      </c>
      <c r="AO32" s="106"/>
      <c r="AP32" s="106"/>
      <c r="AQ32" s="106" t="s">
        <v>1031</v>
      </c>
      <c r="AR32" s="106" t="s">
        <v>1022</v>
      </c>
      <c r="AS32" s="106">
        <v>26996323</v>
      </c>
      <c r="AU32" s="4" t="s">
        <v>1129</v>
      </c>
      <c r="AV32">
        <v>117411</v>
      </c>
      <c r="AW32">
        <v>121078</v>
      </c>
      <c r="AX32">
        <v>15406</v>
      </c>
      <c r="AY32">
        <v>109783</v>
      </c>
      <c r="AZ32">
        <v>15781</v>
      </c>
      <c r="BA32">
        <v>53391</v>
      </c>
      <c r="BB32">
        <v>40092</v>
      </c>
      <c r="BC32">
        <v>774</v>
      </c>
      <c r="BD32">
        <v>107380</v>
      </c>
      <c r="BE32">
        <v>53984</v>
      </c>
    </row>
    <row r="33" spans="40:57" x14ac:dyDescent="0.25">
      <c r="AN33" s="106" t="s">
        <v>1039</v>
      </c>
      <c r="AO33" s="106"/>
      <c r="AP33" s="106"/>
      <c r="AQ33" s="106" t="s">
        <v>1032</v>
      </c>
      <c r="AR33" s="106" t="s">
        <v>1022</v>
      </c>
      <c r="AS33" s="106">
        <v>18694841</v>
      </c>
      <c r="AU33" s="4" t="s">
        <v>1147</v>
      </c>
      <c r="AV33">
        <v>3</v>
      </c>
      <c r="AW33">
        <v>237</v>
      </c>
      <c r="AX33">
        <v>4235</v>
      </c>
      <c r="AY33">
        <v>6431</v>
      </c>
      <c r="AZ33">
        <v>6498</v>
      </c>
      <c r="BA33">
        <v>464</v>
      </c>
      <c r="BB33">
        <v>8178</v>
      </c>
      <c r="BD33">
        <v>28418</v>
      </c>
      <c r="BE33">
        <v>2374</v>
      </c>
    </row>
    <row r="34" spans="40:57" x14ac:dyDescent="0.25">
      <c r="AN34" s="106" t="s">
        <v>1039</v>
      </c>
      <c r="AO34" s="106"/>
      <c r="AP34" s="106"/>
      <c r="AQ34" s="106" t="s">
        <v>1033</v>
      </c>
      <c r="AR34" s="106" t="s">
        <v>1022</v>
      </c>
      <c r="AS34" s="106">
        <v>46863957</v>
      </c>
      <c r="AU34" s="4" t="s">
        <v>1126</v>
      </c>
      <c r="AW34">
        <v>51898</v>
      </c>
      <c r="AZ34">
        <v>4010</v>
      </c>
      <c r="BB34">
        <v>71060</v>
      </c>
      <c r="BC34">
        <v>4888</v>
      </c>
      <c r="BD34">
        <v>7230</v>
      </c>
    </row>
    <row r="35" spans="40:57" x14ac:dyDescent="0.25">
      <c r="AN35" s="106" t="s">
        <v>1039</v>
      </c>
      <c r="AO35" s="106"/>
      <c r="AP35" s="106"/>
      <c r="AQ35" s="106" t="s">
        <v>1034</v>
      </c>
      <c r="AR35" s="106" t="s">
        <v>1022</v>
      </c>
      <c r="AS35" s="106">
        <v>33983071</v>
      </c>
      <c r="AU35" s="4" t="s">
        <v>1120</v>
      </c>
      <c r="AV35">
        <v>426</v>
      </c>
      <c r="AW35">
        <v>38774</v>
      </c>
      <c r="AX35">
        <v>1796</v>
      </c>
      <c r="AY35">
        <v>4176</v>
      </c>
      <c r="AZ35">
        <v>10849</v>
      </c>
      <c r="BA35">
        <v>8258</v>
      </c>
      <c r="BB35">
        <v>9282</v>
      </c>
      <c r="BC35">
        <v>740</v>
      </c>
      <c r="BD35">
        <v>81975</v>
      </c>
      <c r="BE35">
        <v>1410</v>
      </c>
    </row>
    <row r="36" spans="40:57" x14ac:dyDescent="0.25">
      <c r="AN36" s="106" t="s">
        <v>1039</v>
      </c>
      <c r="AO36" s="106"/>
      <c r="AP36" s="106"/>
      <c r="AQ36" s="106" t="s">
        <v>1035</v>
      </c>
      <c r="AR36" s="106" t="s">
        <v>1022</v>
      </c>
      <c r="AS36" s="106">
        <v>39726603</v>
      </c>
      <c r="AU36" s="4" t="s">
        <v>1014</v>
      </c>
      <c r="AV36">
        <v>417168</v>
      </c>
      <c r="AY36">
        <v>20709</v>
      </c>
      <c r="AZ36">
        <v>484516</v>
      </c>
      <c r="BA36">
        <v>103820</v>
      </c>
      <c r="BB36">
        <v>8771</v>
      </c>
      <c r="BC36">
        <v>5173</v>
      </c>
      <c r="BD36">
        <v>1164014</v>
      </c>
      <c r="BE36">
        <v>123855</v>
      </c>
    </row>
    <row r="37" spans="40:57" x14ac:dyDescent="0.25">
      <c r="AN37" s="106" t="s">
        <v>1039</v>
      </c>
      <c r="AO37" s="106"/>
      <c r="AP37" s="106"/>
      <c r="AQ37" s="106" t="s">
        <v>1036</v>
      </c>
      <c r="AR37" s="106" t="s">
        <v>1022</v>
      </c>
      <c r="AS37" s="106">
        <v>32244899</v>
      </c>
      <c r="AU37" s="4" t="s">
        <v>1130</v>
      </c>
      <c r="AV37">
        <v>411349</v>
      </c>
      <c r="AW37">
        <v>550238</v>
      </c>
      <c r="AX37">
        <v>2038</v>
      </c>
      <c r="AY37">
        <v>2208</v>
      </c>
      <c r="AZ37">
        <v>9536</v>
      </c>
      <c r="BA37">
        <v>5134</v>
      </c>
      <c r="BB37">
        <v>259974</v>
      </c>
      <c r="BC37">
        <v>974364</v>
      </c>
      <c r="BD37">
        <v>1063996</v>
      </c>
      <c r="BE37">
        <v>410486</v>
      </c>
    </row>
    <row r="38" spans="40:57" x14ac:dyDescent="0.25">
      <c r="AN38" s="106" t="s">
        <v>1039</v>
      </c>
      <c r="AO38" s="106"/>
      <c r="AP38" s="106"/>
      <c r="AQ38" s="106" t="s">
        <v>1037</v>
      </c>
      <c r="AR38" s="106" t="s">
        <v>1022</v>
      </c>
      <c r="AS38" s="106">
        <v>38444846</v>
      </c>
      <c r="AU38" s="4" t="s">
        <v>1164</v>
      </c>
      <c r="AW38">
        <v>20</v>
      </c>
      <c r="AY38">
        <v>8779</v>
      </c>
      <c r="AZ38">
        <v>11888</v>
      </c>
      <c r="BA38">
        <v>28121</v>
      </c>
      <c r="BB38">
        <v>67</v>
      </c>
      <c r="BD38">
        <v>49170</v>
      </c>
      <c r="BE38">
        <v>294</v>
      </c>
    </row>
    <row r="39" spans="40:57" x14ac:dyDescent="0.25">
      <c r="AN39" s="106" t="s">
        <v>1039</v>
      </c>
      <c r="AO39" s="106"/>
      <c r="AP39" s="106"/>
      <c r="AQ39" s="106" t="s">
        <v>1038</v>
      </c>
      <c r="AR39" s="106" t="s">
        <v>1022</v>
      </c>
      <c r="AS39" s="106">
        <v>31432349</v>
      </c>
      <c r="AU39" s="4" t="s">
        <v>1172</v>
      </c>
      <c r="AW39">
        <v>40</v>
      </c>
      <c r="AY39">
        <v>17559</v>
      </c>
      <c r="AZ39">
        <v>23776</v>
      </c>
      <c r="BA39">
        <v>56243</v>
      </c>
      <c r="BB39">
        <v>134</v>
      </c>
      <c r="BD39">
        <v>98339</v>
      </c>
      <c r="BE39">
        <v>588</v>
      </c>
    </row>
    <row r="40" spans="40:57" x14ac:dyDescent="0.25">
      <c r="AN40" s="106" t="s">
        <v>1039</v>
      </c>
      <c r="AO40" s="106"/>
      <c r="AP40" s="106"/>
      <c r="AQ40" s="106" t="s">
        <v>3</v>
      </c>
      <c r="AR40" s="106" t="s">
        <v>1022</v>
      </c>
      <c r="AS40" s="106">
        <v>332756007</v>
      </c>
      <c r="AU40" s="4" t="s">
        <v>942</v>
      </c>
      <c r="AV40">
        <v>464792</v>
      </c>
      <c r="AW40">
        <v>9413777</v>
      </c>
      <c r="AX40">
        <v>833440</v>
      </c>
      <c r="AY40">
        <v>1522296</v>
      </c>
      <c r="AZ40">
        <v>154528</v>
      </c>
      <c r="BA40">
        <v>4913088</v>
      </c>
      <c r="BB40">
        <v>3396465</v>
      </c>
      <c r="BC40">
        <v>896898</v>
      </c>
      <c r="BD40">
        <v>21831593</v>
      </c>
      <c r="BE40">
        <v>6768</v>
      </c>
    </row>
    <row r="41" spans="40:57" x14ac:dyDescent="0.25">
      <c r="AN41" s="106" t="s">
        <v>1029</v>
      </c>
      <c r="AO41" s="106"/>
      <c r="AP41" s="106"/>
      <c r="AQ41" s="106" t="s">
        <v>1030</v>
      </c>
      <c r="AR41" s="106" t="s">
        <v>1022</v>
      </c>
      <c r="AS41" s="106">
        <v>47416123</v>
      </c>
      <c r="AU41" s="4" t="s">
        <v>1132</v>
      </c>
      <c r="AV41">
        <v>147428</v>
      </c>
      <c r="AW41">
        <v>226760</v>
      </c>
      <c r="AX41">
        <v>98432</v>
      </c>
      <c r="AY41">
        <v>383640</v>
      </c>
      <c r="AZ41">
        <v>81806</v>
      </c>
      <c r="BA41">
        <v>41900</v>
      </c>
      <c r="BB41">
        <v>165726</v>
      </c>
      <c r="BC41">
        <v>1500</v>
      </c>
      <c r="BD41">
        <v>258367</v>
      </c>
      <c r="BE41">
        <v>99868</v>
      </c>
    </row>
    <row r="42" spans="40:57" x14ac:dyDescent="0.25">
      <c r="AN42" s="106" t="s">
        <v>1029</v>
      </c>
      <c r="AO42" s="106"/>
      <c r="AP42" s="106"/>
      <c r="AQ42" s="106" t="s">
        <v>1031</v>
      </c>
      <c r="AR42" s="106" t="s">
        <v>1022</v>
      </c>
      <c r="AS42" s="106">
        <v>20449851</v>
      </c>
      <c r="AU42" s="4" t="s">
        <v>1159</v>
      </c>
      <c r="AY42">
        <v>2202</v>
      </c>
      <c r="AZ42">
        <v>96804</v>
      </c>
      <c r="BA42">
        <v>46705</v>
      </c>
      <c r="BD42">
        <v>145711</v>
      </c>
    </row>
    <row r="43" spans="40:57" x14ac:dyDescent="0.25">
      <c r="AN43" s="106" t="s">
        <v>1029</v>
      </c>
      <c r="AO43" s="106"/>
      <c r="AP43" s="106"/>
      <c r="AQ43" s="106" t="s">
        <v>1032</v>
      </c>
      <c r="AR43" s="106" t="s">
        <v>1022</v>
      </c>
      <c r="AS43" s="106">
        <v>14723138</v>
      </c>
      <c r="AU43" s="4" t="s">
        <v>1158</v>
      </c>
      <c r="AW43">
        <v>600</v>
      </c>
      <c r="AY43">
        <v>1160</v>
      </c>
      <c r="AZ43">
        <v>64386</v>
      </c>
      <c r="BB43">
        <v>918</v>
      </c>
      <c r="BC43">
        <v>1209</v>
      </c>
      <c r="BD43">
        <v>79365</v>
      </c>
      <c r="BE43">
        <v>11092</v>
      </c>
    </row>
    <row r="44" spans="40:57" x14ac:dyDescent="0.25">
      <c r="AN44" s="106" t="s">
        <v>1029</v>
      </c>
      <c r="AO44" s="106"/>
      <c r="AP44" s="106"/>
      <c r="AQ44" s="106" t="s">
        <v>1033</v>
      </c>
      <c r="AR44" s="106" t="s">
        <v>1022</v>
      </c>
      <c r="AS44" s="106">
        <v>40046063</v>
      </c>
      <c r="AU44" s="4" t="s">
        <v>1168</v>
      </c>
      <c r="AV44">
        <v>71871</v>
      </c>
      <c r="AZ44">
        <v>188989</v>
      </c>
      <c r="BA44">
        <v>12418</v>
      </c>
      <c r="BB44">
        <v>10841</v>
      </c>
      <c r="BC44">
        <v>4326</v>
      </c>
      <c r="BD44">
        <v>403237</v>
      </c>
      <c r="BE44">
        <v>114792</v>
      </c>
    </row>
    <row r="45" spans="40:57" x14ac:dyDescent="0.25">
      <c r="AN45" s="106" t="s">
        <v>1029</v>
      </c>
      <c r="AO45" s="106"/>
      <c r="AP45" s="106"/>
      <c r="AQ45" s="106" t="s">
        <v>1034</v>
      </c>
      <c r="AR45" s="106" t="s">
        <v>1022</v>
      </c>
      <c r="AS45" s="106">
        <v>28052542</v>
      </c>
      <c r="AU45" s="4" t="s">
        <v>1013</v>
      </c>
      <c r="AV45">
        <v>35935</v>
      </c>
      <c r="AZ45">
        <v>94495</v>
      </c>
      <c r="BA45">
        <v>6209</v>
      </c>
      <c r="BB45">
        <v>5420</v>
      </c>
      <c r="BC45">
        <v>2163</v>
      </c>
      <c r="BD45">
        <v>201618</v>
      </c>
      <c r="BE45">
        <v>57396</v>
      </c>
    </row>
    <row r="46" spans="40:57" x14ac:dyDescent="0.25">
      <c r="AN46" s="106" t="s">
        <v>1029</v>
      </c>
      <c r="AO46" s="106"/>
      <c r="AP46" s="106"/>
      <c r="AQ46" s="106" t="s">
        <v>1035</v>
      </c>
      <c r="AR46" s="106" t="s">
        <v>1022</v>
      </c>
      <c r="AS46" s="106">
        <v>29917464</v>
      </c>
      <c r="AU46" s="4" t="s">
        <v>949</v>
      </c>
      <c r="AV46">
        <v>6780</v>
      </c>
      <c r="AW46">
        <v>59905</v>
      </c>
      <c r="AX46">
        <v>1112</v>
      </c>
      <c r="AY46">
        <v>4794</v>
      </c>
      <c r="AZ46">
        <v>1994</v>
      </c>
      <c r="BA46">
        <v>2126</v>
      </c>
      <c r="BB46">
        <v>908</v>
      </c>
      <c r="BC46">
        <v>46914</v>
      </c>
      <c r="BD46">
        <v>34450</v>
      </c>
      <c r="BE46">
        <v>87704</v>
      </c>
    </row>
    <row r="47" spans="40:57" x14ac:dyDescent="0.25">
      <c r="AN47" s="106" t="s">
        <v>1029</v>
      </c>
      <c r="AO47" s="106"/>
      <c r="AP47" s="106"/>
      <c r="AQ47" s="106" t="s">
        <v>1036</v>
      </c>
      <c r="AR47" s="106" t="s">
        <v>1022</v>
      </c>
      <c r="AS47" s="106">
        <v>27401131</v>
      </c>
      <c r="AU47" s="4" t="s">
        <v>1119</v>
      </c>
      <c r="AV47">
        <v>17818</v>
      </c>
      <c r="AW47">
        <v>1379014</v>
      </c>
      <c r="AX47">
        <v>53220</v>
      </c>
      <c r="AY47">
        <v>105980</v>
      </c>
      <c r="AZ47">
        <v>152636</v>
      </c>
      <c r="BA47">
        <v>738312</v>
      </c>
      <c r="BB47">
        <v>475339</v>
      </c>
      <c r="BC47">
        <v>6892</v>
      </c>
      <c r="BD47">
        <v>3078427</v>
      </c>
      <c r="BE47">
        <v>109986</v>
      </c>
    </row>
    <row r="48" spans="40:57" x14ac:dyDescent="0.25">
      <c r="AN48" s="106" t="s">
        <v>1029</v>
      </c>
      <c r="AO48" s="106"/>
      <c r="AP48" s="106"/>
      <c r="AQ48" s="106" t="s">
        <v>1037</v>
      </c>
      <c r="AR48" s="106" t="s">
        <v>1022</v>
      </c>
      <c r="AS48" s="106">
        <v>32128342</v>
      </c>
      <c r="AU48" s="4" t="s">
        <v>1009</v>
      </c>
      <c r="AV48">
        <v>5926</v>
      </c>
      <c r="AW48">
        <v>281332</v>
      </c>
      <c r="AX48">
        <v>984</v>
      </c>
      <c r="AZ48">
        <v>473027</v>
      </c>
      <c r="BA48">
        <v>150</v>
      </c>
      <c r="BB48">
        <v>196836</v>
      </c>
      <c r="BC48">
        <v>200947</v>
      </c>
      <c r="BD48">
        <v>1808383</v>
      </c>
      <c r="BE48">
        <v>649184</v>
      </c>
    </row>
    <row r="49" spans="40:57" x14ac:dyDescent="0.25">
      <c r="AN49" s="106" t="s">
        <v>1029</v>
      </c>
      <c r="AO49" s="106"/>
      <c r="AP49" s="106"/>
      <c r="AQ49" s="106" t="s">
        <v>1038</v>
      </c>
      <c r="AR49" s="106" t="s">
        <v>1022</v>
      </c>
      <c r="AS49" s="106">
        <v>21558484</v>
      </c>
      <c r="AU49" s="4" t="s">
        <v>952</v>
      </c>
      <c r="AV49">
        <v>917595</v>
      </c>
      <c r="AX49">
        <v>126</v>
      </c>
      <c r="AY49">
        <v>83420</v>
      </c>
      <c r="AZ49">
        <v>2065308</v>
      </c>
      <c r="BA49">
        <v>479383</v>
      </c>
      <c r="BB49">
        <v>55037</v>
      </c>
      <c r="BC49">
        <v>48198</v>
      </c>
      <c r="BD49">
        <v>4116712</v>
      </c>
      <c r="BE49">
        <v>467644</v>
      </c>
    </row>
    <row r="50" spans="40:57" x14ac:dyDescent="0.25">
      <c r="AN50" s="106" t="s">
        <v>1029</v>
      </c>
      <c r="AO50" s="106"/>
      <c r="AP50" s="106"/>
      <c r="AQ50" s="106" t="s">
        <v>3</v>
      </c>
      <c r="AR50" s="106" t="s">
        <v>1022</v>
      </c>
      <c r="AS50" s="106">
        <v>261693138</v>
      </c>
      <c r="AU50" s="4" t="s">
        <v>1122</v>
      </c>
      <c r="BD50">
        <v>54572</v>
      </c>
    </row>
    <row r="51" spans="40:57" x14ac:dyDescent="0.25">
      <c r="AN51" s="106" t="s">
        <v>1027</v>
      </c>
      <c r="AO51" s="106"/>
      <c r="AP51" s="106"/>
      <c r="AQ51" s="106" t="s">
        <v>1030</v>
      </c>
      <c r="AR51" s="106" t="s">
        <v>1022</v>
      </c>
      <c r="AS51" s="106">
        <v>10125293</v>
      </c>
      <c r="AU51" s="4" t="s">
        <v>1152</v>
      </c>
      <c r="AV51">
        <v>90885</v>
      </c>
      <c r="AY51">
        <v>458</v>
      </c>
      <c r="AZ51">
        <v>15929</v>
      </c>
      <c r="BA51">
        <v>2666</v>
      </c>
      <c r="BB51">
        <v>2942</v>
      </c>
      <c r="BC51">
        <v>10120</v>
      </c>
      <c r="BD51">
        <v>169156</v>
      </c>
      <c r="BE51">
        <v>46155</v>
      </c>
    </row>
    <row r="52" spans="40:57" x14ac:dyDescent="0.25">
      <c r="AN52" s="106" t="s">
        <v>1027</v>
      </c>
      <c r="AO52" s="106"/>
      <c r="AP52" s="106"/>
      <c r="AQ52" s="106" t="s">
        <v>1031</v>
      </c>
      <c r="AR52" s="106" t="s">
        <v>1022</v>
      </c>
      <c r="AS52" s="106">
        <v>3003348</v>
      </c>
      <c r="AU52" s="4" t="s">
        <v>1169</v>
      </c>
      <c r="AV52">
        <v>181768</v>
      </c>
      <c r="AY52">
        <v>916</v>
      </c>
      <c r="AZ52">
        <v>31859</v>
      </c>
      <c r="BA52">
        <v>5332</v>
      </c>
      <c r="BB52">
        <v>5884</v>
      </c>
      <c r="BC52">
        <v>20240</v>
      </c>
      <c r="BD52">
        <v>338309</v>
      </c>
      <c r="BE52">
        <v>92309</v>
      </c>
    </row>
    <row r="53" spans="40:57" x14ac:dyDescent="0.25">
      <c r="AN53" s="106" t="s">
        <v>1027</v>
      </c>
      <c r="AO53" s="106"/>
      <c r="AP53" s="106"/>
      <c r="AQ53" s="106" t="s">
        <v>1032</v>
      </c>
      <c r="AR53" s="106" t="s">
        <v>1022</v>
      </c>
      <c r="AS53" s="106">
        <v>2088431</v>
      </c>
      <c r="AU53" s="4" t="s">
        <v>1086</v>
      </c>
      <c r="AV53">
        <v>4099</v>
      </c>
      <c r="AW53">
        <v>8117</v>
      </c>
      <c r="AX53">
        <v>2337</v>
      </c>
      <c r="AY53">
        <v>2823</v>
      </c>
      <c r="AZ53">
        <v>2807</v>
      </c>
      <c r="BA53">
        <v>2853</v>
      </c>
      <c r="BB53">
        <v>5194</v>
      </c>
      <c r="BC53">
        <v>4973</v>
      </c>
      <c r="BD53">
        <v>39653</v>
      </c>
      <c r="BE53">
        <v>6450</v>
      </c>
    </row>
    <row r="54" spans="40:57" x14ac:dyDescent="0.25">
      <c r="AN54" s="106" t="s">
        <v>1027</v>
      </c>
      <c r="AO54" s="106"/>
      <c r="AP54" s="106"/>
      <c r="AQ54" s="106" t="s">
        <v>1033</v>
      </c>
      <c r="AR54" s="106" t="s">
        <v>1022</v>
      </c>
      <c r="AS54" s="106">
        <v>2973572</v>
      </c>
      <c r="AU54" s="4" t="s">
        <v>1092</v>
      </c>
      <c r="AV54">
        <v>24914</v>
      </c>
      <c r="AW54">
        <v>33755</v>
      </c>
      <c r="AX54">
        <v>11555</v>
      </c>
      <c r="AY54">
        <v>30421</v>
      </c>
      <c r="AZ54">
        <v>34208</v>
      </c>
      <c r="BA54">
        <v>20563</v>
      </c>
      <c r="BB54">
        <v>20371</v>
      </c>
      <c r="BC54">
        <v>43308</v>
      </c>
      <c r="BD54">
        <v>295935</v>
      </c>
      <c r="BE54">
        <v>76839</v>
      </c>
    </row>
    <row r="55" spans="40:57" x14ac:dyDescent="0.25">
      <c r="AN55" s="106" t="s">
        <v>1027</v>
      </c>
      <c r="AO55" s="106"/>
      <c r="AP55" s="106"/>
      <c r="AQ55" s="106" t="s">
        <v>1034</v>
      </c>
      <c r="AR55" s="106" t="s">
        <v>1022</v>
      </c>
      <c r="AS55" s="106">
        <v>4582965</v>
      </c>
      <c r="AU55" s="4" t="s">
        <v>1157</v>
      </c>
      <c r="AY55">
        <v>5026</v>
      </c>
      <c r="AZ55">
        <v>4908</v>
      </c>
      <c r="BA55">
        <v>17362</v>
      </c>
      <c r="BD55">
        <v>27296</v>
      </c>
    </row>
    <row r="56" spans="40:57" x14ac:dyDescent="0.25">
      <c r="AN56" s="106" t="s">
        <v>1027</v>
      </c>
      <c r="AO56" s="106"/>
      <c r="AP56" s="106"/>
      <c r="AQ56" s="106" t="s">
        <v>1035</v>
      </c>
      <c r="AR56" s="106" t="s">
        <v>1022</v>
      </c>
      <c r="AS56" s="106">
        <v>3009819</v>
      </c>
      <c r="AU56" s="4" t="s">
        <v>1171</v>
      </c>
      <c r="AY56">
        <v>10052</v>
      </c>
      <c r="AZ56">
        <v>9816</v>
      </c>
      <c r="BA56">
        <v>34723</v>
      </c>
      <c r="BD56">
        <v>54592</v>
      </c>
    </row>
    <row r="57" spans="40:57" x14ac:dyDescent="0.25">
      <c r="AN57" s="106" t="s">
        <v>1027</v>
      </c>
      <c r="AO57" s="106"/>
      <c r="AP57" s="106"/>
      <c r="AQ57" s="106" t="s">
        <v>1036</v>
      </c>
      <c r="AR57" s="106" t="s">
        <v>1022</v>
      </c>
      <c r="AS57" s="106">
        <v>2614592</v>
      </c>
      <c r="AU57" s="4" t="s">
        <v>1161</v>
      </c>
      <c r="AV57">
        <v>11545</v>
      </c>
      <c r="AW57">
        <v>5007</v>
      </c>
      <c r="AZ57">
        <v>20172</v>
      </c>
      <c r="BA57">
        <v>600</v>
      </c>
      <c r="BB57">
        <v>150</v>
      </c>
      <c r="BD57">
        <v>431917</v>
      </c>
      <c r="BE57">
        <v>394444</v>
      </c>
    </row>
    <row r="58" spans="40:57" x14ac:dyDescent="0.25">
      <c r="AN58" s="106" t="s">
        <v>1027</v>
      </c>
      <c r="AO58" s="106"/>
      <c r="AP58" s="106"/>
      <c r="AQ58" s="106" t="s">
        <v>1037</v>
      </c>
      <c r="AR58" s="106" t="s">
        <v>1022</v>
      </c>
      <c r="AS58" s="106">
        <v>3947905</v>
      </c>
      <c r="AU58" s="4" t="s">
        <v>955</v>
      </c>
      <c r="AV58">
        <v>120442</v>
      </c>
      <c r="BD58">
        <v>1067647</v>
      </c>
      <c r="BE58">
        <v>947204</v>
      </c>
    </row>
    <row r="59" spans="40:57" x14ac:dyDescent="0.25">
      <c r="AN59" s="106" t="s">
        <v>1027</v>
      </c>
      <c r="AO59" s="106"/>
      <c r="AP59" s="106"/>
      <c r="AQ59" s="106" t="s">
        <v>1038</v>
      </c>
      <c r="AR59" s="106" t="s">
        <v>1022</v>
      </c>
      <c r="AS59" s="106">
        <v>4414775</v>
      </c>
      <c r="AU59" s="4" t="s">
        <v>1165</v>
      </c>
      <c r="AV59">
        <v>119</v>
      </c>
      <c r="AW59">
        <v>7309</v>
      </c>
      <c r="AX59">
        <v>189</v>
      </c>
      <c r="AY59">
        <v>1902</v>
      </c>
      <c r="AZ59">
        <v>836</v>
      </c>
      <c r="BA59">
        <v>873</v>
      </c>
      <c r="BB59">
        <v>2192</v>
      </c>
      <c r="BC59">
        <v>11912</v>
      </c>
      <c r="BD59">
        <v>25349</v>
      </c>
      <c r="BE59">
        <v>18</v>
      </c>
    </row>
    <row r="60" spans="40:57" x14ac:dyDescent="0.25">
      <c r="AN60" s="106" t="s">
        <v>1027</v>
      </c>
      <c r="AO60" s="106"/>
      <c r="AP60" s="106"/>
      <c r="AQ60" s="106" t="s">
        <v>3</v>
      </c>
      <c r="AR60" s="106" t="s">
        <v>1022</v>
      </c>
      <c r="AS60" s="106">
        <v>36760699</v>
      </c>
      <c r="AU60" s="4" t="s">
        <v>1173</v>
      </c>
      <c r="AV60">
        <v>238</v>
      </c>
      <c r="AW60">
        <v>14618</v>
      </c>
      <c r="AX60">
        <v>378</v>
      </c>
      <c r="AY60">
        <v>3805</v>
      </c>
      <c r="AZ60">
        <v>1672</v>
      </c>
      <c r="BA60">
        <v>1746</v>
      </c>
      <c r="BB60">
        <v>4383</v>
      </c>
      <c r="BC60">
        <v>23822</v>
      </c>
      <c r="BD60">
        <v>50698</v>
      </c>
      <c r="BE60">
        <v>36</v>
      </c>
    </row>
    <row r="61" spans="40:57" x14ac:dyDescent="0.25">
      <c r="AN61" s="106" t="s">
        <v>1019</v>
      </c>
      <c r="AO61" s="106"/>
      <c r="AP61" s="106"/>
      <c r="AQ61" s="106" t="s">
        <v>3</v>
      </c>
      <c r="AR61" s="106" t="s">
        <v>1020</v>
      </c>
      <c r="AS61" s="106">
        <v>20175</v>
      </c>
      <c r="AU61" s="4" t="s">
        <v>1150</v>
      </c>
      <c r="AV61">
        <v>27447</v>
      </c>
      <c r="AW61">
        <v>2580</v>
      </c>
      <c r="AX61">
        <v>19356</v>
      </c>
      <c r="AY61">
        <v>39570</v>
      </c>
      <c r="AZ61">
        <v>55986</v>
      </c>
      <c r="BA61">
        <v>30466</v>
      </c>
      <c r="BB61">
        <v>38577</v>
      </c>
      <c r="BD61">
        <v>222077</v>
      </c>
      <c r="BE61">
        <v>8093</v>
      </c>
    </row>
    <row r="62" spans="40:57" x14ac:dyDescent="0.25">
      <c r="AN62" s="106" t="s">
        <v>1019</v>
      </c>
      <c r="AO62" s="106"/>
      <c r="AP62" s="106"/>
      <c r="AQ62" s="106" t="s">
        <v>3</v>
      </c>
      <c r="AR62" s="106" t="s">
        <v>1020</v>
      </c>
      <c r="AS62" s="106">
        <v>4961</v>
      </c>
      <c r="AU62" s="4" t="s">
        <v>958</v>
      </c>
      <c r="AV62">
        <v>564900</v>
      </c>
      <c r="AY62">
        <v>117771</v>
      </c>
      <c r="AZ62">
        <v>330</v>
      </c>
      <c r="BD62">
        <v>683001</v>
      </c>
    </row>
    <row r="63" spans="40:57" x14ac:dyDescent="0.25">
      <c r="AN63" s="106" t="s">
        <v>1019</v>
      </c>
      <c r="AO63" s="106"/>
      <c r="AP63" s="106"/>
      <c r="AQ63" s="106" t="s">
        <v>3</v>
      </c>
      <c r="AR63" s="106" t="s">
        <v>1020</v>
      </c>
      <c r="AS63" s="106">
        <v>98</v>
      </c>
      <c r="AU63" s="4" t="s">
        <v>1163</v>
      </c>
      <c r="AV63">
        <v>18412</v>
      </c>
      <c r="AW63">
        <v>159</v>
      </c>
      <c r="AY63">
        <v>21</v>
      </c>
      <c r="BB63">
        <v>11</v>
      </c>
      <c r="BC63">
        <v>567</v>
      </c>
      <c r="BD63">
        <v>230282</v>
      </c>
      <c r="BE63">
        <v>211114</v>
      </c>
    </row>
    <row r="64" spans="40:57" x14ac:dyDescent="0.25">
      <c r="AN64" s="106" t="s">
        <v>1019</v>
      </c>
      <c r="AO64" s="106"/>
      <c r="AP64" s="106"/>
      <c r="AQ64" s="106" t="s">
        <v>3</v>
      </c>
      <c r="AR64" s="106" t="s">
        <v>1020</v>
      </c>
      <c r="AS64" s="106">
        <v>122</v>
      </c>
      <c r="AU64" s="4" t="s">
        <v>960</v>
      </c>
      <c r="AV64">
        <v>209188</v>
      </c>
      <c r="AW64">
        <v>2182782</v>
      </c>
      <c r="AX64">
        <v>348849</v>
      </c>
      <c r="AY64">
        <v>150222</v>
      </c>
      <c r="AZ64">
        <v>1446148</v>
      </c>
      <c r="BA64">
        <v>187085</v>
      </c>
      <c r="BB64">
        <v>354564</v>
      </c>
      <c r="BC64">
        <v>617151</v>
      </c>
      <c r="BD64">
        <v>5925139</v>
      </c>
      <c r="BE64">
        <v>429150</v>
      </c>
    </row>
    <row r="65" spans="40:57" x14ac:dyDescent="0.25">
      <c r="AN65" s="106" t="s">
        <v>1019</v>
      </c>
      <c r="AO65" s="106"/>
      <c r="AP65" s="106"/>
      <c r="AQ65" s="106" t="s">
        <v>3</v>
      </c>
      <c r="AR65" s="106" t="s">
        <v>1020</v>
      </c>
      <c r="AS65" s="106">
        <v>1465</v>
      </c>
      <c r="AU65" s="4" t="s">
        <v>1181</v>
      </c>
      <c r="AV65">
        <v>6702</v>
      </c>
      <c r="AW65">
        <v>21270</v>
      </c>
      <c r="AX65">
        <v>8088</v>
      </c>
      <c r="AY65">
        <v>7137</v>
      </c>
      <c r="AZ65">
        <v>42052</v>
      </c>
      <c r="BA65">
        <v>1788</v>
      </c>
      <c r="BB65">
        <v>12125</v>
      </c>
      <c r="BC65">
        <v>10470</v>
      </c>
      <c r="BD65">
        <v>115966</v>
      </c>
      <c r="BE65">
        <v>6336</v>
      </c>
    </row>
    <row r="66" spans="40:57" x14ac:dyDescent="0.25">
      <c r="AN66" s="106" t="s">
        <v>1019</v>
      </c>
      <c r="AO66" s="106"/>
      <c r="AP66" s="106"/>
      <c r="AQ66" s="106" t="s">
        <v>3</v>
      </c>
      <c r="AR66" s="106" t="s">
        <v>1020</v>
      </c>
      <c r="AS66" s="106">
        <v>1824</v>
      </c>
      <c r="AU66" s="4" t="s">
        <v>1148</v>
      </c>
      <c r="AV66">
        <v>3351</v>
      </c>
      <c r="AW66">
        <v>10635</v>
      </c>
      <c r="AX66">
        <v>4044</v>
      </c>
      <c r="AY66">
        <v>3568</v>
      </c>
      <c r="AZ66">
        <v>21026</v>
      </c>
      <c r="BA66">
        <v>894</v>
      </c>
      <c r="BB66">
        <v>6062</v>
      </c>
      <c r="BC66">
        <v>5235</v>
      </c>
      <c r="BD66">
        <v>57983</v>
      </c>
      <c r="BE66">
        <v>3168</v>
      </c>
    </row>
    <row r="67" spans="40:57" x14ac:dyDescent="0.25">
      <c r="AN67" s="106" t="s">
        <v>1019</v>
      </c>
      <c r="AO67" s="106"/>
      <c r="AP67" s="106"/>
      <c r="AQ67" s="106" t="s">
        <v>3</v>
      </c>
      <c r="AR67" s="106" t="s">
        <v>1020</v>
      </c>
      <c r="AS67" s="106">
        <v>7055</v>
      </c>
      <c r="AU67" s="4" t="s">
        <v>1001</v>
      </c>
      <c r="AV67">
        <v>17670</v>
      </c>
      <c r="AW67">
        <v>684361</v>
      </c>
      <c r="AX67">
        <v>45004</v>
      </c>
      <c r="AY67">
        <v>105980</v>
      </c>
      <c r="AZ67">
        <v>31510</v>
      </c>
      <c r="BA67">
        <v>733354</v>
      </c>
      <c r="BB67">
        <v>64182</v>
      </c>
      <c r="BC67">
        <v>1516</v>
      </c>
      <c r="BD67">
        <v>118917</v>
      </c>
      <c r="BE67">
        <v>1520</v>
      </c>
    </row>
    <row r="68" spans="40:57" x14ac:dyDescent="0.25">
      <c r="AN68" s="106" t="s">
        <v>1019</v>
      </c>
      <c r="AO68" s="106"/>
      <c r="AP68" s="106"/>
      <c r="AQ68" s="106" t="s">
        <v>3</v>
      </c>
      <c r="AR68" s="106" t="s">
        <v>1020</v>
      </c>
      <c r="AS68" s="106">
        <v>5</v>
      </c>
      <c r="AU68" s="4" t="s">
        <v>1140</v>
      </c>
      <c r="AV68">
        <v>380919</v>
      </c>
      <c r="AW68">
        <v>400</v>
      </c>
      <c r="AX68">
        <v>3120</v>
      </c>
      <c r="AY68">
        <v>186421</v>
      </c>
      <c r="AZ68">
        <v>369850</v>
      </c>
      <c r="BA68">
        <v>428721</v>
      </c>
      <c r="BB68">
        <v>4062</v>
      </c>
      <c r="BC68">
        <v>806</v>
      </c>
      <c r="BD68">
        <v>1404119</v>
      </c>
      <c r="BE68">
        <v>29814</v>
      </c>
    </row>
    <row r="69" spans="40:57" x14ac:dyDescent="0.25">
      <c r="AN69" s="106" t="s">
        <v>1019</v>
      </c>
      <c r="AO69" s="106"/>
      <c r="AP69" s="106"/>
      <c r="AQ69" s="106" t="s">
        <v>3</v>
      </c>
      <c r="AR69" s="106" t="s">
        <v>1020</v>
      </c>
      <c r="AS69" s="106">
        <v>17</v>
      </c>
      <c r="AU69" s="4" t="s">
        <v>1003</v>
      </c>
      <c r="AY69">
        <v>12190334</v>
      </c>
      <c r="BA69">
        <v>2878766</v>
      </c>
      <c r="BD69">
        <v>2568873</v>
      </c>
    </row>
    <row r="70" spans="40:57" x14ac:dyDescent="0.25">
      <c r="AN70" s="106" t="s">
        <v>1019</v>
      </c>
      <c r="AO70" s="106"/>
      <c r="AP70" s="106"/>
      <c r="AQ70" s="106" t="s">
        <v>3</v>
      </c>
      <c r="AR70" s="106" t="s">
        <v>1020</v>
      </c>
      <c r="AS70" s="106">
        <v>4400</v>
      </c>
      <c r="AU70" s="4" t="s">
        <v>1002</v>
      </c>
      <c r="AV70">
        <v>148</v>
      </c>
      <c r="AW70">
        <v>642755</v>
      </c>
      <c r="AX70">
        <v>7160</v>
      </c>
      <c r="AZ70">
        <v>117116</v>
      </c>
      <c r="BA70">
        <v>4228</v>
      </c>
      <c r="BB70">
        <v>340098</v>
      </c>
      <c r="BC70">
        <v>486</v>
      </c>
      <c r="BD70">
        <v>8685</v>
      </c>
    </row>
    <row r="71" spans="40:57" x14ac:dyDescent="0.25">
      <c r="AN71" s="106" t="s">
        <v>1019</v>
      </c>
      <c r="AO71" s="106"/>
      <c r="AP71" s="106"/>
      <c r="AQ71" s="106" t="s">
        <v>3</v>
      </c>
      <c r="AR71" s="106" t="s">
        <v>1020</v>
      </c>
      <c r="AS71" s="106">
        <v>40122</v>
      </c>
      <c r="AU71" s="4" t="s">
        <v>974</v>
      </c>
      <c r="AV71">
        <v>3858</v>
      </c>
      <c r="AW71">
        <v>214560</v>
      </c>
      <c r="AX71">
        <v>462</v>
      </c>
      <c r="AY71">
        <v>3714</v>
      </c>
      <c r="AZ71">
        <v>85028</v>
      </c>
      <c r="BA71">
        <v>20400</v>
      </c>
      <c r="BB71">
        <v>61812</v>
      </c>
      <c r="BD71">
        <v>425064</v>
      </c>
      <c r="BE71">
        <v>35226</v>
      </c>
    </row>
    <row r="72" spans="40:57" x14ac:dyDescent="0.25">
      <c r="AN72" s="106" t="s">
        <v>1028</v>
      </c>
      <c r="AO72" s="106"/>
      <c r="AP72" s="106"/>
      <c r="AQ72" s="106" t="s">
        <v>3</v>
      </c>
      <c r="AR72" s="106" t="s">
        <v>1020</v>
      </c>
      <c r="AS72" s="106">
        <v>177258</v>
      </c>
      <c r="AU72" s="4" t="s">
        <v>1015</v>
      </c>
      <c r="AV72">
        <v>456</v>
      </c>
      <c r="AZ72">
        <v>121289</v>
      </c>
      <c r="BC72">
        <v>281131</v>
      </c>
      <c r="BD72">
        <v>984531</v>
      </c>
      <c r="BE72">
        <v>581655</v>
      </c>
    </row>
    <row r="73" spans="40:57" x14ac:dyDescent="0.25">
      <c r="AN73" s="106" t="s">
        <v>1028</v>
      </c>
      <c r="AO73" s="106"/>
      <c r="AP73" s="106"/>
      <c r="AQ73" s="106" t="s">
        <v>3</v>
      </c>
      <c r="AR73" s="106" t="s">
        <v>1020</v>
      </c>
      <c r="AS73" s="106">
        <v>109427</v>
      </c>
      <c r="AU73" s="4" t="s">
        <v>978</v>
      </c>
      <c r="AV73">
        <v>8124</v>
      </c>
      <c r="AW73">
        <v>7278</v>
      </c>
      <c r="AX73">
        <v>13518</v>
      </c>
      <c r="AY73">
        <v>88706</v>
      </c>
      <c r="AZ73">
        <v>783372</v>
      </c>
      <c r="BA73">
        <v>32889</v>
      </c>
      <c r="BB73">
        <v>48147</v>
      </c>
      <c r="BC73">
        <v>14202</v>
      </c>
      <c r="BD73">
        <v>1086501</v>
      </c>
      <c r="BE73">
        <v>90262</v>
      </c>
    </row>
    <row r="74" spans="40:57" x14ac:dyDescent="0.25">
      <c r="AN74" s="106" t="s">
        <v>1028</v>
      </c>
      <c r="AO74" s="106"/>
      <c r="AP74" s="106"/>
      <c r="AQ74" s="106" t="s">
        <v>3</v>
      </c>
      <c r="AR74" s="106" t="s">
        <v>1020</v>
      </c>
      <c r="AS74" s="106">
        <v>12645</v>
      </c>
      <c r="AU74" s="4" t="s">
        <v>1142</v>
      </c>
      <c r="AV74">
        <v>238</v>
      </c>
      <c r="AW74">
        <v>14658</v>
      </c>
      <c r="AX74">
        <v>378</v>
      </c>
      <c r="AY74">
        <v>21364</v>
      </c>
      <c r="AZ74">
        <v>25448</v>
      </c>
      <c r="BA74">
        <v>57989</v>
      </c>
      <c r="BB74">
        <v>4517</v>
      </c>
      <c r="BC74">
        <v>23823</v>
      </c>
      <c r="BD74">
        <v>149037</v>
      </c>
      <c r="BE74">
        <v>624</v>
      </c>
    </row>
    <row r="75" spans="40:57" x14ac:dyDescent="0.25">
      <c r="AN75" s="106" t="s">
        <v>1028</v>
      </c>
      <c r="AO75" s="106"/>
      <c r="AP75" s="106"/>
      <c r="AQ75" s="106" t="s">
        <v>3</v>
      </c>
      <c r="AR75" s="106" t="s">
        <v>1020</v>
      </c>
      <c r="AS75" s="106">
        <v>3408</v>
      </c>
      <c r="AU75" s="4" t="s">
        <v>1011</v>
      </c>
      <c r="AV75">
        <v>230047</v>
      </c>
      <c r="AW75">
        <v>1876727</v>
      </c>
      <c r="AX75">
        <v>464638</v>
      </c>
      <c r="AY75">
        <v>287273</v>
      </c>
      <c r="AZ75">
        <v>2102311</v>
      </c>
      <c r="BA75">
        <v>237733</v>
      </c>
      <c r="BB75">
        <v>762286</v>
      </c>
      <c r="BC75">
        <v>641373</v>
      </c>
      <c r="BD75">
        <v>7577051</v>
      </c>
      <c r="BE75">
        <v>974659</v>
      </c>
    </row>
    <row r="76" spans="40:57" x14ac:dyDescent="0.25">
      <c r="AN76" s="106" t="s">
        <v>1028</v>
      </c>
      <c r="AO76" s="106"/>
      <c r="AP76" s="106"/>
      <c r="AQ76" s="106" t="s">
        <v>3</v>
      </c>
      <c r="AR76" s="106" t="s">
        <v>1020</v>
      </c>
      <c r="AS76" s="106">
        <v>26154</v>
      </c>
      <c r="AU76" s="4" t="s">
        <v>981</v>
      </c>
      <c r="AV76">
        <v>27976</v>
      </c>
      <c r="AW76">
        <v>562052</v>
      </c>
      <c r="AX76">
        <v>16338</v>
      </c>
      <c r="AY76">
        <v>147322</v>
      </c>
      <c r="AZ76">
        <v>95192</v>
      </c>
      <c r="BA76">
        <v>18248</v>
      </c>
      <c r="BB76">
        <v>59587</v>
      </c>
      <c r="BC76">
        <v>318718</v>
      </c>
      <c r="BD76">
        <v>521947</v>
      </c>
      <c r="BE76">
        <v>777980</v>
      </c>
    </row>
    <row r="77" spans="40:57" x14ac:dyDescent="0.25">
      <c r="AN77" s="106" t="s">
        <v>1028</v>
      </c>
      <c r="AO77" s="106"/>
      <c r="AP77" s="106"/>
      <c r="AQ77" s="106" t="s">
        <v>3</v>
      </c>
      <c r="AR77" s="106" t="s">
        <v>1020</v>
      </c>
      <c r="AS77" s="106">
        <v>46250</v>
      </c>
      <c r="AU77" s="4" t="s">
        <v>1123</v>
      </c>
      <c r="AV77">
        <v>3136</v>
      </c>
      <c r="AW77">
        <v>5862082</v>
      </c>
      <c r="AX77">
        <v>506618</v>
      </c>
      <c r="AY77">
        <v>366756</v>
      </c>
      <c r="AZ77">
        <v>69138</v>
      </c>
      <c r="BA77">
        <v>1705004</v>
      </c>
      <c r="BB77">
        <v>2694886</v>
      </c>
      <c r="BC77">
        <v>43626</v>
      </c>
      <c r="BD77">
        <v>11337777</v>
      </c>
      <c r="BE77">
        <v>3784</v>
      </c>
    </row>
    <row r="78" spans="40:57" x14ac:dyDescent="0.25">
      <c r="AN78" s="106" t="s">
        <v>1028</v>
      </c>
      <c r="AO78" s="106"/>
      <c r="AP78" s="106"/>
      <c r="AQ78" s="106" t="s">
        <v>3</v>
      </c>
      <c r="AR78" s="106" t="s">
        <v>1020</v>
      </c>
      <c r="AS78" s="106">
        <v>344203</v>
      </c>
      <c r="AU78" s="4" t="s">
        <v>1016</v>
      </c>
      <c r="AV78">
        <v>9886</v>
      </c>
      <c r="BC78">
        <v>204812</v>
      </c>
      <c r="BD78">
        <v>1566595</v>
      </c>
      <c r="BE78">
        <v>1351896</v>
      </c>
    </row>
    <row r="79" spans="40:57" x14ac:dyDescent="0.25">
      <c r="AN79" s="106" t="s">
        <v>1028</v>
      </c>
      <c r="AO79" s="106"/>
      <c r="AP79" s="106"/>
      <c r="AQ79" s="106" t="s">
        <v>3</v>
      </c>
      <c r="AR79" s="106" t="s">
        <v>1020</v>
      </c>
      <c r="AS79" s="106">
        <v>104</v>
      </c>
      <c r="AU79" s="4" t="s">
        <v>1162</v>
      </c>
      <c r="AV79">
        <v>4943</v>
      </c>
      <c r="BC79">
        <v>102406</v>
      </c>
      <c r="BD79">
        <v>783298</v>
      </c>
      <c r="BE79">
        <v>675949</v>
      </c>
    </row>
    <row r="80" spans="40:57" x14ac:dyDescent="0.25">
      <c r="AN80" s="106" t="s">
        <v>1028</v>
      </c>
      <c r="AO80" s="106"/>
      <c r="AP80" s="106"/>
      <c r="AQ80" s="106" t="s">
        <v>3</v>
      </c>
      <c r="AR80" s="106" t="s">
        <v>1020</v>
      </c>
      <c r="AS80" s="106">
        <v>580</v>
      </c>
      <c r="AU80" s="4" t="s">
        <v>1124</v>
      </c>
      <c r="AV80">
        <v>461655</v>
      </c>
      <c r="AW80">
        <v>3551696</v>
      </c>
      <c r="AX80">
        <v>326822</v>
      </c>
      <c r="AY80">
        <v>1155540</v>
      </c>
      <c r="AZ80">
        <v>85390</v>
      </c>
      <c r="BA80">
        <v>3208084</v>
      </c>
      <c r="BB80">
        <v>701578</v>
      </c>
      <c r="BC80">
        <v>853272</v>
      </c>
      <c r="BD80">
        <v>10493816</v>
      </c>
      <c r="BE80">
        <v>2984</v>
      </c>
    </row>
    <row r="81" spans="40:57" x14ac:dyDescent="0.25">
      <c r="AN81" s="106" t="s">
        <v>1028</v>
      </c>
      <c r="AO81" s="106"/>
      <c r="AP81" s="106"/>
      <c r="AQ81" s="106" t="s">
        <v>3</v>
      </c>
      <c r="AR81" s="106" t="s">
        <v>1020</v>
      </c>
      <c r="AS81" s="106">
        <v>37599</v>
      </c>
      <c r="AU81" s="4" t="s">
        <v>986</v>
      </c>
      <c r="AV81">
        <v>8192125</v>
      </c>
      <c r="AW81">
        <v>39582504</v>
      </c>
      <c r="AX81">
        <v>4129397</v>
      </c>
      <c r="AY81">
        <v>20685894</v>
      </c>
      <c r="AZ81">
        <v>14582723</v>
      </c>
      <c r="BA81">
        <v>23184232</v>
      </c>
      <c r="BB81">
        <v>14500778</v>
      </c>
      <c r="BC81">
        <v>8485220</v>
      </c>
      <c r="BD81">
        <v>132622593</v>
      </c>
      <c r="BE81">
        <v>18808519</v>
      </c>
    </row>
    <row r="82" spans="40:57" x14ac:dyDescent="0.25">
      <c r="AN82" s="106" t="s">
        <v>1028</v>
      </c>
      <c r="AO82" s="106"/>
      <c r="AP82" s="106"/>
      <c r="AQ82" s="106" t="s">
        <v>3</v>
      </c>
      <c r="AR82" s="106" t="s">
        <v>1020</v>
      </c>
      <c r="AS82" s="106">
        <v>757628</v>
      </c>
    </row>
    <row r="83" spans="40:57" x14ac:dyDescent="0.25">
      <c r="AN83" s="106" t="s">
        <v>1039</v>
      </c>
      <c r="AO83" s="106"/>
      <c r="AP83" s="106"/>
      <c r="AQ83" s="106" t="s">
        <v>3</v>
      </c>
      <c r="AR83" s="106" t="s">
        <v>1022</v>
      </c>
      <c r="AS83" s="106">
        <v>76206284</v>
      </c>
    </row>
    <row r="84" spans="40:57" x14ac:dyDescent="0.25">
      <c r="AN84" s="106" t="s">
        <v>1039</v>
      </c>
      <c r="AO84" s="106"/>
      <c r="AP84" s="106"/>
      <c r="AQ84" s="106" t="s">
        <v>3</v>
      </c>
      <c r="AR84" s="106" t="s">
        <v>1022</v>
      </c>
      <c r="AS84" s="106">
        <v>41447920</v>
      </c>
    </row>
    <row r="85" spans="40:57" x14ac:dyDescent="0.25">
      <c r="AN85" s="106" t="s">
        <v>1039</v>
      </c>
      <c r="AO85" s="106"/>
      <c r="AP85" s="106"/>
      <c r="AQ85" s="106" t="s">
        <v>3</v>
      </c>
      <c r="AR85" s="106" t="s">
        <v>1022</v>
      </c>
      <c r="AS85" s="106">
        <v>14261733</v>
      </c>
    </row>
    <row r="86" spans="40:57" x14ac:dyDescent="0.25">
      <c r="AN86" s="106" t="s">
        <v>1039</v>
      </c>
      <c r="AO86" s="106"/>
      <c r="AP86" s="106"/>
      <c r="AQ86" s="106" t="s">
        <v>3</v>
      </c>
      <c r="AR86" s="106" t="s">
        <v>1022</v>
      </c>
      <c r="AS86" s="106">
        <v>1082031</v>
      </c>
    </row>
    <row r="87" spans="40:57" x14ac:dyDescent="0.25">
      <c r="AN87" s="106" t="s">
        <v>1039</v>
      </c>
      <c r="AO87" s="106"/>
      <c r="AP87" s="106"/>
      <c r="AQ87" s="106" t="s">
        <v>3</v>
      </c>
      <c r="AR87" s="106" t="s">
        <v>1022</v>
      </c>
      <c r="AS87" s="106">
        <v>9238973</v>
      </c>
    </row>
    <row r="88" spans="40:57" x14ac:dyDescent="0.25">
      <c r="AN88" s="106" t="s">
        <v>1039</v>
      </c>
      <c r="AO88" s="106"/>
      <c r="AP88" s="106"/>
      <c r="AQ88" s="106" t="s">
        <v>3</v>
      </c>
      <c r="AR88" s="106" t="s">
        <v>1022</v>
      </c>
      <c r="AS88" s="106">
        <v>16451523</v>
      </c>
    </row>
    <row r="89" spans="40:57" x14ac:dyDescent="0.25">
      <c r="AN89" s="106" t="s">
        <v>1039</v>
      </c>
      <c r="AO89" s="106"/>
      <c r="AP89" s="106"/>
      <c r="AQ89" s="106" t="s">
        <v>3</v>
      </c>
      <c r="AR89" s="106" t="s">
        <v>1022</v>
      </c>
      <c r="AS89" s="106">
        <v>159564743</v>
      </c>
    </row>
    <row r="90" spans="40:57" x14ac:dyDescent="0.25">
      <c r="AN90" s="106" t="s">
        <v>1039</v>
      </c>
      <c r="AO90" s="106"/>
      <c r="AP90" s="106"/>
      <c r="AQ90" s="106" t="s">
        <v>3</v>
      </c>
      <c r="AR90" s="106" t="s">
        <v>1022</v>
      </c>
      <c r="AS90" s="106">
        <v>46362</v>
      </c>
    </row>
    <row r="91" spans="40:57" x14ac:dyDescent="0.25">
      <c r="AN91" s="106" t="s">
        <v>1039</v>
      </c>
      <c r="AO91" s="106"/>
      <c r="AP91" s="106"/>
      <c r="AQ91" s="106" t="s">
        <v>3</v>
      </c>
      <c r="AR91" s="106" t="s">
        <v>1022</v>
      </c>
      <c r="AS91" s="106">
        <v>127445</v>
      </c>
    </row>
    <row r="92" spans="40:57" x14ac:dyDescent="0.25">
      <c r="AN92" s="106" t="s">
        <v>1039</v>
      </c>
      <c r="AO92" s="106"/>
      <c r="AP92" s="106"/>
      <c r="AQ92" s="106" t="s">
        <v>3</v>
      </c>
      <c r="AR92" s="106" t="s">
        <v>1022</v>
      </c>
      <c r="AS92" s="106">
        <v>14328992</v>
      </c>
    </row>
    <row r="93" spans="40:57" x14ac:dyDescent="0.25">
      <c r="AN93" s="106" t="s">
        <v>1039</v>
      </c>
      <c r="AO93" s="106"/>
      <c r="AP93" s="106"/>
      <c r="AQ93" s="106" t="s">
        <v>3</v>
      </c>
      <c r="AR93" s="106" t="s">
        <v>1022</v>
      </c>
      <c r="AS93" s="106">
        <v>332756007</v>
      </c>
    </row>
    <row r="94" spans="40:57" x14ac:dyDescent="0.25">
      <c r="AN94" s="106" t="s">
        <v>1029</v>
      </c>
      <c r="AO94" s="106"/>
      <c r="AP94" s="106"/>
      <c r="AQ94" s="106" t="s">
        <v>3</v>
      </c>
      <c r="AR94" s="106" t="s">
        <v>1022</v>
      </c>
      <c r="AS94" s="106">
        <v>61135286</v>
      </c>
    </row>
    <row r="95" spans="40:57" x14ac:dyDescent="0.25">
      <c r="AN95" s="106" t="s">
        <v>1029</v>
      </c>
      <c r="AO95" s="106"/>
      <c r="AP95" s="106"/>
      <c r="AQ95" s="106" t="s">
        <v>3</v>
      </c>
      <c r="AR95" s="106" t="s">
        <v>1022</v>
      </c>
      <c r="AS95" s="106">
        <v>32058198</v>
      </c>
    </row>
    <row r="96" spans="40:57" x14ac:dyDescent="0.25">
      <c r="AN96" s="106" t="s">
        <v>1029</v>
      </c>
      <c r="AO96" s="106"/>
      <c r="AP96" s="106"/>
      <c r="AQ96" s="106" t="s">
        <v>3</v>
      </c>
      <c r="AR96" s="106" t="s">
        <v>1022</v>
      </c>
      <c r="AS96" s="106">
        <v>13495958</v>
      </c>
    </row>
    <row r="97" spans="40:45" x14ac:dyDescent="0.25">
      <c r="AN97" s="106" t="s">
        <v>1029</v>
      </c>
      <c r="AO97" s="106"/>
      <c r="AP97" s="106"/>
      <c r="AQ97" s="106" t="s">
        <v>3</v>
      </c>
      <c r="AR97" s="106" t="s">
        <v>1022</v>
      </c>
      <c r="AS97" s="106">
        <v>888117</v>
      </c>
    </row>
    <row r="98" spans="40:45" x14ac:dyDescent="0.25">
      <c r="AN98" s="106" t="s">
        <v>1029</v>
      </c>
      <c r="AO98" s="106"/>
      <c r="AP98" s="106"/>
      <c r="AQ98" s="106" t="s">
        <v>3</v>
      </c>
      <c r="AR98" s="106" t="s">
        <v>1022</v>
      </c>
      <c r="AS98" s="106">
        <v>7454296</v>
      </c>
    </row>
    <row r="99" spans="40:45" x14ac:dyDescent="0.25">
      <c r="AN99" s="106" t="s">
        <v>1029</v>
      </c>
      <c r="AO99" s="106"/>
      <c r="AP99" s="106"/>
      <c r="AQ99" s="106" t="s">
        <v>3</v>
      </c>
      <c r="AR99" s="106" t="s">
        <v>1022</v>
      </c>
      <c r="AS99" s="106">
        <v>13697100</v>
      </c>
    </row>
    <row r="100" spans="40:45" x14ac:dyDescent="0.25">
      <c r="AN100" s="106" t="s">
        <v>1029</v>
      </c>
      <c r="AO100" s="106"/>
      <c r="AP100" s="106"/>
      <c r="AQ100" s="106" t="s">
        <v>3</v>
      </c>
      <c r="AR100" s="106" t="s">
        <v>1022</v>
      </c>
      <c r="AS100" s="106">
        <v>121315908</v>
      </c>
    </row>
    <row r="101" spans="40:45" x14ac:dyDescent="0.25">
      <c r="AN101" s="106" t="s">
        <v>1029</v>
      </c>
      <c r="AO101" s="106"/>
      <c r="AP101" s="106"/>
      <c r="AQ101" s="106" t="s">
        <v>3</v>
      </c>
      <c r="AR101" s="106" t="s">
        <v>1022</v>
      </c>
      <c r="AS101" s="106">
        <v>55484</v>
      </c>
    </row>
    <row r="102" spans="40:45" x14ac:dyDescent="0.25">
      <c r="AN102" s="106" t="s">
        <v>1029</v>
      </c>
      <c r="AO102" s="106"/>
      <c r="AP102" s="106"/>
      <c r="AQ102" s="106" t="s">
        <v>3</v>
      </c>
      <c r="AR102" s="106" t="s">
        <v>1022</v>
      </c>
      <c r="AS102" s="106">
        <v>121803</v>
      </c>
    </row>
    <row r="103" spans="40:45" x14ac:dyDescent="0.25">
      <c r="AN103" s="106" t="s">
        <v>1029</v>
      </c>
      <c r="AO103" s="106"/>
      <c r="AP103" s="106"/>
      <c r="AQ103" s="106" t="s">
        <v>3</v>
      </c>
      <c r="AR103" s="106" t="s">
        <v>1022</v>
      </c>
      <c r="AS103" s="106">
        <v>11470987</v>
      </c>
    </row>
    <row r="104" spans="40:45" x14ac:dyDescent="0.25">
      <c r="AN104" s="106" t="s">
        <v>1029</v>
      </c>
      <c r="AO104" s="106"/>
      <c r="AP104" s="106"/>
      <c r="AQ104" s="106" t="s">
        <v>3</v>
      </c>
      <c r="AR104" s="106" t="s">
        <v>1022</v>
      </c>
      <c r="AS104" s="106">
        <v>261693138</v>
      </c>
    </row>
    <row r="105" spans="40:45" x14ac:dyDescent="0.25">
      <c r="AN105" s="106" t="s">
        <v>1027</v>
      </c>
      <c r="AO105" s="106"/>
      <c r="AP105" s="106"/>
      <c r="AQ105" s="106" t="s">
        <v>3</v>
      </c>
      <c r="AR105" s="106" t="s">
        <v>1022</v>
      </c>
      <c r="AS105" s="106">
        <v>7071541</v>
      </c>
    </row>
    <row r="106" spans="40:45" x14ac:dyDescent="0.25">
      <c r="AN106" s="106" t="s">
        <v>1027</v>
      </c>
      <c r="AO106" s="106"/>
      <c r="AP106" s="106"/>
      <c r="AQ106" s="106" t="s">
        <v>3</v>
      </c>
      <c r="AR106" s="106" t="s">
        <v>1022</v>
      </c>
      <c r="AS106" s="106">
        <v>4508245</v>
      </c>
    </row>
    <row r="107" spans="40:45" x14ac:dyDescent="0.25">
      <c r="AN107" s="106" t="s">
        <v>1027</v>
      </c>
      <c r="AO107" s="106"/>
      <c r="AP107" s="106"/>
      <c r="AQ107" s="106" t="s">
        <v>3</v>
      </c>
      <c r="AR107" s="106" t="s">
        <v>1022</v>
      </c>
      <c r="AS107" s="106">
        <v>1200180</v>
      </c>
    </row>
    <row r="108" spans="40:45" x14ac:dyDescent="0.25">
      <c r="AN108" s="106" t="s">
        <v>1027</v>
      </c>
      <c r="AO108" s="106"/>
      <c r="AP108" s="106"/>
      <c r="AQ108" s="106" t="s">
        <v>3</v>
      </c>
      <c r="AR108" s="106" t="s">
        <v>1022</v>
      </c>
      <c r="AS108" s="106">
        <v>137015</v>
      </c>
    </row>
    <row r="109" spans="40:45" x14ac:dyDescent="0.25">
      <c r="AN109" s="106" t="s">
        <v>1027</v>
      </c>
      <c r="AO109" s="106"/>
      <c r="AP109" s="106"/>
      <c r="AQ109" s="106" t="s">
        <v>3</v>
      </c>
      <c r="AR109" s="106" t="s">
        <v>1022</v>
      </c>
      <c r="AS109" s="106">
        <v>1194000</v>
      </c>
    </row>
    <row r="110" spans="40:45" x14ac:dyDescent="0.25">
      <c r="AN110" s="106" t="s">
        <v>1027</v>
      </c>
      <c r="AO110" s="106"/>
      <c r="AP110" s="106"/>
      <c r="AQ110" s="106" t="s">
        <v>3</v>
      </c>
      <c r="AR110" s="106" t="s">
        <v>1022</v>
      </c>
      <c r="AS110" s="106">
        <v>2033916</v>
      </c>
    </row>
    <row r="111" spans="40:45" x14ac:dyDescent="0.25">
      <c r="AN111" s="106" t="s">
        <v>1027</v>
      </c>
      <c r="AO111" s="106"/>
      <c r="AP111" s="106"/>
      <c r="AQ111" s="106" t="s">
        <v>3</v>
      </c>
      <c r="AR111" s="106" t="s">
        <v>1022</v>
      </c>
      <c r="AS111" s="106">
        <v>19081738</v>
      </c>
    </row>
    <row r="112" spans="40:45" x14ac:dyDescent="0.25">
      <c r="AN112" s="106" t="s">
        <v>1027</v>
      </c>
      <c r="AO112" s="106"/>
      <c r="AP112" s="106"/>
      <c r="AQ112" s="106" t="s">
        <v>3</v>
      </c>
      <c r="AR112" s="106" t="s">
        <v>1022</v>
      </c>
      <c r="AS112" s="106">
        <v>4868</v>
      </c>
    </row>
    <row r="113" spans="40:45" x14ac:dyDescent="0.25">
      <c r="AN113" s="106" t="s">
        <v>1027</v>
      </c>
      <c r="AO113" s="106"/>
      <c r="AP113" s="106"/>
      <c r="AQ113" s="106" t="s">
        <v>3</v>
      </c>
      <c r="AR113" s="106" t="s">
        <v>1022</v>
      </c>
      <c r="AS113" s="106">
        <v>39303</v>
      </c>
    </row>
    <row r="114" spans="40:45" x14ac:dyDescent="0.25">
      <c r="AN114" s="106" t="s">
        <v>1027</v>
      </c>
      <c r="AO114" s="106"/>
      <c r="AP114" s="106"/>
      <c r="AQ114" s="106" t="s">
        <v>3</v>
      </c>
      <c r="AR114" s="106" t="s">
        <v>1022</v>
      </c>
      <c r="AS114" s="106">
        <v>1489893</v>
      </c>
    </row>
    <row r="115" spans="40:45" x14ac:dyDescent="0.25">
      <c r="AN115" s="106" t="s">
        <v>1027</v>
      </c>
      <c r="AO115" s="106"/>
      <c r="AP115" s="106"/>
      <c r="AQ115" s="106" t="s">
        <v>3</v>
      </c>
      <c r="AR115" s="106" t="s">
        <v>1022</v>
      </c>
      <c r="AS115" s="106">
        <v>36760699</v>
      </c>
    </row>
    <row r="116" spans="40:45" x14ac:dyDescent="0.25">
      <c r="AN116" s="106" t="s">
        <v>1040</v>
      </c>
      <c r="AO116" s="106"/>
      <c r="AP116" s="106"/>
      <c r="AQ116" s="106" t="s">
        <v>1030</v>
      </c>
      <c r="AR116" s="106" t="s">
        <v>1022</v>
      </c>
      <c r="AS116" s="106">
        <v>56356422</v>
      </c>
    </row>
    <row r="117" spans="40:45" x14ac:dyDescent="0.25">
      <c r="AN117" s="106" t="s">
        <v>1040</v>
      </c>
      <c r="AO117" s="106"/>
      <c r="AP117" s="106"/>
      <c r="AQ117" s="106" t="s">
        <v>1031</v>
      </c>
      <c r="AR117" s="106" t="s">
        <v>1022</v>
      </c>
      <c r="AS117" s="106">
        <v>23485995</v>
      </c>
    </row>
    <row r="118" spans="40:45" x14ac:dyDescent="0.25">
      <c r="AN118" s="106" t="s">
        <v>1040</v>
      </c>
      <c r="AO118" s="106"/>
      <c r="AP118" s="106"/>
      <c r="AQ118" s="106" t="s">
        <v>1032</v>
      </c>
      <c r="AR118" s="106" t="s">
        <v>1022</v>
      </c>
      <c r="AS118" s="106">
        <v>15576458</v>
      </c>
    </row>
    <row r="119" spans="40:45" x14ac:dyDescent="0.25">
      <c r="AN119" s="106" t="s">
        <v>1040</v>
      </c>
      <c r="AO119" s="106"/>
      <c r="AP119" s="106"/>
      <c r="AQ119" s="106" t="s">
        <v>1033</v>
      </c>
      <c r="AR119" s="106" t="s">
        <v>1022</v>
      </c>
      <c r="AS119" s="106">
        <v>41310949</v>
      </c>
    </row>
    <row r="120" spans="40:45" x14ac:dyDescent="0.25">
      <c r="AN120" s="106" t="s">
        <v>1040</v>
      </c>
      <c r="AO120" s="106"/>
      <c r="AP120" s="106"/>
      <c r="AQ120" s="106" t="s">
        <v>1034</v>
      </c>
      <c r="AR120" s="106" t="s">
        <v>1022</v>
      </c>
      <c r="AS120" s="106">
        <v>30154928</v>
      </c>
    </row>
    <row r="121" spans="40:45" x14ac:dyDescent="0.25">
      <c r="AN121" s="106" t="s">
        <v>1040</v>
      </c>
      <c r="AO121" s="106"/>
      <c r="AP121" s="106"/>
      <c r="AQ121" s="106" t="s">
        <v>1035</v>
      </c>
      <c r="AR121" s="106" t="s">
        <v>1022</v>
      </c>
      <c r="AS121" s="106">
        <v>35941173</v>
      </c>
    </row>
    <row r="122" spans="40:45" x14ac:dyDescent="0.25">
      <c r="AN122" s="106" t="s">
        <v>1040</v>
      </c>
      <c r="AO122" s="106"/>
      <c r="AP122" s="106"/>
      <c r="AQ122" s="106" t="s">
        <v>1036</v>
      </c>
      <c r="AR122" s="106" t="s">
        <v>1022</v>
      </c>
      <c r="AS122" s="106">
        <v>30730769</v>
      </c>
    </row>
    <row r="123" spans="40:45" x14ac:dyDescent="0.25">
      <c r="AN123" s="106" t="s">
        <v>1040</v>
      </c>
      <c r="AO123" s="106"/>
      <c r="AP123" s="106"/>
      <c r="AQ123" s="106" t="s">
        <v>1037</v>
      </c>
      <c r="AR123" s="106" t="s">
        <v>1022</v>
      </c>
      <c r="AS123" s="106">
        <v>34395880</v>
      </c>
    </row>
    <row r="124" spans="40:45" x14ac:dyDescent="0.25">
      <c r="AN124" s="106" t="s">
        <v>1040</v>
      </c>
      <c r="AO124" s="106"/>
      <c r="AP124" s="106"/>
      <c r="AQ124" s="106" t="s">
        <v>1038</v>
      </c>
      <c r="AR124" s="106" t="s">
        <v>1022</v>
      </c>
      <c r="AS124" s="106">
        <v>26881726</v>
      </c>
    </row>
    <row r="125" spans="40:45" x14ac:dyDescent="0.25">
      <c r="AN125" s="106" t="s">
        <v>1040</v>
      </c>
      <c r="AO125" s="106"/>
      <c r="AP125" s="106"/>
      <c r="AQ125" s="106" t="s">
        <v>3</v>
      </c>
      <c r="AR125" s="106" t="s">
        <v>1022</v>
      </c>
      <c r="AS125" s="106">
        <v>294834301</v>
      </c>
    </row>
    <row r="126" spans="40:45" x14ac:dyDescent="0.25">
      <c r="AN126" s="106" t="s">
        <v>1023</v>
      </c>
      <c r="AO126" s="106"/>
      <c r="AP126" s="106"/>
      <c r="AQ126" s="106" t="s">
        <v>1030</v>
      </c>
      <c r="AR126" s="106" t="s">
        <v>1022</v>
      </c>
      <c r="AS126" s="106">
        <v>9175479</v>
      </c>
    </row>
    <row r="127" spans="40:45" x14ac:dyDescent="0.25">
      <c r="AN127" s="106" t="s">
        <v>1023</v>
      </c>
      <c r="AO127" s="106"/>
      <c r="AP127" s="106"/>
      <c r="AQ127" s="106" t="s">
        <v>1031</v>
      </c>
      <c r="AR127" s="106" t="s">
        <v>1022</v>
      </c>
      <c r="AS127" s="106">
        <v>1744725</v>
      </c>
    </row>
    <row r="128" spans="40:45" x14ac:dyDescent="0.25">
      <c r="AN128" s="106" t="s">
        <v>1023</v>
      </c>
      <c r="AO128" s="106"/>
      <c r="AP128" s="106"/>
      <c r="AQ128" s="106" t="s">
        <v>1032</v>
      </c>
      <c r="AR128" s="106" t="s">
        <v>1022</v>
      </c>
      <c r="AS128" s="106">
        <v>4661169</v>
      </c>
    </row>
    <row r="129" spans="40:45" x14ac:dyDescent="0.25">
      <c r="AN129" s="106" t="s">
        <v>1023</v>
      </c>
      <c r="AO129" s="106"/>
      <c r="AP129" s="106"/>
      <c r="AQ129" s="106" t="s">
        <v>1033</v>
      </c>
      <c r="AR129" s="106" t="s">
        <v>1022</v>
      </c>
      <c r="AS129" s="106">
        <v>17892194</v>
      </c>
    </row>
    <row r="130" spans="40:45" x14ac:dyDescent="0.25">
      <c r="AN130" s="106" t="s">
        <v>1023</v>
      </c>
      <c r="AO130" s="106"/>
      <c r="AP130" s="106"/>
      <c r="AQ130" s="106" t="s">
        <v>1034</v>
      </c>
      <c r="AR130" s="106" t="s">
        <v>1022</v>
      </c>
      <c r="AS130" s="106">
        <v>9097909</v>
      </c>
    </row>
    <row r="131" spans="40:45" x14ac:dyDescent="0.25">
      <c r="AN131" s="106" t="s">
        <v>1023</v>
      </c>
      <c r="AO131" s="106"/>
      <c r="AP131" s="106"/>
      <c r="AQ131" s="106" t="s">
        <v>1035</v>
      </c>
      <c r="AR131" s="106" t="s">
        <v>1022</v>
      </c>
      <c r="AS131" s="106">
        <v>7419599</v>
      </c>
    </row>
    <row r="132" spans="40:45" x14ac:dyDescent="0.25">
      <c r="AN132" s="106" t="s">
        <v>1023</v>
      </c>
      <c r="AO132" s="106"/>
      <c r="AP132" s="106"/>
      <c r="AQ132" s="106" t="s">
        <v>1036</v>
      </c>
      <c r="AR132" s="106" t="s">
        <v>1022</v>
      </c>
      <c r="AS132" s="106">
        <v>3790882</v>
      </c>
    </row>
    <row r="133" spans="40:45" x14ac:dyDescent="0.25">
      <c r="AN133" s="106" t="s">
        <v>1023</v>
      </c>
      <c r="AO133" s="106"/>
      <c r="AP133" s="106"/>
      <c r="AQ133" s="106" t="s">
        <v>1037</v>
      </c>
      <c r="AR133" s="106" t="s">
        <v>1022</v>
      </c>
      <c r="AS133" s="106">
        <v>10794723</v>
      </c>
    </row>
    <row r="134" spans="40:45" x14ac:dyDescent="0.25">
      <c r="AN134" s="106" t="s">
        <v>1023</v>
      </c>
      <c r="AO134" s="106"/>
      <c r="AP134" s="106"/>
      <c r="AQ134" s="106" t="s">
        <v>1038</v>
      </c>
      <c r="AR134" s="106" t="s">
        <v>1022</v>
      </c>
      <c r="AS134" s="106">
        <v>4452743</v>
      </c>
    </row>
    <row r="135" spans="40:45" x14ac:dyDescent="0.25">
      <c r="AN135" s="106" t="s">
        <v>1023</v>
      </c>
      <c r="AO135" s="106"/>
      <c r="AP135" s="106"/>
      <c r="AQ135" s="106" t="s">
        <v>3</v>
      </c>
      <c r="AR135" s="106" t="s">
        <v>1022</v>
      </c>
      <c r="AS135" s="106">
        <v>69029423</v>
      </c>
    </row>
    <row r="136" spans="40:45" x14ac:dyDescent="0.25">
      <c r="AN136" s="106" t="s">
        <v>1024</v>
      </c>
      <c r="AO136" s="106"/>
      <c r="AP136" s="106"/>
      <c r="AQ136" s="106" t="s">
        <v>1030</v>
      </c>
      <c r="AR136" s="106" t="s">
        <v>1022</v>
      </c>
      <c r="AS136" s="106">
        <v>26284389</v>
      </c>
    </row>
    <row r="137" spans="40:45" x14ac:dyDescent="0.25">
      <c r="AN137" s="106" t="s">
        <v>1024</v>
      </c>
      <c r="AO137" s="106"/>
      <c r="AP137" s="106"/>
      <c r="AQ137" s="106" t="s">
        <v>1031</v>
      </c>
      <c r="AR137" s="106" t="s">
        <v>1022</v>
      </c>
      <c r="AS137" s="106">
        <v>6712227</v>
      </c>
    </row>
    <row r="138" spans="40:45" x14ac:dyDescent="0.25">
      <c r="AN138" s="106" t="s">
        <v>1024</v>
      </c>
      <c r="AO138" s="106"/>
      <c r="AP138" s="106"/>
      <c r="AQ138" s="106" t="s">
        <v>1032</v>
      </c>
      <c r="AR138" s="106" t="s">
        <v>1022</v>
      </c>
      <c r="AS138" s="106">
        <v>4892900</v>
      </c>
    </row>
    <row r="139" spans="40:45" x14ac:dyDescent="0.25">
      <c r="AN139" s="106" t="s">
        <v>1024</v>
      </c>
      <c r="AO139" s="106"/>
      <c r="AP139" s="106"/>
      <c r="AQ139" s="106" t="s">
        <v>1033</v>
      </c>
      <c r="AR139" s="106" t="s">
        <v>1022</v>
      </c>
      <c r="AS139" s="106">
        <v>2423161</v>
      </c>
    </row>
    <row r="140" spans="40:45" x14ac:dyDescent="0.25">
      <c r="AN140" s="106" t="s">
        <v>1024</v>
      </c>
      <c r="AO140" s="106"/>
      <c r="AP140" s="106"/>
      <c r="AQ140" s="106" t="s">
        <v>1034</v>
      </c>
      <c r="AR140" s="106" t="s">
        <v>1022</v>
      </c>
      <c r="AS140" s="106">
        <v>2598547</v>
      </c>
    </row>
    <row r="141" spans="40:45" x14ac:dyDescent="0.25">
      <c r="AN141" s="106" t="s">
        <v>1024</v>
      </c>
      <c r="AO141" s="106"/>
      <c r="AP141" s="106"/>
      <c r="AQ141" s="106" t="s">
        <v>1035</v>
      </c>
      <c r="AR141" s="106" t="s">
        <v>1022</v>
      </c>
      <c r="AS141" s="106">
        <v>2514860</v>
      </c>
    </row>
    <row r="142" spans="40:45" x14ac:dyDescent="0.25">
      <c r="AN142" s="106" t="s">
        <v>1024</v>
      </c>
      <c r="AO142" s="106"/>
      <c r="AP142" s="106"/>
      <c r="AQ142" s="106" t="s">
        <v>1036</v>
      </c>
      <c r="AR142" s="106" t="s">
        <v>1022</v>
      </c>
      <c r="AS142" s="106">
        <v>3684161</v>
      </c>
    </row>
    <row r="143" spans="40:45" x14ac:dyDescent="0.25">
      <c r="AN143" s="106" t="s">
        <v>1024</v>
      </c>
      <c r="AO143" s="106"/>
      <c r="AP143" s="106"/>
      <c r="AQ143" s="106" t="s">
        <v>1037</v>
      </c>
      <c r="AR143" s="106" t="s">
        <v>1022</v>
      </c>
      <c r="AS143" s="106">
        <v>5158220</v>
      </c>
    </row>
    <row r="144" spans="40:45" x14ac:dyDescent="0.25">
      <c r="AN144" s="106" t="s">
        <v>1024</v>
      </c>
      <c r="AO144" s="106"/>
      <c r="AP144" s="106"/>
      <c r="AQ144" s="106" t="s">
        <v>1038</v>
      </c>
      <c r="AR144" s="106" t="s">
        <v>1022</v>
      </c>
      <c r="AS144" s="106">
        <v>16265755</v>
      </c>
    </row>
    <row r="145" spans="40:45" x14ac:dyDescent="0.25">
      <c r="AN145" s="106" t="s">
        <v>1024</v>
      </c>
      <c r="AO145" s="106"/>
      <c r="AP145" s="106"/>
      <c r="AQ145" s="106" t="s">
        <v>3</v>
      </c>
      <c r="AR145" s="106" t="s">
        <v>1022</v>
      </c>
      <c r="AS145" s="106">
        <v>70534221</v>
      </c>
    </row>
    <row r="146" spans="40:45" x14ac:dyDescent="0.25">
      <c r="AN146" s="106" t="s">
        <v>1025</v>
      </c>
      <c r="AO146" s="106"/>
      <c r="AP146" s="106"/>
      <c r="AQ146" s="106" t="s">
        <v>1030</v>
      </c>
      <c r="AR146" s="106" t="s">
        <v>1022</v>
      </c>
      <c r="AS146" s="106">
        <v>20846829</v>
      </c>
    </row>
    <row r="147" spans="40:45" x14ac:dyDescent="0.25">
      <c r="AN147" s="106" t="s">
        <v>1025</v>
      </c>
      <c r="AO147" s="106"/>
      <c r="AP147" s="106"/>
      <c r="AQ147" s="106" t="s">
        <v>1031</v>
      </c>
      <c r="AR147" s="106" t="s">
        <v>1022</v>
      </c>
      <c r="AS147" s="106">
        <v>15010844</v>
      </c>
    </row>
    <row r="148" spans="40:45" x14ac:dyDescent="0.25">
      <c r="AN148" s="106" t="s">
        <v>1025</v>
      </c>
      <c r="AO148" s="106"/>
      <c r="AP148" s="106"/>
      <c r="AQ148" s="106" t="s">
        <v>1032</v>
      </c>
      <c r="AR148" s="106" t="s">
        <v>1022</v>
      </c>
      <c r="AS148" s="106">
        <v>6022325</v>
      </c>
    </row>
    <row r="149" spans="40:45" x14ac:dyDescent="0.25">
      <c r="AN149" s="106" t="s">
        <v>1025</v>
      </c>
      <c r="AO149" s="106"/>
      <c r="AP149" s="106"/>
      <c r="AQ149" s="106" t="s">
        <v>1033</v>
      </c>
      <c r="AR149" s="106" t="s">
        <v>1022</v>
      </c>
      <c r="AS149" s="106">
        <v>20990614</v>
      </c>
    </row>
    <row r="150" spans="40:45" x14ac:dyDescent="0.25">
      <c r="AN150" s="106" t="s">
        <v>1025</v>
      </c>
      <c r="AO150" s="106"/>
      <c r="AP150" s="106"/>
      <c r="AQ150" s="106" t="s">
        <v>1034</v>
      </c>
      <c r="AR150" s="106" t="s">
        <v>1022</v>
      </c>
      <c r="AS150" s="106">
        <v>17707090</v>
      </c>
    </row>
    <row r="151" spans="40:45" x14ac:dyDescent="0.25">
      <c r="AN151" s="106" t="s">
        <v>1025</v>
      </c>
      <c r="AO151" s="106"/>
      <c r="AP151" s="106"/>
      <c r="AQ151" s="106" t="s">
        <v>1035</v>
      </c>
      <c r="AR151" s="106" t="s">
        <v>1022</v>
      </c>
      <c r="AS151" s="106">
        <v>26000610</v>
      </c>
    </row>
    <row r="152" spans="40:45" x14ac:dyDescent="0.25">
      <c r="AN152" s="106" t="s">
        <v>1025</v>
      </c>
      <c r="AO152" s="106"/>
      <c r="AP152" s="106"/>
      <c r="AQ152" s="106" t="s">
        <v>1036</v>
      </c>
      <c r="AR152" s="106" t="s">
        <v>1022</v>
      </c>
      <c r="AS152" s="106">
        <v>23255557</v>
      </c>
    </row>
    <row r="153" spans="40:45" x14ac:dyDescent="0.25">
      <c r="AN153" s="106" t="s">
        <v>1025</v>
      </c>
      <c r="AO153" s="106"/>
      <c r="AP153" s="106"/>
      <c r="AQ153" s="106" t="s">
        <v>1037</v>
      </c>
      <c r="AR153" s="106" t="s">
        <v>1022</v>
      </c>
      <c r="AS153" s="106">
        <v>17779529</v>
      </c>
    </row>
    <row r="154" spans="40:45" x14ac:dyDescent="0.25">
      <c r="AN154" s="106" t="s">
        <v>1025</v>
      </c>
      <c r="AO154" s="106"/>
      <c r="AP154" s="106"/>
      <c r="AQ154" s="106" t="s">
        <v>1038</v>
      </c>
      <c r="AR154" s="106" t="s">
        <v>1022</v>
      </c>
      <c r="AS154" s="106">
        <v>6150258</v>
      </c>
    </row>
    <row r="155" spans="40:45" x14ac:dyDescent="0.25">
      <c r="AN155" s="106" t="s">
        <v>1025</v>
      </c>
      <c r="AO155" s="106"/>
      <c r="AP155" s="106"/>
      <c r="AQ155" s="106" t="s">
        <v>3</v>
      </c>
      <c r="AR155" s="106" t="s">
        <v>1022</v>
      </c>
      <c r="AS155" s="106">
        <v>153763655</v>
      </c>
    </row>
    <row r="156" spans="40:45" x14ac:dyDescent="0.25">
      <c r="AN156" s="106" t="s">
        <v>1026</v>
      </c>
      <c r="AO156" s="106"/>
      <c r="AP156" s="106"/>
      <c r="AQ156" s="106" t="s">
        <v>1030</v>
      </c>
      <c r="AR156" s="106" t="s">
        <v>1022</v>
      </c>
      <c r="AS156" s="106">
        <v>49726</v>
      </c>
    </row>
    <row r="157" spans="40:45" x14ac:dyDescent="0.25">
      <c r="AN157" s="106" t="s">
        <v>1026</v>
      </c>
      <c r="AO157" s="106"/>
      <c r="AP157" s="106"/>
      <c r="AQ157" s="106" t="s">
        <v>1031</v>
      </c>
      <c r="AR157" s="106" t="s">
        <v>1022</v>
      </c>
      <c r="AS157" s="106">
        <v>18199</v>
      </c>
    </row>
    <row r="158" spans="40:45" x14ac:dyDescent="0.25">
      <c r="AN158" s="106" t="s">
        <v>1026</v>
      </c>
      <c r="AO158" s="106"/>
      <c r="AP158" s="106"/>
      <c r="AQ158" s="106" t="s">
        <v>1032</v>
      </c>
      <c r="AR158" s="106" t="s">
        <v>1022</v>
      </c>
      <c r="AS158" s="106">
        <v>64</v>
      </c>
    </row>
    <row r="159" spans="40:45" x14ac:dyDescent="0.25">
      <c r="AN159" s="106" t="s">
        <v>1026</v>
      </c>
      <c r="AO159" s="106"/>
      <c r="AP159" s="106"/>
      <c r="AQ159" s="106" t="s">
        <v>1033</v>
      </c>
      <c r="AR159" s="106" t="s">
        <v>1022</v>
      </c>
      <c r="AS159" s="106">
        <v>4980</v>
      </c>
    </row>
    <row r="160" spans="40:45" x14ac:dyDescent="0.25">
      <c r="AN160" s="106" t="s">
        <v>1026</v>
      </c>
      <c r="AO160" s="106"/>
      <c r="AP160" s="106"/>
      <c r="AQ160" s="106" t="s">
        <v>1034</v>
      </c>
      <c r="AR160" s="106" t="s">
        <v>1022</v>
      </c>
      <c r="AS160" s="106">
        <v>751382</v>
      </c>
    </row>
    <row r="161" spans="40:45" x14ac:dyDescent="0.25">
      <c r="AN161" s="106" t="s">
        <v>1026</v>
      </c>
      <c r="AO161" s="106"/>
      <c r="AP161" s="106"/>
      <c r="AQ161" s="106" t="s">
        <v>1035</v>
      </c>
      <c r="AR161" s="106" t="s">
        <v>1022</v>
      </c>
      <c r="AS161" s="106">
        <v>6105</v>
      </c>
    </row>
    <row r="162" spans="40:45" x14ac:dyDescent="0.25">
      <c r="AN162" s="106" t="s">
        <v>1026</v>
      </c>
      <c r="AO162" s="106"/>
      <c r="AP162" s="106"/>
      <c r="AQ162" s="106" t="s">
        <v>1036</v>
      </c>
      <c r="AR162" s="106" t="s">
        <v>1022</v>
      </c>
      <c r="AS162" s="106">
        <v>169</v>
      </c>
    </row>
    <row r="163" spans="40:45" x14ac:dyDescent="0.25">
      <c r="AN163" s="106" t="s">
        <v>1026</v>
      </c>
      <c r="AO163" s="106"/>
      <c r="AP163" s="106"/>
      <c r="AQ163" s="106" t="s">
        <v>1037</v>
      </c>
      <c r="AR163" s="106" t="s">
        <v>1022</v>
      </c>
      <c r="AS163" s="106">
        <v>663408</v>
      </c>
    </row>
    <row r="164" spans="40:45" x14ac:dyDescent="0.25">
      <c r="AN164" s="106" t="s">
        <v>1026</v>
      </c>
      <c r="AO164" s="106"/>
      <c r="AP164" s="106"/>
      <c r="AQ164" s="106" t="s">
        <v>1038</v>
      </c>
      <c r="AR164" s="106" t="s">
        <v>1022</v>
      </c>
      <c r="AS164" s="106">
        <v>12970</v>
      </c>
    </row>
    <row r="165" spans="40:45" x14ac:dyDescent="0.25">
      <c r="AN165" s="106" t="s">
        <v>1026</v>
      </c>
      <c r="AO165" s="106"/>
      <c r="AP165" s="106"/>
      <c r="AQ165" s="106" t="s">
        <v>3</v>
      </c>
      <c r="AR165" s="106" t="s">
        <v>1022</v>
      </c>
      <c r="AS165" s="106">
        <v>1507002</v>
      </c>
    </row>
    <row r="166" spans="40:45" x14ac:dyDescent="0.25">
      <c r="AN166" s="106" t="s">
        <v>1040</v>
      </c>
      <c r="AO166" s="106"/>
      <c r="AP166" s="106"/>
      <c r="AQ166" s="106" t="s">
        <v>1030</v>
      </c>
      <c r="AR166" s="106" t="s">
        <v>1022</v>
      </c>
      <c r="AS166" s="106">
        <v>49726</v>
      </c>
    </row>
    <row r="167" spans="40:45" x14ac:dyDescent="0.25">
      <c r="AN167" s="106" t="s">
        <v>1040</v>
      </c>
      <c r="AO167" s="106"/>
      <c r="AP167" s="106"/>
      <c r="AQ167" s="106" t="s">
        <v>1031</v>
      </c>
      <c r="AR167" s="106" t="s">
        <v>1022</v>
      </c>
      <c r="AS167" s="106">
        <v>18199</v>
      </c>
    </row>
    <row r="168" spans="40:45" x14ac:dyDescent="0.25">
      <c r="AN168" s="106" t="s">
        <v>1040</v>
      </c>
      <c r="AO168" s="106"/>
      <c r="AP168" s="106"/>
      <c r="AQ168" s="106" t="s">
        <v>1032</v>
      </c>
      <c r="AR168" s="106" t="s">
        <v>1022</v>
      </c>
      <c r="AS168" s="106">
        <v>64</v>
      </c>
    </row>
    <row r="169" spans="40:45" x14ac:dyDescent="0.25">
      <c r="AN169" s="106" t="s">
        <v>1040</v>
      </c>
      <c r="AO169" s="106"/>
      <c r="AP169" s="106"/>
      <c r="AQ169" s="106" t="s">
        <v>1033</v>
      </c>
      <c r="AR169" s="106" t="s">
        <v>1022</v>
      </c>
      <c r="AS169" s="106">
        <v>4980</v>
      </c>
    </row>
    <row r="170" spans="40:45" x14ac:dyDescent="0.25">
      <c r="AN170" s="106" t="s">
        <v>1040</v>
      </c>
      <c r="AO170" s="106"/>
      <c r="AP170" s="106"/>
      <c r="AQ170" s="106" t="s">
        <v>1034</v>
      </c>
      <c r="AR170" s="106" t="s">
        <v>1022</v>
      </c>
      <c r="AS170" s="106">
        <v>751382</v>
      </c>
    </row>
    <row r="171" spans="40:45" x14ac:dyDescent="0.25">
      <c r="AN171" s="106" t="s">
        <v>1040</v>
      </c>
      <c r="AO171" s="106"/>
      <c r="AP171" s="106"/>
      <c r="AQ171" s="106" t="s">
        <v>1035</v>
      </c>
      <c r="AR171" s="106" t="s">
        <v>1022</v>
      </c>
      <c r="AS171" s="106">
        <v>6105</v>
      </c>
    </row>
    <row r="172" spans="40:45" x14ac:dyDescent="0.25">
      <c r="AN172" s="106" t="s">
        <v>1040</v>
      </c>
      <c r="AO172" s="106"/>
      <c r="AP172" s="106"/>
      <c r="AQ172" s="106" t="s">
        <v>1036</v>
      </c>
      <c r="AR172" s="106" t="s">
        <v>1022</v>
      </c>
      <c r="AS172" s="106">
        <v>169</v>
      </c>
    </row>
    <row r="173" spans="40:45" x14ac:dyDescent="0.25">
      <c r="AN173" s="106" t="s">
        <v>1040</v>
      </c>
      <c r="AO173" s="106"/>
      <c r="AP173" s="106"/>
      <c r="AQ173" s="106" t="s">
        <v>1037</v>
      </c>
      <c r="AR173" s="106" t="s">
        <v>1022</v>
      </c>
      <c r="AS173" s="106">
        <v>663408</v>
      </c>
    </row>
    <row r="174" spans="40:45" x14ac:dyDescent="0.25">
      <c r="AN174" s="106" t="s">
        <v>1040</v>
      </c>
      <c r="AO174" s="106"/>
      <c r="AP174" s="106"/>
      <c r="AQ174" s="106" t="s">
        <v>1038</v>
      </c>
      <c r="AR174" s="106" t="s">
        <v>1022</v>
      </c>
      <c r="AS174" s="106">
        <v>12970</v>
      </c>
    </row>
    <row r="175" spans="40:45" x14ac:dyDescent="0.25">
      <c r="AN175" s="106" t="s">
        <v>1040</v>
      </c>
      <c r="AO175" s="106"/>
      <c r="AP175" s="106"/>
      <c r="AQ175" s="106" t="s">
        <v>3</v>
      </c>
      <c r="AR175" s="106" t="s">
        <v>1022</v>
      </c>
      <c r="AS175" s="106">
        <v>1507002</v>
      </c>
    </row>
    <row r="176" spans="40:45" x14ac:dyDescent="0.25">
      <c r="AN176" s="106" t="s">
        <v>1041</v>
      </c>
      <c r="AO176" s="106"/>
      <c r="AP176" s="106"/>
      <c r="AQ176" s="106" t="s">
        <v>1030</v>
      </c>
      <c r="AR176" s="106" t="s">
        <v>1022</v>
      </c>
      <c r="AS176" s="106">
        <v>681</v>
      </c>
    </row>
    <row r="177" spans="40:45" x14ac:dyDescent="0.25">
      <c r="AN177" s="106" t="s">
        <v>1041</v>
      </c>
      <c r="AO177" s="106"/>
      <c r="AP177" s="106"/>
      <c r="AQ177" s="106" t="s">
        <v>1031</v>
      </c>
      <c r="AR177" s="106" t="s">
        <v>1022</v>
      </c>
      <c r="AS177" s="106">
        <v>271</v>
      </c>
    </row>
    <row r="178" spans="40:45" x14ac:dyDescent="0.25">
      <c r="AN178" s="106" t="s">
        <v>1041</v>
      </c>
      <c r="AO178" s="106"/>
      <c r="AP178" s="106"/>
      <c r="AQ178" s="106" t="s">
        <v>1032</v>
      </c>
      <c r="AR178" s="106" t="s">
        <v>1022</v>
      </c>
      <c r="AS178" s="106">
        <v>64</v>
      </c>
    </row>
    <row r="179" spans="40:45" x14ac:dyDescent="0.25">
      <c r="AN179" s="106" t="s">
        <v>1041</v>
      </c>
      <c r="AO179" s="106"/>
      <c r="AP179" s="106"/>
      <c r="AQ179" s="106" t="s">
        <v>1033</v>
      </c>
      <c r="AR179" s="106" t="s">
        <v>1022</v>
      </c>
      <c r="AS179" s="106">
        <v>722</v>
      </c>
    </row>
    <row r="180" spans="40:45" x14ac:dyDescent="0.25">
      <c r="AN180" s="106" t="s">
        <v>1041</v>
      </c>
      <c r="AO180" s="106"/>
      <c r="AP180" s="106"/>
      <c r="AQ180" s="106" t="s">
        <v>1034</v>
      </c>
      <c r="AR180" s="106" t="s">
        <v>1022</v>
      </c>
      <c r="AS180" s="106">
        <v>50247</v>
      </c>
    </row>
    <row r="181" spans="40:45" x14ac:dyDescent="0.25">
      <c r="AN181" s="106" t="s">
        <v>1041</v>
      </c>
      <c r="AO181" s="106"/>
      <c r="AP181" s="106"/>
      <c r="AQ181" s="106" t="s">
        <v>1035</v>
      </c>
      <c r="AR181" s="106" t="s">
        <v>1022</v>
      </c>
      <c r="AS181" s="106">
        <v>710</v>
      </c>
    </row>
    <row r="182" spans="40:45" x14ac:dyDescent="0.25">
      <c r="AN182" s="106" t="s">
        <v>1041</v>
      </c>
      <c r="AO182" s="106"/>
      <c r="AP182" s="106"/>
      <c r="AQ182" s="106" t="s">
        <v>1037</v>
      </c>
      <c r="AR182" s="106" t="s">
        <v>1022</v>
      </c>
      <c r="AS182" s="106">
        <v>2275</v>
      </c>
    </row>
    <row r="183" spans="40:45" x14ac:dyDescent="0.25">
      <c r="AN183" s="106" t="s">
        <v>1041</v>
      </c>
      <c r="AO183" s="106"/>
      <c r="AP183" s="106"/>
      <c r="AQ183" s="106" t="s">
        <v>1038</v>
      </c>
      <c r="AR183" s="106" t="s">
        <v>1022</v>
      </c>
      <c r="AS183" s="106">
        <v>13</v>
      </c>
    </row>
    <row r="184" spans="40:45" x14ac:dyDescent="0.25">
      <c r="AN184" s="106" t="s">
        <v>1041</v>
      </c>
      <c r="AO184" s="106"/>
      <c r="AP184" s="106"/>
      <c r="AQ184" s="106" t="s">
        <v>3</v>
      </c>
      <c r="AR184" s="106" t="s">
        <v>1022</v>
      </c>
      <c r="AS184" s="106">
        <v>54982</v>
      </c>
    </row>
    <row r="185" spans="40:45" x14ac:dyDescent="0.25">
      <c r="AN185" s="106" t="s">
        <v>1042</v>
      </c>
      <c r="AO185" s="106"/>
      <c r="AP185" s="106"/>
      <c r="AQ185" s="106" t="s">
        <v>1030</v>
      </c>
      <c r="AR185" s="106" t="s">
        <v>1022</v>
      </c>
      <c r="AS185" s="106">
        <v>49045</v>
      </c>
    </row>
    <row r="186" spans="40:45" x14ac:dyDescent="0.25">
      <c r="AN186" s="106" t="s">
        <v>1042</v>
      </c>
      <c r="AO186" s="106"/>
      <c r="AP186" s="106"/>
      <c r="AQ186" s="106" t="s">
        <v>1031</v>
      </c>
      <c r="AR186" s="106" t="s">
        <v>1022</v>
      </c>
      <c r="AS186" s="106">
        <v>17928</v>
      </c>
    </row>
    <row r="187" spans="40:45" x14ac:dyDescent="0.25">
      <c r="AN187" s="106" t="s">
        <v>1042</v>
      </c>
      <c r="AO187" s="106"/>
      <c r="AP187" s="106"/>
      <c r="AQ187" s="106" t="s">
        <v>1032</v>
      </c>
      <c r="AR187" s="106" t="s">
        <v>1022</v>
      </c>
      <c r="AS187" s="106"/>
    </row>
    <row r="188" spans="40:45" x14ac:dyDescent="0.25">
      <c r="AN188" s="106" t="s">
        <v>1042</v>
      </c>
      <c r="AO188" s="106"/>
      <c r="AP188" s="106"/>
      <c r="AQ188" s="106" t="s">
        <v>1033</v>
      </c>
      <c r="AR188" s="106" t="s">
        <v>1022</v>
      </c>
      <c r="AS188" s="106">
        <v>4258</v>
      </c>
    </row>
    <row r="189" spans="40:45" x14ac:dyDescent="0.25">
      <c r="AN189" s="106" t="s">
        <v>1042</v>
      </c>
      <c r="AO189" s="106"/>
      <c r="AP189" s="106"/>
      <c r="AQ189" s="106" t="s">
        <v>1034</v>
      </c>
      <c r="AR189" s="106" t="s">
        <v>1022</v>
      </c>
      <c r="AS189" s="106">
        <v>701135</v>
      </c>
    </row>
    <row r="190" spans="40:45" x14ac:dyDescent="0.25">
      <c r="AN190" s="106" t="s">
        <v>1042</v>
      </c>
      <c r="AO190" s="106"/>
      <c r="AP190" s="106"/>
      <c r="AQ190" s="106" t="s">
        <v>1035</v>
      </c>
      <c r="AR190" s="106" t="s">
        <v>1022</v>
      </c>
      <c r="AS190" s="106">
        <v>5395</v>
      </c>
    </row>
    <row r="191" spans="40:45" x14ac:dyDescent="0.25">
      <c r="AN191" s="106" t="s">
        <v>1042</v>
      </c>
      <c r="AO191" s="106"/>
      <c r="AP191" s="106"/>
      <c r="AQ191" s="106" t="s">
        <v>1036</v>
      </c>
      <c r="AR191" s="106" t="s">
        <v>1022</v>
      </c>
      <c r="AS191" s="106">
        <v>169</v>
      </c>
    </row>
    <row r="192" spans="40:45" x14ac:dyDescent="0.25">
      <c r="AN192" s="106" t="s">
        <v>1042</v>
      </c>
      <c r="AO192" s="106"/>
      <c r="AP192" s="106"/>
      <c r="AQ192" s="106" t="s">
        <v>1037</v>
      </c>
      <c r="AR192" s="106" t="s">
        <v>1022</v>
      </c>
      <c r="AS192" s="106">
        <v>661133</v>
      </c>
    </row>
    <row r="193" spans="40:45" x14ac:dyDescent="0.25">
      <c r="AN193" s="106" t="s">
        <v>1042</v>
      </c>
      <c r="AO193" s="106"/>
      <c r="AP193" s="106"/>
      <c r="AQ193" s="106" t="s">
        <v>1038</v>
      </c>
      <c r="AR193" s="106" t="s">
        <v>1022</v>
      </c>
      <c r="AS193" s="106">
        <v>12958</v>
      </c>
    </row>
    <row r="194" spans="40:45" x14ac:dyDescent="0.25">
      <c r="AN194" s="106" t="s">
        <v>1042</v>
      </c>
      <c r="AO194" s="106"/>
      <c r="AP194" s="106"/>
      <c r="AQ194" s="106" t="s">
        <v>3</v>
      </c>
      <c r="AR194" s="106" t="s">
        <v>1022</v>
      </c>
      <c r="AS194" s="106">
        <v>1452021</v>
      </c>
    </row>
    <row r="195" spans="40:45" x14ac:dyDescent="0.25">
      <c r="AN195" s="106" t="s">
        <v>1043</v>
      </c>
      <c r="AO195" s="106" t="s">
        <v>1040</v>
      </c>
      <c r="AP195" s="106"/>
      <c r="AQ195" s="106" t="s">
        <v>1030</v>
      </c>
      <c r="AR195" s="106" t="s">
        <v>1022</v>
      </c>
      <c r="AS195" s="106">
        <v>2041609</v>
      </c>
    </row>
    <row r="196" spans="40:45" x14ac:dyDescent="0.25">
      <c r="AN196" s="106" t="s">
        <v>1043</v>
      </c>
      <c r="AO196" s="106" t="s">
        <v>1040</v>
      </c>
      <c r="AP196" s="106"/>
      <c r="AQ196" s="106" t="s">
        <v>1031</v>
      </c>
      <c r="AR196" s="106" t="s">
        <v>1022</v>
      </c>
      <c r="AS196" s="106">
        <v>526250</v>
      </c>
    </row>
    <row r="197" spans="40:45" x14ac:dyDescent="0.25">
      <c r="AN197" s="106" t="s">
        <v>1043</v>
      </c>
      <c r="AO197" s="106" t="s">
        <v>1040</v>
      </c>
      <c r="AP197" s="106"/>
      <c r="AQ197" s="106" t="s">
        <v>1032</v>
      </c>
      <c r="AR197" s="106" t="s">
        <v>1022</v>
      </c>
      <c r="AS197" s="106">
        <v>620910</v>
      </c>
    </row>
    <row r="198" spans="40:45" x14ac:dyDescent="0.25">
      <c r="AN198" s="106" t="s">
        <v>1043</v>
      </c>
      <c r="AO198" s="106" t="s">
        <v>1040</v>
      </c>
      <c r="AP198" s="106"/>
      <c r="AQ198" s="106" t="s">
        <v>1033</v>
      </c>
      <c r="AR198" s="106" t="s">
        <v>1022</v>
      </c>
      <c r="AS198" s="106">
        <v>703634</v>
      </c>
    </row>
    <row r="199" spans="40:45" x14ac:dyDescent="0.25">
      <c r="AN199" s="106" t="s">
        <v>1043</v>
      </c>
      <c r="AO199" s="106" t="s">
        <v>1040</v>
      </c>
      <c r="AP199" s="106"/>
      <c r="AQ199" s="106" t="s">
        <v>1034</v>
      </c>
      <c r="AR199" s="106" t="s">
        <v>1022</v>
      </c>
      <c r="AS199" s="106">
        <v>825272</v>
      </c>
    </row>
    <row r="200" spans="40:45" x14ac:dyDescent="0.25">
      <c r="AN200" s="106" t="s">
        <v>1043</v>
      </c>
      <c r="AO200" s="106" t="s">
        <v>1040</v>
      </c>
      <c r="AP200" s="106"/>
      <c r="AQ200" s="106" t="s">
        <v>1035</v>
      </c>
      <c r="AR200" s="106" t="s">
        <v>1022</v>
      </c>
      <c r="AS200" s="106">
        <v>634084</v>
      </c>
    </row>
    <row r="201" spans="40:45" x14ac:dyDescent="0.25">
      <c r="AN201" s="106" t="s">
        <v>1043</v>
      </c>
      <c r="AO201" s="106" t="s">
        <v>1040</v>
      </c>
      <c r="AP201" s="106"/>
      <c r="AQ201" s="106" t="s">
        <v>1036</v>
      </c>
      <c r="AR201" s="106" t="s">
        <v>1022</v>
      </c>
      <c r="AS201" s="106">
        <v>371295</v>
      </c>
    </row>
    <row r="202" spans="40:45" x14ac:dyDescent="0.25">
      <c r="AN202" s="106" t="s">
        <v>1043</v>
      </c>
      <c r="AO202" s="106" t="s">
        <v>1040</v>
      </c>
      <c r="AP202" s="106"/>
      <c r="AQ202" s="106" t="s">
        <v>1037</v>
      </c>
      <c r="AR202" s="106" t="s">
        <v>1022</v>
      </c>
      <c r="AS202" s="106">
        <v>748029</v>
      </c>
    </row>
    <row r="203" spans="40:45" x14ac:dyDescent="0.25">
      <c r="AN203" s="106" t="s">
        <v>1043</v>
      </c>
      <c r="AO203" s="106" t="s">
        <v>1040</v>
      </c>
      <c r="AP203" s="106"/>
      <c r="AQ203" s="106" t="s">
        <v>1038</v>
      </c>
      <c r="AR203" s="106" t="s">
        <v>1022</v>
      </c>
      <c r="AS203" s="106">
        <v>939972</v>
      </c>
    </row>
    <row r="204" spans="40:45" x14ac:dyDescent="0.25">
      <c r="AN204" s="106" t="s">
        <v>1043</v>
      </c>
      <c r="AO204" s="106" t="s">
        <v>1040</v>
      </c>
      <c r="AP204" s="106"/>
      <c r="AQ204" s="106" t="s">
        <v>3</v>
      </c>
      <c r="AR204" s="106" t="s">
        <v>1022</v>
      </c>
      <c r="AS204" s="106">
        <v>7411057</v>
      </c>
    </row>
    <row r="205" spans="40:45" x14ac:dyDescent="0.25">
      <c r="AN205" s="106" t="s">
        <v>1043</v>
      </c>
      <c r="AO205" s="106" t="s">
        <v>1044</v>
      </c>
      <c r="AP205" s="106"/>
      <c r="AQ205" s="106" t="s">
        <v>1030</v>
      </c>
      <c r="AR205" s="106" t="s">
        <v>1022</v>
      </c>
      <c r="AS205" s="106">
        <v>1546286</v>
      </c>
    </row>
    <row r="206" spans="40:45" x14ac:dyDescent="0.25">
      <c r="AN206" s="106" t="s">
        <v>1043</v>
      </c>
      <c r="AO206" s="106" t="s">
        <v>1044</v>
      </c>
      <c r="AP206" s="106"/>
      <c r="AQ206" s="106" t="s">
        <v>1031</v>
      </c>
      <c r="AR206" s="106" t="s">
        <v>1022</v>
      </c>
      <c r="AS206" s="106">
        <v>276112</v>
      </c>
    </row>
    <row r="207" spans="40:45" x14ac:dyDescent="0.25">
      <c r="AN207" s="106" t="s">
        <v>1043</v>
      </c>
      <c r="AO207" s="106" t="s">
        <v>1044</v>
      </c>
      <c r="AP207" s="106"/>
      <c r="AQ207" s="106" t="s">
        <v>1032</v>
      </c>
      <c r="AR207" s="106" t="s">
        <v>1022</v>
      </c>
      <c r="AS207" s="106">
        <v>293667</v>
      </c>
    </row>
    <row r="208" spans="40:45" x14ac:dyDescent="0.25">
      <c r="AN208" s="106" t="s">
        <v>1043</v>
      </c>
      <c r="AO208" s="106" t="s">
        <v>1044</v>
      </c>
      <c r="AP208" s="106"/>
      <c r="AQ208" s="106" t="s">
        <v>1033</v>
      </c>
      <c r="AR208" s="106" t="s">
        <v>1022</v>
      </c>
      <c r="AS208" s="106">
        <v>533988</v>
      </c>
    </row>
    <row r="209" spans="40:45" x14ac:dyDescent="0.25">
      <c r="AN209" s="106" t="s">
        <v>1043</v>
      </c>
      <c r="AO209" s="106" t="s">
        <v>1044</v>
      </c>
      <c r="AP209" s="106"/>
      <c r="AQ209" s="106" t="s">
        <v>1034</v>
      </c>
      <c r="AR209" s="106" t="s">
        <v>1022</v>
      </c>
      <c r="AS209" s="106">
        <v>487824</v>
      </c>
    </row>
    <row r="210" spans="40:45" x14ac:dyDescent="0.25">
      <c r="AN210" s="106" t="s">
        <v>1043</v>
      </c>
      <c r="AO210" s="106" t="s">
        <v>1044</v>
      </c>
      <c r="AP210" s="106"/>
      <c r="AQ210" s="106" t="s">
        <v>1035</v>
      </c>
      <c r="AR210" s="106" t="s">
        <v>1022</v>
      </c>
      <c r="AS210" s="106">
        <v>538170</v>
      </c>
    </row>
    <row r="211" spans="40:45" x14ac:dyDescent="0.25">
      <c r="AN211" s="106" t="s">
        <v>1043</v>
      </c>
      <c r="AO211" s="106" t="s">
        <v>1044</v>
      </c>
      <c r="AP211" s="106"/>
      <c r="AQ211" s="106" t="s">
        <v>1036</v>
      </c>
      <c r="AR211" s="106" t="s">
        <v>1022</v>
      </c>
      <c r="AS211" s="106">
        <v>350150</v>
      </c>
    </row>
    <row r="212" spans="40:45" x14ac:dyDescent="0.25">
      <c r="AN212" s="106" t="s">
        <v>1043</v>
      </c>
      <c r="AO212" s="106" t="s">
        <v>1044</v>
      </c>
      <c r="AP212" s="106"/>
      <c r="AQ212" s="106" t="s">
        <v>1037</v>
      </c>
      <c r="AR212" s="106" t="s">
        <v>1022</v>
      </c>
      <c r="AS212" s="106">
        <v>415148</v>
      </c>
    </row>
    <row r="213" spans="40:45" x14ac:dyDescent="0.25">
      <c r="AN213" s="106" t="s">
        <v>1043</v>
      </c>
      <c r="AO213" s="106" t="s">
        <v>1044</v>
      </c>
      <c r="AP213" s="106"/>
      <c r="AQ213" s="106" t="s">
        <v>1038</v>
      </c>
      <c r="AR213" s="106" t="s">
        <v>1022</v>
      </c>
      <c r="AS213" s="106">
        <v>814213</v>
      </c>
    </row>
    <row r="214" spans="40:45" x14ac:dyDescent="0.25">
      <c r="AN214" s="106" t="s">
        <v>1043</v>
      </c>
      <c r="AO214" s="106" t="s">
        <v>1044</v>
      </c>
      <c r="AP214" s="106"/>
      <c r="AQ214" s="106" t="s">
        <v>3</v>
      </c>
      <c r="AR214" s="106" t="s">
        <v>1022</v>
      </c>
      <c r="AS214" s="106">
        <v>5255559</v>
      </c>
    </row>
    <row r="215" spans="40:45" x14ac:dyDescent="0.25">
      <c r="AN215" s="106" t="s">
        <v>1043</v>
      </c>
      <c r="AO215" s="106" t="s">
        <v>1045</v>
      </c>
      <c r="AP215" s="106"/>
      <c r="AQ215" s="106" t="s">
        <v>1031</v>
      </c>
      <c r="AR215" s="106" t="s">
        <v>1022</v>
      </c>
      <c r="AS215" s="106">
        <v>22319</v>
      </c>
    </row>
    <row r="216" spans="40:45" x14ac:dyDescent="0.25">
      <c r="AN216" s="106" t="s">
        <v>1043</v>
      </c>
      <c r="AO216" s="106" t="s">
        <v>1045</v>
      </c>
      <c r="AP216" s="106"/>
      <c r="AQ216" s="106" t="s">
        <v>1033</v>
      </c>
      <c r="AR216" s="106" t="s">
        <v>1022</v>
      </c>
      <c r="AS216" s="106">
        <v>24219</v>
      </c>
    </row>
    <row r="217" spans="40:45" x14ac:dyDescent="0.25">
      <c r="AN217" s="106" t="s">
        <v>1043</v>
      </c>
      <c r="AO217" s="106" t="s">
        <v>1045</v>
      </c>
      <c r="AP217" s="106"/>
      <c r="AQ217" s="106" t="s">
        <v>1034</v>
      </c>
      <c r="AR217" s="106" t="s">
        <v>1022</v>
      </c>
      <c r="AS217" s="106">
        <v>49599</v>
      </c>
    </row>
    <row r="218" spans="40:45" x14ac:dyDescent="0.25">
      <c r="AN218" s="106" t="s">
        <v>1043</v>
      </c>
      <c r="AO218" s="106" t="s">
        <v>1045</v>
      </c>
      <c r="AP218" s="106"/>
      <c r="AQ218" s="106" t="s">
        <v>1037</v>
      </c>
      <c r="AR218" s="106" t="s">
        <v>1022</v>
      </c>
      <c r="AS218" s="106">
        <v>17809</v>
      </c>
    </row>
    <row r="219" spans="40:45" x14ac:dyDescent="0.25">
      <c r="AN219" s="106" t="s">
        <v>1043</v>
      </c>
      <c r="AO219" s="106" t="s">
        <v>1045</v>
      </c>
      <c r="AP219" s="106"/>
      <c r="AQ219" s="106" t="s">
        <v>3</v>
      </c>
      <c r="AR219" s="106" t="s">
        <v>1022</v>
      </c>
      <c r="AS219" s="106">
        <v>113945</v>
      </c>
    </row>
    <row r="220" spans="40:45" x14ac:dyDescent="0.25">
      <c r="AN220" s="106" t="s">
        <v>1043</v>
      </c>
      <c r="AO220" s="106" t="s">
        <v>1046</v>
      </c>
      <c r="AP220" s="106"/>
      <c r="AQ220" s="106" t="s">
        <v>1030</v>
      </c>
      <c r="AR220" s="106" t="s">
        <v>1022</v>
      </c>
      <c r="AS220" s="106">
        <v>231161</v>
      </c>
    </row>
    <row r="221" spans="40:45" x14ac:dyDescent="0.25">
      <c r="AN221" s="106" t="s">
        <v>1043</v>
      </c>
      <c r="AO221" s="106" t="s">
        <v>1046</v>
      </c>
      <c r="AP221" s="106"/>
      <c r="AQ221" s="106" t="s">
        <v>1031</v>
      </c>
      <c r="AR221" s="106" t="s">
        <v>1022</v>
      </c>
      <c r="AS221" s="106">
        <v>191523</v>
      </c>
    </row>
    <row r="222" spans="40:45" x14ac:dyDescent="0.25">
      <c r="AN222" s="106" t="s">
        <v>1043</v>
      </c>
      <c r="AO222" s="106" t="s">
        <v>1046</v>
      </c>
      <c r="AP222" s="106"/>
      <c r="AQ222" s="106" t="s">
        <v>1032</v>
      </c>
      <c r="AR222" s="106" t="s">
        <v>1022</v>
      </c>
      <c r="AS222" s="106">
        <v>297824</v>
      </c>
    </row>
    <row r="223" spans="40:45" x14ac:dyDescent="0.25">
      <c r="AN223" s="106" t="s">
        <v>1043</v>
      </c>
      <c r="AO223" s="106" t="s">
        <v>1046</v>
      </c>
      <c r="AP223" s="106"/>
      <c r="AQ223" s="106" t="s">
        <v>1033</v>
      </c>
      <c r="AR223" s="106" t="s">
        <v>1022</v>
      </c>
      <c r="AS223" s="106">
        <v>70692</v>
      </c>
    </row>
    <row r="224" spans="40:45" x14ac:dyDescent="0.25">
      <c r="AN224" s="106" t="s">
        <v>1043</v>
      </c>
      <c r="AO224" s="106" t="s">
        <v>1046</v>
      </c>
      <c r="AP224" s="106"/>
      <c r="AQ224" s="106" t="s">
        <v>1034</v>
      </c>
      <c r="AR224" s="106" t="s">
        <v>1022</v>
      </c>
      <c r="AS224" s="106">
        <v>192924</v>
      </c>
    </row>
    <row r="225" spans="40:45" x14ac:dyDescent="0.25">
      <c r="AN225" s="106" t="s">
        <v>1043</v>
      </c>
      <c r="AO225" s="106" t="s">
        <v>1046</v>
      </c>
      <c r="AP225" s="106"/>
      <c r="AQ225" s="106" t="s">
        <v>1035</v>
      </c>
      <c r="AR225" s="106" t="s">
        <v>1022</v>
      </c>
      <c r="AS225" s="106">
        <v>38968</v>
      </c>
    </row>
    <row r="226" spans="40:45" x14ac:dyDescent="0.25">
      <c r="AN226" s="106" t="s">
        <v>1043</v>
      </c>
      <c r="AO226" s="106" t="s">
        <v>1046</v>
      </c>
      <c r="AP226" s="106"/>
      <c r="AQ226" s="106" t="s">
        <v>1036</v>
      </c>
      <c r="AR226" s="106" t="s">
        <v>1022</v>
      </c>
      <c r="AS226" s="106">
        <v>2582</v>
      </c>
    </row>
    <row r="227" spans="40:45" x14ac:dyDescent="0.25">
      <c r="AN227" s="106" t="s">
        <v>1043</v>
      </c>
      <c r="AO227" s="106" t="s">
        <v>1046</v>
      </c>
      <c r="AP227" s="106"/>
      <c r="AQ227" s="106" t="s">
        <v>1037</v>
      </c>
      <c r="AR227" s="106" t="s">
        <v>1022</v>
      </c>
      <c r="AS227" s="106">
        <v>75196</v>
      </c>
    </row>
    <row r="228" spans="40:45" x14ac:dyDescent="0.25">
      <c r="AN228" s="106" t="s">
        <v>1043</v>
      </c>
      <c r="AO228" s="106" t="s">
        <v>1046</v>
      </c>
      <c r="AP228" s="106"/>
      <c r="AQ228" s="106" t="s">
        <v>1038</v>
      </c>
      <c r="AR228" s="106" t="s">
        <v>1022</v>
      </c>
      <c r="AS228" s="106">
        <v>60129</v>
      </c>
    </row>
    <row r="229" spans="40:45" x14ac:dyDescent="0.25">
      <c r="AN229" s="106" t="s">
        <v>1043</v>
      </c>
      <c r="AO229" s="106" t="s">
        <v>1046</v>
      </c>
      <c r="AP229" s="106"/>
      <c r="AQ229" s="106" t="s">
        <v>3</v>
      </c>
      <c r="AR229" s="106" t="s">
        <v>1022</v>
      </c>
      <c r="AS229" s="106">
        <v>1161000</v>
      </c>
    </row>
    <row r="230" spans="40:45" x14ac:dyDescent="0.25">
      <c r="AN230" s="106" t="s">
        <v>1043</v>
      </c>
      <c r="AO230" s="106" t="s">
        <v>1047</v>
      </c>
      <c r="AP230" s="106"/>
      <c r="AQ230" s="106" t="s">
        <v>1030</v>
      </c>
      <c r="AR230" s="106" t="s">
        <v>1022</v>
      </c>
      <c r="AS230" s="106">
        <v>264163</v>
      </c>
    </row>
    <row r="231" spans="40:45" x14ac:dyDescent="0.25">
      <c r="AN231" s="106" t="s">
        <v>1043</v>
      </c>
      <c r="AO231" s="106" t="s">
        <v>1047</v>
      </c>
      <c r="AP231" s="106"/>
      <c r="AQ231" s="106" t="s">
        <v>1031</v>
      </c>
      <c r="AR231" s="106" t="s">
        <v>1022</v>
      </c>
      <c r="AS231" s="106">
        <v>36297</v>
      </c>
    </row>
    <row r="232" spans="40:45" x14ac:dyDescent="0.25">
      <c r="AN232" s="106" t="s">
        <v>1043</v>
      </c>
      <c r="AO232" s="106" t="s">
        <v>1047</v>
      </c>
      <c r="AP232" s="106"/>
      <c r="AQ232" s="106" t="s">
        <v>1032</v>
      </c>
      <c r="AR232" s="106" t="s">
        <v>1022</v>
      </c>
      <c r="AS232" s="106">
        <v>29419</v>
      </c>
    </row>
    <row r="233" spans="40:45" x14ac:dyDescent="0.25">
      <c r="AN233" s="106" t="s">
        <v>1043</v>
      </c>
      <c r="AO233" s="106" t="s">
        <v>1047</v>
      </c>
      <c r="AP233" s="106"/>
      <c r="AQ233" s="106" t="s">
        <v>1033</v>
      </c>
      <c r="AR233" s="106" t="s">
        <v>1022</v>
      </c>
      <c r="AS233" s="106">
        <v>74735</v>
      </c>
    </row>
    <row r="234" spans="40:45" x14ac:dyDescent="0.25">
      <c r="AN234" s="106" t="s">
        <v>1043</v>
      </c>
      <c r="AO234" s="106" t="s">
        <v>1047</v>
      </c>
      <c r="AP234" s="106"/>
      <c r="AQ234" s="106" t="s">
        <v>1034</v>
      </c>
      <c r="AR234" s="106" t="s">
        <v>1022</v>
      </c>
      <c r="AS234" s="106">
        <v>94926</v>
      </c>
    </row>
    <row r="235" spans="40:45" x14ac:dyDescent="0.25">
      <c r="AN235" s="106" t="s">
        <v>1043</v>
      </c>
      <c r="AO235" s="106" t="s">
        <v>1047</v>
      </c>
      <c r="AP235" s="106"/>
      <c r="AQ235" s="106" t="s">
        <v>1035</v>
      </c>
      <c r="AR235" s="106" t="s">
        <v>1022</v>
      </c>
      <c r="AS235" s="106">
        <v>56946</v>
      </c>
    </row>
    <row r="236" spans="40:45" x14ac:dyDescent="0.25">
      <c r="AN236" s="106" t="s">
        <v>1043</v>
      </c>
      <c r="AO236" s="106" t="s">
        <v>1047</v>
      </c>
      <c r="AP236" s="106"/>
      <c r="AQ236" s="106" t="s">
        <v>1036</v>
      </c>
      <c r="AR236" s="106" t="s">
        <v>1022</v>
      </c>
      <c r="AS236" s="106">
        <v>18563</v>
      </c>
    </row>
    <row r="237" spans="40:45" x14ac:dyDescent="0.25">
      <c r="AN237" s="106" t="s">
        <v>1043</v>
      </c>
      <c r="AO237" s="106" t="s">
        <v>1047</v>
      </c>
      <c r="AP237" s="106"/>
      <c r="AQ237" s="106" t="s">
        <v>1037</v>
      </c>
      <c r="AR237" s="106" t="s">
        <v>1022</v>
      </c>
      <c r="AS237" s="106">
        <v>239876</v>
      </c>
    </row>
    <row r="238" spans="40:45" x14ac:dyDescent="0.25">
      <c r="AN238" s="106" t="s">
        <v>1043</v>
      </c>
      <c r="AO238" s="106" t="s">
        <v>1047</v>
      </c>
      <c r="AP238" s="106"/>
      <c r="AQ238" s="106" t="s">
        <v>1038</v>
      </c>
      <c r="AR238" s="106" t="s">
        <v>1022</v>
      </c>
      <c r="AS238" s="106">
        <v>65630</v>
      </c>
    </row>
    <row r="239" spans="40:45" x14ac:dyDescent="0.25">
      <c r="AN239" s="106" t="s">
        <v>1043</v>
      </c>
      <c r="AO239" s="106" t="s">
        <v>1047</v>
      </c>
      <c r="AP239" s="106"/>
      <c r="AQ239" s="106" t="s">
        <v>3</v>
      </c>
      <c r="AR239" s="106" t="s">
        <v>1022</v>
      </c>
      <c r="AS239" s="106">
        <v>880553</v>
      </c>
    </row>
    <row r="240" spans="40:45" x14ac:dyDescent="0.25">
      <c r="AN240" s="106" t="s">
        <v>1040</v>
      </c>
      <c r="AO240" s="106"/>
      <c r="AP240" s="106"/>
      <c r="AQ240" s="106" t="s">
        <v>1030</v>
      </c>
      <c r="AR240" s="106" t="s">
        <v>1022</v>
      </c>
      <c r="AS240" s="106">
        <v>5971087</v>
      </c>
    </row>
    <row r="241" spans="40:45" x14ac:dyDescent="0.25">
      <c r="AN241" s="106" t="s">
        <v>1040</v>
      </c>
      <c r="AO241" s="106"/>
      <c r="AP241" s="106"/>
      <c r="AQ241" s="106" t="s">
        <v>1031</v>
      </c>
      <c r="AR241" s="106" t="s">
        <v>1022</v>
      </c>
      <c r="AS241" s="106">
        <v>2984077</v>
      </c>
    </row>
    <row r="242" spans="40:45" x14ac:dyDescent="0.25">
      <c r="AN242" s="106" t="s">
        <v>1040</v>
      </c>
      <c r="AO242" s="106"/>
      <c r="AP242" s="106"/>
      <c r="AQ242" s="106" t="s">
        <v>1032</v>
      </c>
      <c r="AR242" s="106" t="s">
        <v>1022</v>
      </c>
      <c r="AS242" s="106">
        <v>2497473</v>
      </c>
    </row>
    <row r="243" spans="40:45" x14ac:dyDescent="0.25">
      <c r="AN243" s="106" t="s">
        <v>1040</v>
      </c>
      <c r="AO243" s="106"/>
      <c r="AP243" s="106"/>
      <c r="AQ243" s="106" t="s">
        <v>1033</v>
      </c>
      <c r="AR243" s="106" t="s">
        <v>1022</v>
      </c>
      <c r="AS243" s="106">
        <v>4849374</v>
      </c>
    </row>
    <row r="244" spans="40:45" x14ac:dyDescent="0.25">
      <c r="AN244" s="106" t="s">
        <v>1040</v>
      </c>
      <c r="AO244" s="106"/>
      <c r="AP244" s="106"/>
      <c r="AQ244" s="106" t="s">
        <v>1034</v>
      </c>
      <c r="AR244" s="106" t="s">
        <v>1022</v>
      </c>
      <c r="AS244" s="106">
        <v>3002870</v>
      </c>
    </row>
    <row r="245" spans="40:45" x14ac:dyDescent="0.25">
      <c r="AN245" s="106" t="s">
        <v>1040</v>
      </c>
      <c r="AO245" s="106"/>
      <c r="AP245" s="106"/>
      <c r="AQ245" s="106" t="s">
        <v>1035</v>
      </c>
      <c r="AR245" s="106" t="s">
        <v>1022</v>
      </c>
      <c r="AS245" s="106">
        <v>3151346</v>
      </c>
    </row>
    <row r="246" spans="40:45" x14ac:dyDescent="0.25">
      <c r="AN246" s="106" t="s">
        <v>1040</v>
      </c>
      <c r="AO246" s="106"/>
      <c r="AP246" s="106"/>
      <c r="AQ246" s="106" t="s">
        <v>1036</v>
      </c>
      <c r="AR246" s="106" t="s">
        <v>1022</v>
      </c>
      <c r="AS246" s="106">
        <v>1142835</v>
      </c>
    </row>
    <row r="247" spans="40:45" x14ac:dyDescent="0.25">
      <c r="AN247" s="106" t="s">
        <v>1040</v>
      </c>
      <c r="AO247" s="106"/>
      <c r="AP247" s="106"/>
      <c r="AQ247" s="106" t="s">
        <v>1037</v>
      </c>
      <c r="AR247" s="106" t="s">
        <v>1022</v>
      </c>
      <c r="AS247" s="106">
        <v>3300936</v>
      </c>
    </row>
    <row r="248" spans="40:45" x14ac:dyDescent="0.25">
      <c r="AN248" s="106" t="s">
        <v>1040</v>
      </c>
      <c r="AO248" s="106"/>
      <c r="AP248" s="106"/>
      <c r="AQ248" s="106" t="s">
        <v>1038</v>
      </c>
      <c r="AR248" s="106" t="s">
        <v>1022</v>
      </c>
      <c r="AS248" s="106">
        <v>3610651</v>
      </c>
    </row>
    <row r="249" spans="40:45" x14ac:dyDescent="0.25">
      <c r="AN249" s="106" t="s">
        <v>1040</v>
      </c>
      <c r="AO249" s="106"/>
      <c r="AP249" s="106"/>
      <c r="AQ249" s="106" t="s">
        <v>3</v>
      </c>
      <c r="AR249" s="106" t="s">
        <v>1022</v>
      </c>
      <c r="AS249" s="106">
        <v>30510650</v>
      </c>
    </row>
    <row r="250" spans="40:45" x14ac:dyDescent="0.25">
      <c r="AN250" s="106" t="s">
        <v>1048</v>
      </c>
      <c r="AO250" s="106"/>
      <c r="AP250" s="106"/>
      <c r="AQ250" s="106" t="s">
        <v>1030</v>
      </c>
      <c r="AR250" s="106" t="s">
        <v>1022</v>
      </c>
      <c r="AS250" s="106">
        <v>105092</v>
      </c>
    </row>
    <row r="251" spans="40:45" x14ac:dyDescent="0.25">
      <c r="AN251" s="106" t="s">
        <v>1048</v>
      </c>
      <c r="AO251" s="106"/>
      <c r="AP251" s="106"/>
      <c r="AQ251" s="106" t="s">
        <v>1031</v>
      </c>
      <c r="AR251" s="106" t="s">
        <v>1022</v>
      </c>
      <c r="AS251" s="106">
        <v>43771</v>
      </c>
    </row>
    <row r="252" spans="40:45" x14ac:dyDescent="0.25">
      <c r="AN252" s="106" t="s">
        <v>1048</v>
      </c>
      <c r="AO252" s="106"/>
      <c r="AP252" s="106"/>
      <c r="AQ252" s="106" t="s">
        <v>1032</v>
      </c>
      <c r="AR252" s="106" t="s">
        <v>1022</v>
      </c>
      <c r="AS252" s="106">
        <v>53662</v>
      </c>
    </row>
    <row r="253" spans="40:45" x14ac:dyDescent="0.25">
      <c r="AN253" s="106" t="s">
        <v>1048</v>
      </c>
      <c r="AO253" s="106"/>
      <c r="AP253" s="106"/>
      <c r="AQ253" s="106" t="s">
        <v>1033</v>
      </c>
      <c r="AR253" s="106" t="s">
        <v>1022</v>
      </c>
      <c r="AS253" s="106">
        <v>24545</v>
      </c>
    </row>
    <row r="254" spans="40:45" x14ac:dyDescent="0.25">
      <c r="AN254" s="106" t="s">
        <v>1048</v>
      </c>
      <c r="AO254" s="106"/>
      <c r="AP254" s="106"/>
      <c r="AQ254" s="106" t="s">
        <v>1034</v>
      </c>
      <c r="AR254" s="106" t="s">
        <v>1022</v>
      </c>
      <c r="AS254" s="106">
        <v>17131</v>
      </c>
    </row>
    <row r="255" spans="40:45" x14ac:dyDescent="0.25">
      <c r="AN255" s="106" t="s">
        <v>1048</v>
      </c>
      <c r="AO255" s="106"/>
      <c r="AP255" s="106"/>
      <c r="AQ255" s="106" t="s">
        <v>1035</v>
      </c>
      <c r="AR255" s="106" t="s">
        <v>1022</v>
      </c>
      <c r="AS255" s="106">
        <v>17660</v>
      </c>
    </row>
    <row r="256" spans="40:45" x14ac:dyDescent="0.25">
      <c r="AN256" s="106" t="s">
        <v>1048</v>
      </c>
      <c r="AO256" s="106"/>
      <c r="AP256" s="106"/>
      <c r="AQ256" s="106" t="s">
        <v>1036</v>
      </c>
      <c r="AR256" s="106" t="s">
        <v>1022</v>
      </c>
      <c r="AS256" s="106">
        <v>5872</v>
      </c>
    </row>
    <row r="257" spans="40:45" x14ac:dyDescent="0.25">
      <c r="AN257" s="106" t="s">
        <v>1048</v>
      </c>
      <c r="AO257" s="106"/>
      <c r="AP257" s="106"/>
      <c r="AQ257" s="106" t="s">
        <v>1037</v>
      </c>
      <c r="AR257" s="106" t="s">
        <v>1022</v>
      </c>
      <c r="AS257" s="106">
        <v>33787</v>
      </c>
    </row>
    <row r="258" spans="40:45" x14ac:dyDescent="0.25">
      <c r="AN258" s="106" t="s">
        <v>1048</v>
      </c>
      <c r="AO258" s="106"/>
      <c r="AP258" s="106"/>
      <c r="AQ258" s="106" t="s">
        <v>1038</v>
      </c>
      <c r="AR258" s="106" t="s">
        <v>1022</v>
      </c>
      <c r="AS258" s="106">
        <v>15902</v>
      </c>
    </row>
    <row r="259" spans="40:45" x14ac:dyDescent="0.25">
      <c r="AN259" s="106" t="s">
        <v>1048</v>
      </c>
      <c r="AO259" s="106"/>
      <c r="AP259" s="106"/>
      <c r="AQ259" s="106" t="s">
        <v>3</v>
      </c>
      <c r="AR259" s="106" t="s">
        <v>1022</v>
      </c>
      <c r="AS259" s="106">
        <v>317423</v>
      </c>
    </row>
    <row r="260" spans="40:45" x14ac:dyDescent="0.25">
      <c r="AN260" s="106" t="s">
        <v>1049</v>
      </c>
      <c r="AO260" s="106"/>
      <c r="AP260" s="106"/>
      <c r="AQ260" s="106" t="s">
        <v>1030</v>
      </c>
      <c r="AR260" s="106" t="s">
        <v>1022</v>
      </c>
      <c r="AS260" s="106">
        <v>707999</v>
      </c>
    </row>
    <row r="261" spans="40:45" x14ac:dyDescent="0.25">
      <c r="AN261" s="106" t="s">
        <v>1049</v>
      </c>
      <c r="AO261" s="106"/>
      <c r="AP261" s="106"/>
      <c r="AQ261" s="106" t="s">
        <v>1031</v>
      </c>
      <c r="AR261" s="106" t="s">
        <v>1022</v>
      </c>
      <c r="AS261" s="106">
        <v>278020</v>
      </c>
    </row>
    <row r="262" spans="40:45" x14ac:dyDescent="0.25">
      <c r="AN262" s="106" t="s">
        <v>1049</v>
      </c>
      <c r="AO262" s="106"/>
      <c r="AP262" s="106"/>
      <c r="AQ262" s="106" t="s">
        <v>1032</v>
      </c>
      <c r="AR262" s="106" t="s">
        <v>1022</v>
      </c>
      <c r="AS262" s="106">
        <v>278019</v>
      </c>
    </row>
    <row r="263" spans="40:45" x14ac:dyDescent="0.25">
      <c r="AN263" s="106" t="s">
        <v>1049</v>
      </c>
      <c r="AO263" s="106"/>
      <c r="AP263" s="106"/>
      <c r="AQ263" s="106" t="s">
        <v>1033</v>
      </c>
      <c r="AR263" s="106" t="s">
        <v>1022</v>
      </c>
      <c r="AS263" s="106">
        <v>699197</v>
      </c>
    </row>
    <row r="264" spans="40:45" x14ac:dyDescent="0.25">
      <c r="AN264" s="106" t="s">
        <v>1049</v>
      </c>
      <c r="AO264" s="106"/>
      <c r="AP264" s="106"/>
      <c r="AQ264" s="106" t="s">
        <v>1034</v>
      </c>
      <c r="AR264" s="106" t="s">
        <v>1022</v>
      </c>
      <c r="AS264" s="106">
        <v>255964</v>
      </c>
    </row>
    <row r="265" spans="40:45" x14ac:dyDescent="0.25">
      <c r="AN265" s="106" t="s">
        <v>1049</v>
      </c>
      <c r="AO265" s="106"/>
      <c r="AP265" s="106"/>
      <c r="AQ265" s="106" t="s">
        <v>1035</v>
      </c>
      <c r="AR265" s="106" t="s">
        <v>1022</v>
      </c>
      <c r="AS265" s="106">
        <v>299703</v>
      </c>
    </row>
    <row r="266" spans="40:45" x14ac:dyDescent="0.25">
      <c r="AN266" s="106" t="s">
        <v>1049</v>
      </c>
      <c r="AO266" s="106"/>
      <c r="AP266" s="106"/>
      <c r="AQ266" s="106" t="s">
        <v>1036</v>
      </c>
      <c r="AR266" s="106" t="s">
        <v>1022</v>
      </c>
      <c r="AS266" s="106">
        <v>147284</v>
      </c>
    </row>
    <row r="267" spans="40:45" x14ac:dyDescent="0.25">
      <c r="AN267" s="106" t="s">
        <v>1049</v>
      </c>
      <c r="AO267" s="106"/>
      <c r="AP267" s="106"/>
      <c r="AQ267" s="106" t="s">
        <v>1037</v>
      </c>
      <c r="AR267" s="106" t="s">
        <v>1022</v>
      </c>
      <c r="AS267" s="106">
        <v>314642</v>
      </c>
    </row>
    <row r="268" spans="40:45" x14ac:dyDescent="0.25">
      <c r="AN268" s="106" t="s">
        <v>1049</v>
      </c>
      <c r="AO268" s="106"/>
      <c r="AP268" s="106"/>
      <c r="AQ268" s="106" t="s">
        <v>1038</v>
      </c>
      <c r="AR268" s="106" t="s">
        <v>1022</v>
      </c>
      <c r="AS268" s="106">
        <v>506066</v>
      </c>
    </row>
    <row r="269" spans="40:45" x14ac:dyDescent="0.25">
      <c r="AN269" s="106" t="s">
        <v>1049</v>
      </c>
      <c r="AO269" s="106"/>
      <c r="AP269" s="106"/>
      <c r="AQ269" s="106" t="s">
        <v>3</v>
      </c>
      <c r="AR269" s="106" t="s">
        <v>1022</v>
      </c>
      <c r="AS269" s="106">
        <v>3486893</v>
      </c>
    </row>
    <row r="270" spans="40:45" x14ac:dyDescent="0.25">
      <c r="AN270" s="106" t="s">
        <v>1050</v>
      </c>
      <c r="AO270" s="106"/>
      <c r="AP270" s="106"/>
      <c r="AQ270" s="106" t="s">
        <v>1030</v>
      </c>
      <c r="AR270" s="106" t="s">
        <v>1022</v>
      </c>
      <c r="AS270" s="106">
        <v>171303</v>
      </c>
    </row>
    <row r="271" spans="40:45" x14ac:dyDescent="0.25">
      <c r="AN271" s="106" t="s">
        <v>1050</v>
      </c>
      <c r="AO271" s="106"/>
      <c r="AP271" s="106"/>
      <c r="AQ271" s="106" t="s">
        <v>1031</v>
      </c>
      <c r="AR271" s="106" t="s">
        <v>1022</v>
      </c>
      <c r="AS271" s="106">
        <v>77727</v>
      </c>
    </row>
    <row r="272" spans="40:45" x14ac:dyDescent="0.25">
      <c r="AN272" s="106" t="s">
        <v>1050</v>
      </c>
      <c r="AO272" s="106"/>
      <c r="AP272" s="106"/>
      <c r="AQ272" s="106" t="s">
        <v>1032</v>
      </c>
      <c r="AR272" s="106" t="s">
        <v>1022</v>
      </c>
      <c r="AS272" s="106">
        <v>131245</v>
      </c>
    </row>
    <row r="273" spans="40:45" x14ac:dyDescent="0.25">
      <c r="AN273" s="106" t="s">
        <v>1050</v>
      </c>
      <c r="AO273" s="106"/>
      <c r="AP273" s="106"/>
      <c r="AQ273" s="106" t="s">
        <v>1033</v>
      </c>
      <c r="AR273" s="106" t="s">
        <v>1022</v>
      </c>
      <c r="AS273" s="106">
        <v>215635</v>
      </c>
    </row>
    <row r="274" spans="40:45" x14ac:dyDescent="0.25">
      <c r="AN274" s="106" t="s">
        <v>1050</v>
      </c>
      <c r="AO274" s="106"/>
      <c r="AP274" s="106"/>
      <c r="AQ274" s="106" t="s">
        <v>1034</v>
      </c>
      <c r="AR274" s="106" t="s">
        <v>1022</v>
      </c>
      <c r="AS274" s="106">
        <v>249879</v>
      </c>
    </row>
    <row r="275" spans="40:45" x14ac:dyDescent="0.25">
      <c r="AN275" s="106" t="s">
        <v>1050</v>
      </c>
      <c r="AO275" s="106"/>
      <c r="AP275" s="106"/>
      <c r="AQ275" s="106" t="s">
        <v>1035</v>
      </c>
      <c r="AR275" s="106" t="s">
        <v>1022</v>
      </c>
      <c r="AS275" s="106">
        <v>91922</v>
      </c>
    </row>
    <row r="276" spans="40:45" x14ac:dyDescent="0.25">
      <c r="AN276" s="106" t="s">
        <v>1050</v>
      </c>
      <c r="AO276" s="106"/>
      <c r="AP276" s="106"/>
      <c r="AQ276" s="106" t="s">
        <v>1036</v>
      </c>
      <c r="AR276" s="106" t="s">
        <v>1022</v>
      </c>
      <c r="AS276" s="106">
        <v>39524</v>
      </c>
    </row>
    <row r="277" spans="40:45" x14ac:dyDescent="0.25">
      <c r="AN277" s="106" t="s">
        <v>1050</v>
      </c>
      <c r="AO277" s="106"/>
      <c r="AP277" s="106"/>
      <c r="AQ277" s="106" t="s">
        <v>1037</v>
      </c>
      <c r="AR277" s="106" t="s">
        <v>1022</v>
      </c>
      <c r="AS277" s="106">
        <v>149169</v>
      </c>
    </row>
    <row r="278" spans="40:45" x14ac:dyDescent="0.25">
      <c r="AN278" s="106" t="s">
        <v>1050</v>
      </c>
      <c r="AO278" s="106"/>
      <c r="AP278" s="106"/>
      <c r="AQ278" s="106" t="s">
        <v>1038</v>
      </c>
      <c r="AR278" s="106" t="s">
        <v>1022</v>
      </c>
      <c r="AS278" s="106">
        <v>55128</v>
      </c>
    </row>
    <row r="279" spans="40:45" x14ac:dyDescent="0.25">
      <c r="AN279" s="106" t="s">
        <v>1050</v>
      </c>
      <c r="AO279" s="106"/>
      <c r="AP279" s="106"/>
      <c r="AQ279" s="106" t="s">
        <v>3</v>
      </c>
      <c r="AR279" s="106" t="s">
        <v>1022</v>
      </c>
      <c r="AS279" s="106">
        <v>1181531</v>
      </c>
    </row>
    <row r="280" spans="40:45" x14ac:dyDescent="0.25">
      <c r="AN280" s="106" t="s">
        <v>1051</v>
      </c>
      <c r="AO280" s="106"/>
      <c r="AP280" s="106"/>
      <c r="AQ280" s="106" t="s">
        <v>1030</v>
      </c>
      <c r="AR280" s="106" t="s">
        <v>1022</v>
      </c>
      <c r="AS280" s="106">
        <v>452501</v>
      </c>
    </row>
    <row r="281" spans="40:45" x14ac:dyDescent="0.25">
      <c r="AN281" s="106" t="s">
        <v>1051</v>
      </c>
      <c r="AO281" s="106"/>
      <c r="AP281" s="106"/>
      <c r="AQ281" s="106" t="s">
        <v>1031</v>
      </c>
      <c r="AR281" s="106" t="s">
        <v>1022</v>
      </c>
      <c r="AS281" s="106">
        <v>181513</v>
      </c>
    </row>
    <row r="282" spans="40:45" x14ac:dyDescent="0.25">
      <c r="AN282" s="106" t="s">
        <v>1051</v>
      </c>
      <c r="AO282" s="106"/>
      <c r="AP282" s="106"/>
      <c r="AQ282" s="106" t="s">
        <v>1032</v>
      </c>
      <c r="AR282" s="106" t="s">
        <v>1022</v>
      </c>
      <c r="AS282" s="106">
        <v>195432</v>
      </c>
    </row>
    <row r="283" spans="40:45" x14ac:dyDescent="0.25">
      <c r="AN283" s="106" t="s">
        <v>1051</v>
      </c>
      <c r="AO283" s="106"/>
      <c r="AP283" s="106"/>
      <c r="AQ283" s="106" t="s">
        <v>1033</v>
      </c>
      <c r="AR283" s="106" t="s">
        <v>1022</v>
      </c>
      <c r="AS283" s="106">
        <v>472025</v>
      </c>
    </row>
    <row r="284" spans="40:45" x14ac:dyDescent="0.25">
      <c r="AN284" s="106" t="s">
        <v>1051</v>
      </c>
      <c r="AO284" s="106"/>
      <c r="AP284" s="106"/>
      <c r="AQ284" s="106" t="s">
        <v>1034</v>
      </c>
      <c r="AR284" s="106" t="s">
        <v>1022</v>
      </c>
      <c r="AS284" s="106">
        <v>218448</v>
      </c>
    </row>
    <row r="285" spans="40:45" x14ac:dyDescent="0.25">
      <c r="AN285" s="106" t="s">
        <v>1051</v>
      </c>
      <c r="AO285" s="106"/>
      <c r="AP285" s="106"/>
      <c r="AQ285" s="106" t="s">
        <v>1035</v>
      </c>
      <c r="AR285" s="106" t="s">
        <v>1022</v>
      </c>
      <c r="AS285" s="106">
        <v>120737</v>
      </c>
    </row>
    <row r="286" spans="40:45" x14ac:dyDescent="0.25">
      <c r="AN286" s="106" t="s">
        <v>1051</v>
      </c>
      <c r="AO286" s="106"/>
      <c r="AP286" s="106"/>
      <c r="AQ286" s="106" t="s">
        <v>1036</v>
      </c>
      <c r="AR286" s="106" t="s">
        <v>1022</v>
      </c>
      <c r="AS286" s="106">
        <v>178043</v>
      </c>
    </row>
    <row r="287" spans="40:45" x14ac:dyDescent="0.25">
      <c r="AN287" s="106" t="s">
        <v>1051</v>
      </c>
      <c r="AO287" s="106"/>
      <c r="AP287" s="106"/>
      <c r="AQ287" s="106" t="s">
        <v>1037</v>
      </c>
      <c r="AR287" s="106" t="s">
        <v>1022</v>
      </c>
      <c r="AS287" s="106">
        <v>276574</v>
      </c>
    </row>
    <row r="288" spans="40:45" x14ac:dyDescent="0.25">
      <c r="AN288" s="106" t="s">
        <v>1051</v>
      </c>
      <c r="AO288" s="106"/>
      <c r="AP288" s="106"/>
      <c r="AQ288" s="106" t="s">
        <v>1038</v>
      </c>
      <c r="AR288" s="106" t="s">
        <v>1022</v>
      </c>
      <c r="AS288" s="106">
        <v>151868</v>
      </c>
    </row>
    <row r="289" spans="40:45" x14ac:dyDescent="0.25">
      <c r="AN289" s="106" t="s">
        <v>1051</v>
      </c>
      <c r="AO289" s="106"/>
      <c r="AP289" s="106"/>
      <c r="AQ289" s="106" t="s">
        <v>3</v>
      </c>
      <c r="AR289" s="106" t="s">
        <v>1022</v>
      </c>
      <c r="AS289" s="106">
        <v>2247141</v>
      </c>
    </row>
    <row r="290" spans="40:45" x14ac:dyDescent="0.25">
      <c r="AN290" s="106" t="s">
        <v>1052</v>
      </c>
      <c r="AO290" s="106"/>
      <c r="AP290" s="106"/>
      <c r="AQ290" s="106" t="s">
        <v>1030</v>
      </c>
      <c r="AR290" s="106" t="s">
        <v>1022</v>
      </c>
      <c r="AS290" s="106">
        <v>155368</v>
      </c>
    </row>
    <row r="291" spans="40:45" x14ac:dyDescent="0.25">
      <c r="AN291" s="106" t="s">
        <v>1052</v>
      </c>
      <c r="AO291" s="106"/>
      <c r="AP291" s="106"/>
      <c r="AQ291" s="106" t="s">
        <v>1031</v>
      </c>
      <c r="AR291" s="106" t="s">
        <v>1022</v>
      </c>
      <c r="AS291" s="106">
        <v>71161</v>
      </c>
    </row>
    <row r="292" spans="40:45" x14ac:dyDescent="0.25">
      <c r="AN292" s="106" t="s">
        <v>1052</v>
      </c>
      <c r="AO292" s="106"/>
      <c r="AP292" s="106"/>
      <c r="AQ292" s="106" t="s">
        <v>1032</v>
      </c>
      <c r="AR292" s="106" t="s">
        <v>1022</v>
      </c>
      <c r="AS292" s="106">
        <v>55228</v>
      </c>
    </row>
    <row r="293" spans="40:45" x14ac:dyDescent="0.25">
      <c r="AN293" s="106" t="s">
        <v>1052</v>
      </c>
      <c r="AO293" s="106"/>
      <c r="AP293" s="106"/>
      <c r="AQ293" s="106" t="s">
        <v>1033</v>
      </c>
      <c r="AR293" s="106" t="s">
        <v>1022</v>
      </c>
      <c r="AS293" s="106">
        <v>165526</v>
      </c>
    </row>
    <row r="294" spans="40:45" x14ac:dyDescent="0.25">
      <c r="AN294" s="106" t="s">
        <v>1052</v>
      </c>
      <c r="AO294" s="106"/>
      <c r="AP294" s="106"/>
      <c r="AQ294" s="106" t="s">
        <v>1034</v>
      </c>
      <c r="AR294" s="106" t="s">
        <v>1022</v>
      </c>
      <c r="AS294" s="106">
        <v>70778</v>
      </c>
    </row>
    <row r="295" spans="40:45" x14ac:dyDescent="0.25">
      <c r="AN295" s="106" t="s">
        <v>1052</v>
      </c>
      <c r="AO295" s="106"/>
      <c r="AP295" s="106"/>
      <c r="AQ295" s="106" t="s">
        <v>1035</v>
      </c>
      <c r="AR295" s="106" t="s">
        <v>1022</v>
      </c>
      <c r="AS295" s="106">
        <v>58857</v>
      </c>
    </row>
    <row r="296" spans="40:45" x14ac:dyDescent="0.25">
      <c r="AN296" s="106" t="s">
        <v>1052</v>
      </c>
      <c r="AO296" s="106"/>
      <c r="AP296" s="106"/>
      <c r="AQ296" s="106" t="s">
        <v>1036</v>
      </c>
      <c r="AR296" s="106" t="s">
        <v>1022</v>
      </c>
      <c r="AS296" s="106">
        <v>40238</v>
      </c>
    </row>
    <row r="297" spans="40:45" x14ac:dyDescent="0.25">
      <c r="AN297" s="106" t="s">
        <v>1052</v>
      </c>
      <c r="AO297" s="106"/>
      <c r="AP297" s="106"/>
      <c r="AQ297" s="106" t="s">
        <v>1037</v>
      </c>
      <c r="AR297" s="106" t="s">
        <v>1022</v>
      </c>
      <c r="AS297" s="106">
        <v>299956</v>
      </c>
    </row>
    <row r="298" spans="40:45" x14ac:dyDescent="0.25">
      <c r="AN298" s="106" t="s">
        <v>1052</v>
      </c>
      <c r="AO298" s="106"/>
      <c r="AP298" s="106"/>
      <c r="AQ298" s="106" t="s">
        <v>1038</v>
      </c>
      <c r="AR298" s="106" t="s">
        <v>1022</v>
      </c>
      <c r="AS298" s="106">
        <v>530113</v>
      </c>
    </row>
    <row r="299" spans="40:45" x14ac:dyDescent="0.25">
      <c r="AN299" s="106" t="s">
        <v>1052</v>
      </c>
      <c r="AO299" s="106"/>
      <c r="AP299" s="106"/>
      <c r="AQ299" s="106" t="s">
        <v>3</v>
      </c>
      <c r="AR299" s="106" t="s">
        <v>1022</v>
      </c>
      <c r="AS299" s="106">
        <v>1447224</v>
      </c>
    </row>
    <row r="300" spans="40:45" x14ac:dyDescent="0.25">
      <c r="AN300" s="106" t="s">
        <v>1053</v>
      </c>
      <c r="AO300" s="106"/>
      <c r="AP300" s="106"/>
      <c r="AQ300" s="106" t="s">
        <v>1030</v>
      </c>
      <c r="AR300" s="106" t="s">
        <v>1022</v>
      </c>
      <c r="AS300" s="106">
        <v>1931377</v>
      </c>
    </row>
    <row r="301" spans="40:45" x14ac:dyDescent="0.25">
      <c r="AN301" s="106" t="s">
        <v>1053</v>
      </c>
      <c r="AO301" s="106"/>
      <c r="AP301" s="106"/>
      <c r="AQ301" s="106" t="s">
        <v>1031</v>
      </c>
      <c r="AR301" s="106" t="s">
        <v>1022</v>
      </c>
      <c r="AS301" s="106">
        <v>549995</v>
      </c>
    </row>
    <row r="302" spans="40:45" x14ac:dyDescent="0.25">
      <c r="AN302" s="106" t="s">
        <v>1053</v>
      </c>
      <c r="AO302" s="106"/>
      <c r="AP302" s="106"/>
      <c r="AQ302" s="106" t="s">
        <v>1032</v>
      </c>
      <c r="AR302" s="106" t="s">
        <v>1022</v>
      </c>
      <c r="AS302" s="106">
        <v>720040</v>
      </c>
    </row>
    <row r="303" spans="40:45" x14ac:dyDescent="0.25">
      <c r="AN303" s="106" t="s">
        <v>1053</v>
      </c>
      <c r="AO303" s="106"/>
      <c r="AP303" s="106"/>
      <c r="AQ303" s="106" t="s">
        <v>1033</v>
      </c>
      <c r="AR303" s="106" t="s">
        <v>1022</v>
      </c>
      <c r="AS303" s="106">
        <v>1058017</v>
      </c>
    </row>
    <row r="304" spans="40:45" x14ac:dyDescent="0.25">
      <c r="AN304" s="106" t="s">
        <v>1053</v>
      </c>
      <c r="AO304" s="106"/>
      <c r="AP304" s="106"/>
      <c r="AQ304" s="106" t="s">
        <v>1034</v>
      </c>
      <c r="AR304" s="106" t="s">
        <v>1022</v>
      </c>
      <c r="AS304" s="106">
        <v>461937</v>
      </c>
    </row>
    <row r="305" spans="40:45" x14ac:dyDescent="0.25">
      <c r="AN305" s="106" t="s">
        <v>1053</v>
      </c>
      <c r="AO305" s="106"/>
      <c r="AP305" s="106"/>
      <c r="AQ305" s="106" t="s">
        <v>1035</v>
      </c>
      <c r="AR305" s="106" t="s">
        <v>1022</v>
      </c>
      <c r="AS305" s="106">
        <v>610105</v>
      </c>
    </row>
    <row r="306" spans="40:45" x14ac:dyDescent="0.25">
      <c r="AN306" s="106" t="s">
        <v>1053</v>
      </c>
      <c r="AO306" s="106"/>
      <c r="AP306" s="106"/>
      <c r="AQ306" s="106" t="s">
        <v>1036</v>
      </c>
      <c r="AR306" s="106" t="s">
        <v>1022</v>
      </c>
      <c r="AS306" s="106">
        <v>441363</v>
      </c>
    </row>
    <row r="307" spans="40:45" x14ac:dyDescent="0.25">
      <c r="AN307" s="106" t="s">
        <v>1053</v>
      </c>
      <c r="AO307" s="106"/>
      <c r="AP307" s="106"/>
      <c r="AQ307" s="106" t="s">
        <v>1037</v>
      </c>
      <c r="AR307" s="106" t="s">
        <v>1022</v>
      </c>
      <c r="AS307" s="106">
        <v>452839</v>
      </c>
    </row>
    <row r="308" spans="40:45" x14ac:dyDescent="0.25">
      <c r="AN308" s="106" t="s">
        <v>1053</v>
      </c>
      <c r="AO308" s="106"/>
      <c r="AP308" s="106"/>
      <c r="AQ308" s="106" t="s">
        <v>1038</v>
      </c>
      <c r="AR308" s="106" t="s">
        <v>1022</v>
      </c>
      <c r="AS308" s="106">
        <v>484577</v>
      </c>
    </row>
    <row r="309" spans="40:45" x14ac:dyDescent="0.25">
      <c r="AN309" s="106" t="s">
        <v>1053</v>
      </c>
      <c r="AO309" s="106"/>
      <c r="AP309" s="106"/>
      <c r="AQ309" s="106" t="s">
        <v>3</v>
      </c>
      <c r="AR309" s="106" t="s">
        <v>1022</v>
      </c>
      <c r="AS309" s="106">
        <v>6710250</v>
      </c>
    </row>
    <row r="310" spans="40:45" x14ac:dyDescent="0.25">
      <c r="AN310" s="106" t="s">
        <v>1054</v>
      </c>
      <c r="AO310" s="106"/>
      <c r="AP310" s="106"/>
      <c r="AQ310" s="106" t="s">
        <v>1030</v>
      </c>
      <c r="AR310" s="106" t="s">
        <v>1022</v>
      </c>
      <c r="AS310" s="106">
        <v>153019</v>
      </c>
    </row>
    <row r="311" spans="40:45" x14ac:dyDescent="0.25">
      <c r="AN311" s="106" t="s">
        <v>1054</v>
      </c>
      <c r="AO311" s="106"/>
      <c r="AP311" s="106"/>
      <c r="AQ311" s="106" t="s">
        <v>1031</v>
      </c>
      <c r="AR311" s="106" t="s">
        <v>1022</v>
      </c>
      <c r="AS311" s="106">
        <v>121054</v>
      </c>
    </row>
    <row r="312" spans="40:45" x14ac:dyDescent="0.25">
      <c r="AN312" s="106" t="s">
        <v>1054</v>
      </c>
      <c r="AO312" s="106"/>
      <c r="AP312" s="106"/>
      <c r="AQ312" s="106" t="s">
        <v>1032</v>
      </c>
      <c r="AR312" s="106" t="s">
        <v>1022</v>
      </c>
      <c r="AS312" s="106">
        <v>168103</v>
      </c>
    </row>
    <row r="313" spans="40:45" x14ac:dyDescent="0.25">
      <c r="AN313" s="106" t="s">
        <v>1054</v>
      </c>
      <c r="AO313" s="106"/>
      <c r="AP313" s="106"/>
      <c r="AQ313" s="106" t="s">
        <v>1033</v>
      </c>
      <c r="AR313" s="106" t="s">
        <v>1022</v>
      </c>
      <c r="AS313" s="106">
        <v>473446</v>
      </c>
    </row>
    <row r="314" spans="40:45" x14ac:dyDescent="0.25">
      <c r="AN314" s="106" t="s">
        <v>1054</v>
      </c>
      <c r="AO314" s="106"/>
      <c r="AP314" s="106"/>
      <c r="AQ314" s="106" t="s">
        <v>1034</v>
      </c>
      <c r="AR314" s="106" t="s">
        <v>1022</v>
      </c>
      <c r="AS314" s="106">
        <v>44236</v>
      </c>
    </row>
    <row r="315" spans="40:45" x14ac:dyDescent="0.25">
      <c r="AN315" s="106" t="s">
        <v>1054</v>
      </c>
      <c r="AO315" s="106"/>
      <c r="AP315" s="106"/>
      <c r="AQ315" s="106" t="s">
        <v>1035</v>
      </c>
      <c r="AR315" s="106" t="s">
        <v>1022</v>
      </c>
      <c r="AS315" s="106">
        <v>219138</v>
      </c>
    </row>
    <row r="316" spans="40:45" x14ac:dyDescent="0.25">
      <c r="AN316" s="106" t="s">
        <v>1054</v>
      </c>
      <c r="AO316" s="106"/>
      <c r="AP316" s="106"/>
      <c r="AQ316" s="106" t="s">
        <v>1036</v>
      </c>
      <c r="AR316" s="106" t="s">
        <v>1022</v>
      </c>
      <c r="AS316" s="106">
        <v>3885</v>
      </c>
    </row>
    <row r="317" spans="40:45" x14ac:dyDescent="0.25">
      <c r="AN317" s="106" t="s">
        <v>1054</v>
      </c>
      <c r="AO317" s="106"/>
      <c r="AP317" s="106"/>
      <c r="AQ317" s="106" t="s">
        <v>1037</v>
      </c>
      <c r="AR317" s="106" t="s">
        <v>1022</v>
      </c>
      <c r="AS317" s="106">
        <v>228800</v>
      </c>
    </row>
    <row r="318" spans="40:45" x14ac:dyDescent="0.25">
      <c r="AN318" s="106" t="s">
        <v>1054</v>
      </c>
      <c r="AO318" s="106"/>
      <c r="AP318" s="106"/>
      <c r="AQ318" s="106" t="s">
        <v>1038</v>
      </c>
      <c r="AR318" s="106" t="s">
        <v>1022</v>
      </c>
      <c r="AS318" s="106">
        <v>89812</v>
      </c>
    </row>
    <row r="319" spans="40:45" x14ac:dyDescent="0.25">
      <c r="AN319" s="106" t="s">
        <v>1054</v>
      </c>
      <c r="AO319" s="106"/>
      <c r="AP319" s="106"/>
      <c r="AQ319" s="106" t="s">
        <v>3</v>
      </c>
      <c r="AR319" s="106" t="s">
        <v>1022</v>
      </c>
      <c r="AS319" s="106">
        <v>1501493</v>
      </c>
    </row>
    <row r="320" spans="40:45" x14ac:dyDescent="0.25">
      <c r="AN320" s="106" t="s">
        <v>1055</v>
      </c>
      <c r="AO320" s="106"/>
      <c r="AP320" s="106"/>
      <c r="AQ320" s="106" t="s">
        <v>1030</v>
      </c>
      <c r="AR320" s="106" t="s">
        <v>1022</v>
      </c>
      <c r="AS320" s="106">
        <v>1143379</v>
      </c>
    </row>
    <row r="321" spans="40:45" x14ac:dyDescent="0.25">
      <c r="AN321" s="106" t="s">
        <v>1055</v>
      </c>
      <c r="AO321" s="106"/>
      <c r="AP321" s="106"/>
      <c r="AQ321" s="106" t="s">
        <v>1031</v>
      </c>
      <c r="AR321" s="106" t="s">
        <v>1022</v>
      </c>
      <c r="AS321" s="106">
        <v>522329</v>
      </c>
    </row>
    <row r="322" spans="40:45" x14ac:dyDescent="0.25">
      <c r="AN322" s="106" t="s">
        <v>1055</v>
      </c>
      <c r="AO322" s="106"/>
      <c r="AP322" s="106"/>
      <c r="AQ322" s="106" t="s">
        <v>1032</v>
      </c>
      <c r="AR322" s="106" t="s">
        <v>1022</v>
      </c>
      <c r="AS322" s="106">
        <v>560744</v>
      </c>
    </row>
    <row r="323" spans="40:45" x14ac:dyDescent="0.25">
      <c r="AN323" s="106" t="s">
        <v>1055</v>
      </c>
      <c r="AO323" s="106"/>
      <c r="AP323" s="106"/>
      <c r="AQ323" s="106" t="s">
        <v>1033</v>
      </c>
      <c r="AR323" s="106" t="s">
        <v>1022</v>
      </c>
      <c r="AS323" s="106">
        <v>1314471</v>
      </c>
    </row>
    <row r="324" spans="40:45" x14ac:dyDescent="0.25">
      <c r="AN324" s="106" t="s">
        <v>1055</v>
      </c>
      <c r="AO324" s="106"/>
      <c r="AP324" s="106"/>
      <c r="AQ324" s="106" t="s">
        <v>1034</v>
      </c>
      <c r="AR324" s="106" t="s">
        <v>1022</v>
      </c>
      <c r="AS324" s="106">
        <v>611196</v>
      </c>
    </row>
    <row r="325" spans="40:45" x14ac:dyDescent="0.25">
      <c r="AN325" s="106" t="s">
        <v>1055</v>
      </c>
      <c r="AO325" s="106"/>
      <c r="AP325" s="106"/>
      <c r="AQ325" s="106" t="s">
        <v>1035</v>
      </c>
      <c r="AR325" s="106" t="s">
        <v>1022</v>
      </c>
      <c r="AS325" s="106">
        <v>1031163</v>
      </c>
    </row>
    <row r="326" spans="40:45" x14ac:dyDescent="0.25">
      <c r="AN326" s="106" t="s">
        <v>1055</v>
      </c>
      <c r="AO326" s="106"/>
      <c r="AP326" s="106"/>
      <c r="AQ326" s="106" t="s">
        <v>1036</v>
      </c>
      <c r="AR326" s="106" t="s">
        <v>1022</v>
      </c>
      <c r="AS326" s="106">
        <v>213097</v>
      </c>
    </row>
    <row r="327" spans="40:45" x14ac:dyDescent="0.25">
      <c r="AN327" s="106" t="s">
        <v>1055</v>
      </c>
      <c r="AO327" s="106"/>
      <c r="AP327" s="106"/>
      <c r="AQ327" s="106" t="s">
        <v>1037</v>
      </c>
      <c r="AR327" s="106" t="s">
        <v>1022</v>
      </c>
      <c r="AS327" s="106">
        <v>936386</v>
      </c>
    </row>
    <row r="328" spans="40:45" x14ac:dyDescent="0.25">
      <c r="AN328" s="106" t="s">
        <v>1055</v>
      </c>
      <c r="AO328" s="106"/>
      <c r="AP328" s="106"/>
      <c r="AQ328" s="106" t="s">
        <v>1038</v>
      </c>
      <c r="AR328" s="106" t="s">
        <v>1022</v>
      </c>
      <c r="AS328" s="106">
        <v>1256921</v>
      </c>
    </row>
    <row r="329" spans="40:45" x14ac:dyDescent="0.25">
      <c r="AN329" s="106" t="s">
        <v>1055</v>
      </c>
      <c r="AO329" s="106"/>
      <c r="AP329" s="106"/>
      <c r="AQ329" s="106" t="s">
        <v>3</v>
      </c>
      <c r="AR329" s="106" t="s">
        <v>1022</v>
      </c>
      <c r="AS329" s="106">
        <v>7589686</v>
      </c>
    </row>
    <row r="330" spans="40:45" x14ac:dyDescent="0.25">
      <c r="AN330" s="106" t="s">
        <v>1055</v>
      </c>
      <c r="AO330" s="106"/>
      <c r="AP330" s="106"/>
      <c r="AQ330" s="106" t="s">
        <v>1030</v>
      </c>
      <c r="AR330" s="106" t="s">
        <v>1022</v>
      </c>
      <c r="AS330" s="106">
        <v>1151048</v>
      </c>
    </row>
    <row r="331" spans="40:45" x14ac:dyDescent="0.25">
      <c r="AN331" s="106" t="s">
        <v>1055</v>
      </c>
      <c r="AO331" s="106"/>
      <c r="AP331" s="106"/>
      <c r="AQ331" s="106" t="s">
        <v>1031</v>
      </c>
      <c r="AR331" s="106" t="s">
        <v>1022</v>
      </c>
      <c r="AS331" s="106">
        <v>1138507</v>
      </c>
    </row>
    <row r="332" spans="40:45" x14ac:dyDescent="0.25">
      <c r="AN332" s="106" t="s">
        <v>1055</v>
      </c>
      <c r="AO332" s="106"/>
      <c r="AP332" s="106"/>
      <c r="AQ332" s="106" t="s">
        <v>1032</v>
      </c>
      <c r="AR332" s="106" t="s">
        <v>1022</v>
      </c>
      <c r="AS332" s="106">
        <v>335001</v>
      </c>
    </row>
    <row r="333" spans="40:45" x14ac:dyDescent="0.25">
      <c r="AN333" s="106" t="s">
        <v>1055</v>
      </c>
      <c r="AO333" s="106"/>
      <c r="AP333" s="106"/>
      <c r="AQ333" s="106" t="s">
        <v>1033</v>
      </c>
      <c r="AR333" s="106" t="s">
        <v>1022</v>
      </c>
      <c r="AS333" s="106">
        <v>426513</v>
      </c>
    </row>
    <row r="334" spans="40:45" x14ac:dyDescent="0.25">
      <c r="AN334" s="106" t="s">
        <v>1055</v>
      </c>
      <c r="AO334" s="106"/>
      <c r="AP334" s="106"/>
      <c r="AQ334" s="106" t="s">
        <v>1034</v>
      </c>
      <c r="AR334" s="106" t="s">
        <v>1022</v>
      </c>
      <c r="AS334" s="106">
        <v>1073301</v>
      </c>
    </row>
    <row r="335" spans="40:45" x14ac:dyDescent="0.25">
      <c r="AN335" s="106" t="s">
        <v>1055</v>
      </c>
      <c r="AO335" s="106"/>
      <c r="AP335" s="106"/>
      <c r="AQ335" s="106" t="s">
        <v>1035</v>
      </c>
      <c r="AR335" s="106" t="s">
        <v>1022</v>
      </c>
      <c r="AS335" s="106">
        <v>702061</v>
      </c>
    </row>
    <row r="336" spans="40:45" x14ac:dyDescent="0.25">
      <c r="AN336" s="106" t="s">
        <v>1055</v>
      </c>
      <c r="AO336" s="106"/>
      <c r="AP336" s="106"/>
      <c r="AQ336" s="106" t="s">
        <v>1036</v>
      </c>
      <c r="AR336" s="106" t="s">
        <v>1022</v>
      </c>
      <c r="AS336" s="106">
        <v>73529</v>
      </c>
    </row>
    <row r="337" spans="40:45" x14ac:dyDescent="0.25">
      <c r="AN337" s="106" t="s">
        <v>1055</v>
      </c>
      <c r="AO337" s="106"/>
      <c r="AP337" s="106"/>
      <c r="AQ337" s="106" t="s">
        <v>1037</v>
      </c>
      <c r="AR337" s="106" t="s">
        <v>1022</v>
      </c>
      <c r="AS337" s="106">
        <v>608784</v>
      </c>
    </row>
    <row r="338" spans="40:45" x14ac:dyDescent="0.25">
      <c r="AN338" s="106" t="s">
        <v>1055</v>
      </c>
      <c r="AO338" s="106"/>
      <c r="AP338" s="106"/>
      <c r="AQ338" s="106" t="s">
        <v>1038</v>
      </c>
      <c r="AR338" s="106" t="s">
        <v>1022</v>
      </c>
      <c r="AS338" s="106">
        <v>520264</v>
      </c>
    </row>
    <row r="339" spans="40:45" x14ac:dyDescent="0.25">
      <c r="AN339" s="106" t="s">
        <v>1055</v>
      </c>
      <c r="AO339" s="106"/>
      <c r="AP339" s="106"/>
      <c r="AQ339" s="106" t="s">
        <v>3</v>
      </c>
      <c r="AR339" s="106" t="s">
        <v>1022</v>
      </c>
      <c r="AS339" s="106">
        <v>6029008</v>
      </c>
    </row>
    <row r="340" spans="40:45" x14ac:dyDescent="0.25">
      <c r="AN340" s="106" t="s">
        <v>1040</v>
      </c>
      <c r="AO340" s="106"/>
      <c r="AP340" s="106"/>
      <c r="AQ340" s="106" t="s">
        <v>1030</v>
      </c>
      <c r="AR340" s="106" t="s">
        <v>1022</v>
      </c>
      <c r="AS340" s="106">
        <v>57541416</v>
      </c>
    </row>
    <row r="341" spans="40:45" x14ac:dyDescent="0.25">
      <c r="AN341" s="106" t="s">
        <v>1040</v>
      </c>
      <c r="AO341" s="106"/>
      <c r="AP341" s="106"/>
      <c r="AQ341" s="106" t="s">
        <v>1031</v>
      </c>
      <c r="AR341" s="106" t="s">
        <v>1022</v>
      </c>
      <c r="AS341" s="106">
        <v>23453199</v>
      </c>
    </row>
    <row r="342" spans="40:45" x14ac:dyDescent="0.25">
      <c r="AN342" s="106" t="s">
        <v>1040</v>
      </c>
      <c r="AO342" s="106"/>
      <c r="AP342" s="106"/>
      <c r="AQ342" s="106" t="s">
        <v>1032</v>
      </c>
      <c r="AR342" s="106" t="s">
        <v>1022</v>
      </c>
      <c r="AS342" s="106">
        <v>16811569</v>
      </c>
    </row>
    <row r="343" spans="40:45" x14ac:dyDescent="0.25">
      <c r="AN343" s="106" t="s">
        <v>1040</v>
      </c>
      <c r="AO343" s="106"/>
      <c r="AP343" s="106"/>
      <c r="AQ343" s="106" t="s">
        <v>1033</v>
      </c>
      <c r="AR343" s="106" t="s">
        <v>1022</v>
      </c>
      <c r="AS343" s="106">
        <v>43019635</v>
      </c>
    </row>
    <row r="344" spans="40:45" x14ac:dyDescent="0.25">
      <c r="AN344" s="106" t="s">
        <v>1040</v>
      </c>
      <c r="AO344" s="106"/>
      <c r="AP344" s="106"/>
      <c r="AQ344" s="106" t="s">
        <v>1034</v>
      </c>
      <c r="AR344" s="106" t="s">
        <v>1022</v>
      </c>
      <c r="AS344" s="106">
        <v>32635507</v>
      </c>
    </row>
    <row r="345" spans="40:45" x14ac:dyDescent="0.25">
      <c r="AN345" s="106" t="s">
        <v>1040</v>
      </c>
      <c r="AO345" s="106"/>
      <c r="AP345" s="106"/>
      <c r="AQ345" s="106" t="s">
        <v>1035</v>
      </c>
      <c r="AR345" s="106" t="s">
        <v>1022</v>
      </c>
      <c r="AS345" s="106">
        <v>32927283</v>
      </c>
    </row>
    <row r="346" spans="40:45" x14ac:dyDescent="0.25">
      <c r="AN346" s="106" t="s">
        <v>1040</v>
      </c>
      <c r="AO346" s="106"/>
      <c r="AP346" s="106"/>
      <c r="AQ346" s="106" t="s">
        <v>1036</v>
      </c>
      <c r="AR346" s="106" t="s">
        <v>1022</v>
      </c>
      <c r="AS346" s="106">
        <v>30015723</v>
      </c>
    </row>
    <row r="347" spans="40:45" x14ac:dyDescent="0.25">
      <c r="AN347" s="106" t="s">
        <v>1040</v>
      </c>
      <c r="AO347" s="106"/>
      <c r="AP347" s="106"/>
      <c r="AQ347" s="106" t="s">
        <v>1037</v>
      </c>
      <c r="AR347" s="106" t="s">
        <v>1022</v>
      </c>
      <c r="AS347" s="106">
        <v>36076247</v>
      </c>
    </row>
    <row r="348" spans="40:45" x14ac:dyDescent="0.25">
      <c r="AN348" s="106" t="s">
        <v>1040</v>
      </c>
      <c r="AO348" s="106"/>
      <c r="AP348" s="106"/>
      <c r="AQ348" s="106" t="s">
        <v>1038</v>
      </c>
      <c r="AR348" s="106" t="s">
        <v>1022</v>
      </c>
      <c r="AS348" s="106">
        <v>25973259</v>
      </c>
    </row>
    <row r="349" spans="40:45" x14ac:dyDescent="0.25">
      <c r="AN349" s="106" t="s">
        <v>1040</v>
      </c>
      <c r="AO349" s="106"/>
      <c r="AP349" s="106"/>
      <c r="AQ349" s="106" t="s">
        <v>3</v>
      </c>
      <c r="AR349" s="106" t="s">
        <v>1022</v>
      </c>
      <c r="AS349" s="106">
        <v>298453838</v>
      </c>
    </row>
    <row r="350" spans="40:45" x14ac:dyDescent="0.25">
      <c r="AN350" s="106" t="s">
        <v>1056</v>
      </c>
      <c r="AO350" s="106"/>
      <c r="AP350" s="106"/>
      <c r="AQ350" s="106" t="s">
        <v>1030</v>
      </c>
      <c r="AR350" s="106" t="s">
        <v>1022</v>
      </c>
      <c r="AS350" s="106">
        <v>25040520</v>
      </c>
    </row>
    <row r="351" spans="40:45" x14ac:dyDescent="0.25">
      <c r="AN351" s="106" t="s">
        <v>1056</v>
      </c>
      <c r="AO351" s="106"/>
      <c r="AP351" s="106"/>
      <c r="AQ351" s="106" t="s">
        <v>1031</v>
      </c>
      <c r="AR351" s="106" t="s">
        <v>1022</v>
      </c>
      <c r="AS351" s="106">
        <v>12684432</v>
      </c>
    </row>
    <row r="352" spans="40:45" x14ac:dyDescent="0.25">
      <c r="AN352" s="106" t="s">
        <v>1056</v>
      </c>
      <c r="AO352" s="106"/>
      <c r="AP352" s="106"/>
      <c r="AQ352" s="106" t="s">
        <v>1032</v>
      </c>
      <c r="AR352" s="106" t="s">
        <v>1022</v>
      </c>
      <c r="AS352" s="106">
        <v>7011082</v>
      </c>
    </row>
    <row r="353" spans="40:45" x14ac:dyDescent="0.25">
      <c r="AN353" s="106" t="s">
        <v>1056</v>
      </c>
      <c r="AO353" s="106"/>
      <c r="AP353" s="106"/>
      <c r="AQ353" s="106" t="s">
        <v>1033</v>
      </c>
      <c r="AR353" s="106" t="s">
        <v>1022</v>
      </c>
      <c r="AS353" s="106">
        <v>26181033</v>
      </c>
    </row>
    <row r="354" spans="40:45" x14ac:dyDescent="0.25">
      <c r="AN354" s="106" t="s">
        <v>1056</v>
      </c>
      <c r="AO354" s="106"/>
      <c r="AP354" s="106"/>
      <c r="AQ354" s="106" t="s">
        <v>1034</v>
      </c>
      <c r="AR354" s="106" t="s">
        <v>1022</v>
      </c>
      <c r="AS354" s="106">
        <v>16947198</v>
      </c>
    </row>
    <row r="355" spans="40:45" x14ac:dyDescent="0.25">
      <c r="AN355" s="106" t="s">
        <v>1056</v>
      </c>
      <c r="AO355" s="106"/>
      <c r="AP355" s="106"/>
      <c r="AQ355" s="106" t="s">
        <v>1035</v>
      </c>
      <c r="AR355" s="106" t="s">
        <v>1022</v>
      </c>
      <c r="AS355" s="106">
        <v>20772640</v>
      </c>
    </row>
    <row r="356" spans="40:45" x14ac:dyDescent="0.25">
      <c r="AN356" s="106" t="s">
        <v>1056</v>
      </c>
      <c r="AO356" s="106"/>
      <c r="AP356" s="106"/>
      <c r="AQ356" s="106" t="s">
        <v>1036</v>
      </c>
      <c r="AR356" s="106" t="s">
        <v>1022</v>
      </c>
      <c r="AS356" s="106">
        <v>22382945</v>
      </c>
    </row>
    <row r="357" spans="40:45" x14ac:dyDescent="0.25">
      <c r="AN357" s="106" t="s">
        <v>1056</v>
      </c>
      <c r="AO357" s="106"/>
      <c r="AP357" s="106"/>
      <c r="AQ357" s="106" t="s">
        <v>1037</v>
      </c>
      <c r="AR357" s="106" t="s">
        <v>1022</v>
      </c>
      <c r="AS357" s="106">
        <v>19897389</v>
      </c>
    </row>
    <row r="358" spans="40:45" x14ac:dyDescent="0.25">
      <c r="AN358" s="106" t="s">
        <v>1056</v>
      </c>
      <c r="AO358" s="106"/>
      <c r="AP358" s="106"/>
      <c r="AQ358" s="106" t="s">
        <v>1038</v>
      </c>
      <c r="AR358" s="106" t="s">
        <v>1022</v>
      </c>
      <c r="AS358" s="106">
        <v>11283696</v>
      </c>
    </row>
    <row r="359" spans="40:45" x14ac:dyDescent="0.25">
      <c r="AN359" s="106" t="s">
        <v>1056</v>
      </c>
      <c r="AO359" s="106"/>
      <c r="AP359" s="106"/>
      <c r="AQ359" s="106" t="s">
        <v>3</v>
      </c>
      <c r="AR359" s="106" t="s">
        <v>1022</v>
      </c>
      <c r="AS359" s="106">
        <v>162200936</v>
      </c>
    </row>
    <row r="360" spans="40:45" x14ac:dyDescent="0.25">
      <c r="AN360" s="106" t="s">
        <v>1057</v>
      </c>
      <c r="AO360" s="106"/>
      <c r="AP360" s="106"/>
      <c r="AQ360" s="106" t="s">
        <v>1030</v>
      </c>
      <c r="AR360" s="106" t="s">
        <v>1022</v>
      </c>
      <c r="AS360" s="106">
        <v>10125293</v>
      </c>
    </row>
    <row r="361" spans="40:45" x14ac:dyDescent="0.25">
      <c r="AN361" s="106" t="s">
        <v>1057</v>
      </c>
      <c r="AO361" s="106"/>
      <c r="AP361" s="106"/>
      <c r="AQ361" s="106" t="s">
        <v>1031</v>
      </c>
      <c r="AR361" s="106" t="s">
        <v>1022</v>
      </c>
      <c r="AS361" s="106">
        <v>3003348</v>
      </c>
    </row>
    <row r="362" spans="40:45" x14ac:dyDescent="0.25">
      <c r="AN362" s="106" t="s">
        <v>1057</v>
      </c>
      <c r="AO362" s="106"/>
      <c r="AP362" s="106"/>
      <c r="AQ362" s="106" t="s">
        <v>1032</v>
      </c>
      <c r="AR362" s="106" t="s">
        <v>1022</v>
      </c>
      <c r="AS362" s="106">
        <v>2088431</v>
      </c>
    </row>
    <row r="363" spans="40:45" x14ac:dyDescent="0.25">
      <c r="AN363" s="106" t="s">
        <v>1057</v>
      </c>
      <c r="AO363" s="106"/>
      <c r="AP363" s="106"/>
      <c r="AQ363" s="106" t="s">
        <v>1033</v>
      </c>
      <c r="AR363" s="106" t="s">
        <v>1022</v>
      </c>
      <c r="AS363" s="106">
        <v>2973572</v>
      </c>
    </row>
    <row r="364" spans="40:45" x14ac:dyDescent="0.25">
      <c r="AN364" s="106" t="s">
        <v>1057</v>
      </c>
      <c r="AO364" s="106"/>
      <c r="AP364" s="106"/>
      <c r="AQ364" s="106" t="s">
        <v>1034</v>
      </c>
      <c r="AR364" s="106" t="s">
        <v>1022</v>
      </c>
      <c r="AS364" s="106">
        <v>4582965</v>
      </c>
    </row>
    <row r="365" spans="40:45" x14ac:dyDescent="0.25">
      <c r="AN365" s="106" t="s">
        <v>1057</v>
      </c>
      <c r="AO365" s="106"/>
      <c r="AP365" s="106"/>
      <c r="AQ365" s="106" t="s">
        <v>1035</v>
      </c>
      <c r="AR365" s="106" t="s">
        <v>1022</v>
      </c>
      <c r="AS365" s="106">
        <v>3009819</v>
      </c>
    </row>
    <row r="366" spans="40:45" x14ac:dyDescent="0.25">
      <c r="AN366" s="106" t="s">
        <v>1057</v>
      </c>
      <c r="AO366" s="106"/>
      <c r="AP366" s="106"/>
      <c r="AQ366" s="106" t="s">
        <v>1036</v>
      </c>
      <c r="AR366" s="106" t="s">
        <v>1022</v>
      </c>
      <c r="AS366" s="106">
        <v>2614592</v>
      </c>
    </row>
    <row r="367" spans="40:45" x14ac:dyDescent="0.25">
      <c r="AN367" s="106" t="s">
        <v>1057</v>
      </c>
      <c r="AO367" s="106"/>
      <c r="AP367" s="106"/>
      <c r="AQ367" s="106" t="s">
        <v>1037</v>
      </c>
      <c r="AR367" s="106" t="s">
        <v>1022</v>
      </c>
      <c r="AS367" s="106">
        <v>3947905</v>
      </c>
    </row>
    <row r="368" spans="40:45" x14ac:dyDescent="0.25">
      <c r="AN368" s="106" t="s">
        <v>1057</v>
      </c>
      <c r="AO368" s="106"/>
      <c r="AP368" s="106"/>
      <c r="AQ368" s="106" t="s">
        <v>1038</v>
      </c>
      <c r="AR368" s="106" t="s">
        <v>1022</v>
      </c>
      <c r="AS368" s="106">
        <v>4414775</v>
      </c>
    </row>
    <row r="369" spans="40:45" x14ac:dyDescent="0.25">
      <c r="AN369" s="106" t="s">
        <v>1057</v>
      </c>
      <c r="AO369" s="106"/>
      <c r="AP369" s="106"/>
      <c r="AQ369" s="106" t="s">
        <v>3</v>
      </c>
      <c r="AR369" s="106" t="s">
        <v>1022</v>
      </c>
      <c r="AS369" s="106">
        <v>36760699</v>
      </c>
    </row>
    <row r="370" spans="40:45" x14ac:dyDescent="0.25">
      <c r="AN370" s="106" t="s">
        <v>1058</v>
      </c>
      <c r="AO370" s="106"/>
      <c r="AP370" s="106"/>
      <c r="AQ370" s="106" t="s">
        <v>1030</v>
      </c>
      <c r="AR370" s="106" t="s">
        <v>1022</v>
      </c>
      <c r="AS370" s="106">
        <v>604466</v>
      </c>
    </row>
    <row r="371" spans="40:45" x14ac:dyDescent="0.25">
      <c r="AN371" s="106" t="s">
        <v>1058</v>
      </c>
      <c r="AO371" s="106"/>
      <c r="AP371" s="106"/>
      <c r="AQ371" s="106" t="s">
        <v>1031</v>
      </c>
      <c r="AR371" s="106" t="s">
        <v>1022</v>
      </c>
      <c r="AS371" s="106">
        <v>119935</v>
      </c>
    </row>
    <row r="372" spans="40:45" x14ac:dyDescent="0.25">
      <c r="AN372" s="106" t="s">
        <v>1058</v>
      </c>
      <c r="AO372" s="106"/>
      <c r="AP372" s="106"/>
      <c r="AQ372" s="106" t="s">
        <v>1032</v>
      </c>
      <c r="AR372" s="106" t="s">
        <v>1022</v>
      </c>
      <c r="AS372" s="106">
        <v>195148</v>
      </c>
    </row>
    <row r="373" spans="40:45" x14ac:dyDescent="0.25">
      <c r="AN373" s="106" t="s">
        <v>1058</v>
      </c>
      <c r="AO373" s="106"/>
      <c r="AP373" s="106"/>
      <c r="AQ373" s="106" t="s">
        <v>1033</v>
      </c>
      <c r="AR373" s="106" t="s">
        <v>1022</v>
      </c>
      <c r="AS373" s="106">
        <v>316234</v>
      </c>
    </row>
    <row r="374" spans="40:45" x14ac:dyDescent="0.25">
      <c r="AN374" s="106" t="s">
        <v>1058</v>
      </c>
      <c r="AO374" s="106"/>
      <c r="AP374" s="106"/>
      <c r="AQ374" s="106" t="s">
        <v>1034</v>
      </c>
      <c r="AR374" s="106" t="s">
        <v>1022</v>
      </c>
      <c r="AS374" s="106">
        <v>510834</v>
      </c>
    </row>
    <row r="375" spans="40:45" x14ac:dyDescent="0.25">
      <c r="AN375" s="106" t="s">
        <v>1058</v>
      </c>
      <c r="AO375" s="106"/>
      <c r="AP375" s="106"/>
      <c r="AQ375" s="106" t="s">
        <v>1035</v>
      </c>
      <c r="AR375" s="106" t="s">
        <v>1022</v>
      </c>
      <c r="AS375" s="106">
        <v>206451</v>
      </c>
    </row>
    <row r="376" spans="40:45" x14ac:dyDescent="0.25">
      <c r="AN376" s="106" t="s">
        <v>1058</v>
      </c>
      <c r="AO376" s="106"/>
      <c r="AP376" s="106"/>
      <c r="AQ376" s="106" t="s">
        <v>1036</v>
      </c>
      <c r="AR376" s="106" t="s">
        <v>1022</v>
      </c>
      <c r="AS376" s="106">
        <v>51047</v>
      </c>
    </row>
    <row r="377" spans="40:45" x14ac:dyDescent="0.25">
      <c r="AN377" s="106" t="s">
        <v>1058</v>
      </c>
      <c r="AO377" s="106"/>
      <c r="AP377" s="106"/>
      <c r="AQ377" s="106" t="s">
        <v>1037</v>
      </c>
      <c r="AR377" s="106" t="s">
        <v>1022</v>
      </c>
      <c r="AS377" s="106">
        <v>348110</v>
      </c>
    </row>
    <row r="378" spans="40:45" x14ac:dyDescent="0.25">
      <c r="AN378" s="106" t="s">
        <v>1058</v>
      </c>
      <c r="AO378" s="106"/>
      <c r="AP378" s="106"/>
      <c r="AQ378" s="106" t="s">
        <v>1038</v>
      </c>
      <c r="AR378" s="106" t="s">
        <v>1022</v>
      </c>
      <c r="AS378" s="106">
        <v>250889</v>
      </c>
    </row>
    <row r="379" spans="40:45" x14ac:dyDescent="0.25">
      <c r="AN379" s="106" t="s">
        <v>1058</v>
      </c>
      <c r="AO379" s="106"/>
      <c r="AP379" s="106"/>
      <c r="AQ379" s="106" t="s">
        <v>3</v>
      </c>
      <c r="AR379" s="106" t="s">
        <v>1022</v>
      </c>
      <c r="AS379" s="106">
        <v>2603114</v>
      </c>
    </row>
    <row r="380" spans="40:45" x14ac:dyDescent="0.25">
      <c r="AN380" s="106" t="s">
        <v>1059</v>
      </c>
      <c r="AO380" s="106"/>
      <c r="AP380" s="106"/>
      <c r="AQ380" s="106" t="s">
        <v>1030</v>
      </c>
      <c r="AR380" s="106" t="s">
        <v>1022</v>
      </c>
      <c r="AS380" s="106">
        <v>776502</v>
      </c>
    </row>
    <row r="381" spans="40:45" x14ac:dyDescent="0.25">
      <c r="AN381" s="106" t="s">
        <v>1059</v>
      </c>
      <c r="AO381" s="106"/>
      <c r="AP381" s="106"/>
      <c r="AQ381" s="106" t="s">
        <v>1031</v>
      </c>
      <c r="AR381" s="106" t="s">
        <v>1022</v>
      </c>
      <c r="AS381" s="106">
        <v>111057</v>
      </c>
    </row>
    <row r="382" spans="40:45" x14ac:dyDescent="0.25">
      <c r="AN382" s="106" t="s">
        <v>1059</v>
      </c>
      <c r="AO382" s="106"/>
      <c r="AP382" s="106"/>
      <c r="AQ382" s="106" t="s">
        <v>1032</v>
      </c>
      <c r="AR382" s="106" t="s">
        <v>1022</v>
      </c>
      <c r="AS382" s="106">
        <v>184888</v>
      </c>
    </row>
    <row r="383" spans="40:45" x14ac:dyDescent="0.25">
      <c r="AN383" s="106" t="s">
        <v>1059</v>
      </c>
      <c r="AO383" s="106"/>
      <c r="AP383" s="106"/>
      <c r="AQ383" s="106" t="s">
        <v>1033</v>
      </c>
      <c r="AR383" s="106" t="s">
        <v>1022</v>
      </c>
      <c r="AS383" s="106">
        <v>203903</v>
      </c>
    </row>
    <row r="384" spans="40:45" x14ac:dyDescent="0.25">
      <c r="AN384" s="106" t="s">
        <v>1059</v>
      </c>
      <c r="AO384" s="106"/>
      <c r="AP384" s="106"/>
      <c r="AQ384" s="106" t="s">
        <v>1034</v>
      </c>
      <c r="AR384" s="106" t="s">
        <v>1022</v>
      </c>
      <c r="AS384" s="106">
        <v>122291</v>
      </c>
    </row>
    <row r="385" spans="40:45" x14ac:dyDescent="0.25">
      <c r="AN385" s="106" t="s">
        <v>1059</v>
      </c>
      <c r="AO385" s="106"/>
      <c r="AP385" s="106"/>
      <c r="AQ385" s="106" t="s">
        <v>1035</v>
      </c>
      <c r="AR385" s="106" t="s">
        <v>1022</v>
      </c>
      <c r="AS385" s="106">
        <v>148427</v>
      </c>
    </row>
    <row r="386" spans="40:45" x14ac:dyDescent="0.25">
      <c r="AN386" s="106" t="s">
        <v>1059</v>
      </c>
      <c r="AO386" s="106"/>
      <c r="AP386" s="106"/>
      <c r="AQ386" s="106" t="s">
        <v>1036</v>
      </c>
      <c r="AR386" s="106" t="s">
        <v>1022</v>
      </c>
      <c r="AS386" s="106">
        <v>111214</v>
      </c>
    </row>
    <row r="387" spans="40:45" x14ac:dyDescent="0.25">
      <c r="AN387" s="106" t="s">
        <v>1059</v>
      </c>
      <c r="AO387" s="106"/>
      <c r="AP387" s="106"/>
      <c r="AQ387" s="106" t="s">
        <v>1037</v>
      </c>
      <c r="AR387" s="106" t="s">
        <v>1022</v>
      </c>
      <c r="AS387" s="106">
        <v>286848</v>
      </c>
    </row>
    <row r="388" spans="40:45" x14ac:dyDescent="0.25">
      <c r="AN388" s="106" t="s">
        <v>1059</v>
      </c>
      <c r="AO388" s="106"/>
      <c r="AP388" s="106"/>
      <c r="AQ388" s="106" t="s">
        <v>1038</v>
      </c>
      <c r="AR388" s="106" t="s">
        <v>1022</v>
      </c>
      <c r="AS388" s="106">
        <v>770070</v>
      </c>
    </row>
    <row r="389" spans="40:45" x14ac:dyDescent="0.25">
      <c r="AN389" s="106" t="s">
        <v>1059</v>
      </c>
      <c r="AO389" s="106"/>
      <c r="AP389" s="106"/>
      <c r="AQ389" s="106" t="s">
        <v>3</v>
      </c>
      <c r="AR389" s="106" t="s">
        <v>1022</v>
      </c>
      <c r="AS389" s="106">
        <v>2715200</v>
      </c>
    </row>
    <row r="390" spans="40:45" x14ac:dyDescent="0.25">
      <c r="AN390" s="106" t="s">
        <v>1060</v>
      </c>
      <c r="AO390" s="106"/>
      <c r="AP390" s="106"/>
      <c r="AQ390" s="106" t="s">
        <v>1030</v>
      </c>
      <c r="AR390" s="106" t="s">
        <v>1022</v>
      </c>
      <c r="AS390" s="106">
        <v>2611249</v>
      </c>
    </row>
    <row r="391" spans="40:45" x14ac:dyDescent="0.25">
      <c r="AN391" s="106" t="s">
        <v>1060</v>
      </c>
      <c r="AO391" s="106"/>
      <c r="AP391" s="106"/>
      <c r="AQ391" s="106" t="s">
        <v>1031</v>
      </c>
      <c r="AR391" s="106" t="s">
        <v>1022</v>
      </c>
      <c r="AS391" s="106">
        <v>931799</v>
      </c>
    </row>
    <row r="392" spans="40:45" x14ac:dyDescent="0.25">
      <c r="AN392" s="106" t="s">
        <v>1060</v>
      </c>
      <c r="AO392" s="106"/>
      <c r="AP392" s="106"/>
      <c r="AQ392" s="106" t="s">
        <v>1032</v>
      </c>
      <c r="AR392" s="106" t="s">
        <v>1022</v>
      </c>
      <c r="AS392" s="106">
        <v>1168585</v>
      </c>
    </row>
    <row r="393" spans="40:45" x14ac:dyDescent="0.25">
      <c r="AN393" s="106" t="s">
        <v>1060</v>
      </c>
      <c r="AO393" s="106"/>
      <c r="AP393" s="106"/>
      <c r="AQ393" s="106" t="s">
        <v>1033</v>
      </c>
      <c r="AR393" s="106" t="s">
        <v>1022</v>
      </c>
      <c r="AS393" s="106">
        <v>2326025</v>
      </c>
    </row>
    <row r="394" spans="40:45" x14ac:dyDescent="0.25">
      <c r="AN394" s="106" t="s">
        <v>1060</v>
      </c>
      <c r="AO394" s="106"/>
      <c r="AP394" s="106"/>
      <c r="AQ394" s="106" t="s">
        <v>1034</v>
      </c>
      <c r="AR394" s="106" t="s">
        <v>1022</v>
      </c>
      <c r="AS394" s="106">
        <v>1603468</v>
      </c>
    </row>
    <row r="395" spans="40:45" x14ac:dyDescent="0.25">
      <c r="AN395" s="106" t="s">
        <v>1060</v>
      </c>
      <c r="AO395" s="106"/>
      <c r="AP395" s="106"/>
      <c r="AQ395" s="106" t="s">
        <v>1035</v>
      </c>
      <c r="AR395" s="106" t="s">
        <v>1022</v>
      </c>
      <c r="AS395" s="106">
        <v>1459013</v>
      </c>
    </row>
    <row r="396" spans="40:45" x14ac:dyDescent="0.25">
      <c r="AN396" s="106" t="s">
        <v>1060</v>
      </c>
      <c r="AO396" s="106"/>
      <c r="AP396" s="106"/>
      <c r="AQ396" s="106" t="s">
        <v>1036</v>
      </c>
      <c r="AR396" s="106" t="s">
        <v>1022</v>
      </c>
      <c r="AS396" s="106">
        <v>708942</v>
      </c>
    </row>
    <row r="397" spans="40:45" x14ac:dyDescent="0.25">
      <c r="AN397" s="106" t="s">
        <v>1060</v>
      </c>
      <c r="AO397" s="106"/>
      <c r="AP397" s="106"/>
      <c r="AQ397" s="106" t="s">
        <v>1037</v>
      </c>
      <c r="AR397" s="106" t="s">
        <v>1022</v>
      </c>
      <c r="AS397" s="106">
        <v>1994458</v>
      </c>
    </row>
    <row r="398" spans="40:45" x14ac:dyDescent="0.25">
      <c r="AN398" s="106" t="s">
        <v>1060</v>
      </c>
      <c r="AO398" s="106"/>
      <c r="AP398" s="106"/>
      <c r="AQ398" s="106" t="s">
        <v>1038</v>
      </c>
      <c r="AR398" s="106" t="s">
        <v>1022</v>
      </c>
      <c r="AS398" s="106">
        <v>1132290</v>
      </c>
    </row>
    <row r="399" spans="40:45" x14ac:dyDescent="0.25">
      <c r="AN399" s="106" t="s">
        <v>1060</v>
      </c>
      <c r="AO399" s="106"/>
      <c r="AP399" s="106"/>
      <c r="AQ399" s="106" t="s">
        <v>3</v>
      </c>
      <c r="AR399" s="106" t="s">
        <v>1022</v>
      </c>
      <c r="AS399" s="106">
        <v>13935830</v>
      </c>
    </row>
    <row r="400" spans="40:45" x14ac:dyDescent="0.25">
      <c r="AN400" s="106" t="s">
        <v>74</v>
      </c>
      <c r="AO400" s="106"/>
      <c r="AP400" s="106"/>
      <c r="AQ400" s="106" t="s">
        <v>1030</v>
      </c>
      <c r="AR400" s="106" t="s">
        <v>1022</v>
      </c>
      <c r="AS400" s="106">
        <v>1699283</v>
      </c>
    </row>
    <row r="401" spans="40:45" x14ac:dyDescent="0.25">
      <c r="AN401" s="106" t="s">
        <v>74</v>
      </c>
      <c r="AO401" s="106"/>
      <c r="AP401" s="106"/>
      <c r="AQ401" s="106" t="s">
        <v>1031</v>
      </c>
      <c r="AR401" s="106" t="s">
        <v>1022</v>
      </c>
      <c r="AS401" s="106">
        <v>670914</v>
      </c>
    </row>
    <row r="402" spans="40:45" x14ac:dyDescent="0.25">
      <c r="AN402" s="106" t="s">
        <v>74</v>
      </c>
      <c r="AO402" s="106"/>
      <c r="AP402" s="106"/>
      <c r="AQ402" s="106" t="s">
        <v>1032</v>
      </c>
      <c r="AR402" s="106" t="s">
        <v>1022</v>
      </c>
      <c r="AS402" s="106">
        <v>639462</v>
      </c>
    </row>
    <row r="403" spans="40:45" x14ac:dyDescent="0.25">
      <c r="AN403" s="106" t="s">
        <v>74</v>
      </c>
      <c r="AO403" s="106"/>
      <c r="AP403" s="106"/>
      <c r="AQ403" s="106" t="s">
        <v>1033</v>
      </c>
      <c r="AR403" s="106" t="s">
        <v>1022</v>
      </c>
      <c r="AS403" s="106">
        <v>679593</v>
      </c>
    </row>
    <row r="404" spans="40:45" x14ac:dyDescent="0.25">
      <c r="AN404" s="106" t="s">
        <v>74</v>
      </c>
      <c r="AO404" s="106"/>
      <c r="AP404" s="106"/>
      <c r="AQ404" s="106" t="s">
        <v>1034</v>
      </c>
      <c r="AR404" s="106" t="s">
        <v>1022</v>
      </c>
      <c r="AS404" s="106">
        <v>962767</v>
      </c>
    </row>
    <row r="405" spans="40:45" x14ac:dyDescent="0.25">
      <c r="AN405" s="106" t="s">
        <v>74</v>
      </c>
      <c r="AO405" s="106"/>
      <c r="AP405" s="106"/>
      <c r="AQ405" s="106" t="s">
        <v>1035</v>
      </c>
      <c r="AR405" s="106" t="s">
        <v>1022</v>
      </c>
      <c r="AS405" s="106">
        <v>618823</v>
      </c>
    </row>
    <row r="406" spans="40:45" x14ac:dyDescent="0.25">
      <c r="AN406" s="106" t="s">
        <v>74</v>
      </c>
      <c r="AO406" s="106"/>
      <c r="AP406" s="106"/>
      <c r="AQ406" s="106" t="s">
        <v>1036</v>
      </c>
      <c r="AR406" s="106" t="s">
        <v>1022</v>
      </c>
      <c r="AS406" s="106">
        <v>542987</v>
      </c>
    </row>
    <row r="407" spans="40:45" x14ac:dyDescent="0.25">
      <c r="AN407" s="106" t="s">
        <v>74</v>
      </c>
      <c r="AO407" s="106"/>
      <c r="AP407" s="106"/>
      <c r="AQ407" s="106" t="s">
        <v>1037</v>
      </c>
      <c r="AR407" s="106" t="s">
        <v>1022</v>
      </c>
      <c r="AS407" s="106">
        <v>881750</v>
      </c>
    </row>
    <row r="408" spans="40:45" x14ac:dyDescent="0.25">
      <c r="AN408" s="106" t="s">
        <v>74</v>
      </c>
      <c r="AO408" s="106"/>
      <c r="AP408" s="106"/>
      <c r="AQ408" s="106" t="s">
        <v>1038</v>
      </c>
      <c r="AR408" s="106" t="s">
        <v>1022</v>
      </c>
      <c r="AS408" s="106">
        <v>884793</v>
      </c>
    </row>
    <row r="409" spans="40:45" x14ac:dyDescent="0.25">
      <c r="AN409" s="106" t="s">
        <v>74</v>
      </c>
      <c r="AO409" s="106"/>
      <c r="AP409" s="106"/>
      <c r="AQ409" s="106" t="s">
        <v>3</v>
      </c>
      <c r="AR409" s="106" t="s">
        <v>1022</v>
      </c>
      <c r="AS409" s="106">
        <v>7580372</v>
      </c>
    </row>
    <row r="410" spans="40:45" x14ac:dyDescent="0.25">
      <c r="AN410" s="106" t="s">
        <v>1061</v>
      </c>
      <c r="AO410" s="106"/>
      <c r="AP410" s="106"/>
      <c r="AQ410" s="106" t="s">
        <v>1030</v>
      </c>
      <c r="AR410" s="106" t="s">
        <v>1022</v>
      </c>
      <c r="AS410" s="106">
        <v>147530</v>
      </c>
    </row>
    <row r="411" spans="40:45" x14ac:dyDescent="0.25">
      <c r="AN411" s="106" t="s">
        <v>1061</v>
      </c>
      <c r="AO411" s="106"/>
      <c r="AP411" s="106"/>
      <c r="AQ411" s="106" t="s">
        <v>1031</v>
      </c>
      <c r="AR411" s="106" t="s">
        <v>1022</v>
      </c>
      <c r="AS411" s="106">
        <v>12693</v>
      </c>
    </row>
    <row r="412" spans="40:45" x14ac:dyDescent="0.25">
      <c r="AN412" s="106" t="s">
        <v>1061</v>
      </c>
      <c r="AO412" s="106"/>
      <c r="AP412" s="106"/>
      <c r="AQ412" s="106" t="s">
        <v>1032</v>
      </c>
      <c r="AR412" s="106" t="s">
        <v>1022</v>
      </c>
      <c r="AS412" s="106">
        <v>176709</v>
      </c>
    </row>
    <row r="413" spans="40:45" x14ac:dyDescent="0.25">
      <c r="AN413" s="106" t="s">
        <v>1061</v>
      </c>
      <c r="AO413" s="106"/>
      <c r="AP413" s="106"/>
      <c r="AQ413" s="106" t="s">
        <v>1033</v>
      </c>
      <c r="AR413" s="106" t="s">
        <v>1022</v>
      </c>
      <c r="AS413" s="106">
        <v>16622</v>
      </c>
    </row>
    <row r="414" spans="40:45" x14ac:dyDescent="0.25">
      <c r="AN414" s="106" t="s">
        <v>1061</v>
      </c>
      <c r="AO414" s="106"/>
      <c r="AP414" s="106"/>
      <c r="AQ414" s="106" t="s">
        <v>1034</v>
      </c>
      <c r="AR414" s="106" t="s">
        <v>1022</v>
      </c>
      <c r="AS414" s="106">
        <v>8731</v>
      </c>
    </row>
    <row r="415" spans="40:45" x14ac:dyDescent="0.25">
      <c r="AN415" s="106" t="s">
        <v>1061</v>
      </c>
      <c r="AO415" s="106"/>
      <c r="AP415" s="106"/>
      <c r="AQ415" s="106" t="s">
        <v>1035</v>
      </c>
      <c r="AR415" s="106" t="s">
        <v>1022</v>
      </c>
      <c r="AS415" s="106">
        <v>25093</v>
      </c>
    </row>
    <row r="416" spans="40:45" x14ac:dyDescent="0.25">
      <c r="AN416" s="106" t="s">
        <v>1061</v>
      </c>
      <c r="AO416" s="106"/>
      <c r="AP416" s="106"/>
      <c r="AQ416" s="106" t="s">
        <v>1036</v>
      </c>
      <c r="AR416" s="106" t="s">
        <v>1022</v>
      </c>
      <c r="AS416" s="106">
        <v>1524</v>
      </c>
    </row>
    <row r="417" spans="40:45" x14ac:dyDescent="0.25">
      <c r="AN417" s="106" t="s">
        <v>1061</v>
      </c>
      <c r="AO417" s="106"/>
      <c r="AP417" s="106"/>
      <c r="AQ417" s="106" t="s">
        <v>1037</v>
      </c>
      <c r="AR417" s="106" t="s">
        <v>1022</v>
      </c>
      <c r="AS417" s="106">
        <v>28478</v>
      </c>
    </row>
    <row r="418" spans="40:45" x14ac:dyDescent="0.25">
      <c r="AN418" s="106" t="s">
        <v>1061</v>
      </c>
      <c r="AO418" s="106"/>
      <c r="AP418" s="106"/>
      <c r="AQ418" s="106" t="s">
        <v>1038</v>
      </c>
      <c r="AR418" s="106" t="s">
        <v>1022</v>
      </c>
      <c r="AS418" s="106">
        <v>166554</v>
      </c>
    </row>
    <row r="419" spans="40:45" x14ac:dyDescent="0.25">
      <c r="AN419" s="106" t="s">
        <v>1061</v>
      </c>
      <c r="AO419" s="106"/>
      <c r="AP419" s="106"/>
      <c r="AQ419" s="106" t="s">
        <v>3</v>
      </c>
      <c r="AR419" s="106" t="s">
        <v>1022</v>
      </c>
      <c r="AS419" s="106">
        <v>583934</v>
      </c>
    </row>
    <row r="420" spans="40:45" x14ac:dyDescent="0.25">
      <c r="AN420" s="106" t="s">
        <v>1062</v>
      </c>
      <c r="AO420" s="106"/>
      <c r="AP420" s="106"/>
      <c r="AQ420" s="106" t="s">
        <v>1030</v>
      </c>
      <c r="AR420" s="106" t="s">
        <v>1022</v>
      </c>
      <c r="AS420" s="106">
        <v>706085</v>
      </c>
    </row>
    <row r="421" spans="40:45" x14ac:dyDescent="0.25">
      <c r="AN421" s="106" t="s">
        <v>1062</v>
      </c>
      <c r="AO421" s="106"/>
      <c r="AP421" s="106"/>
      <c r="AQ421" s="106" t="s">
        <v>1031</v>
      </c>
      <c r="AR421" s="106" t="s">
        <v>1022</v>
      </c>
      <c r="AS421" s="106">
        <v>419283</v>
      </c>
    </row>
    <row r="422" spans="40:45" x14ac:dyDescent="0.25">
      <c r="AN422" s="106" t="s">
        <v>1062</v>
      </c>
      <c r="AO422" s="106"/>
      <c r="AP422" s="106"/>
      <c r="AQ422" s="106" t="s">
        <v>1032</v>
      </c>
      <c r="AR422" s="106" t="s">
        <v>1022</v>
      </c>
      <c r="AS422" s="106">
        <v>351428</v>
      </c>
    </row>
    <row r="423" spans="40:45" x14ac:dyDescent="0.25">
      <c r="AN423" s="106" t="s">
        <v>1062</v>
      </c>
      <c r="AO423" s="106"/>
      <c r="AP423" s="106"/>
      <c r="AQ423" s="106" t="s">
        <v>1033</v>
      </c>
      <c r="AR423" s="106" t="s">
        <v>1022</v>
      </c>
      <c r="AS423" s="106">
        <v>697417</v>
      </c>
    </row>
    <row r="424" spans="40:45" x14ac:dyDescent="0.25">
      <c r="AN424" s="106" t="s">
        <v>1062</v>
      </c>
      <c r="AO424" s="106"/>
      <c r="AP424" s="106"/>
      <c r="AQ424" s="106" t="s">
        <v>1034</v>
      </c>
      <c r="AR424" s="106" t="s">
        <v>1022</v>
      </c>
      <c r="AS424" s="106">
        <v>387701</v>
      </c>
    </row>
    <row r="425" spans="40:45" x14ac:dyDescent="0.25">
      <c r="AN425" s="106" t="s">
        <v>1062</v>
      </c>
      <c r="AO425" s="106"/>
      <c r="AP425" s="106"/>
      <c r="AQ425" s="106" t="s">
        <v>1035</v>
      </c>
      <c r="AR425" s="106" t="s">
        <v>1022</v>
      </c>
      <c r="AS425" s="106">
        <v>341767</v>
      </c>
    </row>
    <row r="426" spans="40:45" x14ac:dyDescent="0.25">
      <c r="AN426" s="106" t="s">
        <v>1062</v>
      </c>
      <c r="AO426" s="106"/>
      <c r="AP426" s="106"/>
      <c r="AQ426" s="106" t="s">
        <v>1036</v>
      </c>
      <c r="AR426" s="106" t="s">
        <v>1022</v>
      </c>
      <c r="AS426" s="106">
        <v>151072</v>
      </c>
    </row>
    <row r="427" spans="40:45" x14ac:dyDescent="0.25">
      <c r="AN427" s="106" t="s">
        <v>1062</v>
      </c>
      <c r="AO427" s="106"/>
      <c r="AP427" s="106"/>
      <c r="AQ427" s="106" t="s">
        <v>1037</v>
      </c>
      <c r="AR427" s="106" t="s">
        <v>1022</v>
      </c>
      <c r="AS427" s="106">
        <v>597373</v>
      </c>
    </row>
    <row r="428" spans="40:45" x14ac:dyDescent="0.25">
      <c r="AN428" s="106" t="s">
        <v>1062</v>
      </c>
      <c r="AO428" s="106"/>
      <c r="AP428" s="106"/>
      <c r="AQ428" s="106" t="s">
        <v>1038</v>
      </c>
      <c r="AR428" s="106" t="s">
        <v>1022</v>
      </c>
      <c r="AS428" s="106">
        <v>416519</v>
      </c>
    </row>
    <row r="429" spans="40:45" x14ac:dyDescent="0.25">
      <c r="AN429" s="106" t="s">
        <v>1062</v>
      </c>
      <c r="AO429" s="106"/>
      <c r="AP429" s="106"/>
      <c r="AQ429" s="106" t="s">
        <v>3</v>
      </c>
      <c r="AR429" s="106" t="s">
        <v>1022</v>
      </c>
      <c r="AS429" s="106">
        <v>4068645</v>
      </c>
    </row>
    <row r="430" spans="40:45" x14ac:dyDescent="0.25">
      <c r="AN430" s="106" t="s">
        <v>1063</v>
      </c>
      <c r="AO430" s="106"/>
      <c r="AP430" s="106"/>
      <c r="AQ430" s="106" t="s">
        <v>1030</v>
      </c>
      <c r="AR430" s="106" t="s">
        <v>1022</v>
      </c>
      <c r="AS430" s="106">
        <v>1519231</v>
      </c>
    </row>
    <row r="431" spans="40:45" x14ac:dyDescent="0.25">
      <c r="AN431" s="106" t="s">
        <v>1063</v>
      </c>
      <c r="AO431" s="106"/>
      <c r="AP431" s="106"/>
      <c r="AQ431" s="106" t="s">
        <v>1031</v>
      </c>
      <c r="AR431" s="106" t="s">
        <v>1022</v>
      </c>
      <c r="AS431" s="106">
        <v>573803</v>
      </c>
    </row>
    <row r="432" spans="40:45" x14ac:dyDescent="0.25">
      <c r="AN432" s="106" t="s">
        <v>1063</v>
      </c>
      <c r="AO432" s="106"/>
      <c r="AP432" s="106"/>
      <c r="AQ432" s="106" t="s">
        <v>1032</v>
      </c>
      <c r="AR432" s="106" t="s">
        <v>1022</v>
      </c>
      <c r="AS432" s="106">
        <v>999907</v>
      </c>
    </row>
    <row r="433" spans="40:45" x14ac:dyDescent="0.25">
      <c r="AN433" s="106" t="s">
        <v>1063</v>
      </c>
      <c r="AO433" s="106"/>
      <c r="AP433" s="106"/>
      <c r="AQ433" s="106" t="s">
        <v>1033</v>
      </c>
      <c r="AR433" s="106" t="s">
        <v>1022</v>
      </c>
      <c r="AS433" s="106">
        <v>2074409</v>
      </c>
    </row>
    <row r="434" spans="40:45" x14ac:dyDescent="0.25">
      <c r="AN434" s="106" t="s">
        <v>1063</v>
      </c>
      <c r="AO434" s="106"/>
      <c r="AP434" s="106"/>
      <c r="AQ434" s="106" t="s">
        <v>1034</v>
      </c>
      <c r="AR434" s="106" t="s">
        <v>1022</v>
      </c>
      <c r="AS434" s="106">
        <v>709218</v>
      </c>
    </row>
    <row r="435" spans="40:45" x14ac:dyDescent="0.25">
      <c r="AN435" s="106" t="s">
        <v>1063</v>
      </c>
      <c r="AO435" s="106"/>
      <c r="AP435" s="106"/>
      <c r="AQ435" s="106" t="s">
        <v>1035</v>
      </c>
      <c r="AR435" s="106" t="s">
        <v>1022</v>
      </c>
      <c r="AS435" s="106">
        <v>925041</v>
      </c>
    </row>
    <row r="436" spans="40:45" x14ac:dyDescent="0.25">
      <c r="AN436" s="106" t="s">
        <v>1063</v>
      </c>
      <c r="AO436" s="106"/>
      <c r="AP436" s="106"/>
      <c r="AQ436" s="106" t="s">
        <v>1036</v>
      </c>
      <c r="AR436" s="106" t="s">
        <v>1022</v>
      </c>
      <c r="AS436" s="106">
        <v>331801</v>
      </c>
    </row>
    <row r="437" spans="40:45" x14ac:dyDescent="0.25">
      <c r="AN437" s="106" t="s">
        <v>1063</v>
      </c>
      <c r="AO437" s="106"/>
      <c r="AP437" s="106"/>
      <c r="AQ437" s="106" t="s">
        <v>1037</v>
      </c>
      <c r="AR437" s="106" t="s">
        <v>1022</v>
      </c>
      <c r="AS437" s="106">
        <v>1086009</v>
      </c>
    </row>
    <row r="438" spans="40:45" x14ac:dyDescent="0.25">
      <c r="AN438" s="106" t="s">
        <v>1063</v>
      </c>
      <c r="AO438" s="106"/>
      <c r="AP438" s="106"/>
      <c r="AQ438" s="106" t="s">
        <v>1038</v>
      </c>
      <c r="AR438" s="106" t="s">
        <v>1022</v>
      </c>
      <c r="AS438" s="106">
        <v>708591</v>
      </c>
    </row>
    <row r="439" spans="40:45" x14ac:dyDescent="0.25">
      <c r="AN439" s="106" t="s">
        <v>1063</v>
      </c>
      <c r="AO439" s="106"/>
      <c r="AP439" s="106"/>
      <c r="AQ439" s="106" t="s">
        <v>3</v>
      </c>
      <c r="AR439" s="106" t="s">
        <v>1022</v>
      </c>
      <c r="AS439" s="106">
        <v>8928009</v>
      </c>
    </row>
    <row r="440" spans="40:45" x14ac:dyDescent="0.25">
      <c r="AN440" s="106" t="s">
        <v>1064</v>
      </c>
      <c r="AO440" s="106"/>
      <c r="AP440" s="106"/>
      <c r="AQ440" s="106" t="s">
        <v>1030</v>
      </c>
      <c r="AR440" s="106" t="s">
        <v>1022</v>
      </c>
      <c r="AS440" s="106">
        <v>524839</v>
      </c>
    </row>
    <row r="441" spans="40:45" x14ac:dyDescent="0.25">
      <c r="AN441" s="106" t="s">
        <v>1064</v>
      </c>
      <c r="AO441" s="106"/>
      <c r="AP441" s="106"/>
      <c r="AQ441" s="106" t="s">
        <v>1031</v>
      </c>
      <c r="AR441" s="106" t="s">
        <v>1022</v>
      </c>
      <c r="AS441" s="106">
        <v>50056</v>
      </c>
    </row>
    <row r="442" spans="40:45" x14ac:dyDescent="0.25">
      <c r="AN442" s="106" t="s">
        <v>1064</v>
      </c>
      <c r="AO442" s="106"/>
      <c r="AP442" s="106"/>
      <c r="AQ442" s="106" t="s">
        <v>1032</v>
      </c>
      <c r="AR442" s="106" t="s">
        <v>1022</v>
      </c>
      <c r="AS442" s="106">
        <v>139562</v>
      </c>
    </row>
    <row r="443" spans="40:45" x14ac:dyDescent="0.25">
      <c r="AN443" s="106" t="s">
        <v>1064</v>
      </c>
      <c r="AO443" s="106"/>
      <c r="AP443" s="106"/>
      <c r="AQ443" s="106" t="s">
        <v>1033</v>
      </c>
      <c r="AR443" s="106" t="s">
        <v>1022</v>
      </c>
      <c r="AS443" s="106">
        <v>241437</v>
      </c>
    </row>
    <row r="444" spans="40:45" x14ac:dyDescent="0.25">
      <c r="AN444" s="106" t="s">
        <v>1064</v>
      </c>
      <c r="AO444" s="106"/>
      <c r="AP444" s="106"/>
      <c r="AQ444" s="106" t="s">
        <v>1034</v>
      </c>
      <c r="AR444" s="106" t="s">
        <v>1022</v>
      </c>
      <c r="AS444" s="106">
        <v>180432</v>
      </c>
    </row>
    <row r="445" spans="40:45" x14ac:dyDescent="0.25">
      <c r="AN445" s="106" t="s">
        <v>1064</v>
      </c>
      <c r="AO445" s="106"/>
      <c r="AP445" s="106"/>
      <c r="AQ445" s="106" t="s">
        <v>1035</v>
      </c>
      <c r="AR445" s="106" t="s">
        <v>1022</v>
      </c>
      <c r="AS445" s="106">
        <v>121649</v>
      </c>
    </row>
    <row r="446" spans="40:45" x14ac:dyDescent="0.25">
      <c r="AN446" s="106" t="s">
        <v>1064</v>
      </c>
      <c r="AO446" s="106"/>
      <c r="AP446" s="106"/>
      <c r="AQ446" s="106" t="s">
        <v>1036</v>
      </c>
      <c r="AR446" s="106" t="s">
        <v>1022</v>
      </c>
      <c r="AS446" s="106">
        <v>65865</v>
      </c>
    </row>
    <row r="447" spans="40:45" x14ac:dyDescent="0.25">
      <c r="AN447" s="106" t="s">
        <v>1064</v>
      </c>
      <c r="AO447" s="106"/>
      <c r="AP447" s="106"/>
      <c r="AQ447" s="106" t="s">
        <v>1037</v>
      </c>
      <c r="AR447" s="106" t="s">
        <v>1022</v>
      </c>
      <c r="AS447" s="106">
        <v>123658</v>
      </c>
    </row>
    <row r="448" spans="40:45" x14ac:dyDescent="0.25">
      <c r="AN448" s="106" t="s">
        <v>1064</v>
      </c>
      <c r="AO448" s="106"/>
      <c r="AP448" s="106"/>
      <c r="AQ448" s="106" t="s">
        <v>1038</v>
      </c>
      <c r="AR448" s="106" t="s">
        <v>1022</v>
      </c>
      <c r="AS448" s="106">
        <v>153007</v>
      </c>
    </row>
    <row r="449" spans="40:45" x14ac:dyDescent="0.25">
      <c r="AN449" s="106" t="s">
        <v>1064</v>
      </c>
      <c r="AO449" s="106"/>
      <c r="AP449" s="106"/>
      <c r="AQ449" s="106" t="s">
        <v>3</v>
      </c>
      <c r="AR449" s="106" t="s">
        <v>1022</v>
      </c>
      <c r="AS449" s="106">
        <v>1600505</v>
      </c>
    </row>
    <row r="450" spans="40:45" x14ac:dyDescent="0.25">
      <c r="AN450" s="106" t="s">
        <v>1065</v>
      </c>
      <c r="AO450" s="106"/>
      <c r="AP450" s="106"/>
      <c r="AQ450" s="106" t="s">
        <v>1030</v>
      </c>
      <c r="AR450" s="106" t="s">
        <v>1022</v>
      </c>
      <c r="AS450" s="106">
        <v>367357</v>
      </c>
    </row>
    <row r="451" spans="40:45" x14ac:dyDescent="0.25">
      <c r="AN451" s="106" t="s">
        <v>1065</v>
      </c>
      <c r="AO451" s="106"/>
      <c r="AP451" s="106"/>
      <c r="AQ451" s="106" t="s">
        <v>1031</v>
      </c>
      <c r="AR451" s="106" t="s">
        <v>1022</v>
      </c>
      <c r="AS451" s="106">
        <v>160668</v>
      </c>
    </row>
    <row r="452" spans="40:45" x14ac:dyDescent="0.25">
      <c r="AN452" s="106" t="s">
        <v>1065</v>
      </c>
      <c r="AO452" s="106"/>
      <c r="AP452" s="106"/>
      <c r="AQ452" s="106" t="s">
        <v>1032</v>
      </c>
      <c r="AR452" s="106" t="s">
        <v>1022</v>
      </c>
      <c r="AS452" s="106">
        <v>84313</v>
      </c>
    </row>
    <row r="453" spans="40:45" x14ac:dyDescent="0.25">
      <c r="AN453" s="106" t="s">
        <v>1065</v>
      </c>
      <c r="AO453" s="106"/>
      <c r="AP453" s="106"/>
      <c r="AQ453" s="106" t="s">
        <v>1033</v>
      </c>
      <c r="AR453" s="106" t="s">
        <v>1022</v>
      </c>
      <c r="AS453" s="106">
        <v>224576</v>
      </c>
    </row>
    <row r="454" spans="40:45" x14ac:dyDescent="0.25">
      <c r="AN454" s="106" t="s">
        <v>1065</v>
      </c>
      <c r="AO454" s="106"/>
      <c r="AP454" s="106"/>
      <c r="AQ454" s="106" t="s">
        <v>1034</v>
      </c>
      <c r="AR454" s="106" t="s">
        <v>1022</v>
      </c>
      <c r="AS454" s="106">
        <v>186328</v>
      </c>
    </row>
    <row r="455" spans="40:45" x14ac:dyDescent="0.25">
      <c r="AN455" s="106" t="s">
        <v>1065</v>
      </c>
      <c r="AO455" s="106"/>
      <c r="AP455" s="106"/>
      <c r="AQ455" s="106" t="s">
        <v>1035</v>
      </c>
      <c r="AR455" s="106" t="s">
        <v>1022</v>
      </c>
      <c r="AS455" s="106">
        <v>128771</v>
      </c>
    </row>
    <row r="456" spans="40:45" x14ac:dyDescent="0.25">
      <c r="AN456" s="106" t="s">
        <v>1065</v>
      </c>
      <c r="AO456" s="106"/>
      <c r="AP456" s="106"/>
      <c r="AQ456" s="106" t="s">
        <v>1036</v>
      </c>
      <c r="AR456" s="106" t="s">
        <v>1022</v>
      </c>
      <c r="AS456" s="106">
        <v>88930</v>
      </c>
    </row>
    <row r="457" spans="40:45" x14ac:dyDescent="0.25">
      <c r="AN457" s="106" t="s">
        <v>1065</v>
      </c>
      <c r="AO457" s="106"/>
      <c r="AP457" s="106"/>
      <c r="AQ457" s="106" t="s">
        <v>1037</v>
      </c>
      <c r="AR457" s="106" t="s">
        <v>1022</v>
      </c>
      <c r="AS457" s="106">
        <v>293169</v>
      </c>
    </row>
    <row r="458" spans="40:45" x14ac:dyDescent="0.25">
      <c r="AN458" s="106" t="s">
        <v>1065</v>
      </c>
      <c r="AO458" s="106"/>
      <c r="AP458" s="106"/>
      <c r="AQ458" s="106" t="s">
        <v>1038</v>
      </c>
      <c r="AR458" s="106" t="s">
        <v>1022</v>
      </c>
      <c r="AS458" s="106">
        <v>129528</v>
      </c>
    </row>
    <row r="459" spans="40:45" x14ac:dyDescent="0.25">
      <c r="AN459" s="106" t="s">
        <v>1065</v>
      </c>
      <c r="AO459" s="106"/>
      <c r="AP459" s="106"/>
      <c r="AQ459" s="106" t="s">
        <v>3</v>
      </c>
      <c r="AR459" s="106" t="s">
        <v>1022</v>
      </c>
      <c r="AS459" s="106">
        <v>1663640</v>
      </c>
    </row>
    <row r="460" spans="40:45" x14ac:dyDescent="0.25">
      <c r="AN460" s="106" t="s">
        <v>1066</v>
      </c>
      <c r="AO460" s="106"/>
      <c r="AP460" s="106"/>
      <c r="AQ460" s="106" t="s">
        <v>1030</v>
      </c>
      <c r="AR460" s="106" t="s">
        <v>1022</v>
      </c>
      <c r="AS460" s="106">
        <v>1081172</v>
      </c>
    </row>
    <row r="461" spans="40:45" x14ac:dyDescent="0.25">
      <c r="AN461" s="106" t="s">
        <v>1066</v>
      </c>
      <c r="AO461" s="106"/>
      <c r="AP461" s="106"/>
      <c r="AQ461" s="106" t="s">
        <v>1031</v>
      </c>
      <c r="AR461" s="106" t="s">
        <v>1022</v>
      </c>
      <c r="AS461" s="106">
        <v>531623</v>
      </c>
    </row>
    <row r="462" spans="40:45" x14ac:dyDescent="0.25">
      <c r="AN462" s="106" t="s">
        <v>1066</v>
      </c>
      <c r="AO462" s="106"/>
      <c r="AP462" s="106"/>
      <c r="AQ462" s="106" t="s">
        <v>1032</v>
      </c>
      <c r="AR462" s="106" t="s">
        <v>1022</v>
      </c>
      <c r="AS462" s="106">
        <v>597039</v>
      </c>
    </row>
    <row r="463" spans="40:45" x14ac:dyDescent="0.25">
      <c r="AN463" s="106" t="s">
        <v>1066</v>
      </c>
      <c r="AO463" s="106"/>
      <c r="AP463" s="106"/>
      <c r="AQ463" s="106" t="s">
        <v>1033</v>
      </c>
      <c r="AR463" s="106" t="s">
        <v>1022</v>
      </c>
      <c r="AS463" s="106">
        <v>1377293</v>
      </c>
    </row>
    <row r="464" spans="40:45" x14ac:dyDescent="0.25">
      <c r="AN464" s="106" t="s">
        <v>1066</v>
      </c>
      <c r="AO464" s="106"/>
      <c r="AP464" s="106"/>
      <c r="AQ464" s="106" t="s">
        <v>1034</v>
      </c>
      <c r="AR464" s="106" t="s">
        <v>1022</v>
      </c>
      <c r="AS464" s="106">
        <v>628500</v>
      </c>
    </row>
    <row r="465" spans="40:45" x14ac:dyDescent="0.25">
      <c r="AN465" s="106" t="s">
        <v>1066</v>
      </c>
      <c r="AO465" s="106"/>
      <c r="AP465" s="106"/>
      <c r="AQ465" s="106" t="s">
        <v>1035</v>
      </c>
      <c r="AR465" s="106" t="s">
        <v>1022</v>
      </c>
      <c r="AS465" s="106">
        <v>620404</v>
      </c>
    </row>
    <row r="466" spans="40:45" x14ac:dyDescent="0.25">
      <c r="AN466" s="106" t="s">
        <v>1066</v>
      </c>
      <c r="AO466" s="106"/>
      <c r="AP466" s="106"/>
      <c r="AQ466" s="106" t="s">
        <v>1036</v>
      </c>
      <c r="AR466" s="106" t="s">
        <v>1022</v>
      </c>
      <c r="AS466" s="106">
        <v>152722</v>
      </c>
    </row>
    <row r="467" spans="40:45" x14ac:dyDescent="0.25">
      <c r="AN467" s="106" t="s">
        <v>1066</v>
      </c>
      <c r="AO467" s="106"/>
      <c r="AP467" s="106"/>
      <c r="AQ467" s="106" t="s">
        <v>1037</v>
      </c>
      <c r="AR467" s="106" t="s">
        <v>1022</v>
      </c>
      <c r="AS467" s="106">
        <v>523643</v>
      </c>
    </row>
    <row r="468" spans="40:45" x14ac:dyDescent="0.25">
      <c r="AN468" s="106" t="s">
        <v>1066</v>
      </c>
      <c r="AO468" s="106"/>
      <c r="AP468" s="106"/>
      <c r="AQ468" s="106" t="s">
        <v>1038</v>
      </c>
      <c r="AR468" s="106" t="s">
        <v>1022</v>
      </c>
      <c r="AS468" s="106">
        <v>379759</v>
      </c>
    </row>
    <row r="469" spans="40:45" x14ac:dyDescent="0.25">
      <c r="AN469" s="106" t="s">
        <v>1066</v>
      </c>
      <c r="AO469" s="106"/>
      <c r="AP469" s="106"/>
      <c r="AQ469" s="106" t="s">
        <v>3</v>
      </c>
      <c r="AR469" s="106" t="s">
        <v>1022</v>
      </c>
      <c r="AS469" s="106">
        <v>5892156</v>
      </c>
    </row>
    <row r="470" spans="40:45" x14ac:dyDescent="0.25">
      <c r="AN470" s="106" t="s">
        <v>1067</v>
      </c>
      <c r="AO470" s="106"/>
      <c r="AP470" s="106"/>
      <c r="AQ470" s="106" t="s">
        <v>1030</v>
      </c>
      <c r="AR470" s="106" t="s">
        <v>1022</v>
      </c>
      <c r="AS470" s="106">
        <v>3075706</v>
      </c>
    </row>
    <row r="471" spans="40:45" x14ac:dyDescent="0.25">
      <c r="AN471" s="106" t="s">
        <v>1067</v>
      </c>
      <c r="AO471" s="106"/>
      <c r="AP471" s="106"/>
      <c r="AQ471" s="106" t="s">
        <v>1031</v>
      </c>
      <c r="AR471" s="106" t="s">
        <v>1022</v>
      </c>
      <c r="AS471" s="106">
        <v>1242418</v>
      </c>
    </row>
    <row r="472" spans="40:45" x14ac:dyDescent="0.25">
      <c r="AN472" s="106" t="s">
        <v>1067</v>
      </c>
      <c r="AO472" s="106"/>
      <c r="AP472" s="106"/>
      <c r="AQ472" s="106" t="s">
        <v>1032</v>
      </c>
      <c r="AR472" s="106" t="s">
        <v>1022</v>
      </c>
      <c r="AS472" s="106">
        <v>942908</v>
      </c>
    </row>
    <row r="473" spans="40:45" x14ac:dyDescent="0.25">
      <c r="AN473" s="106" t="s">
        <v>1067</v>
      </c>
      <c r="AO473" s="106"/>
      <c r="AP473" s="106"/>
      <c r="AQ473" s="106" t="s">
        <v>1033</v>
      </c>
      <c r="AR473" s="106" t="s">
        <v>1022</v>
      </c>
      <c r="AS473" s="106">
        <v>2293240</v>
      </c>
    </row>
    <row r="474" spans="40:45" x14ac:dyDescent="0.25">
      <c r="AN474" s="106" t="s">
        <v>1067</v>
      </c>
      <c r="AO474" s="106"/>
      <c r="AP474" s="106"/>
      <c r="AQ474" s="106" t="s">
        <v>1034</v>
      </c>
      <c r="AR474" s="106" t="s">
        <v>1022</v>
      </c>
      <c r="AS474" s="106">
        <v>1236721</v>
      </c>
    </row>
    <row r="475" spans="40:45" x14ac:dyDescent="0.25">
      <c r="AN475" s="106" t="s">
        <v>1067</v>
      </c>
      <c r="AO475" s="106"/>
      <c r="AP475" s="106"/>
      <c r="AQ475" s="106" t="s">
        <v>1035</v>
      </c>
      <c r="AR475" s="106" t="s">
        <v>1022</v>
      </c>
      <c r="AS475" s="106">
        <v>1410876</v>
      </c>
    </row>
    <row r="476" spans="40:45" x14ac:dyDescent="0.25">
      <c r="AN476" s="106" t="s">
        <v>1067</v>
      </c>
      <c r="AO476" s="106"/>
      <c r="AP476" s="106"/>
      <c r="AQ476" s="106" t="s">
        <v>1036</v>
      </c>
      <c r="AR476" s="106" t="s">
        <v>1022</v>
      </c>
      <c r="AS476" s="106">
        <v>747686</v>
      </c>
    </row>
    <row r="477" spans="40:45" x14ac:dyDescent="0.25">
      <c r="AN477" s="106" t="s">
        <v>1067</v>
      </c>
      <c r="AO477" s="106"/>
      <c r="AP477" s="106"/>
      <c r="AQ477" s="106" t="s">
        <v>1037</v>
      </c>
      <c r="AR477" s="106" t="s">
        <v>1022</v>
      </c>
      <c r="AS477" s="106">
        <v>1867109</v>
      </c>
    </row>
    <row r="478" spans="40:45" x14ac:dyDescent="0.25">
      <c r="AN478" s="106" t="s">
        <v>1067</v>
      </c>
      <c r="AO478" s="106"/>
      <c r="AP478" s="106"/>
      <c r="AQ478" s="106" t="s">
        <v>1038</v>
      </c>
      <c r="AR478" s="106" t="s">
        <v>1022</v>
      </c>
      <c r="AS478" s="106">
        <v>1471017</v>
      </c>
    </row>
    <row r="479" spans="40:45" x14ac:dyDescent="0.25">
      <c r="AN479" s="106" t="s">
        <v>1067</v>
      </c>
      <c r="AO479" s="106"/>
      <c r="AP479" s="106"/>
      <c r="AQ479" s="106" t="s">
        <v>3</v>
      </c>
      <c r="AR479" s="106" t="s">
        <v>1022</v>
      </c>
      <c r="AS479" s="106">
        <v>14287680</v>
      </c>
    </row>
    <row r="480" spans="40:45" x14ac:dyDescent="0.25">
      <c r="AN480" s="106" t="s">
        <v>1068</v>
      </c>
      <c r="AO480" s="106"/>
      <c r="AP480" s="106"/>
      <c r="AQ480" s="106" t="s">
        <v>1030</v>
      </c>
      <c r="AR480" s="106" t="s">
        <v>1022</v>
      </c>
      <c r="AS480" s="106">
        <v>1894804</v>
      </c>
    </row>
    <row r="481" spans="40:45" x14ac:dyDescent="0.25">
      <c r="AN481" s="106" t="s">
        <v>1068</v>
      </c>
      <c r="AO481" s="106"/>
      <c r="AP481" s="106"/>
      <c r="AQ481" s="106" t="s">
        <v>1031</v>
      </c>
      <c r="AR481" s="106" t="s">
        <v>1022</v>
      </c>
      <c r="AS481" s="106">
        <v>416670</v>
      </c>
    </row>
    <row r="482" spans="40:45" x14ac:dyDescent="0.25">
      <c r="AN482" s="106" t="s">
        <v>1068</v>
      </c>
      <c r="AO482" s="106"/>
      <c r="AP482" s="106"/>
      <c r="AQ482" s="106" t="s">
        <v>1032</v>
      </c>
      <c r="AR482" s="106" t="s">
        <v>1022</v>
      </c>
      <c r="AS482" s="106">
        <v>332402</v>
      </c>
    </row>
    <row r="483" spans="40:45" x14ac:dyDescent="0.25">
      <c r="AN483" s="106" t="s">
        <v>1068</v>
      </c>
      <c r="AO483" s="106"/>
      <c r="AP483" s="106"/>
      <c r="AQ483" s="106" t="s">
        <v>1033</v>
      </c>
      <c r="AR483" s="106" t="s">
        <v>1022</v>
      </c>
      <c r="AS483" s="106">
        <v>494497</v>
      </c>
    </row>
    <row r="484" spans="40:45" x14ac:dyDescent="0.25">
      <c r="AN484" s="106" t="s">
        <v>1068</v>
      </c>
      <c r="AO484" s="106"/>
      <c r="AP484" s="106"/>
      <c r="AQ484" s="106" t="s">
        <v>1034</v>
      </c>
      <c r="AR484" s="106" t="s">
        <v>1022</v>
      </c>
      <c r="AS484" s="106">
        <v>1214511</v>
      </c>
    </row>
    <row r="485" spans="40:45" x14ac:dyDescent="0.25">
      <c r="AN485" s="106" t="s">
        <v>1068</v>
      </c>
      <c r="AO485" s="106"/>
      <c r="AP485" s="106"/>
      <c r="AQ485" s="106" t="s">
        <v>1035</v>
      </c>
      <c r="AR485" s="106" t="s">
        <v>1022</v>
      </c>
      <c r="AS485" s="106">
        <v>807410</v>
      </c>
    </row>
    <row r="486" spans="40:45" x14ac:dyDescent="0.25">
      <c r="AN486" s="106" t="s">
        <v>1068</v>
      </c>
      <c r="AO486" s="106"/>
      <c r="AP486" s="106"/>
      <c r="AQ486" s="106" t="s">
        <v>1036</v>
      </c>
      <c r="AR486" s="106" t="s">
        <v>1022</v>
      </c>
      <c r="AS486" s="106">
        <v>397801</v>
      </c>
    </row>
    <row r="487" spans="40:45" x14ac:dyDescent="0.25">
      <c r="AN487" s="106" t="s">
        <v>1068</v>
      </c>
      <c r="AO487" s="106"/>
      <c r="AP487" s="106"/>
      <c r="AQ487" s="106" t="s">
        <v>1037</v>
      </c>
      <c r="AR487" s="106" t="s">
        <v>1022</v>
      </c>
      <c r="AS487" s="106">
        <v>632717</v>
      </c>
    </row>
    <row r="488" spans="40:45" x14ac:dyDescent="0.25">
      <c r="AN488" s="106" t="s">
        <v>1068</v>
      </c>
      <c r="AO488" s="106"/>
      <c r="AP488" s="106"/>
      <c r="AQ488" s="106" t="s">
        <v>1038</v>
      </c>
      <c r="AR488" s="106" t="s">
        <v>1022</v>
      </c>
      <c r="AS488" s="106">
        <v>1130384</v>
      </c>
    </row>
    <row r="489" spans="40:45" x14ac:dyDescent="0.25">
      <c r="AN489" s="106" t="s">
        <v>1068</v>
      </c>
      <c r="AO489" s="106"/>
      <c r="AP489" s="106"/>
      <c r="AQ489" s="106" t="s">
        <v>3</v>
      </c>
      <c r="AR489" s="106" t="s">
        <v>1022</v>
      </c>
      <c r="AS489" s="106">
        <v>7321195</v>
      </c>
    </row>
    <row r="490" spans="40:45" x14ac:dyDescent="0.25">
      <c r="AN490" s="106" t="s">
        <v>1069</v>
      </c>
      <c r="AO490" s="106"/>
      <c r="AP490" s="106"/>
      <c r="AQ490" s="106" t="s">
        <v>1030</v>
      </c>
      <c r="AR490" s="106" t="s">
        <v>1022</v>
      </c>
      <c r="AS490" s="106">
        <v>339446</v>
      </c>
    </row>
    <row r="491" spans="40:45" x14ac:dyDescent="0.25">
      <c r="AN491" s="106" t="s">
        <v>1069</v>
      </c>
      <c r="AO491" s="106"/>
      <c r="AP491" s="106"/>
      <c r="AQ491" s="106" t="s">
        <v>1031</v>
      </c>
      <c r="AR491" s="106" t="s">
        <v>1022</v>
      </c>
      <c r="AS491" s="106">
        <v>183536</v>
      </c>
    </row>
    <row r="492" spans="40:45" x14ac:dyDescent="0.25">
      <c r="AN492" s="106" t="s">
        <v>1069</v>
      </c>
      <c r="AO492" s="106"/>
      <c r="AP492" s="106"/>
      <c r="AQ492" s="106" t="s">
        <v>1032</v>
      </c>
      <c r="AR492" s="106" t="s">
        <v>1022</v>
      </c>
      <c r="AS492" s="106">
        <v>239051</v>
      </c>
    </row>
    <row r="493" spans="40:45" x14ac:dyDescent="0.25">
      <c r="AN493" s="106" t="s">
        <v>1069</v>
      </c>
      <c r="AO493" s="106"/>
      <c r="AP493" s="106"/>
      <c r="AQ493" s="106" t="s">
        <v>1033</v>
      </c>
      <c r="AR493" s="106" t="s">
        <v>1022</v>
      </c>
      <c r="AS493" s="106">
        <v>84852</v>
      </c>
    </row>
    <row r="494" spans="40:45" x14ac:dyDescent="0.25">
      <c r="AN494" s="106" t="s">
        <v>1069</v>
      </c>
      <c r="AO494" s="106"/>
      <c r="AP494" s="106"/>
      <c r="AQ494" s="106" t="s">
        <v>1034</v>
      </c>
      <c r="AR494" s="106" t="s">
        <v>1022</v>
      </c>
      <c r="AS494" s="106">
        <v>181548</v>
      </c>
    </row>
    <row r="495" spans="40:45" x14ac:dyDescent="0.25">
      <c r="AN495" s="106" t="s">
        <v>1069</v>
      </c>
      <c r="AO495" s="106"/>
      <c r="AP495" s="106"/>
      <c r="AQ495" s="106" t="s">
        <v>1035</v>
      </c>
      <c r="AR495" s="106" t="s">
        <v>1022</v>
      </c>
      <c r="AS495" s="106">
        <v>179544</v>
      </c>
    </row>
    <row r="496" spans="40:45" x14ac:dyDescent="0.25">
      <c r="AN496" s="106" t="s">
        <v>1069</v>
      </c>
      <c r="AO496" s="106"/>
      <c r="AP496" s="106"/>
      <c r="AQ496" s="106" t="s">
        <v>1036</v>
      </c>
      <c r="AR496" s="106" t="s">
        <v>1022</v>
      </c>
      <c r="AS496" s="106">
        <v>48094</v>
      </c>
    </row>
    <row r="497" spans="40:45" x14ac:dyDescent="0.25">
      <c r="AN497" s="106" t="s">
        <v>1069</v>
      </c>
      <c r="AO497" s="106"/>
      <c r="AP497" s="106"/>
      <c r="AQ497" s="106" t="s">
        <v>1037</v>
      </c>
      <c r="AR497" s="106" t="s">
        <v>1022</v>
      </c>
      <c r="AS497" s="106">
        <v>107311</v>
      </c>
    </row>
    <row r="498" spans="40:45" x14ac:dyDescent="0.25">
      <c r="AN498" s="106" t="s">
        <v>1069</v>
      </c>
      <c r="AO498" s="106"/>
      <c r="AP498" s="106"/>
      <c r="AQ498" s="106" t="s">
        <v>1038</v>
      </c>
      <c r="AR498" s="106" t="s">
        <v>1022</v>
      </c>
      <c r="AS498" s="106">
        <v>123734</v>
      </c>
    </row>
    <row r="499" spans="40:45" x14ac:dyDescent="0.25">
      <c r="AN499" s="106" t="s">
        <v>1069</v>
      </c>
      <c r="AO499" s="106"/>
      <c r="AP499" s="106"/>
      <c r="AQ499" s="106" t="s">
        <v>3</v>
      </c>
      <c r="AR499" s="106" t="s">
        <v>1022</v>
      </c>
      <c r="AS499" s="106">
        <v>1487114</v>
      </c>
    </row>
    <row r="500" spans="40:45" x14ac:dyDescent="0.25">
      <c r="AN500" s="106" t="s">
        <v>1070</v>
      </c>
      <c r="AO500" s="106"/>
      <c r="AP500" s="106"/>
      <c r="AQ500" s="106" t="s">
        <v>1030</v>
      </c>
      <c r="AR500" s="106" t="s">
        <v>1022</v>
      </c>
      <c r="AS500" s="106">
        <v>7027932</v>
      </c>
    </row>
    <row r="501" spans="40:45" x14ac:dyDescent="0.25">
      <c r="AN501" s="106" t="s">
        <v>1070</v>
      </c>
      <c r="AO501" s="106"/>
      <c r="AP501" s="106"/>
      <c r="AQ501" s="106" t="s">
        <v>1031</v>
      </c>
      <c r="AR501" s="106" t="s">
        <v>1022</v>
      </c>
      <c r="AS501" s="106">
        <v>2340963</v>
      </c>
    </row>
    <row r="502" spans="40:45" x14ac:dyDescent="0.25">
      <c r="AN502" s="106" t="s">
        <v>1070</v>
      </c>
      <c r="AO502" s="106"/>
      <c r="AP502" s="106"/>
      <c r="AQ502" s="106" t="s">
        <v>1032</v>
      </c>
      <c r="AR502" s="106" t="s">
        <v>1022</v>
      </c>
      <c r="AS502" s="106">
        <v>1660654</v>
      </c>
    </row>
    <row r="503" spans="40:45" x14ac:dyDescent="0.25">
      <c r="AN503" s="106" t="s">
        <v>1070</v>
      </c>
      <c r="AO503" s="106"/>
      <c r="AP503" s="106"/>
      <c r="AQ503" s="106" t="s">
        <v>1033</v>
      </c>
      <c r="AR503" s="106" t="s">
        <v>1022</v>
      </c>
      <c r="AS503" s="106">
        <v>2834931</v>
      </c>
    </row>
    <row r="504" spans="40:45" x14ac:dyDescent="0.25">
      <c r="AN504" s="106" t="s">
        <v>1070</v>
      </c>
      <c r="AO504" s="106"/>
      <c r="AP504" s="106"/>
      <c r="AQ504" s="106" t="s">
        <v>1034</v>
      </c>
      <c r="AR504" s="106" t="s">
        <v>1022</v>
      </c>
      <c r="AS504" s="106">
        <v>3172294</v>
      </c>
    </row>
    <row r="505" spans="40:45" x14ac:dyDescent="0.25">
      <c r="AN505" s="106" t="s">
        <v>1070</v>
      </c>
      <c r="AO505" s="106"/>
      <c r="AP505" s="106"/>
      <c r="AQ505" s="106" t="s">
        <v>1035</v>
      </c>
      <c r="AR505" s="106" t="s">
        <v>1022</v>
      </c>
      <c r="AS505" s="106">
        <v>2151556</v>
      </c>
    </row>
    <row r="506" spans="40:45" x14ac:dyDescent="0.25">
      <c r="AN506" s="106" t="s">
        <v>1070</v>
      </c>
      <c r="AO506" s="106"/>
      <c r="AP506" s="106"/>
      <c r="AQ506" s="106" t="s">
        <v>1036</v>
      </c>
      <c r="AR506" s="106" t="s">
        <v>1022</v>
      </c>
      <c r="AS506" s="106">
        <v>1618501</v>
      </c>
    </row>
    <row r="507" spans="40:45" x14ac:dyDescent="0.25">
      <c r="AN507" s="106" t="s">
        <v>1070</v>
      </c>
      <c r="AO507" s="106"/>
      <c r="AP507" s="106"/>
      <c r="AQ507" s="106" t="s">
        <v>1037</v>
      </c>
      <c r="AR507" s="106" t="s">
        <v>1022</v>
      </c>
      <c r="AS507" s="106">
        <v>3460320</v>
      </c>
    </row>
    <row r="508" spans="40:45" x14ac:dyDescent="0.25">
      <c r="AN508" s="106" t="s">
        <v>1070</v>
      </c>
      <c r="AO508" s="106"/>
      <c r="AP508" s="106"/>
      <c r="AQ508" s="106" t="s">
        <v>1038</v>
      </c>
      <c r="AR508" s="106" t="s">
        <v>1022</v>
      </c>
      <c r="AS508" s="106">
        <v>2557653</v>
      </c>
    </row>
    <row r="509" spans="40:45" x14ac:dyDescent="0.25">
      <c r="AN509" s="106" t="s">
        <v>1070</v>
      </c>
      <c r="AO509" s="106"/>
      <c r="AP509" s="106"/>
      <c r="AQ509" s="106" t="s">
        <v>3</v>
      </c>
      <c r="AR509" s="106" t="s">
        <v>1022</v>
      </c>
      <c r="AS509" s="106">
        <v>26824805</v>
      </c>
    </row>
    <row r="510" spans="40:45" x14ac:dyDescent="0.25">
      <c r="AN510" s="106" t="s">
        <v>1040</v>
      </c>
      <c r="AO510" s="106"/>
      <c r="AP510" s="106"/>
      <c r="AQ510" s="106" t="s">
        <v>1030</v>
      </c>
      <c r="AR510" s="106" t="s">
        <v>1022</v>
      </c>
      <c r="AS510" s="106">
        <v>25040520</v>
      </c>
    </row>
    <row r="511" spans="40:45" x14ac:dyDescent="0.25">
      <c r="AN511" s="106" t="s">
        <v>1040</v>
      </c>
      <c r="AO511" s="106"/>
      <c r="AP511" s="106"/>
      <c r="AQ511" s="106" t="s">
        <v>1031</v>
      </c>
      <c r="AR511" s="106" t="s">
        <v>1022</v>
      </c>
      <c r="AS511" s="106">
        <v>12684432</v>
      </c>
    </row>
    <row r="512" spans="40:45" x14ac:dyDescent="0.25">
      <c r="AN512" s="106" t="s">
        <v>1040</v>
      </c>
      <c r="AO512" s="106"/>
      <c r="AP512" s="106"/>
      <c r="AQ512" s="106" t="s">
        <v>1032</v>
      </c>
      <c r="AR512" s="106" t="s">
        <v>1022</v>
      </c>
      <c r="AS512" s="106">
        <v>7011082</v>
      </c>
    </row>
    <row r="513" spans="40:45" x14ac:dyDescent="0.25">
      <c r="AN513" s="106" t="s">
        <v>1040</v>
      </c>
      <c r="AO513" s="106"/>
      <c r="AP513" s="106"/>
      <c r="AQ513" s="106" t="s">
        <v>1033</v>
      </c>
      <c r="AR513" s="106" t="s">
        <v>1022</v>
      </c>
      <c r="AS513" s="106">
        <v>26181033</v>
      </c>
    </row>
    <row r="514" spans="40:45" x14ac:dyDescent="0.25">
      <c r="AN514" s="106" t="s">
        <v>1040</v>
      </c>
      <c r="AO514" s="106"/>
      <c r="AP514" s="106"/>
      <c r="AQ514" s="106" t="s">
        <v>1034</v>
      </c>
      <c r="AR514" s="106" t="s">
        <v>1022</v>
      </c>
      <c r="AS514" s="106">
        <v>16947198</v>
      </c>
    </row>
    <row r="515" spans="40:45" x14ac:dyDescent="0.25">
      <c r="AN515" s="106" t="s">
        <v>1040</v>
      </c>
      <c r="AO515" s="106"/>
      <c r="AP515" s="106"/>
      <c r="AQ515" s="106" t="s">
        <v>1035</v>
      </c>
      <c r="AR515" s="106" t="s">
        <v>1022</v>
      </c>
      <c r="AS515" s="106">
        <v>20772640</v>
      </c>
    </row>
    <row r="516" spans="40:45" x14ac:dyDescent="0.25">
      <c r="AN516" s="106" t="s">
        <v>1040</v>
      </c>
      <c r="AO516" s="106"/>
      <c r="AP516" s="106"/>
      <c r="AQ516" s="106" t="s">
        <v>1036</v>
      </c>
      <c r="AR516" s="106" t="s">
        <v>1022</v>
      </c>
      <c r="AS516" s="106">
        <v>22382945</v>
      </c>
    </row>
    <row r="517" spans="40:45" x14ac:dyDescent="0.25">
      <c r="AN517" s="106" t="s">
        <v>1040</v>
      </c>
      <c r="AO517" s="106"/>
      <c r="AP517" s="106"/>
      <c r="AQ517" s="106" t="s">
        <v>1037</v>
      </c>
      <c r="AR517" s="106" t="s">
        <v>1022</v>
      </c>
      <c r="AS517" s="106">
        <v>19897389</v>
      </c>
    </row>
    <row r="518" spans="40:45" x14ac:dyDescent="0.25">
      <c r="AN518" s="106" t="s">
        <v>1040</v>
      </c>
      <c r="AO518" s="106"/>
      <c r="AP518" s="106"/>
      <c r="AQ518" s="106" t="s">
        <v>1038</v>
      </c>
      <c r="AR518" s="106" t="s">
        <v>1022</v>
      </c>
      <c r="AS518" s="106">
        <v>11283696</v>
      </c>
    </row>
    <row r="519" spans="40:45" x14ac:dyDescent="0.25">
      <c r="AN519" s="106" t="s">
        <v>1040</v>
      </c>
      <c r="AO519" s="106"/>
      <c r="AP519" s="106"/>
      <c r="AQ519" s="106" t="s">
        <v>3</v>
      </c>
      <c r="AR519" s="106" t="s">
        <v>1022</v>
      </c>
      <c r="AS519" s="106">
        <v>162200936</v>
      </c>
    </row>
    <row r="520" spans="40:45" x14ac:dyDescent="0.25">
      <c r="AN520" s="106" t="s">
        <v>998</v>
      </c>
      <c r="AO520" s="106"/>
      <c r="AP520" s="106"/>
      <c r="AQ520" s="106" t="s">
        <v>1030</v>
      </c>
      <c r="AR520" s="106" t="s">
        <v>1022</v>
      </c>
      <c r="AS520" s="106">
        <v>2808207</v>
      </c>
    </row>
    <row r="521" spans="40:45" x14ac:dyDescent="0.25">
      <c r="AN521" s="106" t="s">
        <v>998</v>
      </c>
      <c r="AO521" s="106"/>
      <c r="AP521" s="106"/>
      <c r="AQ521" s="106" t="s">
        <v>1031</v>
      </c>
      <c r="AR521" s="106" t="s">
        <v>1022</v>
      </c>
      <c r="AS521" s="106">
        <v>3104516</v>
      </c>
    </row>
    <row r="522" spans="40:45" x14ac:dyDescent="0.25">
      <c r="AN522" s="106" t="s">
        <v>998</v>
      </c>
      <c r="AO522" s="106"/>
      <c r="AP522" s="106"/>
      <c r="AQ522" s="106" t="s">
        <v>1032</v>
      </c>
      <c r="AR522" s="106" t="s">
        <v>1022</v>
      </c>
      <c r="AS522" s="106">
        <v>2042481</v>
      </c>
    </row>
    <row r="523" spans="40:45" x14ac:dyDescent="0.25">
      <c r="AN523" s="106" t="s">
        <v>998</v>
      </c>
      <c r="AO523" s="106"/>
      <c r="AP523" s="106"/>
      <c r="AQ523" s="106" t="s">
        <v>1033</v>
      </c>
      <c r="AR523" s="106" t="s">
        <v>1022</v>
      </c>
      <c r="AS523" s="106">
        <v>8370404</v>
      </c>
    </row>
    <row r="524" spans="40:45" x14ac:dyDescent="0.25">
      <c r="AN524" s="106" t="s">
        <v>998</v>
      </c>
      <c r="AO524" s="106"/>
      <c r="AP524" s="106"/>
      <c r="AQ524" s="106" t="s">
        <v>1034</v>
      </c>
      <c r="AR524" s="106" t="s">
        <v>1022</v>
      </c>
      <c r="AS524" s="106">
        <v>3773514</v>
      </c>
    </row>
    <row r="525" spans="40:45" x14ac:dyDescent="0.25">
      <c r="AN525" s="106" t="s">
        <v>998</v>
      </c>
      <c r="AO525" s="106"/>
      <c r="AP525" s="106"/>
      <c r="AQ525" s="106" t="s">
        <v>1035</v>
      </c>
      <c r="AR525" s="106" t="s">
        <v>1022</v>
      </c>
      <c r="AS525" s="106">
        <v>8893962</v>
      </c>
    </row>
    <row r="526" spans="40:45" x14ac:dyDescent="0.25">
      <c r="AN526" s="106" t="s">
        <v>998</v>
      </c>
      <c r="AO526" s="106"/>
      <c r="AP526" s="106"/>
      <c r="AQ526" s="106" t="s">
        <v>1036</v>
      </c>
      <c r="AR526" s="106" t="s">
        <v>1022</v>
      </c>
      <c r="AS526" s="106">
        <v>10352707</v>
      </c>
    </row>
    <row r="527" spans="40:45" x14ac:dyDescent="0.25">
      <c r="AN527" s="106" t="s">
        <v>998</v>
      </c>
      <c r="AO527" s="106"/>
      <c r="AP527" s="106"/>
      <c r="AQ527" s="106" t="s">
        <v>1037</v>
      </c>
      <c r="AR527" s="106" t="s">
        <v>1022</v>
      </c>
      <c r="AS527" s="106">
        <v>3439189</v>
      </c>
    </row>
    <row r="528" spans="40:45" x14ac:dyDescent="0.25">
      <c r="AN528" s="106" t="s">
        <v>998</v>
      </c>
      <c r="AO528" s="106"/>
      <c r="AP528" s="106"/>
      <c r="AQ528" s="106" t="s">
        <v>1038</v>
      </c>
      <c r="AR528" s="106" t="s">
        <v>1022</v>
      </c>
      <c r="AS528" s="106">
        <v>1685200</v>
      </c>
    </row>
    <row r="529" spans="40:45" x14ac:dyDescent="0.25">
      <c r="AN529" s="106" t="s">
        <v>998</v>
      </c>
      <c r="AO529" s="106"/>
      <c r="AP529" s="106"/>
      <c r="AQ529" s="106" t="s">
        <v>3</v>
      </c>
      <c r="AR529" s="106" t="s">
        <v>1022</v>
      </c>
      <c r="AS529" s="106">
        <v>44470181</v>
      </c>
    </row>
    <row r="530" spans="40:45" x14ac:dyDescent="0.25">
      <c r="AN530" s="106" t="s">
        <v>1071</v>
      </c>
      <c r="AO530" s="106"/>
      <c r="AP530" s="106"/>
      <c r="AQ530" s="106" t="s">
        <v>1030</v>
      </c>
      <c r="AR530" s="106" t="s">
        <v>1022</v>
      </c>
      <c r="AS530" s="106">
        <v>315339</v>
      </c>
    </row>
    <row r="531" spans="40:45" x14ac:dyDescent="0.25">
      <c r="AN531" s="106" t="s">
        <v>1071</v>
      </c>
      <c r="AO531" s="106"/>
      <c r="AP531" s="106"/>
      <c r="AQ531" s="106" t="s">
        <v>1031</v>
      </c>
      <c r="AR531" s="106" t="s">
        <v>1022</v>
      </c>
      <c r="AS531" s="106">
        <v>80824</v>
      </c>
    </row>
    <row r="532" spans="40:45" x14ac:dyDescent="0.25">
      <c r="AN532" s="106" t="s">
        <v>1071</v>
      </c>
      <c r="AO532" s="106"/>
      <c r="AP532" s="106"/>
      <c r="AQ532" s="106" t="s">
        <v>1032</v>
      </c>
      <c r="AR532" s="106" t="s">
        <v>1022</v>
      </c>
      <c r="AS532" s="106">
        <v>563</v>
      </c>
    </row>
    <row r="533" spans="40:45" x14ac:dyDescent="0.25">
      <c r="AN533" s="106" t="s">
        <v>1071</v>
      </c>
      <c r="AO533" s="106"/>
      <c r="AP533" s="106"/>
      <c r="AQ533" s="106" t="s">
        <v>1033</v>
      </c>
      <c r="AR533" s="106" t="s">
        <v>1022</v>
      </c>
      <c r="AS533" s="106">
        <v>337268</v>
      </c>
    </row>
    <row r="534" spans="40:45" x14ac:dyDescent="0.25">
      <c r="AN534" s="106" t="s">
        <v>1071</v>
      </c>
      <c r="AO534" s="106"/>
      <c r="AP534" s="106"/>
      <c r="AQ534" s="106" t="s">
        <v>1034</v>
      </c>
      <c r="AR534" s="106" t="s">
        <v>1022</v>
      </c>
      <c r="AS534" s="106">
        <v>578141</v>
      </c>
    </row>
    <row r="535" spans="40:45" x14ac:dyDescent="0.25">
      <c r="AN535" s="106" t="s">
        <v>1071</v>
      </c>
      <c r="AO535" s="106"/>
      <c r="AP535" s="106"/>
      <c r="AQ535" s="106" t="s">
        <v>1035</v>
      </c>
      <c r="AR535" s="106" t="s">
        <v>1022</v>
      </c>
      <c r="AS535" s="106">
        <v>275054</v>
      </c>
    </row>
    <row r="536" spans="40:45" x14ac:dyDescent="0.25">
      <c r="AN536" s="106" t="s">
        <v>1071</v>
      </c>
      <c r="AO536" s="106"/>
      <c r="AP536" s="106"/>
      <c r="AQ536" s="106" t="s">
        <v>1036</v>
      </c>
      <c r="AR536" s="106" t="s">
        <v>1022</v>
      </c>
      <c r="AS536" s="106">
        <v>194307</v>
      </c>
    </row>
    <row r="537" spans="40:45" x14ac:dyDescent="0.25">
      <c r="AN537" s="106" t="s">
        <v>1071</v>
      </c>
      <c r="AO537" s="106"/>
      <c r="AP537" s="106"/>
      <c r="AQ537" s="106" t="s">
        <v>1037</v>
      </c>
      <c r="AR537" s="106" t="s">
        <v>1022</v>
      </c>
      <c r="AS537" s="106">
        <v>66169</v>
      </c>
    </row>
    <row r="538" spans="40:45" x14ac:dyDescent="0.25">
      <c r="AN538" s="106" t="s">
        <v>1071</v>
      </c>
      <c r="AO538" s="106"/>
      <c r="AP538" s="106"/>
      <c r="AQ538" s="106" t="s">
        <v>1038</v>
      </c>
      <c r="AR538" s="106" t="s">
        <v>1022</v>
      </c>
      <c r="AS538" s="106">
        <v>136843</v>
      </c>
    </row>
    <row r="539" spans="40:45" x14ac:dyDescent="0.25">
      <c r="AN539" s="106" t="s">
        <v>1071</v>
      </c>
      <c r="AO539" s="106"/>
      <c r="AP539" s="106"/>
      <c r="AQ539" s="106" t="s">
        <v>3</v>
      </c>
      <c r="AR539" s="106" t="s">
        <v>1022</v>
      </c>
      <c r="AS539" s="106">
        <v>1984509</v>
      </c>
    </row>
    <row r="540" spans="40:45" x14ac:dyDescent="0.25">
      <c r="AN540" s="106" t="s">
        <v>1072</v>
      </c>
      <c r="AO540" s="106"/>
      <c r="AP540" s="106"/>
      <c r="AQ540" s="106" t="s">
        <v>1030</v>
      </c>
      <c r="AR540" s="106" t="s">
        <v>1022</v>
      </c>
      <c r="AS540" s="106">
        <v>3706701</v>
      </c>
    </row>
    <row r="541" spans="40:45" x14ac:dyDescent="0.25">
      <c r="AN541" s="106" t="s">
        <v>1072</v>
      </c>
      <c r="AO541" s="106"/>
      <c r="AP541" s="106"/>
      <c r="AQ541" s="106" t="s">
        <v>1031</v>
      </c>
      <c r="AR541" s="106" t="s">
        <v>1022</v>
      </c>
      <c r="AS541" s="106">
        <v>1088389</v>
      </c>
    </row>
    <row r="542" spans="40:45" x14ac:dyDescent="0.25">
      <c r="AN542" s="106" t="s">
        <v>1072</v>
      </c>
      <c r="AO542" s="106"/>
      <c r="AP542" s="106"/>
      <c r="AQ542" s="106" t="s">
        <v>1032</v>
      </c>
      <c r="AR542" s="106" t="s">
        <v>1022</v>
      </c>
      <c r="AS542" s="106">
        <v>432070</v>
      </c>
    </row>
    <row r="543" spans="40:45" x14ac:dyDescent="0.25">
      <c r="AN543" s="106" t="s">
        <v>1072</v>
      </c>
      <c r="AO543" s="106"/>
      <c r="AP543" s="106"/>
      <c r="AQ543" s="106" t="s">
        <v>1033</v>
      </c>
      <c r="AR543" s="106" t="s">
        <v>1022</v>
      </c>
      <c r="AS543" s="106">
        <v>330632</v>
      </c>
    </row>
    <row r="544" spans="40:45" x14ac:dyDescent="0.25">
      <c r="AN544" s="106" t="s">
        <v>1072</v>
      </c>
      <c r="AO544" s="106"/>
      <c r="AP544" s="106"/>
      <c r="AQ544" s="106" t="s">
        <v>1034</v>
      </c>
      <c r="AR544" s="106" t="s">
        <v>1022</v>
      </c>
      <c r="AS544" s="106">
        <v>422940</v>
      </c>
    </row>
    <row r="545" spans="40:45" x14ac:dyDescent="0.25">
      <c r="AN545" s="106" t="s">
        <v>1072</v>
      </c>
      <c r="AO545" s="106"/>
      <c r="AP545" s="106"/>
      <c r="AQ545" s="106" t="s">
        <v>1035</v>
      </c>
      <c r="AR545" s="106" t="s">
        <v>1022</v>
      </c>
      <c r="AS545" s="106">
        <v>486607</v>
      </c>
    </row>
    <row r="546" spans="40:45" x14ac:dyDescent="0.25">
      <c r="AN546" s="106" t="s">
        <v>1072</v>
      </c>
      <c r="AO546" s="106"/>
      <c r="AP546" s="106"/>
      <c r="AQ546" s="106" t="s">
        <v>1036</v>
      </c>
      <c r="AR546" s="106" t="s">
        <v>1022</v>
      </c>
      <c r="AS546" s="106">
        <v>403132</v>
      </c>
    </row>
    <row r="547" spans="40:45" x14ac:dyDescent="0.25">
      <c r="AN547" s="106" t="s">
        <v>1072</v>
      </c>
      <c r="AO547" s="106"/>
      <c r="AP547" s="106"/>
      <c r="AQ547" s="106" t="s">
        <v>1037</v>
      </c>
      <c r="AR547" s="106" t="s">
        <v>1022</v>
      </c>
      <c r="AS547" s="106">
        <v>690705</v>
      </c>
    </row>
    <row r="548" spans="40:45" x14ac:dyDescent="0.25">
      <c r="AN548" s="106" t="s">
        <v>1072</v>
      </c>
      <c r="AO548" s="106"/>
      <c r="AP548" s="106"/>
      <c r="AQ548" s="106" t="s">
        <v>1038</v>
      </c>
      <c r="AR548" s="106" t="s">
        <v>1022</v>
      </c>
      <c r="AS548" s="106">
        <v>1897628</v>
      </c>
    </row>
    <row r="549" spans="40:45" x14ac:dyDescent="0.25">
      <c r="AN549" s="106" t="s">
        <v>1072</v>
      </c>
      <c r="AO549" s="106"/>
      <c r="AP549" s="106"/>
      <c r="AQ549" s="106" t="s">
        <v>3</v>
      </c>
      <c r="AR549" s="106" t="s">
        <v>1022</v>
      </c>
      <c r="AS549" s="106">
        <v>9458805</v>
      </c>
    </row>
    <row r="550" spans="40:45" x14ac:dyDescent="0.25">
      <c r="AN550" s="106" t="s">
        <v>1073</v>
      </c>
      <c r="AO550" s="106"/>
      <c r="AP550" s="106"/>
      <c r="AQ550" s="106" t="s">
        <v>1030</v>
      </c>
      <c r="AR550" s="106" t="s">
        <v>1022</v>
      </c>
      <c r="AS550" s="106">
        <v>1684877</v>
      </c>
    </row>
    <row r="551" spans="40:45" x14ac:dyDescent="0.25">
      <c r="AN551" s="106" t="s">
        <v>1073</v>
      </c>
      <c r="AO551" s="106"/>
      <c r="AP551" s="106"/>
      <c r="AQ551" s="106" t="s">
        <v>1031</v>
      </c>
      <c r="AR551" s="106" t="s">
        <v>1022</v>
      </c>
      <c r="AS551" s="106">
        <v>791421</v>
      </c>
    </row>
    <row r="552" spans="40:45" x14ac:dyDescent="0.25">
      <c r="AN552" s="106" t="s">
        <v>1073</v>
      </c>
      <c r="AO552" s="106"/>
      <c r="AP552" s="106"/>
      <c r="AQ552" s="106" t="s">
        <v>1032</v>
      </c>
      <c r="AR552" s="106" t="s">
        <v>1022</v>
      </c>
      <c r="AS552" s="106">
        <v>688727</v>
      </c>
    </row>
    <row r="553" spans="40:45" x14ac:dyDescent="0.25">
      <c r="AN553" s="106" t="s">
        <v>1073</v>
      </c>
      <c r="AO553" s="106"/>
      <c r="AP553" s="106"/>
      <c r="AQ553" s="106" t="s">
        <v>1033</v>
      </c>
      <c r="AR553" s="106" t="s">
        <v>1022</v>
      </c>
      <c r="AS553" s="106">
        <v>2171960</v>
      </c>
    </row>
    <row r="554" spans="40:45" x14ac:dyDescent="0.25">
      <c r="AN554" s="106" t="s">
        <v>1073</v>
      </c>
      <c r="AO554" s="106"/>
      <c r="AP554" s="106"/>
      <c r="AQ554" s="106" t="s">
        <v>1034</v>
      </c>
      <c r="AR554" s="106" t="s">
        <v>1022</v>
      </c>
      <c r="AS554" s="106">
        <v>1204948</v>
      </c>
    </row>
    <row r="555" spans="40:45" x14ac:dyDescent="0.25">
      <c r="AN555" s="106" t="s">
        <v>1073</v>
      </c>
      <c r="AO555" s="106"/>
      <c r="AP555" s="106"/>
      <c r="AQ555" s="106" t="s">
        <v>1035</v>
      </c>
      <c r="AR555" s="106" t="s">
        <v>1022</v>
      </c>
      <c r="AS555" s="106">
        <v>1115292</v>
      </c>
    </row>
    <row r="556" spans="40:45" x14ac:dyDescent="0.25">
      <c r="AN556" s="106" t="s">
        <v>1073</v>
      </c>
      <c r="AO556" s="106"/>
      <c r="AP556" s="106"/>
      <c r="AQ556" s="106" t="s">
        <v>1036</v>
      </c>
      <c r="AR556" s="106" t="s">
        <v>1022</v>
      </c>
      <c r="AS556" s="106">
        <v>629484</v>
      </c>
    </row>
    <row r="557" spans="40:45" x14ac:dyDescent="0.25">
      <c r="AN557" s="106" t="s">
        <v>1073</v>
      </c>
      <c r="AO557" s="106"/>
      <c r="AP557" s="106"/>
      <c r="AQ557" s="106" t="s">
        <v>1037</v>
      </c>
      <c r="AR557" s="106" t="s">
        <v>1022</v>
      </c>
      <c r="AS557" s="106">
        <v>1338504</v>
      </c>
    </row>
    <row r="558" spans="40:45" x14ac:dyDescent="0.25">
      <c r="AN558" s="106" t="s">
        <v>1073</v>
      </c>
      <c r="AO558" s="106"/>
      <c r="AP558" s="106"/>
      <c r="AQ558" s="106" t="s">
        <v>1038</v>
      </c>
      <c r="AR558" s="106" t="s">
        <v>1022</v>
      </c>
      <c r="AS558" s="106">
        <v>928206</v>
      </c>
    </row>
    <row r="559" spans="40:45" x14ac:dyDescent="0.25">
      <c r="AN559" s="106" t="s">
        <v>1073</v>
      </c>
      <c r="AO559" s="106"/>
      <c r="AP559" s="106"/>
      <c r="AQ559" s="106" t="s">
        <v>3</v>
      </c>
      <c r="AR559" s="106" t="s">
        <v>1022</v>
      </c>
      <c r="AS559" s="106">
        <v>10553420</v>
      </c>
    </row>
    <row r="560" spans="40:45" x14ac:dyDescent="0.25">
      <c r="AN560" s="106" t="s">
        <v>1074</v>
      </c>
      <c r="AO560" s="106"/>
      <c r="AP560" s="106"/>
      <c r="AQ560" s="106" t="s">
        <v>1030</v>
      </c>
      <c r="AR560" s="106" t="s">
        <v>1022</v>
      </c>
      <c r="AS560" s="106">
        <v>8315591</v>
      </c>
    </row>
    <row r="561" spans="40:45" x14ac:dyDescent="0.25">
      <c r="AN561" s="106" t="s">
        <v>1074</v>
      </c>
      <c r="AO561" s="106"/>
      <c r="AP561" s="106"/>
      <c r="AQ561" s="106" t="s">
        <v>1031</v>
      </c>
      <c r="AR561" s="106" t="s">
        <v>1022</v>
      </c>
      <c r="AS561" s="106">
        <v>4467351</v>
      </c>
    </row>
    <row r="562" spans="40:45" x14ac:dyDescent="0.25">
      <c r="AN562" s="106" t="s">
        <v>1074</v>
      </c>
      <c r="AO562" s="106"/>
      <c r="AP562" s="106"/>
      <c r="AQ562" s="106" t="s">
        <v>1032</v>
      </c>
      <c r="AR562" s="106" t="s">
        <v>1022</v>
      </c>
      <c r="AS562" s="106">
        <v>1052699</v>
      </c>
    </row>
    <row r="563" spans="40:45" x14ac:dyDescent="0.25">
      <c r="AN563" s="106" t="s">
        <v>1074</v>
      </c>
      <c r="AO563" s="106"/>
      <c r="AP563" s="106"/>
      <c r="AQ563" s="106" t="s">
        <v>1033</v>
      </c>
      <c r="AR563" s="106" t="s">
        <v>1022</v>
      </c>
      <c r="AS563" s="106">
        <v>5650041</v>
      </c>
    </row>
    <row r="564" spans="40:45" x14ac:dyDescent="0.25">
      <c r="AN564" s="106" t="s">
        <v>1074</v>
      </c>
      <c r="AO564" s="106"/>
      <c r="AP564" s="106"/>
      <c r="AQ564" s="106" t="s">
        <v>1034</v>
      </c>
      <c r="AR564" s="106" t="s">
        <v>1022</v>
      </c>
      <c r="AS564" s="106">
        <v>6161746</v>
      </c>
    </row>
    <row r="565" spans="40:45" x14ac:dyDescent="0.25">
      <c r="AN565" s="106" t="s">
        <v>1074</v>
      </c>
      <c r="AO565" s="106"/>
      <c r="AP565" s="106"/>
      <c r="AQ565" s="106" t="s">
        <v>1035</v>
      </c>
      <c r="AR565" s="106" t="s">
        <v>1022</v>
      </c>
      <c r="AS565" s="106">
        <v>5360990</v>
      </c>
    </row>
    <row r="566" spans="40:45" x14ac:dyDescent="0.25">
      <c r="AN566" s="106" t="s">
        <v>1074</v>
      </c>
      <c r="AO566" s="106"/>
      <c r="AP566" s="106"/>
      <c r="AQ566" s="106" t="s">
        <v>1036</v>
      </c>
      <c r="AR566" s="106" t="s">
        <v>1022</v>
      </c>
      <c r="AS566" s="106">
        <v>6680435</v>
      </c>
    </row>
    <row r="567" spans="40:45" x14ac:dyDescent="0.25">
      <c r="AN567" s="106" t="s">
        <v>1074</v>
      </c>
      <c r="AO567" s="106"/>
      <c r="AP567" s="106"/>
      <c r="AQ567" s="106" t="s">
        <v>1037</v>
      </c>
      <c r="AR567" s="106" t="s">
        <v>1022</v>
      </c>
      <c r="AS567" s="106">
        <v>6314001</v>
      </c>
    </row>
    <row r="568" spans="40:45" x14ac:dyDescent="0.25">
      <c r="AN568" s="106" t="s">
        <v>1074</v>
      </c>
      <c r="AO568" s="106"/>
      <c r="AP568" s="106"/>
      <c r="AQ568" s="106" t="s">
        <v>1038</v>
      </c>
      <c r="AR568" s="106" t="s">
        <v>1022</v>
      </c>
      <c r="AS568" s="106">
        <v>1670421</v>
      </c>
    </row>
    <row r="569" spans="40:45" x14ac:dyDescent="0.25">
      <c r="AN569" s="106" t="s">
        <v>1074</v>
      </c>
      <c r="AO569" s="106"/>
      <c r="AP569" s="106"/>
      <c r="AQ569" s="106" t="s">
        <v>3</v>
      </c>
      <c r="AR569" s="106" t="s">
        <v>1022</v>
      </c>
      <c r="AS569" s="106">
        <v>45673275</v>
      </c>
    </row>
    <row r="570" spans="40:45" x14ac:dyDescent="0.25">
      <c r="AN570" s="106" t="s">
        <v>1075</v>
      </c>
      <c r="AO570" s="106"/>
      <c r="AP570" s="106"/>
      <c r="AQ570" s="106" t="s">
        <v>1030</v>
      </c>
      <c r="AR570" s="106" t="s">
        <v>1022</v>
      </c>
      <c r="AS570" s="106">
        <v>2153606</v>
      </c>
    </row>
    <row r="571" spans="40:45" x14ac:dyDescent="0.25">
      <c r="AN571" s="106" t="s">
        <v>1075</v>
      </c>
      <c r="AO571" s="106"/>
      <c r="AP571" s="106"/>
      <c r="AQ571" s="106" t="s">
        <v>1031</v>
      </c>
      <c r="AR571" s="106" t="s">
        <v>1022</v>
      </c>
      <c r="AS571" s="106">
        <v>920173</v>
      </c>
    </row>
    <row r="572" spans="40:45" x14ac:dyDescent="0.25">
      <c r="AN572" s="106" t="s">
        <v>1075</v>
      </c>
      <c r="AO572" s="106"/>
      <c r="AP572" s="106"/>
      <c r="AQ572" s="106" t="s">
        <v>1032</v>
      </c>
      <c r="AR572" s="106" t="s">
        <v>1022</v>
      </c>
      <c r="AS572" s="106">
        <v>1202995</v>
      </c>
    </row>
    <row r="573" spans="40:45" x14ac:dyDescent="0.25">
      <c r="AN573" s="106" t="s">
        <v>1075</v>
      </c>
      <c r="AO573" s="106"/>
      <c r="AP573" s="106"/>
      <c r="AQ573" s="106" t="s">
        <v>1033</v>
      </c>
      <c r="AR573" s="106" t="s">
        <v>1022</v>
      </c>
      <c r="AS573" s="106">
        <v>3596833</v>
      </c>
    </row>
    <row r="574" spans="40:45" x14ac:dyDescent="0.25">
      <c r="AN574" s="106" t="s">
        <v>1075</v>
      </c>
      <c r="AO574" s="106"/>
      <c r="AP574" s="106"/>
      <c r="AQ574" s="106" t="s">
        <v>1034</v>
      </c>
      <c r="AR574" s="106" t="s">
        <v>1022</v>
      </c>
      <c r="AS574" s="106">
        <v>2026211</v>
      </c>
    </row>
    <row r="575" spans="40:45" x14ac:dyDescent="0.25">
      <c r="AN575" s="106" t="s">
        <v>1075</v>
      </c>
      <c r="AO575" s="106"/>
      <c r="AP575" s="106"/>
      <c r="AQ575" s="106" t="s">
        <v>1035</v>
      </c>
      <c r="AR575" s="106" t="s">
        <v>1022</v>
      </c>
      <c r="AS575" s="106">
        <v>1289375</v>
      </c>
    </row>
    <row r="576" spans="40:45" x14ac:dyDescent="0.25">
      <c r="AN576" s="106" t="s">
        <v>1075</v>
      </c>
      <c r="AO576" s="106"/>
      <c r="AP576" s="106"/>
      <c r="AQ576" s="106" t="s">
        <v>1036</v>
      </c>
      <c r="AR576" s="106" t="s">
        <v>1022</v>
      </c>
      <c r="AS576" s="106">
        <v>611356</v>
      </c>
    </row>
    <row r="577" spans="40:45" x14ac:dyDescent="0.25">
      <c r="AN577" s="106" t="s">
        <v>1075</v>
      </c>
      <c r="AO577" s="106"/>
      <c r="AP577" s="106"/>
      <c r="AQ577" s="106" t="s">
        <v>1037</v>
      </c>
      <c r="AR577" s="106" t="s">
        <v>1022</v>
      </c>
      <c r="AS577" s="106">
        <v>2552341</v>
      </c>
    </row>
    <row r="578" spans="40:45" x14ac:dyDescent="0.25">
      <c r="AN578" s="106" t="s">
        <v>1075</v>
      </c>
      <c r="AO578" s="106"/>
      <c r="AP578" s="106"/>
      <c r="AQ578" s="106" t="s">
        <v>1038</v>
      </c>
      <c r="AR578" s="106" t="s">
        <v>1022</v>
      </c>
      <c r="AS578" s="106">
        <v>1410106</v>
      </c>
    </row>
    <row r="579" spans="40:45" x14ac:dyDescent="0.25">
      <c r="AN579" s="106" t="s">
        <v>1075</v>
      </c>
      <c r="AO579" s="106"/>
      <c r="AP579" s="106"/>
      <c r="AQ579" s="106" t="s">
        <v>3</v>
      </c>
      <c r="AR579" s="106" t="s">
        <v>1022</v>
      </c>
      <c r="AS579" s="106">
        <v>15762996</v>
      </c>
    </row>
    <row r="580" spans="40:45" x14ac:dyDescent="0.25">
      <c r="AN580" s="106" t="s">
        <v>1076</v>
      </c>
      <c r="AO580" s="106"/>
      <c r="AP580" s="106"/>
      <c r="AQ580" s="106" t="s">
        <v>1030</v>
      </c>
      <c r="AR580" s="106" t="s">
        <v>1022</v>
      </c>
      <c r="AS580" s="106">
        <v>307885</v>
      </c>
    </row>
    <row r="581" spans="40:45" x14ac:dyDescent="0.25">
      <c r="AN581" s="106" t="s">
        <v>1076</v>
      </c>
      <c r="AO581" s="106"/>
      <c r="AP581" s="106"/>
      <c r="AQ581" s="106" t="s">
        <v>1031</v>
      </c>
      <c r="AR581" s="106" t="s">
        <v>1022</v>
      </c>
      <c r="AS581" s="106">
        <v>359233</v>
      </c>
    </row>
    <row r="582" spans="40:45" x14ac:dyDescent="0.25">
      <c r="AN582" s="106" t="s">
        <v>1076</v>
      </c>
      <c r="AO582" s="106"/>
      <c r="AP582" s="106"/>
      <c r="AQ582" s="106" t="s">
        <v>1032</v>
      </c>
      <c r="AR582" s="106" t="s">
        <v>1022</v>
      </c>
      <c r="AS582" s="106">
        <v>79874</v>
      </c>
    </row>
    <row r="583" spans="40:45" x14ac:dyDescent="0.25">
      <c r="AN583" s="106" t="s">
        <v>1076</v>
      </c>
      <c r="AO583" s="106"/>
      <c r="AP583" s="106"/>
      <c r="AQ583" s="106" t="s">
        <v>1033</v>
      </c>
      <c r="AR583" s="106" t="s">
        <v>1022</v>
      </c>
      <c r="AS583" s="106">
        <v>453578</v>
      </c>
    </row>
    <row r="584" spans="40:45" x14ac:dyDescent="0.25">
      <c r="AN584" s="106" t="s">
        <v>1076</v>
      </c>
      <c r="AO584" s="106"/>
      <c r="AP584" s="106"/>
      <c r="AQ584" s="106" t="s">
        <v>1034</v>
      </c>
      <c r="AR584" s="106" t="s">
        <v>1022</v>
      </c>
      <c r="AS584" s="106">
        <v>345373</v>
      </c>
    </row>
    <row r="585" spans="40:45" x14ac:dyDescent="0.25">
      <c r="AN585" s="106" t="s">
        <v>1076</v>
      </c>
      <c r="AO585" s="106"/>
      <c r="AP585" s="106"/>
      <c r="AQ585" s="106" t="s">
        <v>1035</v>
      </c>
      <c r="AR585" s="106" t="s">
        <v>1022</v>
      </c>
      <c r="AS585" s="106">
        <v>353465</v>
      </c>
    </row>
    <row r="586" spans="40:45" x14ac:dyDescent="0.25">
      <c r="AN586" s="106" t="s">
        <v>1076</v>
      </c>
      <c r="AO586" s="106"/>
      <c r="AP586" s="106"/>
      <c r="AQ586" s="106" t="s">
        <v>1036</v>
      </c>
      <c r="AR586" s="106" t="s">
        <v>1022</v>
      </c>
      <c r="AS586" s="106">
        <v>267520</v>
      </c>
    </row>
    <row r="587" spans="40:45" x14ac:dyDescent="0.25">
      <c r="AN587" s="106" t="s">
        <v>1076</v>
      </c>
      <c r="AO587" s="106"/>
      <c r="AP587" s="106"/>
      <c r="AQ587" s="106" t="s">
        <v>1037</v>
      </c>
      <c r="AR587" s="106" t="s">
        <v>1022</v>
      </c>
      <c r="AS587" s="106">
        <v>413236</v>
      </c>
    </row>
    <row r="588" spans="40:45" x14ac:dyDescent="0.25">
      <c r="AN588" s="106" t="s">
        <v>1076</v>
      </c>
      <c r="AO588" s="106"/>
      <c r="AP588" s="106"/>
      <c r="AQ588" s="106" t="s">
        <v>1038</v>
      </c>
      <c r="AR588" s="106" t="s">
        <v>1022</v>
      </c>
      <c r="AS588" s="106">
        <v>98337</v>
      </c>
    </row>
    <row r="589" spans="40:45" x14ac:dyDescent="0.25">
      <c r="AN589" s="106" t="s">
        <v>1076</v>
      </c>
      <c r="AO589" s="106"/>
      <c r="AP589" s="106"/>
      <c r="AQ589" s="106" t="s">
        <v>3</v>
      </c>
      <c r="AR589" s="106" t="s">
        <v>1022</v>
      </c>
      <c r="AS589" s="106">
        <v>2678501</v>
      </c>
    </row>
    <row r="590" spans="40:45" x14ac:dyDescent="0.25">
      <c r="AN590" s="106" t="s">
        <v>1077</v>
      </c>
      <c r="AO590" s="106"/>
      <c r="AP590" s="106"/>
      <c r="AQ590" s="106" t="s">
        <v>1030</v>
      </c>
      <c r="AR590" s="106" t="s">
        <v>1022</v>
      </c>
      <c r="AS590" s="106">
        <v>1470760</v>
      </c>
    </row>
    <row r="591" spans="40:45" x14ac:dyDescent="0.25">
      <c r="AN591" s="106" t="s">
        <v>1077</v>
      </c>
      <c r="AO591" s="106"/>
      <c r="AP591" s="106"/>
      <c r="AQ591" s="106" t="s">
        <v>1031</v>
      </c>
      <c r="AR591" s="106" t="s">
        <v>1022</v>
      </c>
      <c r="AS591" s="106">
        <v>205926</v>
      </c>
    </row>
    <row r="592" spans="40:45" x14ac:dyDescent="0.25">
      <c r="AN592" s="106" t="s">
        <v>1077</v>
      </c>
      <c r="AO592" s="106"/>
      <c r="AP592" s="106"/>
      <c r="AQ592" s="106" t="s">
        <v>1032</v>
      </c>
      <c r="AR592" s="106" t="s">
        <v>1022</v>
      </c>
      <c r="AS592" s="106">
        <v>337094</v>
      </c>
    </row>
    <row r="593" spans="40:45" x14ac:dyDescent="0.25">
      <c r="AN593" s="106" t="s">
        <v>1077</v>
      </c>
      <c r="AO593" s="106"/>
      <c r="AP593" s="106"/>
      <c r="AQ593" s="106" t="s">
        <v>1033</v>
      </c>
      <c r="AR593" s="106" t="s">
        <v>1022</v>
      </c>
      <c r="AS593" s="106">
        <v>1084475</v>
      </c>
    </row>
    <row r="594" spans="40:45" x14ac:dyDescent="0.25">
      <c r="AN594" s="106" t="s">
        <v>1077</v>
      </c>
      <c r="AO594" s="106"/>
      <c r="AP594" s="106"/>
      <c r="AQ594" s="106" t="s">
        <v>1034</v>
      </c>
      <c r="AR594" s="106" t="s">
        <v>1022</v>
      </c>
      <c r="AS594" s="106">
        <v>413353</v>
      </c>
    </row>
    <row r="595" spans="40:45" x14ac:dyDescent="0.25">
      <c r="AN595" s="106" t="s">
        <v>1077</v>
      </c>
      <c r="AO595" s="106"/>
      <c r="AP595" s="106"/>
      <c r="AQ595" s="106" t="s">
        <v>1035</v>
      </c>
      <c r="AR595" s="106" t="s">
        <v>1022</v>
      </c>
      <c r="AS595" s="106">
        <v>414447</v>
      </c>
    </row>
    <row r="596" spans="40:45" x14ac:dyDescent="0.25">
      <c r="AN596" s="106" t="s">
        <v>1077</v>
      </c>
      <c r="AO596" s="106"/>
      <c r="AP596" s="106"/>
      <c r="AQ596" s="106" t="s">
        <v>1036</v>
      </c>
      <c r="AR596" s="106" t="s">
        <v>1022</v>
      </c>
      <c r="AS596" s="106">
        <v>151631</v>
      </c>
    </row>
    <row r="597" spans="40:45" x14ac:dyDescent="0.25">
      <c r="AN597" s="106" t="s">
        <v>1077</v>
      </c>
      <c r="AO597" s="106"/>
      <c r="AP597" s="106"/>
      <c r="AQ597" s="106" t="s">
        <v>1037</v>
      </c>
      <c r="AR597" s="106" t="s">
        <v>1022</v>
      </c>
      <c r="AS597" s="106">
        <v>587891</v>
      </c>
    </row>
    <row r="598" spans="40:45" x14ac:dyDescent="0.25">
      <c r="AN598" s="106" t="s">
        <v>1077</v>
      </c>
      <c r="AO598" s="106"/>
      <c r="AP598" s="106"/>
      <c r="AQ598" s="106" t="s">
        <v>1038</v>
      </c>
      <c r="AR598" s="106" t="s">
        <v>1022</v>
      </c>
      <c r="AS598" s="106">
        <v>890191</v>
      </c>
    </row>
    <row r="599" spans="40:45" x14ac:dyDescent="0.25">
      <c r="AN599" s="106" t="s">
        <v>1077</v>
      </c>
      <c r="AO599" s="106"/>
      <c r="AP599" s="106"/>
      <c r="AQ599" s="106" t="s">
        <v>3</v>
      </c>
      <c r="AR599" s="106" t="s">
        <v>1022</v>
      </c>
      <c r="AS599" s="106">
        <v>5555768</v>
      </c>
    </row>
    <row r="600" spans="40:45" x14ac:dyDescent="0.25">
      <c r="AN600" s="106" t="s">
        <v>1078</v>
      </c>
      <c r="AO600" s="106"/>
      <c r="AP600" s="106"/>
      <c r="AQ600" s="106" t="s">
        <v>1030</v>
      </c>
      <c r="AR600" s="106" t="s">
        <v>1022</v>
      </c>
      <c r="AS600" s="106">
        <v>1033980</v>
      </c>
    </row>
    <row r="601" spans="40:45" x14ac:dyDescent="0.25">
      <c r="AN601" s="106" t="s">
        <v>1078</v>
      </c>
      <c r="AO601" s="106"/>
      <c r="AP601" s="106"/>
      <c r="AQ601" s="106" t="s">
        <v>1031</v>
      </c>
      <c r="AR601" s="106" t="s">
        <v>1022</v>
      </c>
      <c r="AS601" s="106">
        <v>310991</v>
      </c>
    </row>
    <row r="602" spans="40:45" x14ac:dyDescent="0.25">
      <c r="AN602" s="106" t="s">
        <v>1078</v>
      </c>
      <c r="AO602" s="106"/>
      <c r="AP602" s="106"/>
      <c r="AQ602" s="106" t="s">
        <v>1032</v>
      </c>
      <c r="AR602" s="106" t="s">
        <v>1022</v>
      </c>
      <c r="AS602" s="106">
        <v>511201</v>
      </c>
    </row>
    <row r="603" spans="40:45" x14ac:dyDescent="0.25">
      <c r="AN603" s="106" t="s">
        <v>1078</v>
      </c>
      <c r="AO603" s="106"/>
      <c r="AP603" s="106"/>
      <c r="AQ603" s="106" t="s">
        <v>1033</v>
      </c>
      <c r="AR603" s="106" t="s">
        <v>1022</v>
      </c>
      <c r="AS603" s="106">
        <v>2035301</v>
      </c>
    </row>
    <row r="604" spans="40:45" x14ac:dyDescent="0.25">
      <c r="AN604" s="106" t="s">
        <v>1078</v>
      </c>
      <c r="AO604" s="106"/>
      <c r="AP604" s="106"/>
      <c r="AQ604" s="106" t="s">
        <v>1034</v>
      </c>
      <c r="AR604" s="106" t="s">
        <v>1022</v>
      </c>
      <c r="AS604" s="106">
        <v>708659</v>
      </c>
    </row>
    <row r="605" spans="40:45" x14ac:dyDescent="0.25">
      <c r="AN605" s="106" t="s">
        <v>1078</v>
      </c>
      <c r="AO605" s="106"/>
      <c r="AP605" s="106"/>
      <c r="AQ605" s="106" t="s">
        <v>1035</v>
      </c>
      <c r="AR605" s="106" t="s">
        <v>1022</v>
      </c>
      <c r="AS605" s="106">
        <v>1330858</v>
      </c>
    </row>
    <row r="606" spans="40:45" x14ac:dyDescent="0.25">
      <c r="AN606" s="106" t="s">
        <v>1078</v>
      </c>
      <c r="AO606" s="106"/>
      <c r="AP606" s="106"/>
      <c r="AQ606" s="106" t="s">
        <v>1036</v>
      </c>
      <c r="AR606" s="106" t="s">
        <v>1022</v>
      </c>
      <c r="AS606" s="106">
        <v>456095</v>
      </c>
    </row>
    <row r="607" spans="40:45" x14ac:dyDescent="0.25">
      <c r="AN607" s="106" t="s">
        <v>1078</v>
      </c>
      <c r="AO607" s="106"/>
      <c r="AP607" s="106"/>
      <c r="AQ607" s="106" t="s">
        <v>1037</v>
      </c>
      <c r="AR607" s="106" t="s">
        <v>1022</v>
      </c>
      <c r="AS607" s="106">
        <v>1068531</v>
      </c>
    </row>
    <row r="608" spans="40:45" x14ac:dyDescent="0.25">
      <c r="AN608" s="106" t="s">
        <v>1078</v>
      </c>
      <c r="AO608" s="106"/>
      <c r="AP608" s="106"/>
      <c r="AQ608" s="106" t="s">
        <v>1038</v>
      </c>
      <c r="AR608" s="106" t="s">
        <v>1022</v>
      </c>
      <c r="AS608" s="106">
        <v>747396</v>
      </c>
    </row>
    <row r="609" spans="40:45" x14ac:dyDescent="0.25">
      <c r="AN609" s="106" t="s">
        <v>1078</v>
      </c>
      <c r="AO609" s="106"/>
      <c r="AP609" s="106"/>
      <c r="AQ609" s="106" t="s">
        <v>3</v>
      </c>
      <c r="AR609" s="106" t="s">
        <v>1022</v>
      </c>
      <c r="AS609" s="106">
        <v>8203012</v>
      </c>
    </row>
    <row r="610" spans="40:45" x14ac:dyDescent="0.25">
      <c r="AN610" s="106" t="s">
        <v>1079</v>
      </c>
      <c r="AO610" s="106"/>
      <c r="AP610" s="106"/>
      <c r="AQ610" s="106" t="s">
        <v>1030</v>
      </c>
      <c r="AR610" s="106" t="s">
        <v>1022</v>
      </c>
      <c r="AS610" s="106">
        <v>3243573</v>
      </c>
    </row>
    <row r="611" spans="40:45" x14ac:dyDescent="0.25">
      <c r="AN611" s="106" t="s">
        <v>1079</v>
      </c>
      <c r="AO611" s="106"/>
      <c r="AP611" s="106"/>
      <c r="AQ611" s="106" t="s">
        <v>1031</v>
      </c>
      <c r="AR611" s="106" t="s">
        <v>1022</v>
      </c>
      <c r="AS611" s="106">
        <v>1355608</v>
      </c>
    </row>
    <row r="612" spans="40:45" x14ac:dyDescent="0.25">
      <c r="AN612" s="106" t="s">
        <v>1079</v>
      </c>
      <c r="AO612" s="106"/>
      <c r="AP612" s="106"/>
      <c r="AQ612" s="106" t="s">
        <v>1032</v>
      </c>
      <c r="AR612" s="106" t="s">
        <v>1022</v>
      </c>
      <c r="AS612" s="106">
        <v>663378</v>
      </c>
    </row>
    <row r="613" spans="40:45" x14ac:dyDescent="0.25">
      <c r="AN613" s="106" t="s">
        <v>1079</v>
      </c>
      <c r="AO613" s="106"/>
      <c r="AP613" s="106"/>
      <c r="AQ613" s="106" t="s">
        <v>1033</v>
      </c>
      <c r="AR613" s="106" t="s">
        <v>1022</v>
      </c>
      <c r="AS613" s="106">
        <v>2150541</v>
      </c>
    </row>
    <row r="614" spans="40:45" x14ac:dyDescent="0.25">
      <c r="AN614" s="106" t="s">
        <v>1079</v>
      </c>
      <c r="AO614" s="106"/>
      <c r="AP614" s="106"/>
      <c r="AQ614" s="106" t="s">
        <v>1034</v>
      </c>
      <c r="AR614" s="106" t="s">
        <v>1022</v>
      </c>
      <c r="AS614" s="106">
        <v>1312311</v>
      </c>
    </row>
    <row r="615" spans="40:45" x14ac:dyDescent="0.25">
      <c r="AN615" s="106" t="s">
        <v>1079</v>
      </c>
      <c r="AO615" s="106"/>
      <c r="AP615" s="106"/>
      <c r="AQ615" s="106" t="s">
        <v>1035</v>
      </c>
      <c r="AR615" s="106" t="s">
        <v>1022</v>
      </c>
      <c r="AS615" s="106">
        <v>1252590</v>
      </c>
    </row>
    <row r="616" spans="40:45" x14ac:dyDescent="0.25">
      <c r="AN616" s="106" t="s">
        <v>1079</v>
      </c>
      <c r="AO616" s="106"/>
      <c r="AP616" s="106"/>
      <c r="AQ616" s="106" t="s">
        <v>1036</v>
      </c>
      <c r="AR616" s="106" t="s">
        <v>1022</v>
      </c>
      <c r="AS616" s="106">
        <v>2636278</v>
      </c>
    </row>
    <row r="617" spans="40:45" x14ac:dyDescent="0.25">
      <c r="AN617" s="106" t="s">
        <v>1079</v>
      </c>
      <c r="AO617" s="106"/>
      <c r="AP617" s="106"/>
      <c r="AQ617" s="106" t="s">
        <v>1037</v>
      </c>
      <c r="AR617" s="106" t="s">
        <v>1022</v>
      </c>
      <c r="AS617" s="106">
        <v>3426822</v>
      </c>
    </row>
    <row r="618" spans="40:45" x14ac:dyDescent="0.25">
      <c r="AN618" s="106" t="s">
        <v>1079</v>
      </c>
      <c r="AO618" s="106"/>
      <c r="AP618" s="106"/>
      <c r="AQ618" s="106" t="s">
        <v>1038</v>
      </c>
      <c r="AR618" s="106" t="s">
        <v>1022</v>
      </c>
      <c r="AS618" s="106">
        <v>1819369</v>
      </c>
    </row>
    <row r="619" spans="40:45" x14ac:dyDescent="0.25">
      <c r="AN619" s="106" t="s">
        <v>1079</v>
      </c>
      <c r="AO619" s="106"/>
      <c r="AP619" s="106"/>
      <c r="AQ619" s="106" t="s">
        <v>3</v>
      </c>
      <c r="AR619" s="106" t="s">
        <v>1022</v>
      </c>
      <c r="AS619" s="106">
        <v>17860469</v>
      </c>
    </row>
    <row r="620" spans="40:45" x14ac:dyDescent="0.25">
      <c r="AN620" s="106" t="s">
        <v>1040</v>
      </c>
      <c r="AO620" s="106"/>
      <c r="AP620" s="106"/>
      <c r="AQ620" s="106" t="s">
        <v>1030</v>
      </c>
      <c r="AR620" s="106" t="s">
        <v>1022</v>
      </c>
      <c r="AS620" s="106">
        <v>2808207</v>
      </c>
    </row>
    <row r="621" spans="40:45" x14ac:dyDescent="0.25">
      <c r="AN621" s="106" t="s">
        <v>1040</v>
      </c>
      <c r="AO621" s="106"/>
      <c r="AP621" s="106"/>
      <c r="AQ621" s="106" t="s">
        <v>1031</v>
      </c>
      <c r="AR621" s="106" t="s">
        <v>1022</v>
      </c>
      <c r="AS621" s="106">
        <v>3104516</v>
      </c>
    </row>
    <row r="622" spans="40:45" x14ac:dyDescent="0.25">
      <c r="AN622" s="106" t="s">
        <v>1040</v>
      </c>
      <c r="AO622" s="106"/>
      <c r="AP622" s="106"/>
      <c r="AQ622" s="106" t="s">
        <v>1032</v>
      </c>
      <c r="AR622" s="106" t="s">
        <v>1022</v>
      </c>
      <c r="AS622" s="106">
        <v>2042481</v>
      </c>
    </row>
    <row r="623" spans="40:45" x14ac:dyDescent="0.25">
      <c r="AN623" s="106" t="s">
        <v>1040</v>
      </c>
      <c r="AO623" s="106"/>
      <c r="AP623" s="106"/>
      <c r="AQ623" s="106" t="s">
        <v>1033</v>
      </c>
      <c r="AR623" s="106" t="s">
        <v>1022</v>
      </c>
      <c r="AS623" s="106">
        <v>8370404</v>
      </c>
    </row>
    <row r="624" spans="40:45" x14ac:dyDescent="0.25">
      <c r="AN624" s="106" t="s">
        <v>1040</v>
      </c>
      <c r="AO624" s="106"/>
      <c r="AP624" s="106"/>
      <c r="AQ624" s="106" t="s">
        <v>1034</v>
      </c>
      <c r="AR624" s="106" t="s">
        <v>1022</v>
      </c>
      <c r="AS624" s="106">
        <v>3773514</v>
      </c>
    </row>
    <row r="625" spans="40:45" x14ac:dyDescent="0.25">
      <c r="AN625" s="106" t="s">
        <v>1040</v>
      </c>
      <c r="AO625" s="106"/>
      <c r="AP625" s="106"/>
      <c r="AQ625" s="106" t="s">
        <v>1035</v>
      </c>
      <c r="AR625" s="106" t="s">
        <v>1022</v>
      </c>
      <c r="AS625" s="106">
        <v>8893962</v>
      </c>
    </row>
    <row r="626" spans="40:45" x14ac:dyDescent="0.25">
      <c r="AN626" s="106" t="s">
        <v>1040</v>
      </c>
      <c r="AO626" s="106"/>
      <c r="AP626" s="106"/>
      <c r="AQ626" s="106" t="s">
        <v>1036</v>
      </c>
      <c r="AR626" s="106" t="s">
        <v>1022</v>
      </c>
      <c r="AS626" s="106">
        <v>10352707</v>
      </c>
    </row>
    <row r="627" spans="40:45" x14ac:dyDescent="0.25">
      <c r="AN627" s="106" t="s">
        <v>1040</v>
      </c>
      <c r="AO627" s="106"/>
      <c r="AP627" s="106"/>
      <c r="AQ627" s="106" t="s">
        <v>1037</v>
      </c>
      <c r="AR627" s="106" t="s">
        <v>1022</v>
      </c>
      <c r="AS627" s="106">
        <v>3439189</v>
      </c>
    </row>
    <row r="628" spans="40:45" x14ac:dyDescent="0.25">
      <c r="AN628" s="106" t="s">
        <v>1040</v>
      </c>
      <c r="AO628" s="106"/>
      <c r="AP628" s="106"/>
      <c r="AQ628" s="106" t="s">
        <v>1038</v>
      </c>
      <c r="AR628" s="106" t="s">
        <v>1022</v>
      </c>
      <c r="AS628" s="106">
        <v>1685200</v>
      </c>
    </row>
    <row r="629" spans="40:45" x14ac:dyDescent="0.25">
      <c r="AN629" s="106" t="s">
        <v>1040</v>
      </c>
      <c r="AO629" s="106"/>
      <c r="AP629" s="106"/>
      <c r="AQ629" s="106" t="s">
        <v>3</v>
      </c>
      <c r="AR629" s="106" t="s">
        <v>1022</v>
      </c>
      <c r="AS629" s="106">
        <v>44470181</v>
      </c>
    </row>
    <row r="630" spans="40:45" x14ac:dyDescent="0.25">
      <c r="AN630" s="106" t="s">
        <v>1080</v>
      </c>
      <c r="AO630" s="106"/>
      <c r="AP630" s="106"/>
      <c r="AQ630" s="106" t="s">
        <v>1030</v>
      </c>
      <c r="AR630" s="106" t="s">
        <v>1022</v>
      </c>
      <c r="AS630" s="106">
        <v>1098849</v>
      </c>
    </row>
    <row r="631" spans="40:45" x14ac:dyDescent="0.25">
      <c r="AN631" s="106" t="s">
        <v>1080</v>
      </c>
      <c r="AO631" s="106"/>
      <c r="AP631" s="106"/>
      <c r="AQ631" s="106" t="s">
        <v>1031</v>
      </c>
      <c r="AR631" s="106" t="s">
        <v>1022</v>
      </c>
      <c r="AS631" s="106">
        <v>2277704</v>
      </c>
    </row>
    <row r="632" spans="40:45" x14ac:dyDescent="0.25">
      <c r="AN632" s="106" t="s">
        <v>1080</v>
      </c>
      <c r="AO632" s="106"/>
      <c r="AP632" s="106"/>
      <c r="AQ632" s="106" t="s">
        <v>1032</v>
      </c>
      <c r="AR632" s="106" t="s">
        <v>1022</v>
      </c>
      <c r="AS632" s="106">
        <v>954514</v>
      </c>
    </row>
    <row r="633" spans="40:45" x14ac:dyDescent="0.25">
      <c r="AN633" s="106" t="s">
        <v>1080</v>
      </c>
      <c r="AO633" s="106"/>
      <c r="AP633" s="106"/>
      <c r="AQ633" s="106" t="s">
        <v>1033</v>
      </c>
      <c r="AR633" s="106" t="s">
        <v>1022</v>
      </c>
      <c r="AS633" s="106">
        <v>6961880</v>
      </c>
    </row>
    <row r="634" spans="40:45" x14ac:dyDescent="0.25">
      <c r="AN634" s="106" t="s">
        <v>1080</v>
      </c>
      <c r="AO634" s="106"/>
      <c r="AP634" s="106"/>
      <c r="AQ634" s="106" t="s">
        <v>1034</v>
      </c>
      <c r="AR634" s="106" t="s">
        <v>1022</v>
      </c>
      <c r="AS634" s="106">
        <v>2238613</v>
      </c>
    </row>
    <row r="635" spans="40:45" x14ac:dyDescent="0.25">
      <c r="AN635" s="106" t="s">
        <v>1080</v>
      </c>
      <c r="AO635" s="106"/>
      <c r="AP635" s="106"/>
      <c r="AQ635" s="106" t="s">
        <v>1035</v>
      </c>
      <c r="AR635" s="106" t="s">
        <v>1022</v>
      </c>
      <c r="AS635" s="106">
        <v>5065269</v>
      </c>
    </row>
    <row r="636" spans="40:45" x14ac:dyDescent="0.25">
      <c r="AN636" s="106" t="s">
        <v>1080</v>
      </c>
      <c r="AO636" s="106"/>
      <c r="AP636" s="106"/>
      <c r="AQ636" s="106" t="s">
        <v>1036</v>
      </c>
      <c r="AR636" s="106" t="s">
        <v>1022</v>
      </c>
      <c r="AS636" s="106">
        <v>5785981</v>
      </c>
    </row>
    <row r="637" spans="40:45" x14ac:dyDescent="0.25">
      <c r="AN637" s="106" t="s">
        <v>1080</v>
      </c>
      <c r="AO637" s="106"/>
      <c r="AP637" s="106"/>
      <c r="AQ637" s="106" t="s">
        <v>1037</v>
      </c>
      <c r="AR637" s="106" t="s">
        <v>1022</v>
      </c>
      <c r="AS637" s="106">
        <v>2568246</v>
      </c>
    </row>
    <row r="638" spans="40:45" x14ac:dyDescent="0.25">
      <c r="AN638" s="106" t="s">
        <v>1080</v>
      </c>
      <c r="AO638" s="106"/>
      <c r="AP638" s="106"/>
      <c r="AQ638" s="106" t="s">
        <v>1038</v>
      </c>
      <c r="AR638" s="106" t="s">
        <v>1022</v>
      </c>
      <c r="AS638" s="106">
        <v>1176302</v>
      </c>
    </row>
    <row r="639" spans="40:45" x14ac:dyDescent="0.25">
      <c r="AN639" s="106" t="s">
        <v>1080</v>
      </c>
      <c r="AO639" s="106"/>
      <c r="AP639" s="106"/>
      <c r="AQ639" s="106" t="s">
        <v>3</v>
      </c>
      <c r="AR639" s="106" t="s">
        <v>1022</v>
      </c>
      <c r="AS639" s="106">
        <v>28127357</v>
      </c>
    </row>
    <row r="640" spans="40:45" x14ac:dyDescent="0.25">
      <c r="AN640" s="106" t="s">
        <v>1081</v>
      </c>
      <c r="AO640" s="106"/>
      <c r="AP640" s="106"/>
      <c r="AQ640" s="106" t="s">
        <v>1030</v>
      </c>
      <c r="AR640" s="106" t="s">
        <v>1022</v>
      </c>
      <c r="AS640" s="106">
        <v>191583</v>
      </c>
    </row>
    <row r="641" spans="40:45" x14ac:dyDescent="0.25">
      <c r="AN641" s="106" t="s">
        <v>1081</v>
      </c>
      <c r="AO641" s="106"/>
      <c r="AP641" s="106"/>
      <c r="AQ641" s="106" t="s">
        <v>1031</v>
      </c>
      <c r="AR641" s="106" t="s">
        <v>1022</v>
      </c>
      <c r="AS641" s="106">
        <v>346217</v>
      </c>
    </row>
    <row r="642" spans="40:45" x14ac:dyDescent="0.25">
      <c r="AN642" s="106" t="s">
        <v>1081</v>
      </c>
      <c r="AO642" s="106"/>
      <c r="AP642" s="106"/>
      <c r="AQ642" s="106" t="s">
        <v>1032</v>
      </c>
      <c r="AR642" s="106" t="s">
        <v>1022</v>
      </c>
      <c r="AS642" s="106">
        <v>912608</v>
      </c>
    </row>
    <row r="643" spans="40:45" x14ac:dyDescent="0.25">
      <c r="AN643" s="106" t="s">
        <v>1081</v>
      </c>
      <c r="AO643" s="106"/>
      <c r="AP643" s="106"/>
      <c r="AQ643" s="106" t="s">
        <v>1033</v>
      </c>
      <c r="AR643" s="106" t="s">
        <v>1022</v>
      </c>
      <c r="AS643" s="106">
        <v>700981</v>
      </c>
    </row>
    <row r="644" spans="40:45" x14ac:dyDescent="0.25">
      <c r="AN644" s="106" t="s">
        <v>1081</v>
      </c>
      <c r="AO644" s="106"/>
      <c r="AP644" s="106"/>
      <c r="AQ644" s="106" t="s">
        <v>1034</v>
      </c>
      <c r="AR644" s="106" t="s">
        <v>1022</v>
      </c>
      <c r="AS644" s="106">
        <v>129427</v>
      </c>
    </row>
    <row r="645" spans="40:45" x14ac:dyDescent="0.25">
      <c r="AN645" s="106" t="s">
        <v>1081</v>
      </c>
      <c r="AO645" s="106"/>
      <c r="AP645" s="106"/>
      <c r="AQ645" s="106" t="s">
        <v>1035</v>
      </c>
      <c r="AR645" s="106" t="s">
        <v>1022</v>
      </c>
      <c r="AS645" s="106">
        <v>64987</v>
      </c>
    </row>
    <row r="646" spans="40:45" x14ac:dyDescent="0.25">
      <c r="AN646" s="106" t="s">
        <v>1081</v>
      </c>
      <c r="AO646" s="106"/>
      <c r="AP646" s="106"/>
      <c r="AQ646" s="106" t="s">
        <v>1036</v>
      </c>
      <c r="AR646" s="106" t="s">
        <v>1022</v>
      </c>
      <c r="AS646" s="106">
        <v>61903</v>
      </c>
    </row>
    <row r="647" spans="40:45" x14ac:dyDescent="0.25">
      <c r="AN647" s="106" t="s">
        <v>1081</v>
      </c>
      <c r="AO647" s="106"/>
      <c r="AP647" s="106"/>
      <c r="AQ647" s="106" t="s">
        <v>1037</v>
      </c>
      <c r="AR647" s="106" t="s">
        <v>1022</v>
      </c>
      <c r="AS647" s="106">
        <v>73425</v>
      </c>
    </row>
    <row r="648" spans="40:45" x14ac:dyDescent="0.25">
      <c r="AN648" s="106" t="s">
        <v>1081</v>
      </c>
      <c r="AO648" s="106"/>
      <c r="AP648" s="106"/>
      <c r="AQ648" s="106" t="s">
        <v>1038</v>
      </c>
      <c r="AR648" s="106" t="s">
        <v>1022</v>
      </c>
      <c r="AS648" s="106">
        <v>4612</v>
      </c>
    </row>
    <row r="649" spans="40:45" x14ac:dyDescent="0.25">
      <c r="AN649" s="106" t="s">
        <v>1081</v>
      </c>
      <c r="AO649" s="106"/>
      <c r="AP649" s="106"/>
      <c r="AQ649" s="106" t="s">
        <v>3</v>
      </c>
      <c r="AR649" s="106" t="s">
        <v>1022</v>
      </c>
      <c r="AS649" s="106">
        <v>2485743</v>
      </c>
    </row>
    <row r="650" spans="40:45" x14ac:dyDescent="0.25">
      <c r="AN650" s="106" t="s">
        <v>1082</v>
      </c>
      <c r="AO650" s="106"/>
      <c r="AP650" s="106"/>
      <c r="AQ650" s="106" t="s">
        <v>1030</v>
      </c>
      <c r="AR650" s="106" t="s">
        <v>1022</v>
      </c>
      <c r="AS650" s="106">
        <v>27346</v>
      </c>
    </row>
    <row r="651" spans="40:45" x14ac:dyDescent="0.25">
      <c r="AN651" s="106" t="s">
        <v>1082</v>
      </c>
      <c r="AO651" s="106"/>
      <c r="AP651" s="106"/>
      <c r="AQ651" s="106" t="s">
        <v>1031</v>
      </c>
      <c r="AR651" s="106" t="s">
        <v>1022</v>
      </c>
      <c r="AS651" s="106">
        <v>62454</v>
      </c>
    </row>
    <row r="652" spans="40:45" x14ac:dyDescent="0.25">
      <c r="AN652" s="106" t="s">
        <v>1082</v>
      </c>
      <c r="AO652" s="106"/>
      <c r="AP652" s="106"/>
      <c r="AQ652" s="106" t="s">
        <v>1032</v>
      </c>
      <c r="AR652" s="106" t="s">
        <v>1022</v>
      </c>
      <c r="AS652" s="106">
        <v>30412</v>
      </c>
    </row>
    <row r="653" spans="40:45" x14ac:dyDescent="0.25">
      <c r="AN653" s="106" t="s">
        <v>1082</v>
      </c>
      <c r="AO653" s="106"/>
      <c r="AP653" s="106"/>
      <c r="AQ653" s="106" t="s">
        <v>1033</v>
      </c>
      <c r="AR653" s="106" t="s">
        <v>1022</v>
      </c>
      <c r="AS653" s="106">
        <v>5485</v>
      </c>
    </row>
    <row r="654" spans="40:45" x14ac:dyDescent="0.25">
      <c r="AN654" s="106" t="s">
        <v>1082</v>
      </c>
      <c r="AO654" s="106"/>
      <c r="AP654" s="106"/>
      <c r="AQ654" s="106" t="s">
        <v>1034</v>
      </c>
      <c r="AR654" s="106" t="s">
        <v>1022</v>
      </c>
      <c r="AS654" s="106">
        <v>12042</v>
      </c>
    </row>
    <row r="655" spans="40:45" x14ac:dyDescent="0.25">
      <c r="AN655" s="106" t="s">
        <v>1082</v>
      </c>
      <c r="AO655" s="106"/>
      <c r="AP655" s="106"/>
      <c r="AQ655" s="106" t="s">
        <v>1035</v>
      </c>
      <c r="AR655" s="106" t="s">
        <v>1022</v>
      </c>
      <c r="AS655" s="106">
        <v>2359</v>
      </c>
    </row>
    <row r="656" spans="40:45" x14ac:dyDescent="0.25">
      <c r="AN656" s="106" t="s">
        <v>1082</v>
      </c>
      <c r="AO656" s="106"/>
      <c r="AP656" s="106"/>
      <c r="AQ656" s="106" t="s">
        <v>1036</v>
      </c>
      <c r="AR656" s="106" t="s">
        <v>1022</v>
      </c>
      <c r="AS656" s="106">
        <v>155</v>
      </c>
    </row>
    <row r="657" spans="40:45" x14ac:dyDescent="0.25">
      <c r="AN657" s="106" t="s">
        <v>1082</v>
      </c>
      <c r="AO657" s="106"/>
      <c r="AP657" s="106"/>
      <c r="AQ657" s="106" t="s">
        <v>1037</v>
      </c>
      <c r="AR657" s="106" t="s">
        <v>1022</v>
      </c>
      <c r="AS657" s="106">
        <v>1281</v>
      </c>
    </row>
    <row r="658" spans="40:45" x14ac:dyDescent="0.25">
      <c r="AN658" s="106" t="s">
        <v>1082</v>
      </c>
      <c r="AO658" s="106"/>
      <c r="AP658" s="106"/>
      <c r="AQ658" s="106" t="s">
        <v>1038</v>
      </c>
      <c r="AR658" s="106" t="s">
        <v>1022</v>
      </c>
      <c r="AS658" s="106">
        <v>644</v>
      </c>
    </row>
    <row r="659" spans="40:45" x14ac:dyDescent="0.25">
      <c r="AN659" s="106" t="s">
        <v>1082</v>
      </c>
      <c r="AO659" s="106"/>
      <c r="AP659" s="106"/>
      <c r="AQ659" s="106" t="s">
        <v>3</v>
      </c>
      <c r="AR659" s="106" t="s">
        <v>1022</v>
      </c>
      <c r="AS659" s="106">
        <v>142179</v>
      </c>
    </row>
    <row r="660" spans="40:45" x14ac:dyDescent="0.25">
      <c r="AN660" s="106" t="s">
        <v>1083</v>
      </c>
      <c r="AO660" s="106"/>
      <c r="AP660" s="106"/>
      <c r="AQ660" s="106" t="s">
        <v>1030</v>
      </c>
      <c r="AR660" s="106" t="s">
        <v>1022</v>
      </c>
      <c r="AS660" s="106">
        <v>14382</v>
      </c>
    </row>
    <row r="661" spans="40:45" x14ac:dyDescent="0.25">
      <c r="AN661" s="106" t="s">
        <v>1083</v>
      </c>
      <c r="AO661" s="106"/>
      <c r="AP661" s="106"/>
      <c r="AQ661" s="106" t="s">
        <v>1031</v>
      </c>
      <c r="AR661" s="106" t="s">
        <v>1022</v>
      </c>
      <c r="AS661" s="106">
        <v>161104</v>
      </c>
    </row>
    <row r="662" spans="40:45" x14ac:dyDescent="0.25">
      <c r="AN662" s="106" t="s">
        <v>1083</v>
      </c>
      <c r="AO662" s="106"/>
      <c r="AP662" s="106"/>
      <c r="AQ662" s="106" t="s">
        <v>1032</v>
      </c>
      <c r="AR662" s="106" t="s">
        <v>1022</v>
      </c>
      <c r="AS662" s="106">
        <v>123215</v>
      </c>
    </row>
    <row r="663" spans="40:45" x14ac:dyDescent="0.25">
      <c r="AN663" s="106" t="s">
        <v>1083</v>
      </c>
      <c r="AO663" s="106"/>
      <c r="AP663" s="106"/>
      <c r="AQ663" s="106" t="s">
        <v>1033</v>
      </c>
      <c r="AR663" s="106" t="s">
        <v>1022</v>
      </c>
      <c r="AS663" s="106">
        <v>98889</v>
      </c>
    </row>
    <row r="664" spans="40:45" x14ac:dyDescent="0.25">
      <c r="AN664" s="106" t="s">
        <v>1083</v>
      </c>
      <c r="AO664" s="106"/>
      <c r="AP664" s="106"/>
      <c r="AQ664" s="106" t="s">
        <v>1034</v>
      </c>
      <c r="AR664" s="106" t="s">
        <v>1022</v>
      </c>
      <c r="AS664" s="106">
        <v>43324</v>
      </c>
    </row>
    <row r="665" spans="40:45" x14ac:dyDescent="0.25">
      <c r="AN665" s="106" t="s">
        <v>1083</v>
      </c>
      <c r="AO665" s="106"/>
      <c r="AP665" s="106"/>
      <c r="AQ665" s="106" t="s">
        <v>1035</v>
      </c>
      <c r="AR665" s="106" t="s">
        <v>1022</v>
      </c>
      <c r="AS665" s="106">
        <v>166150</v>
      </c>
    </row>
    <row r="666" spans="40:45" x14ac:dyDescent="0.25">
      <c r="AN666" s="106" t="s">
        <v>1083</v>
      </c>
      <c r="AO666" s="106"/>
      <c r="AP666" s="106"/>
      <c r="AQ666" s="106" t="s">
        <v>1036</v>
      </c>
      <c r="AR666" s="106" t="s">
        <v>1022</v>
      </c>
      <c r="AS666" s="106">
        <v>46143</v>
      </c>
    </row>
    <row r="667" spans="40:45" x14ac:dyDescent="0.25">
      <c r="AN667" s="106" t="s">
        <v>1083</v>
      </c>
      <c r="AO667" s="106"/>
      <c r="AP667" s="106"/>
      <c r="AQ667" s="106" t="s">
        <v>1037</v>
      </c>
      <c r="AR667" s="106" t="s">
        <v>1022</v>
      </c>
      <c r="AS667" s="106">
        <v>20992</v>
      </c>
    </row>
    <row r="668" spans="40:45" x14ac:dyDescent="0.25">
      <c r="AN668" s="106" t="s">
        <v>1083</v>
      </c>
      <c r="AO668" s="106"/>
      <c r="AP668" s="106"/>
      <c r="AQ668" s="106" t="s">
        <v>1038</v>
      </c>
      <c r="AR668" s="106" t="s">
        <v>1022</v>
      </c>
      <c r="AS668" s="106">
        <v>338119</v>
      </c>
    </row>
    <row r="669" spans="40:45" x14ac:dyDescent="0.25">
      <c r="AN669" s="106" t="s">
        <v>1083</v>
      </c>
      <c r="AO669" s="106"/>
      <c r="AP669" s="106"/>
      <c r="AQ669" s="106" t="s">
        <v>3</v>
      </c>
      <c r="AR669" s="106" t="s">
        <v>1022</v>
      </c>
      <c r="AS669" s="106">
        <v>1012319</v>
      </c>
    </row>
    <row r="670" spans="40:45" x14ac:dyDescent="0.25">
      <c r="AN670" s="106" t="s">
        <v>1084</v>
      </c>
      <c r="AO670" s="106"/>
      <c r="AP670" s="106"/>
      <c r="AQ670" s="106" t="s">
        <v>1030</v>
      </c>
      <c r="AR670" s="106" t="s">
        <v>1022</v>
      </c>
      <c r="AS670" s="106">
        <v>1286360</v>
      </c>
    </row>
    <row r="671" spans="40:45" x14ac:dyDescent="0.25">
      <c r="AN671" s="106" t="s">
        <v>1084</v>
      </c>
      <c r="AO671" s="106"/>
      <c r="AP671" s="106"/>
      <c r="AQ671" s="106" t="s">
        <v>1031</v>
      </c>
      <c r="AR671" s="106" t="s">
        <v>1022</v>
      </c>
      <c r="AS671" s="106">
        <v>240406</v>
      </c>
    </row>
    <row r="672" spans="40:45" x14ac:dyDescent="0.25">
      <c r="AN672" s="106" t="s">
        <v>1084</v>
      </c>
      <c r="AO672" s="106"/>
      <c r="AP672" s="106"/>
      <c r="AQ672" s="106" t="s">
        <v>1032</v>
      </c>
      <c r="AR672" s="106" t="s">
        <v>1022</v>
      </c>
      <c r="AS672" s="106">
        <v>19559</v>
      </c>
    </row>
    <row r="673" spans="40:45" x14ac:dyDescent="0.25">
      <c r="AN673" s="106" t="s">
        <v>1084</v>
      </c>
      <c r="AO673" s="106"/>
      <c r="AP673" s="106"/>
      <c r="AQ673" s="106" t="s">
        <v>1033</v>
      </c>
      <c r="AR673" s="106" t="s">
        <v>1022</v>
      </c>
      <c r="AS673" s="106">
        <v>571893</v>
      </c>
    </row>
    <row r="674" spans="40:45" x14ac:dyDescent="0.25">
      <c r="AN674" s="106" t="s">
        <v>1084</v>
      </c>
      <c r="AO674" s="106"/>
      <c r="AP674" s="106"/>
      <c r="AQ674" s="106" t="s">
        <v>1034</v>
      </c>
      <c r="AR674" s="106" t="s">
        <v>1022</v>
      </c>
      <c r="AS674" s="106">
        <v>1130512</v>
      </c>
    </row>
    <row r="675" spans="40:45" x14ac:dyDescent="0.25">
      <c r="AN675" s="106" t="s">
        <v>1084</v>
      </c>
      <c r="AO675" s="106"/>
      <c r="AP675" s="106"/>
      <c r="AQ675" s="106" t="s">
        <v>1035</v>
      </c>
      <c r="AR675" s="106" t="s">
        <v>1022</v>
      </c>
      <c r="AS675" s="106">
        <v>3562114</v>
      </c>
    </row>
    <row r="676" spans="40:45" x14ac:dyDescent="0.25">
      <c r="AN676" s="106" t="s">
        <v>1084</v>
      </c>
      <c r="AO676" s="106"/>
      <c r="AP676" s="106"/>
      <c r="AQ676" s="106" t="s">
        <v>1036</v>
      </c>
      <c r="AR676" s="106" t="s">
        <v>1022</v>
      </c>
      <c r="AS676" s="106">
        <v>4276625</v>
      </c>
    </row>
    <row r="677" spans="40:45" x14ac:dyDescent="0.25">
      <c r="AN677" s="106" t="s">
        <v>1084</v>
      </c>
      <c r="AO677" s="106"/>
      <c r="AP677" s="106"/>
      <c r="AQ677" s="106" t="s">
        <v>1037</v>
      </c>
      <c r="AR677" s="106" t="s">
        <v>1022</v>
      </c>
      <c r="AS677" s="106">
        <v>749370</v>
      </c>
    </row>
    <row r="678" spans="40:45" x14ac:dyDescent="0.25">
      <c r="AN678" s="106" t="s">
        <v>1084</v>
      </c>
      <c r="AO678" s="106"/>
      <c r="AP678" s="106"/>
      <c r="AQ678" s="106" t="s">
        <v>1038</v>
      </c>
      <c r="AR678" s="106" t="s">
        <v>1022</v>
      </c>
      <c r="AS678" s="106">
        <v>141938</v>
      </c>
    </row>
    <row r="679" spans="40:45" x14ac:dyDescent="0.25">
      <c r="AN679" s="106" t="s">
        <v>1084</v>
      </c>
      <c r="AO679" s="106"/>
      <c r="AP679" s="106"/>
      <c r="AQ679" s="106" t="s">
        <v>3</v>
      </c>
      <c r="AR679" s="106" t="s">
        <v>1022</v>
      </c>
      <c r="AS679" s="106">
        <v>11978777</v>
      </c>
    </row>
    <row r="680" spans="40:45" x14ac:dyDescent="0.25">
      <c r="AN680" s="106" t="s">
        <v>1085</v>
      </c>
      <c r="AO680" s="106"/>
      <c r="AP680" s="106"/>
      <c r="AQ680" s="106" t="s">
        <v>1030</v>
      </c>
      <c r="AR680" s="106" t="s">
        <v>1022</v>
      </c>
      <c r="AS680" s="106">
        <v>189687</v>
      </c>
    </row>
    <row r="681" spans="40:45" x14ac:dyDescent="0.25">
      <c r="AN681" s="106" t="s">
        <v>1085</v>
      </c>
      <c r="AO681" s="106"/>
      <c r="AP681" s="106"/>
      <c r="AQ681" s="106" t="s">
        <v>1031</v>
      </c>
      <c r="AR681" s="106" t="s">
        <v>1022</v>
      </c>
      <c r="AS681" s="106">
        <v>16631</v>
      </c>
    </row>
    <row r="682" spans="40:45" x14ac:dyDescent="0.25">
      <c r="AN682" s="106" t="s">
        <v>1085</v>
      </c>
      <c r="AO682" s="106"/>
      <c r="AP682" s="106"/>
      <c r="AQ682" s="106" t="s">
        <v>1032</v>
      </c>
      <c r="AR682" s="106" t="s">
        <v>1022</v>
      </c>
      <c r="AS682" s="106">
        <v>2173</v>
      </c>
    </row>
    <row r="683" spans="40:45" x14ac:dyDescent="0.25">
      <c r="AN683" s="106" t="s">
        <v>1085</v>
      </c>
      <c r="AO683" s="106"/>
      <c r="AP683" s="106"/>
      <c r="AQ683" s="106" t="s">
        <v>1033</v>
      </c>
      <c r="AR683" s="106" t="s">
        <v>1022</v>
      </c>
      <c r="AS683" s="106">
        <v>31276</v>
      </c>
    </row>
    <row r="684" spans="40:45" x14ac:dyDescent="0.25">
      <c r="AN684" s="106" t="s">
        <v>1085</v>
      </c>
      <c r="AO684" s="106"/>
      <c r="AP684" s="106"/>
      <c r="AQ684" s="106" t="s">
        <v>1034</v>
      </c>
      <c r="AR684" s="106" t="s">
        <v>1022</v>
      </c>
      <c r="AS684" s="106">
        <v>219597</v>
      </c>
    </row>
    <row r="685" spans="40:45" x14ac:dyDescent="0.25">
      <c r="AN685" s="106" t="s">
        <v>1085</v>
      </c>
      <c r="AO685" s="106"/>
      <c r="AP685" s="106"/>
      <c r="AQ685" s="106" t="s">
        <v>1035</v>
      </c>
      <c r="AR685" s="106" t="s">
        <v>1022</v>
      </c>
      <c r="AS685" s="106">
        <v>33083</v>
      </c>
    </row>
    <row r="686" spans="40:45" x14ac:dyDescent="0.25">
      <c r="AN686" s="106" t="s">
        <v>1085</v>
      </c>
      <c r="AO686" s="106"/>
      <c r="AP686" s="106"/>
      <c r="AQ686" s="106" t="s">
        <v>1036</v>
      </c>
      <c r="AR686" s="106" t="s">
        <v>1022</v>
      </c>
      <c r="AS686" s="106">
        <v>181899</v>
      </c>
    </row>
    <row r="687" spans="40:45" x14ac:dyDescent="0.25">
      <c r="AN687" s="106" t="s">
        <v>1085</v>
      </c>
      <c r="AO687" s="106"/>
      <c r="AP687" s="106"/>
      <c r="AQ687" s="106" t="s">
        <v>1037</v>
      </c>
      <c r="AR687" s="106" t="s">
        <v>1022</v>
      </c>
      <c r="AS687" s="106">
        <v>25875</v>
      </c>
    </row>
    <row r="688" spans="40:45" x14ac:dyDescent="0.25">
      <c r="AN688" s="106" t="s">
        <v>1085</v>
      </c>
      <c r="AO688" s="106"/>
      <c r="AP688" s="106"/>
      <c r="AQ688" s="106" t="s">
        <v>1038</v>
      </c>
      <c r="AR688" s="106" t="s">
        <v>1022</v>
      </c>
      <c r="AS688" s="106">
        <v>23585</v>
      </c>
    </row>
    <row r="689" spans="40:45" x14ac:dyDescent="0.25">
      <c r="AN689" s="106" t="s">
        <v>1085</v>
      </c>
      <c r="AO689" s="106"/>
      <c r="AP689" s="106"/>
      <c r="AQ689" s="106" t="s">
        <v>3</v>
      </c>
      <c r="AR689" s="106" t="s">
        <v>1022</v>
      </c>
      <c r="AS689" s="106">
        <v>723806</v>
      </c>
    </row>
    <row r="690" spans="40:45" x14ac:dyDescent="0.25">
      <c r="AN690" s="106" t="s">
        <v>1086</v>
      </c>
      <c r="AO690" s="106" t="s">
        <v>1040</v>
      </c>
      <c r="AP690" s="106"/>
      <c r="AQ690" s="106" t="s">
        <v>1030</v>
      </c>
      <c r="AR690" s="106" t="s">
        <v>1087</v>
      </c>
      <c r="AS690" s="106">
        <v>6450</v>
      </c>
    </row>
    <row r="691" spans="40:45" x14ac:dyDescent="0.25">
      <c r="AN691" s="106" t="s">
        <v>1086</v>
      </c>
      <c r="AO691" s="106" t="s">
        <v>1040</v>
      </c>
      <c r="AP691" s="106"/>
      <c r="AQ691" s="106" t="s">
        <v>1031</v>
      </c>
      <c r="AR691" s="106" t="s">
        <v>1087</v>
      </c>
      <c r="AS691" s="106">
        <v>4099</v>
      </c>
    </row>
    <row r="692" spans="40:45" x14ac:dyDescent="0.25">
      <c r="AN692" s="106" t="s">
        <v>1086</v>
      </c>
      <c r="AO692" s="106" t="s">
        <v>1040</v>
      </c>
      <c r="AP692" s="106"/>
      <c r="AQ692" s="106" t="s">
        <v>1032</v>
      </c>
      <c r="AR692" s="106" t="s">
        <v>1087</v>
      </c>
      <c r="AS692" s="106">
        <v>4973</v>
      </c>
    </row>
    <row r="693" spans="40:45" x14ac:dyDescent="0.25">
      <c r="AN693" s="106" t="s">
        <v>1086</v>
      </c>
      <c r="AO693" s="106" t="s">
        <v>1040</v>
      </c>
      <c r="AP693" s="106"/>
      <c r="AQ693" s="106" t="s">
        <v>1033</v>
      </c>
      <c r="AR693" s="106" t="s">
        <v>1087</v>
      </c>
      <c r="AS693" s="106">
        <v>8117</v>
      </c>
    </row>
    <row r="694" spans="40:45" x14ac:dyDescent="0.25">
      <c r="AN694" s="106" t="s">
        <v>1086</v>
      </c>
      <c r="AO694" s="106" t="s">
        <v>1040</v>
      </c>
      <c r="AP694" s="106"/>
      <c r="AQ694" s="106" t="s">
        <v>1034</v>
      </c>
      <c r="AR694" s="106" t="s">
        <v>1087</v>
      </c>
      <c r="AS694" s="106">
        <v>2823</v>
      </c>
    </row>
    <row r="695" spans="40:45" x14ac:dyDescent="0.25">
      <c r="AN695" s="106" t="s">
        <v>1086</v>
      </c>
      <c r="AO695" s="106" t="s">
        <v>1040</v>
      </c>
      <c r="AP695" s="106"/>
      <c r="AQ695" s="106" t="s">
        <v>1035</v>
      </c>
      <c r="AR695" s="106" t="s">
        <v>1087</v>
      </c>
      <c r="AS695" s="106">
        <v>5194</v>
      </c>
    </row>
    <row r="696" spans="40:45" x14ac:dyDescent="0.25">
      <c r="AN696" s="106" t="s">
        <v>1086</v>
      </c>
      <c r="AO696" s="106" t="s">
        <v>1040</v>
      </c>
      <c r="AP696" s="106"/>
      <c r="AQ696" s="106" t="s">
        <v>1036</v>
      </c>
      <c r="AR696" s="106" t="s">
        <v>1087</v>
      </c>
      <c r="AS696" s="106">
        <v>2337</v>
      </c>
    </row>
    <row r="697" spans="40:45" x14ac:dyDescent="0.25">
      <c r="AN697" s="106" t="s">
        <v>1086</v>
      </c>
      <c r="AO697" s="106" t="s">
        <v>1040</v>
      </c>
      <c r="AP697" s="106"/>
      <c r="AQ697" s="106" t="s">
        <v>1037</v>
      </c>
      <c r="AR697" s="106" t="s">
        <v>1087</v>
      </c>
      <c r="AS697" s="106">
        <v>2853</v>
      </c>
    </row>
    <row r="698" spans="40:45" x14ac:dyDescent="0.25">
      <c r="AN698" s="106" t="s">
        <v>1086</v>
      </c>
      <c r="AO698" s="106" t="s">
        <v>1040</v>
      </c>
      <c r="AP698" s="106"/>
      <c r="AQ698" s="106" t="s">
        <v>1038</v>
      </c>
      <c r="AR698" s="106" t="s">
        <v>1087</v>
      </c>
      <c r="AS698" s="106">
        <v>2807</v>
      </c>
    </row>
    <row r="699" spans="40:45" x14ac:dyDescent="0.25">
      <c r="AN699" s="106" t="s">
        <v>1086</v>
      </c>
      <c r="AO699" s="106" t="s">
        <v>1040</v>
      </c>
      <c r="AP699" s="106"/>
      <c r="AQ699" s="106" t="s">
        <v>3</v>
      </c>
      <c r="AR699" s="106" t="s">
        <v>1087</v>
      </c>
      <c r="AS699" s="106">
        <v>39653</v>
      </c>
    </row>
    <row r="700" spans="40:45" x14ac:dyDescent="0.25">
      <c r="AN700" s="106" t="s">
        <v>1086</v>
      </c>
      <c r="AO700" s="106" t="s">
        <v>1088</v>
      </c>
      <c r="AP700" s="106"/>
      <c r="AQ700" s="106" t="s">
        <v>1030</v>
      </c>
      <c r="AR700" s="106" t="s">
        <v>1020</v>
      </c>
      <c r="AS700" s="106">
        <v>1331</v>
      </c>
    </row>
    <row r="701" spans="40:45" x14ac:dyDescent="0.25">
      <c r="AN701" s="106" t="s">
        <v>1086</v>
      </c>
      <c r="AO701" s="106" t="s">
        <v>1088</v>
      </c>
      <c r="AP701" s="106"/>
      <c r="AQ701" s="106" t="s">
        <v>1031</v>
      </c>
      <c r="AR701" s="106" t="s">
        <v>1020</v>
      </c>
      <c r="AS701" s="106">
        <v>849</v>
      </c>
    </row>
    <row r="702" spans="40:45" x14ac:dyDescent="0.25">
      <c r="AN702" s="106" t="s">
        <v>1086</v>
      </c>
      <c r="AO702" s="106" t="s">
        <v>1088</v>
      </c>
      <c r="AP702" s="106"/>
      <c r="AQ702" s="106" t="s">
        <v>1032</v>
      </c>
      <c r="AR702" s="106" t="s">
        <v>1020</v>
      </c>
      <c r="AS702" s="106">
        <v>998</v>
      </c>
    </row>
    <row r="703" spans="40:45" x14ac:dyDescent="0.25">
      <c r="AN703" s="106" t="s">
        <v>1086</v>
      </c>
      <c r="AO703" s="106" t="s">
        <v>1088</v>
      </c>
      <c r="AP703" s="106"/>
      <c r="AQ703" s="106" t="s">
        <v>1033</v>
      </c>
      <c r="AR703" s="106" t="s">
        <v>1020</v>
      </c>
      <c r="AS703" s="106">
        <v>1594</v>
      </c>
    </row>
    <row r="704" spans="40:45" x14ac:dyDescent="0.25">
      <c r="AN704" s="106" t="s">
        <v>1086</v>
      </c>
      <c r="AO704" s="106" t="s">
        <v>1088</v>
      </c>
      <c r="AP704" s="106"/>
      <c r="AQ704" s="106" t="s">
        <v>1034</v>
      </c>
      <c r="AR704" s="106" t="s">
        <v>1020</v>
      </c>
      <c r="AS704" s="106">
        <v>621</v>
      </c>
    </row>
    <row r="705" spans="40:45" x14ac:dyDescent="0.25">
      <c r="AN705" s="106" t="s">
        <v>1086</v>
      </c>
      <c r="AO705" s="106" t="s">
        <v>1088</v>
      </c>
      <c r="AP705" s="106"/>
      <c r="AQ705" s="106" t="s">
        <v>1035</v>
      </c>
      <c r="AR705" s="106" t="s">
        <v>1020</v>
      </c>
      <c r="AS705" s="106">
        <v>1055</v>
      </c>
    </row>
    <row r="706" spans="40:45" x14ac:dyDescent="0.25">
      <c r="AN706" s="106" t="s">
        <v>1086</v>
      </c>
      <c r="AO706" s="106" t="s">
        <v>1088</v>
      </c>
      <c r="AP706" s="106"/>
      <c r="AQ706" s="106" t="s">
        <v>1036</v>
      </c>
      <c r="AR706" s="106" t="s">
        <v>1020</v>
      </c>
      <c r="AS706" s="106">
        <v>477</v>
      </c>
    </row>
    <row r="707" spans="40:45" x14ac:dyDescent="0.25">
      <c r="AN707" s="106" t="s">
        <v>1086</v>
      </c>
      <c r="AO707" s="106" t="s">
        <v>1088</v>
      </c>
      <c r="AP707" s="106"/>
      <c r="AQ707" s="106" t="s">
        <v>1037</v>
      </c>
      <c r="AR707" s="106" t="s">
        <v>1020</v>
      </c>
      <c r="AS707" s="106">
        <v>602</v>
      </c>
    </row>
    <row r="708" spans="40:45" x14ac:dyDescent="0.25">
      <c r="AN708" s="106" t="s">
        <v>1086</v>
      </c>
      <c r="AO708" s="106" t="s">
        <v>1088</v>
      </c>
      <c r="AP708" s="106"/>
      <c r="AQ708" s="106" t="s">
        <v>1038</v>
      </c>
      <c r="AR708" s="106" t="s">
        <v>1020</v>
      </c>
      <c r="AS708" s="106">
        <v>586</v>
      </c>
    </row>
    <row r="709" spans="40:45" x14ac:dyDescent="0.25">
      <c r="AN709" s="106" t="s">
        <v>1086</v>
      </c>
      <c r="AO709" s="106" t="s">
        <v>1088</v>
      </c>
      <c r="AP709" s="106"/>
      <c r="AQ709" s="106" t="s">
        <v>3</v>
      </c>
      <c r="AR709" s="106" t="s">
        <v>1020</v>
      </c>
      <c r="AS709" s="106">
        <v>8114</v>
      </c>
    </row>
    <row r="710" spans="40:45" x14ac:dyDescent="0.25">
      <c r="AN710" s="106" t="s">
        <v>1086</v>
      </c>
      <c r="AO710" s="106" t="s">
        <v>1089</v>
      </c>
      <c r="AP710" s="106"/>
      <c r="AQ710" s="106" t="s">
        <v>1030</v>
      </c>
      <c r="AR710" s="106" t="s">
        <v>1020</v>
      </c>
      <c r="AS710" s="106">
        <v>5119</v>
      </c>
    </row>
    <row r="711" spans="40:45" x14ac:dyDescent="0.25">
      <c r="AN711" s="106" t="s">
        <v>1086</v>
      </c>
      <c r="AO711" s="106" t="s">
        <v>1089</v>
      </c>
      <c r="AP711" s="106"/>
      <c r="AQ711" s="106" t="s">
        <v>1031</v>
      </c>
      <c r="AR711" s="106" t="s">
        <v>1020</v>
      </c>
      <c r="AS711" s="106">
        <v>3250</v>
      </c>
    </row>
    <row r="712" spans="40:45" x14ac:dyDescent="0.25">
      <c r="AN712" s="106" t="s">
        <v>1086</v>
      </c>
      <c r="AO712" s="106" t="s">
        <v>1089</v>
      </c>
      <c r="AP712" s="106"/>
      <c r="AQ712" s="106" t="s">
        <v>1032</v>
      </c>
      <c r="AR712" s="106" t="s">
        <v>1020</v>
      </c>
      <c r="AS712" s="106">
        <v>3975</v>
      </c>
    </row>
    <row r="713" spans="40:45" x14ac:dyDescent="0.25">
      <c r="AN713" s="106" t="s">
        <v>1086</v>
      </c>
      <c r="AO713" s="106" t="s">
        <v>1089</v>
      </c>
      <c r="AP713" s="106"/>
      <c r="AQ713" s="106" t="s">
        <v>1033</v>
      </c>
      <c r="AR713" s="106" t="s">
        <v>1020</v>
      </c>
      <c r="AS713" s="106">
        <v>6523</v>
      </c>
    </row>
    <row r="714" spans="40:45" x14ac:dyDescent="0.25">
      <c r="AN714" s="106" t="s">
        <v>1086</v>
      </c>
      <c r="AO714" s="106" t="s">
        <v>1089</v>
      </c>
      <c r="AP714" s="106"/>
      <c r="AQ714" s="106" t="s">
        <v>1034</v>
      </c>
      <c r="AR714" s="106" t="s">
        <v>1020</v>
      </c>
      <c r="AS714" s="106">
        <v>2202</v>
      </c>
    </row>
    <row r="715" spans="40:45" x14ac:dyDescent="0.25">
      <c r="AN715" s="106" t="s">
        <v>1086</v>
      </c>
      <c r="AO715" s="106" t="s">
        <v>1089</v>
      </c>
      <c r="AP715" s="106"/>
      <c r="AQ715" s="106" t="s">
        <v>1035</v>
      </c>
      <c r="AR715" s="106" t="s">
        <v>1020</v>
      </c>
      <c r="AS715" s="106">
        <v>4139</v>
      </c>
    </row>
    <row r="716" spans="40:45" x14ac:dyDescent="0.25">
      <c r="AN716" s="106" t="s">
        <v>1086</v>
      </c>
      <c r="AO716" s="106" t="s">
        <v>1089</v>
      </c>
      <c r="AP716" s="106"/>
      <c r="AQ716" s="106" t="s">
        <v>1036</v>
      </c>
      <c r="AR716" s="106" t="s">
        <v>1020</v>
      </c>
      <c r="AS716" s="106">
        <v>1860</v>
      </c>
    </row>
    <row r="717" spans="40:45" x14ac:dyDescent="0.25">
      <c r="AN717" s="106" t="s">
        <v>1086</v>
      </c>
      <c r="AO717" s="106" t="s">
        <v>1089</v>
      </c>
      <c r="AP717" s="106"/>
      <c r="AQ717" s="106" t="s">
        <v>1037</v>
      </c>
      <c r="AR717" s="106" t="s">
        <v>1020</v>
      </c>
      <c r="AS717" s="106">
        <v>2251</v>
      </c>
    </row>
    <row r="718" spans="40:45" x14ac:dyDescent="0.25">
      <c r="AN718" s="106" t="s">
        <v>1086</v>
      </c>
      <c r="AO718" s="106" t="s">
        <v>1089</v>
      </c>
      <c r="AP718" s="106"/>
      <c r="AQ718" s="106" t="s">
        <v>1038</v>
      </c>
      <c r="AR718" s="106" t="s">
        <v>1020</v>
      </c>
      <c r="AS718" s="106">
        <v>2221</v>
      </c>
    </row>
    <row r="719" spans="40:45" x14ac:dyDescent="0.25">
      <c r="AN719" s="106" t="s">
        <v>1086</v>
      </c>
      <c r="AO719" s="106" t="s">
        <v>1089</v>
      </c>
      <c r="AP719" s="106"/>
      <c r="AQ719" s="106" t="s">
        <v>3</v>
      </c>
      <c r="AR719" s="106" t="s">
        <v>1020</v>
      </c>
      <c r="AS719" s="106">
        <v>31539</v>
      </c>
    </row>
    <row r="720" spans="40:45" x14ac:dyDescent="0.25">
      <c r="AN720" s="106" t="s">
        <v>1090</v>
      </c>
      <c r="AO720" s="106" t="s">
        <v>1040</v>
      </c>
      <c r="AP720" s="106"/>
      <c r="AQ720" s="106" t="s">
        <v>1030</v>
      </c>
      <c r="AR720" s="106" t="s">
        <v>1087</v>
      </c>
      <c r="AS720" s="106">
        <v>1225</v>
      </c>
    </row>
    <row r="721" spans="40:45" x14ac:dyDescent="0.25">
      <c r="AN721" s="106" t="s">
        <v>1090</v>
      </c>
      <c r="AO721" s="106" t="s">
        <v>1040</v>
      </c>
      <c r="AP721" s="106"/>
      <c r="AQ721" s="106" t="s">
        <v>1031</v>
      </c>
      <c r="AR721" s="106" t="s">
        <v>1087</v>
      </c>
      <c r="AS721" s="106">
        <v>1118</v>
      </c>
    </row>
    <row r="722" spans="40:45" x14ac:dyDescent="0.25">
      <c r="AN722" s="106" t="s">
        <v>1090</v>
      </c>
      <c r="AO722" s="106" t="s">
        <v>1040</v>
      </c>
      <c r="AP722" s="106"/>
      <c r="AQ722" s="106" t="s">
        <v>1032</v>
      </c>
      <c r="AR722" s="106" t="s">
        <v>1087</v>
      </c>
      <c r="AS722" s="106">
        <v>1021</v>
      </c>
    </row>
    <row r="723" spans="40:45" x14ac:dyDescent="0.25">
      <c r="AN723" s="106" t="s">
        <v>1090</v>
      </c>
      <c r="AO723" s="106" t="s">
        <v>1040</v>
      </c>
      <c r="AP723" s="106"/>
      <c r="AQ723" s="106" t="s">
        <v>1033</v>
      </c>
      <c r="AR723" s="106" t="s">
        <v>1087</v>
      </c>
      <c r="AS723" s="106">
        <v>1690</v>
      </c>
    </row>
    <row r="724" spans="40:45" x14ac:dyDescent="0.25">
      <c r="AN724" s="106" t="s">
        <v>1090</v>
      </c>
      <c r="AO724" s="106" t="s">
        <v>1040</v>
      </c>
      <c r="AP724" s="106"/>
      <c r="AQ724" s="106" t="s">
        <v>1034</v>
      </c>
      <c r="AR724" s="106" t="s">
        <v>1087</v>
      </c>
      <c r="AS724" s="106">
        <v>739</v>
      </c>
    </row>
    <row r="725" spans="40:45" x14ac:dyDescent="0.25">
      <c r="AN725" s="106" t="s">
        <v>1090</v>
      </c>
      <c r="AO725" s="106" t="s">
        <v>1040</v>
      </c>
      <c r="AP725" s="106"/>
      <c r="AQ725" s="106" t="s">
        <v>1035</v>
      </c>
      <c r="AR725" s="106" t="s">
        <v>1087</v>
      </c>
      <c r="AS725" s="106">
        <v>1204</v>
      </c>
    </row>
    <row r="726" spans="40:45" x14ac:dyDescent="0.25">
      <c r="AN726" s="106" t="s">
        <v>1090</v>
      </c>
      <c r="AO726" s="106" t="s">
        <v>1040</v>
      </c>
      <c r="AP726" s="106"/>
      <c r="AQ726" s="106" t="s">
        <v>1036</v>
      </c>
      <c r="AR726" s="106" t="s">
        <v>1087</v>
      </c>
      <c r="AS726" s="106">
        <v>212</v>
      </c>
    </row>
    <row r="727" spans="40:45" x14ac:dyDescent="0.25">
      <c r="AN727" s="106" t="s">
        <v>1090</v>
      </c>
      <c r="AO727" s="106" t="s">
        <v>1040</v>
      </c>
      <c r="AP727" s="106"/>
      <c r="AQ727" s="106" t="s">
        <v>1037</v>
      </c>
      <c r="AR727" s="106" t="s">
        <v>1087</v>
      </c>
      <c r="AS727" s="106">
        <v>557</v>
      </c>
    </row>
    <row r="728" spans="40:45" x14ac:dyDescent="0.25">
      <c r="AN728" s="106" t="s">
        <v>1090</v>
      </c>
      <c r="AO728" s="106" t="s">
        <v>1040</v>
      </c>
      <c r="AP728" s="106"/>
      <c r="AQ728" s="106" t="s">
        <v>1038</v>
      </c>
      <c r="AR728" s="106" t="s">
        <v>1087</v>
      </c>
      <c r="AS728" s="106">
        <v>616</v>
      </c>
    </row>
    <row r="729" spans="40:45" x14ac:dyDescent="0.25">
      <c r="AN729" s="106" t="s">
        <v>1090</v>
      </c>
      <c r="AO729" s="106" t="s">
        <v>1040</v>
      </c>
      <c r="AP729" s="106"/>
      <c r="AQ729" s="106" t="s">
        <v>3</v>
      </c>
      <c r="AR729" s="106" t="s">
        <v>1087</v>
      </c>
      <c r="AS729" s="106">
        <v>8381</v>
      </c>
    </row>
    <row r="730" spans="40:45" x14ac:dyDescent="0.25">
      <c r="AN730" s="106" t="s">
        <v>1090</v>
      </c>
      <c r="AO730" s="106" t="s">
        <v>1088</v>
      </c>
      <c r="AP730" s="106"/>
      <c r="AQ730" s="106" t="s">
        <v>1030</v>
      </c>
      <c r="AR730" s="106" t="s">
        <v>1020</v>
      </c>
      <c r="AS730" s="106">
        <v>548</v>
      </c>
    </row>
    <row r="731" spans="40:45" x14ac:dyDescent="0.25">
      <c r="AN731" s="106" t="s">
        <v>1090</v>
      </c>
      <c r="AO731" s="106" t="s">
        <v>1088</v>
      </c>
      <c r="AP731" s="106"/>
      <c r="AQ731" s="106" t="s">
        <v>1031</v>
      </c>
      <c r="AR731" s="106" t="s">
        <v>1020</v>
      </c>
      <c r="AS731" s="106">
        <v>516</v>
      </c>
    </row>
    <row r="732" spans="40:45" x14ac:dyDescent="0.25">
      <c r="AN732" s="106" t="s">
        <v>1090</v>
      </c>
      <c r="AO732" s="106" t="s">
        <v>1088</v>
      </c>
      <c r="AP732" s="106"/>
      <c r="AQ732" s="106" t="s">
        <v>1032</v>
      </c>
      <c r="AR732" s="106" t="s">
        <v>1020</v>
      </c>
      <c r="AS732" s="106">
        <v>476</v>
      </c>
    </row>
    <row r="733" spans="40:45" x14ac:dyDescent="0.25">
      <c r="AN733" s="106" t="s">
        <v>1090</v>
      </c>
      <c r="AO733" s="106" t="s">
        <v>1088</v>
      </c>
      <c r="AP733" s="106"/>
      <c r="AQ733" s="106" t="s">
        <v>1033</v>
      </c>
      <c r="AR733" s="106" t="s">
        <v>1020</v>
      </c>
      <c r="AS733" s="106">
        <v>612</v>
      </c>
    </row>
    <row r="734" spans="40:45" x14ac:dyDescent="0.25">
      <c r="AN734" s="106" t="s">
        <v>1090</v>
      </c>
      <c r="AO734" s="106" t="s">
        <v>1088</v>
      </c>
      <c r="AP734" s="106"/>
      <c r="AQ734" s="106" t="s">
        <v>1034</v>
      </c>
      <c r="AR734" s="106" t="s">
        <v>1020</v>
      </c>
      <c r="AS734" s="106">
        <v>331</v>
      </c>
    </row>
    <row r="735" spans="40:45" x14ac:dyDescent="0.25">
      <c r="AN735" s="106" t="s">
        <v>1090</v>
      </c>
      <c r="AO735" s="106" t="s">
        <v>1088</v>
      </c>
      <c r="AP735" s="106"/>
      <c r="AQ735" s="106" t="s">
        <v>1035</v>
      </c>
      <c r="AR735" s="106" t="s">
        <v>1020</v>
      </c>
      <c r="AS735" s="106">
        <v>460</v>
      </c>
    </row>
    <row r="736" spans="40:45" x14ac:dyDescent="0.25">
      <c r="AN736" s="106" t="s">
        <v>1090</v>
      </c>
      <c r="AO736" s="106" t="s">
        <v>1088</v>
      </c>
      <c r="AP736" s="106"/>
      <c r="AQ736" s="106" t="s">
        <v>1036</v>
      </c>
      <c r="AR736" s="106" t="s">
        <v>1020</v>
      </c>
      <c r="AS736" s="106">
        <v>84</v>
      </c>
    </row>
    <row r="737" spans="40:45" x14ac:dyDescent="0.25">
      <c r="AN737" s="106" t="s">
        <v>1090</v>
      </c>
      <c r="AO737" s="106" t="s">
        <v>1088</v>
      </c>
      <c r="AP737" s="106"/>
      <c r="AQ737" s="106" t="s">
        <v>1037</v>
      </c>
      <c r="AR737" s="106" t="s">
        <v>1020</v>
      </c>
      <c r="AS737" s="106">
        <v>207</v>
      </c>
    </row>
    <row r="738" spans="40:45" x14ac:dyDescent="0.25">
      <c r="AN738" s="106" t="s">
        <v>1090</v>
      </c>
      <c r="AO738" s="106" t="s">
        <v>1088</v>
      </c>
      <c r="AP738" s="106"/>
      <c r="AQ738" s="106" t="s">
        <v>1038</v>
      </c>
      <c r="AR738" s="106" t="s">
        <v>1020</v>
      </c>
      <c r="AS738" s="106">
        <v>289</v>
      </c>
    </row>
    <row r="739" spans="40:45" x14ac:dyDescent="0.25">
      <c r="AN739" s="106" t="s">
        <v>1090</v>
      </c>
      <c r="AO739" s="106" t="s">
        <v>1088</v>
      </c>
      <c r="AP739" s="106"/>
      <c r="AQ739" s="106" t="s">
        <v>3</v>
      </c>
      <c r="AR739" s="106" t="s">
        <v>1020</v>
      </c>
      <c r="AS739" s="106">
        <v>3526</v>
      </c>
    </row>
    <row r="740" spans="40:45" x14ac:dyDescent="0.25">
      <c r="AN740" s="106" t="s">
        <v>1090</v>
      </c>
      <c r="AO740" s="106" t="s">
        <v>1089</v>
      </c>
      <c r="AP740" s="106"/>
      <c r="AQ740" s="106" t="s">
        <v>1030</v>
      </c>
      <c r="AR740" s="106" t="s">
        <v>1020</v>
      </c>
      <c r="AS740" s="106">
        <v>676</v>
      </c>
    </row>
    <row r="741" spans="40:45" x14ac:dyDescent="0.25">
      <c r="AN741" s="106" t="s">
        <v>1090</v>
      </c>
      <c r="AO741" s="106" t="s">
        <v>1089</v>
      </c>
      <c r="AP741" s="106"/>
      <c r="AQ741" s="106" t="s">
        <v>1031</v>
      </c>
      <c r="AR741" s="106" t="s">
        <v>1020</v>
      </c>
      <c r="AS741" s="106">
        <v>601</v>
      </c>
    </row>
    <row r="742" spans="40:45" x14ac:dyDescent="0.25">
      <c r="AN742" s="106" t="s">
        <v>1090</v>
      </c>
      <c r="AO742" s="106" t="s">
        <v>1089</v>
      </c>
      <c r="AP742" s="106"/>
      <c r="AQ742" s="106" t="s">
        <v>1032</v>
      </c>
      <c r="AR742" s="106" t="s">
        <v>1020</v>
      </c>
      <c r="AS742" s="106">
        <v>544</v>
      </c>
    </row>
    <row r="743" spans="40:45" x14ac:dyDescent="0.25">
      <c r="AN743" s="106" t="s">
        <v>1090</v>
      </c>
      <c r="AO743" s="106" t="s">
        <v>1089</v>
      </c>
      <c r="AP743" s="106"/>
      <c r="AQ743" s="106" t="s">
        <v>1033</v>
      </c>
      <c r="AR743" s="106" t="s">
        <v>1020</v>
      </c>
      <c r="AS743" s="106">
        <v>1077</v>
      </c>
    </row>
    <row r="744" spans="40:45" x14ac:dyDescent="0.25">
      <c r="AN744" s="106" t="s">
        <v>1090</v>
      </c>
      <c r="AO744" s="106" t="s">
        <v>1089</v>
      </c>
      <c r="AP744" s="106"/>
      <c r="AQ744" s="106" t="s">
        <v>1034</v>
      </c>
      <c r="AR744" s="106" t="s">
        <v>1020</v>
      </c>
      <c r="AS744" s="106">
        <v>408</v>
      </c>
    </row>
    <row r="745" spans="40:45" x14ac:dyDescent="0.25">
      <c r="AN745" s="106" t="s">
        <v>1090</v>
      </c>
      <c r="AO745" s="106" t="s">
        <v>1089</v>
      </c>
      <c r="AP745" s="106"/>
      <c r="AQ745" s="106" t="s">
        <v>1035</v>
      </c>
      <c r="AR745" s="106" t="s">
        <v>1020</v>
      </c>
      <c r="AS745" s="106">
        <v>744</v>
      </c>
    </row>
    <row r="746" spans="40:45" x14ac:dyDescent="0.25">
      <c r="AN746" s="106" t="s">
        <v>1090</v>
      </c>
      <c r="AO746" s="106" t="s">
        <v>1089</v>
      </c>
      <c r="AP746" s="106"/>
      <c r="AQ746" s="106" t="s">
        <v>1036</v>
      </c>
      <c r="AR746" s="106" t="s">
        <v>1020</v>
      </c>
      <c r="AS746" s="106">
        <v>127</v>
      </c>
    </row>
    <row r="747" spans="40:45" x14ac:dyDescent="0.25">
      <c r="AN747" s="106" t="s">
        <v>1090</v>
      </c>
      <c r="AO747" s="106" t="s">
        <v>1089</v>
      </c>
      <c r="AP747" s="106"/>
      <c r="AQ747" s="106" t="s">
        <v>1037</v>
      </c>
      <c r="AR747" s="106" t="s">
        <v>1020</v>
      </c>
      <c r="AS747" s="106">
        <v>349</v>
      </c>
    </row>
    <row r="748" spans="40:45" x14ac:dyDescent="0.25">
      <c r="AN748" s="106" t="s">
        <v>1090</v>
      </c>
      <c r="AO748" s="106" t="s">
        <v>1089</v>
      </c>
      <c r="AP748" s="106"/>
      <c r="AQ748" s="106" t="s">
        <v>1038</v>
      </c>
      <c r="AR748" s="106" t="s">
        <v>1020</v>
      </c>
      <c r="AS748" s="106">
        <v>326</v>
      </c>
    </row>
    <row r="749" spans="40:45" x14ac:dyDescent="0.25">
      <c r="AN749" s="106" t="s">
        <v>1090</v>
      </c>
      <c r="AO749" s="106" t="s">
        <v>1089</v>
      </c>
      <c r="AP749" s="106"/>
      <c r="AQ749" s="106" t="s">
        <v>3</v>
      </c>
      <c r="AR749" s="106" t="s">
        <v>1020</v>
      </c>
      <c r="AS749" s="106">
        <v>4853</v>
      </c>
    </row>
    <row r="750" spans="40:45" x14ac:dyDescent="0.25">
      <c r="AN750" s="106" t="s">
        <v>1040</v>
      </c>
      <c r="AO750" s="106"/>
      <c r="AP750" s="106"/>
      <c r="AQ750" s="106" t="s">
        <v>1030</v>
      </c>
      <c r="AR750" s="106" t="s">
        <v>1020</v>
      </c>
      <c r="AS750" s="106">
        <v>186998</v>
      </c>
    </row>
    <row r="751" spans="40:45" x14ac:dyDescent="0.25">
      <c r="AN751" s="106" t="s">
        <v>1040</v>
      </c>
      <c r="AO751" s="106"/>
      <c r="AP751" s="106"/>
      <c r="AQ751" s="106" t="s">
        <v>1031</v>
      </c>
      <c r="AR751" s="106" t="s">
        <v>1020</v>
      </c>
      <c r="AS751" s="106">
        <v>65151</v>
      </c>
    </row>
    <row r="752" spans="40:45" x14ac:dyDescent="0.25">
      <c r="AN752" s="106" t="s">
        <v>1040</v>
      </c>
      <c r="AO752" s="106"/>
      <c r="AP752" s="106"/>
      <c r="AQ752" s="106" t="s">
        <v>1032</v>
      </c>
      <c r="AR752" s="106" t="s">
        <v>1020</v>
      </c>
      <c r="AS752" s="106">
        <v>69070</v>
      </c>
    </row>
    <row r="753" spans="40:45" x14ac:dyDescent="0.25">
      <c r="AN753" s="106" t="s">
        <v>1040</v>
      </c>
      <c r="AO753" s="106"/>
      <c r="AP753" s="106"/>
      <c r="AQ753" s="106" t="s">
        <v>1033</v>
      </c>
      <c r="AR753" s="106" t="s">
        <v>1020</v>
      </c>
      <c r="AS753" s="106">
        <v>75129</v>
      </c>
    </row>
    <row r="754" spans="40:45" x14ac:dyDescent="0.25">
      <c r="AN754" s="106" t="s">
        <v>1040</v>
      </c>
      <c r="AO754" s="106"/>
      <c r="AP754" s="106"/>
      <c r="AQ754" s="106" t="s">
        <v>1034</v>
      </c>
      <c r="AR754" s="106" t="s">
        <v>1020</v>
      </c>
      <c r="AS754" s="106">
        <v>96206</v>
      </c>
    </row>
    <row r="755" spans="40:45" x14ac:dyDescent="0.25">
      <c r="AN755" s="106" t="s">
        <v>1040</v>
      </c>
      <c r="AO755" s="106"/>
      <c r="AP755" s="106"/>
      <c r="AQ755" s="106" t="s">
        <v>1035</v>
      </c>
      <c r="AR755" s="106" t="s">
        <v>1020</v>
      </c>
      <c r="AS755" s="106">
        <v>57759</v>
      </c>
    </row>
    <row r="756" spans="40:45" x14ac:dyDescent="0.25">
      <c r="AN756" s="106" t="s">
        <v>1040</v>
      </c>
      <c r="AO756" s="106"/>
      <c r="AP756" s="106"/>
      <c r="AQ756" s="106" t="s">
        <v>1036</v>
      </c>
      <c r="AR756" s="106" t="s">
        <v>1020</v>
      </c>
      <c r="AS756" s="106">
        <v>36518</v>
      </c>
    </row>
    <row r="757" spans="40:45" x14ac:dyDescent="0.25">
      <c r="AN757" s="106" t="s">
        <v>1040</v>
      </c>
      <c r="AO757" s="106"/>
      <c r="AP757" s="106"/>
      <c r="AQ757" s="106" t="s">
        <v>1037</v>
      </c>
      <c r="AR757" s="106" t="s">
        <v>1020</v>
      </c>
      <c r="AS757" s="106">
        <v>73319</v>
      </c>
    </row>
    <row r="758" spans="40:45" x14ac:dyDescent="0.25">
      <c r="AN758" s="106" t="s">
        <v>1040</v>
      </c>
      <c r="AO758" s="106"/>
      <c r="AP758" s="106"/>
      <c r="AQ758" s="106" t="s">
        <v>1038</v>
      </c>
      <c r="AR758" s="106" t="s">
        <v>1020</v>
      </c>
      <c r="AS758" s="106">
        <v>97479</v>
      </c>
    </row>
    <row r="759" spans="40:45" x14ac:dyDescent="0.25">
      <c r="AN759" s="106" t="s">
        <v>1040</v>
      </c>
      <c r="AO759" s="106"/>
      <c r="AP759" s="106"/>
      <c r="AQ759" s="106" t="s">
        <v>3</v>
      </c>
      <c r="AR759" s="106" t="s">
        <v>1020</v>
      </c>
      <c r="AS759" s="106">
        <v>757628</v>
      </c>
    </row>
    <row r="760" spans="40:45" x14ac:dyDescent="0.25">
      <c r="AN760" s="106" t="s">
        <v>1091</v>
      </c>
      <c r="AO760" s="106"/>
      <c r="AP760" s="106"/>
      <c r="AQ760" s="106" t="s">
        <v>1030</v>
      </c>
      <c r="AR760" s="106" t="s">
        <v>1020</v>
      </c>
      <c r="AS760" s="106">
        <v>110159</v>
      </c>
    </row>
    <row r="761" spans="40:45" x14ac:dyDescent="0.25">
      <c r="AN761" s="106" t="s">
        <v>1091</v>
      </c>
      <c r="AO761" s="106"/>
      <c r="AP761" s="106"/>
      <c r="AQ761" s="106" t="s">
        <v>1031</v>
      </c>
      <c r="AR761" s="106" t="s">
        <v>1020</v>
      </c>
      <c r="AS761" s="106">
        <v>40238</v>
      </c>
    </row>
    <row r="762" spans="40:45" x14ac:dyDescent="0.25">
      <c r="AN762" s="106" t="s">
        <v>1091</v>
      </c>
      <c r="AO762" s="106"/>
      <c r="AP762" s="106"/>
      <c r="AQ762" s="106" t="s">
        <v>1032</v>
      </c>
      <c r="AR762" s="106" t="s">
        <v>1020</v>
      </c>
      <c r="AS762" s="106">
        <v>25762</v>
      </c>
    </row>
    <row r="763" spans="40:45" x14ac:dyDescent="0.25">
      <c r="AN763" s="106" t="s">
        <v>1091</v>
      </c>
      <c r="AO763" s="106"/>
      <c r="AP763" s="106"/>
      <c r="AQ763" s="106" t="s">
        <v>1033</v>
      </c>
      <c r="AR763" s="106" t="s">
        <v>1020</v>
      </c>
      <c r="AS763" s="106">
        <v>41373</v>
      </c>
    </row>
    <row r="764" spans="40:45" x14ac:dyDescent="0.25">
      <c r="AN764" s="106" t="s">
        <v>1091</v>
      </c>
      <c r="AO764" s="106"/>
      <c r="AP764" s="106"/>
      <c r="AQ764" s="106" t="s">
        <v>1034</v>
      </c>
      <c r="AR764" s="106" t="s">
        <v>1020</v>
      </c>
      <c r="AS764" s="106">
        <v>65786</v>
      </c>
    </row>
    <row r="765" spans="40:45" x14ac:dyDescent="0.25">
      <c r="AN765" s="106" t="s">
        <v>1091</v>
      </c>
      <c r="AO765" s="106"/>
      <c r="AP765" s="106"/>
      <c r="AQ765" s="106" t="s">
        <v>1035</v>
      </c>
      <c r="AR765" s="106" t="s">
        <v>1020</v>
      </c>
      <c r="AS765" s="106">
        <v>37388</v>
      </c>
    </row>
    <row r="766" spans="40:45" x14ac:dyDescent="0.25">
      <c r="AN766" s="106" t="s">
        <v>1091</v>
      </c>
      <c r="AO766" s="106"/>
      <c r="AP766" s="106"/>
      <c r="AQ766" s="106" t="s">
        <v>1036</v>
      </c>
      <c r="AR766" s="106" t="s">
        <v>1020</v>
      </c>
      <c r="AS766" s="106">
        <v>24962</v>
      </c>
    </row>
    <row r="767" spans="40:45" x14ac:dyDescent="0.25">
      <c r="AN767" s="106" t="s">
        <v>1091</v>
      </c>
      <c r="AO767" s="106"/>
      <c r="AP767" s="106"/>
      <c r="AQ767" s="106" t="s">
        <v>1037</v>
      </c>
      <c r="AR767" s="106" t="s">
        <v>1020</v>
      </c>
      <c r="AS767" s="106">
        <v>52755</v>
      </c>
    </row>
    <row r="768" spans="40:45" x14ac:dyDescent="0.25">
      <c r="AN768" s="106" t="s">
        <v>1091</v>
      </c>
      <c r="AO768" s="106"/>
      <c r="AP768" s="106"/>
      <c r="AQ768" s="106" t="s">
        <v>1038</v>
      </c>
      <c r="AR768" s="106" t="s">
        <v>1020</v>
      </c>
      <c r="AS768" s="106">
        <v>63271</v>
      </c>
    </row>
    <row r="769" spans="40:45" x14ac:dyDescent="0.25">
      <c r="AN769" s="106" t="s">
        <v>1091</v>
      </c>
      <c r="AO769" s="106"/>
      <c r="AP769" s="106"/>
      <c r="AQ769" s="106" t="s">
        <v>3</v>
      </c>
      <c r="AR769" s="106" t="s">
        <v>1020</v>
      </c>
      <c r="AS769" s="106">
        <v>461694</v>
      </c>
    </row>
    <row r="770" spans="40:45" x14ac:dyDescent="0.25">
      <c r="AN770" s="106" t="s">
        <v>1092</v>
      </c>
      <c r="AO770" s="106"/>
      <c r="AP770" s="106"/>
      <c r="AQ770" s="106" t="s">
        <v>1030</v>
      </c>
      <c r="AR770" s="106" t="s">
        <v>1020</v>
      </c>
      <c r="AS770" s="106">
        <v>76839</v>
      </c>
    </row>
    <row r="771" spans="40:45" x14ac:dyDescent="0.25">
      <c r="AN771" s="106" t="s">
        <v>1092</v>
      </c>
      <c r="AO771" s="106"/>
      <c r="AP771" s="106"/>
      <c r="AQ771" s="106" t="s">
        <v>1031</v>
      </c>
      <c r="AR771" s="106" t="s">
        <v>1020</v>
      </c>
      <c r="AS771" s="106">
        <v>24914</v>
      </c>
    </row>
    <row r="772" spans="40:45" x14ac:dyDescent="0.25">
      <c r="AN772" s="106" t="s">
        <v>1092</v>
      </c>
      <c r="AO772" s="106"/>
      <c r="AP772" s="106"/>
      <c r="AQ772" s="106" t="s">
        <v>1032</v>
      </c>
      <c r="AR772" s="106" t="s">
        <v>1020</v>
      </c>
      <c r="AS772" s="106">
        <v>43308</v>
      </c>
    </row>
    <row r="773" spans="40:45" x14ac:dyDescent="0.25">
      <c r="AN773" s="106" t="s">
        <v>1092</v>
      </c>
      <c r="AO773" s="106"/>
      <c r="AP773" s="106"/>
      <c r="AQ773" s="106" t="s">
        <v>1033</v>
      </c>
      <c r="AR773" s="106" t="s">
        <v>1020</v>
      </c>
      <c r="AS773" s="106">
        <v>33755</v>
      </c>
    </row>
    <row r="774" spans="40:45" x14ac:dyDescent="0.25">
      <c r="AN774" s="106" t="s">
        <v>1092</v>
      </c>
      <c r="AO774" s="106"/>
      <c r="AP774" s="106"/>
      <c r="AQ774" s="106" t="s">
        <v>1034</v>
      </c>
      <c r="AR774" s="106" t="s">
        <v>1020</v>
      </c>
      <c r="AS774" s="106">
        <v>30421</v>
      </c>
    </row>
    <row r="775" spans="40:45" x14ac:dyDescent="0.25">
      <c r="AN775" s="106" t="s">
        <v>1092</v>
      </c>
      <c r="AO775" s="106"/>
      <c r="AP775" s="106"/>
      <c r="AQ775" s="106" t="s">
        <v>1035</v>
      </c>
      <c r="AR775" s="106" t="s">
        <v>1020</v>
      </c>
      <c r="AS775" s="106">
        <v>20371</v>
      </c>
    </row>
    <row r="776" spans="40:45" x14ac:dyDescent="0.25">
      <c r="AN776" s="106" t="s">
        <v>1092</v>
      </c>
      <c r="AO776" s="106"/>
      <c r="AP776" s="106"/>
      <c r="AQ776" s="106" t="s">
        <v>1036</v>
      </c>
      <c r="AR776" s="106" t="s">
        <v>1020</v>
      </c>
      <c r="AS776" s="106">
        <v>11555</v>
      </c>
    </row>
    <row r="777" spans="40:45" x14ac:dyDescent="0.25">
      <c r="AN777" s="106" t="s">
        <v>1092</v>
      </c>
      <c r="AO777" s="106"/>
      <c r="AP777" s="106"/>
      <c r="AQ777" s="106" t="s">
        <v>1037</v>
      </c>
      <c r="AR777" s="106" t="s">
        <v>1020</v>
      </c>
      <c r="AS777" s="106">
        <v>20563</v>
      </c>
    </row>
    <row r="778" spans="40:45" x14ac:dyDescent="0.25">
      <c r="AN778" s="106" t="s">
        <v>1092</v>
      </c>
      <c r="AO778" s="106"/>
      <c r="AP778" s="106"/>
      <c r="AQ778" s="106" t="s">
        <v>1038</v>
      </c>
      <c r="AR778" s="106" t="s">
        <v>1020</v>
      </c>
      <c r="AS778" s="106">
        <v>34208</v>
      </c>
    </row>
    <row r="779" spans="40:45" x14ac:dyDescent="0.25">
      <c r="AN779" s="106" t="s">
        <v>1092</v>
      </c>
      <c r="AO779" s="106"/>
      <c r="AP779" s="106"/>
      <c r="AQ779" s="106" t="s">
        <v>3</v>
      </c>
      <c r="AR779" s="106" t="s">
        <v>1020</v>
      </c>
      <c r="AS779" s="106">
        <v>295935</v>
      </c>
    </row>
    <row r="780" spans="40:45" x14ac:dyDescent="0.25">
      <c r="AN780" s="106" t="s">
        <v>1040</v>
      </c>
      <c r="AO780" s="106"/>
      <c r="AP780" s="106"/>
      <c r="AQ780" s="106" t="s">
        <v>1030</v>
      </c>
      <c r="AR780" s="106" t="s">
        <v>1020</v>
      </c>
      <c r="AS780" s="106">
        <v>110159</v>
      </c>
    </row>
    <row r="781" spans="40:45" x14ac:dyDescent="0.25">
      <c r="AN781" s="106" t="s">
        <v>1040</v>
      </c>
      <c r="AO781" s="106"/>
      <c r="AP781" s="106"/>
      <c r="AQ781" s="106" t="s">
        <v>1031</v>
      </c>
      <c r="AR781" s="106" t="s">
        <v>1020</v>
      </c>
      <c r="AS781" s="106">
        <v>40238</v>
      </c>
    </row>
    <row r="782" spans="40:45" x14ac:dyDescent="0.25">
      <c r="AN782" s="106" t="s">
        <v>1040</v>
      </c>
      <c r="AO782" s="106"/>
      <c r="AP782" s="106"/>
      <c r="AQ782" s="106" t="s">
        <v>1032</v>
      </c>
      <c r="AR782" s="106" t="s">
        <v>1020</v>
      </c>
      <c r="AS782" s="106">
        <v>25762</v>
      </c>
    </row>
    <row r="783" spans="40:45" x14ac:dyDescent="0.25">
      <c r="AN783" s="106" t="s">
        <v>1040</v>
      </c>
      <c r="AO783" s="106"/>
      <c r="AP783" s="106"/>
      <c r="AQ783" s="106" t="s">
        <v>1033</v>
      </c>
      <c r="AR783" s="106" t="s">
        <v>1020</v>
      </c>
      <c r="AS783" s="106">
        <v>41373</v>
      </c>
    </row>
    <row r="784" spans="40:45" x14ac:dyDescent="0.25">
      <c r="AN784" s="106" t="s">
        <v>1040</v>
      </c>
      <c r="AO784" s="106"/>
      <c r="AP784" s="106"/>
      <c r="AQ784" s="106" t="s">
        <v>1034</v>
      </c>
      <c r="AR784" s="106" t="s">
        <v>1020</v>
      </c>
      <c r="AS784" s="106">
        <v>65786</v>
      </c>
    </row>
    <row r="785" spans="40:45" x14ac:dyDescent="0.25">
      <c r="AN785" s="106" t="s">
        <v>1040</v>
      </c>
      <c r="AO785" s="106"/>
      <c r="AP785" s="106"/>
      <c r="AQ785" s="106" t="s">
        <v>1035</v>
      </c>
      <c r="AR785" s="106" t="s">
        <v>1020</v>
      </c>
      <c r="AS785" s="106">
        <v>37388</v>
      </c>
    </row>
    <row r="786" spans="40:45" x14ac:dyDescent="0.25">
      <c r="AN786" s="106" t="s">
        <v>1040</v>
      </c>
      <c r="AO786" s="106"/>
      <c r="AP786" s="106"/>
      <c r="AQ786" s="106" t="s">
        <v>1036</v>
      </c>
      <c r="AR786" s="106" t="s">
        <v>1020</v>
      </c>
      <c r="AS786" s="106">
        <v>24962</v>
      </c>
    </row>
    <row r="787" spans="40:45" x14ac:dyDescent="0.25">
      <c r="AN787" s="106" t="s">
        <v>1040</v>
      </c>
      <c r="AO787" s="106"/>
      <c r="AP787" s="106"/>
      <c r="AQ787" s="106" t="s">
        <v>1037</v>
      </c>
      <c r="AR787" s="106" t="s">
        <v>1020</v>
      </c>
      <c r="AS787" s="106">
        <v>52755</v>
      </c>
    </row>
    <row r="788" spans="40:45" x14ac:dyDescent="0.25">
      <c r="AN788" s="106" t="s">
        <v>1040</v>
      </c>
      <c r="AO788" s="106"/>
      <c r="AP788" s="106"/>
      <c r="AQ788" s="106" t="s">
        <v>1038</v>
      </c>
      <c r="AR788" s="106" t="s">
        <v>1020</v>
      </c>
      <c r="AS788" s="106">
        <v>63271</v>
      </c>
    </row>
    <row r="789" spans="40:45" x14ac:dyDescent="0.25">
      <c r="AN789" s="106" t="s">
        <v>1040</v>
      </c>
      <c r="AO789" s="106"/>
      <c r="AP789" s="106"/>
      <c r="AQ789" s="106" t="s">
        <v>3</v>
      </c>
      <c r="AR789" s="106" t="s">
        <v>1020</v>
      </c>
      <c r="AS789" s="106">
        <v>461694</v>
      </c>
    </row>
    <row r="790" spans="40:45" x14ac:dyDescent="0.25">
      <c r="AN790" s="106" t="s">
        <v>1093</v>
      </c>
      <c r="AO790" s="106"/>
      <c r="AP790" s="106"/>
      <c r="AQ790" s="106" t="s">
        <v>1030</v>
      </c>
      <c r="AR790" s="106" t="s">
        <v>1020</v>
      </c>
      <c r="AS790" s="106">
        <v>96159</v>
      </c>
    </row>
    <row r="791" spans="40:45" x14ac:dyDescent="0.25">
      <c r="AN791" s="106" t="s">
        <v>1093</v>
      </c>
      <c r="AO791" s="106"/>
      <c r="AP791" s="106"/>
      <c r="AQ791" s="106" t="s">
        <v>1031</v>
      </c>
      <c r="AR791" s="106" t="s">
        <v>1020</v>
      </c>
      <c r="AS791" s="106">
        <v>35624</v>
      </c>
    </row>
    <row r="792" spans="40:45" x14ac:dyDescent="0.25">
      <c r="AN792" s="106" t="s">
        <v>1093</v>
      </c>
      <c r="AO792" s="106"/>
      <c r="AP792" s="106"/>
      <c r="AQ792" s="106" t="s">
        <v>1032</v>
      </c>
      <c r="AR792" s="106" t="s">
        <v>1020</v>
      </c>
      <c r="AS792" s="106">
        <v>22957</v>
      </c>
    </row>
    <row r="793" spans="40:45" x14ac:dyDescent="0.25">
      <c r="AN793" s="106" t="s">
        <v>1093</v>
      </c>
      <c r="AO793" s="106"/>
      <c r="AP793" s="106"/>
      <c r="AQ793" s="106" t="s">
        <v>1033</v>
      </c>
      <c r="AR793" s="106" t="s">
        <v>1020</v>
      </c>
      <c r="AS793" s="106">
        <v>37039</v>
      </c>
    </row>
    <row r="794" spans="40:45" x14ac:dyDescent="0.25">
      <c r="AN794" s="106" t="s">
        <v>1093</v>
      </c>
      <c r="AO794" s="106"/>
      <c r="AP794" s="106"/>
      <c r="AQ794" s="106" t="s">
        <v>1034</v>
      </c>
      <c r="AR794" s="106" t="s">
        <v>1020</v>
      </c>
      <c r="AS794" s="106">
        <v>57942</v>
      </c>
    </row>
    <row r="795" spans="40:45" x14ac:dyDescent="0.25">
      <c r="AN795" s="106" t="s">
        <v>1093</v>
      </c>
      <c r="AO795" s="106"/>
      <c r="AP795" s="106"/>
      <c r="AQ795" s="106" t="s">
        <v>1035</v>
      </c>
      <c r="AR795" s="106" t="s">
        <v>1020</v>
      </c>
      <c r="AS795" s="106">
        <v>33955</v>
      </c>
    </row>
    <row r="796" spans="40:45" x14ac:dyDescent="0.25">
      <c r="AN796" s="106" t="s">
        <v>1093</v>
      </c>
      <c r="AO796" s="106"/>
      <c r="AP796" s="106"/>
      <c r="AQ796" s="106" t="s">
        <v>1036</v>
      </c>
      <c r="AR796" s="106" t="s">
        <v>1020</v>
      </c>
      <c r="AS796" s="106">
        <v>20734</v>
      </c>
    </row>
    <row r="797" spans="40:45" x14ac:dyDescent="0.25">
      <c r="AN797" s="106" t="s">
        <v>1093</v>
      </c>
      <c r="AO797" s="106"/>
      <c r="AP797" s="106"/>
      <c r="AQ797" s="106" t="s">
        <v>1037</v>
      </c>
      <c r="AR797" s="106" t="s">
        <v>1020</v>
      </c>
      <c r="AS797" s="106">
        <v>46672</v>
      </c>
    </row>
    <row r="798" spans="40:45" x14ac:dyDescent="0.25">
      <c r="AN798" s="106" t="s">
        <v>1093</v>
      </c>
      <c r="AO798" s="106"/>
      <c r="AP798" s="106"/>
      <c r="AQ798" s="106" t="s">
        <v>1038</v>
      </c>
      <c r="AR798" s="106" t="s">
        <v>1020</v>
      </c>
      <c r="AS798" s="106">
        <v>56318</v>
      </c>
    </row>
    <row r="799" spans="40:45" x14ac:dyDescent="0.25">
      <c r="AN799" s="106" t="s">
        <v>1093</v>
      </c>
      <c r="AO799" s="106"/>
      <c r="AP799" s="106"/>
      <c r="AQ799" s="106" t="s">
        <v>3</v>
      </c>
      <c r="AR799" s="106" t="s">
        <v>1020</v>
      </c>
      <c r="AS799" s="106">
        <v>407400</v>
      </c>
    </row>
    <row r="800" spans="40:45" x14ac:dyDescent="0.25">
      <c r="AN800" s="106" t="s">
        <v>1094</v>
      </c>
      <c r="AO800" s="106"/>
      <c r="AP800" s="106"/>
      <c r="AQ800" s="106" t="s">
        <v>1030</v>
      </c>
      <c r="AR800" s="106" t="s">
        <v>1020</v>
      </c>
      <c r="AS800" s="106">
        <v>3881</v>
      </c>
    </row>
    <row r="801" spans="40:45" x14ac:dyDescent="0.25">
      <c r="AN801" s="106" t="s">
        <v>1094</v>
      </c>
      <c r="AO801" s="106"/>
      <c r="AP801" s="106"/>
      <c r="AQ801" s="106" t="s">
        <v>1031</v>
      </c>
      <c r="AR801" s="106" t="s">
        <v>1020</v>
      </c>
      <c r="AS801" s="106">
        <v>1665</v>
      </c>
    </row>
    <row r="802" spans="40:45" x14ac:dyDescent="0.25">
      <c r="AN802" s="106" t="s">
        <v>1094</v>
      </c>
      <c r="AO802" s="106"/>
      <c r="AP802" s="106"/>
      <c r="AQ802" s="106" t="s">
        <v>1032</v>
      </c>
      <c r="AR802" s="106" t="s">
        <v>1020</v>
      </c>
      <c r="AS802" s="106">
        <v>982</v>
      </c>
    </row>
    <row r="803" spans="40:45" x14ac:dyDescent="0.25">
      <c r="AN803" s="106" t="s">
        <v>1094</v>
      </c>
      <c r="AO803" s="106"/>
      <c r="AP803" s="106"/>
      <c r="AQ803" s="106" t="s">
        <v>1033</v>
      </c>
      <c r="AR803" s="106" t="s">
        <v>1020</v>
      </c>
      <c r="AS803" s="106">
        <v>1678</v>
      </c>
    </row>
    <row r="804" spans="40:45" x14ac:dyDescent="0.25">
      <c r="AN804" s="106" t="s">
        <v>1094</v>
      </c>
      <c r="AO804" s="106"/>
      <c r="AP804" s="106"/>
      <c r="AQ804" s="106" t="s">
        <v>1034</v>
      </c>
      <c r="AR804" s="106" t="s">
        <v>1020</v>
      </c>
      <c r="AS804" s="106">
        <v>2232</v>
      </c>
    </row>
    <row r="805" spans="40:45" x14ac:dyDescent="0.25">
      <c r="AN805" s="106" t="s">
        <v>1094</v>
      </c>
      <c r="AO805" s="106"/>
      <c r="AP805" s="106"/>
      <c r="AQ805" s="106" t="s">
        <v>1035</v>
      </c>
      <c r="AR805" s="106" t="s">
        <v>1020</v>
      </c>
      <c r="AS805" s="106">
        <v>1101</v>
      </c>
    </row>
    <row r="806" spans="40:45" x14ac:dyDescent="0.25">
      <c r="AN806" s="106" t="s">
        <v>1094</v>
      </c>
      <c r="AO806" s="106"/>
      <c r="AP806" s="106"/>
      <c r="AQ806" s="106" t="s">
        <v>1036</v>
      </c>
      <c r="AR806" s="106" t="s">
        <v>1020</v>
      </c>
      <c r="AS806" s="106">
        <v>949</v>
      </c>
    </row>
    <row r="807" spans="40:45" x14ac:dyDescent="0.25">
      <c r="AN807" s="106" t="s">
        <v>1094</v>
      </c>
      <c r="AO807" s="106"/>
      <c r="AP807" s="106"/>
      <c r="AQ807" s="106" t="s">
        <v>1037</v>
      </c>
      <c r="AR807" s="106" t="s">
        <v>1020</v>
      </c>
      <c r="AS807" s="106">
        <v>1686</v>
      </c>
    </row>
    <row r="808" spans="40:45" x14ac:dyDescent="0.25">
      <c r="AN808" s="106" t="s">
        <v>1094</v>
      </c>
      <c r="AO808" s="106"/>
      <c r="AP808" s="106"/>
      <c r="AQ808" s="106" t="s">
        <v>1038</v>
      </c>
      <c r="AR808" s="106" t="s">
        <v>1020</v>
      </c>
      <c r="AS808" s="106">
        <v>1790</v>
      </c>
    </row>
    <row r="809" spans="40:45" x14ac:dyDescent="0.25">
      <c r="AN809" s="106" t="s">
        <v>1094</v>
      </c>
      <c r="AO809" s="106"/>
      <c r="AP809" s="106"/>
      <c r="AQ809" s="106" t="s">
        <v>3</v>
      </c>
      <c r="AR809" s="106" t="s">
        <v>1020</v>
      </c>
      <c r="AS809" s="106">
        <v>15963</v>
      </c>
    </row>
    <row r="810" spans="40:45" x14ac:dyDescent="0.25">
      <c r="AN810" s="106" t="s">
        <v>1095</v>
      </c>
      <c r="AO810" s="106"/>
      <c r="AP810" s="106"/>
      <c r="AQ810" s="106" t="s">
        <v>1030</v>
      </c>
      <c r="AR810" s="106" t="s">
        <v>1020</v>
      </c>
      <c r="AS810" s="106">
        <v>6014</v>
      </c>
    </row>
    <row r="811" spans="40:45" x14ac:dyDescent="0.25">
      <c r="AN811" s="106" t="s">
        <v>1095</v>
      </c>
      <c r="AO811" s="106"/>
      <c r="AP811" s="106"/>
      <c r="AQ811" s="106" t="s">
        <v>1031</v>
      </c>
      <c r="AR811" s="106" t="s">
        <v>1020</v>
      </c>
      <c r="AS811" s="106">
        <v>1661</v>
      </c>
    </row>
    <row r="812" spans="40:45" x14ac:dyDescent="0.25">
      <c r="AN812" s="106" t="s">
        <v>1095</v>
      </c>
      <c r="AO812" s="106"/>
      <c r="AP812" s="106"/>
      <c r="AQ812" s="106" t="s">
        <v>1032</v>
      </c>
      <c r="AR812" s="106" t="s">
        <v>1020</v>
      </c>
      <c r="AS812" s="106">
        <v>1025</v>
      </c>
    </row>
    <row r="813" spans="40:45" x14ac:dyDescent="0.25">
      <c r="AN813" s="106" t="s">
        <v>1095</v>
      </c>
      <c r="AO813" s="106"/>
      <c r="AP813" s="106"/>
      <c r="AQ813" s="106" t="s">
        <v>1033</v>
      </c>
      <c r="AR813" s="106" t="s">
        <v>1020</v>
      </c>
      <c r="AS813" s="106">
        <v>1350</v>
      </c>
    </row>
    <row r="814" spans="40:45" x14ac:dyDescent="0.25">
      <c r="AN814" s="106" t="s">
        <v>1095</v>
      </c>
      <c r="AO814" s="106"/>
      <c r="AP814" s="106"/>
      <c r="AQ814" s="106" t="s">
        <v>1034</v>
      </c>
      <c r="AR814" s="106" t="s">
        <v>1020</v>
      </c>
      <c r="AS814" s="106">
        <v>3330</v>
      </c>
    </row>
    <row r="815" spans="40:45" x14ac:dyDescent="0.25">
      <c r="AN815" s="106" t="s">
        <v>1095</v>
      </c>
      <c r="AO815" s="106"/>
      <c r="AP815" s="106"/>
      <c r="AQ815" s="106" t="s">
        <v>1035</v>
      </c>
      <c r="AR815" s="106" t="s">
        <v>1020</v>
      </c>
      <c r="AS815" s="106">
        <v>1471</v>
      </c>
    </row>
    <row r="816" spans="40:45" x14ac:dyDescent="0.25">
      <c r="AN816" s="106" t="s">
        <v>1095</v>
      </c>
      <c r="AO816" s="106"/>
      <c r="AP816" s="106"/>
      <c r="AQ816" s="106" t="s">
        <v>1036</v>
      </c>
      <c r="AR816" s="106" t="s">
        <v>1020</v>
      </c>
      <c r="AS816" s="106">
        <v>2226</v>
      </c>
    </row>
    <row r="817" spans="40:45" x14ac:dyDescent="0.25">
      <c r="AN817" s="106" t="s">
        <v>1095</v>
      </c>
      <c r="AO817" s="106"/>
      <c r="AP817" s="106"/>
      <c r="AQ817" s="106" t="s">
        <v>1037</v>
      </c>
      <c r="AR817" s="106" t="s">
        <v>1020</v>
      </c>
      <c r="AS817" s="106">
        <v>2962</v>
      </c>
    </row>
    <row r="818" spans="40:45" x14ac:dyDescent="0.25">
      <c r="AN818" s="106" t="s">
        <v>1095</v>
      </c>
      <c r="AO818" s="106"/>
      <c r="AP818" s="106"/>
      <c r="AQ818" s="106" t="s">
        <v>1038</v>
      </c>
      <c r="AR818" s="106" t="s">
        <v>1020</v>
      </c>
      <c r="AS818" s="106">
        <v>3136</v>
      </c>
    </row>
    <row r="819" spans="40:45" x14ac:dyDescent="0.25">
      <c r="AN819" s="106" t="s">
        <v>1095</v>
      </c>
      <c r="AO819" s="106"/>
      <c r="AP819" s="106"/>
      <c r="AQ819" s="106" t="s">
        <v>3</v>
      </c>
      <c r="AR819" s="106" t="s">
        <v>1020</v>
      </c>
      <c r="AS819" s="106">
        <v>23176</v>
      </c>
    </row>
    <row r="820" spans="40:45" x14ac:dyDescent="0.25">
      <c r="AN820" s="106" t="s">
        <v>1096</v>
      </c>
      <c r="AO820" s="106"/>
      <c r="AP820" s="106"/>
      <c r="AQ820" s="106" t="s">
        <v>1030</v>
      </c>
      <c r="AR820" s="106" t="s">
        <v>1020</v>
      </c>
      <c r="AS820" s="106">
        <v>4105</v>
      </c>
    </row>
    <row r="821" spans="40:45" x14ac:dyDescent="0.25">
      <c r="AN821" s="106" t="s">
        <v>1096</v>
      </c>
      <c r="AO821" s="106"/>
      <c r="AP821" s="106"/>
      <c r="AQ821" s="106" t="s">
        <v>1031</v>
      </c>
      <c r="AR821" s="106" t="s">
        <v>1020</v>
      </c>
      <c r="AS821" s="106">
        <v>1287</v>
      </c>
    </row>
    <row r="822" spans="40:45" x14ac:dyDescent="0.25">
      <c r="AN822" s="106" t="s">
        <v>1096</v>
      </c>
      <c r="AO822" s="106"/>
      <c r="AP822" s="106"/>
      <c r="AQ822" s="106" t="s">
        <v>1032</v>
      </c>
      <c r="AR822" s="106" t="s">
        <v>1020</v>
      </c>
      <c r="AS822" s="106">
        <v>797</v>
      </c>
    </row>
    <row r="823" spans="40:45" x14ac:dyDescent="0.25">
      <c r="AN823" s="106" t="s">
        <v>1096</v>
      </c>
      <c r="AO823" s="106"/>
      <c r="AP823" s="106"/>
      <c r="AQ823" s="106" t="s">
        <v>1033</v>
      </c>
      <c r="AR823" s="106" t="s">
        <v>1020</v>
      </c>
      <c r="AS823" s="106">
        <v>1305</v>
      </c>
    </row>
    <row r="824" spans="40:45" x14ac:dyDescent="0.25">
      <c r="AN824" s="106" t="s">
        <v>1096</v>
      </c>
      <c r="AO824" s="106"/>
      <c r="AP824" s="106"/>
      <c r="AQ824" s="106" t="s">
        <v>1034</v>
      </c>
      <c r="AR824" s="106" t="s">
        <v>1020</v>
      </c>
      <c r="AS824" s="106">
        <v>2281</v>
      </c>
    </row>
    <row r="825" spans="40:45" x14ac:dyDescent="0.25">
      <c r="AN825" s="106" t="s">
        <v>1096</v>
      </c>
      <c r="AO825" s="106"/>
      <c r="AP825" s="106"/>
      <c r="AQ825" s="106" t="s">
        <v>1035</v>
      </c>
      <c r="AR825" s="106" t="s">
        <v>1020</v>
      </c>
      <c r="AS825" s="106">
        <v>860</v>
      </c>
    </row>
    <row r="826" spans="40:45" x14ac:dyDescent="0.25">
      <c r="AN826" s="106" t="s">
        <v>1096</v>
      </c>
      <c r="AO826" s="106"/>
      <c r="AP826" s="106"/>
      <c r="AQ826" s="106" t="s">
        <v>1036</v>
      </c>
      <c r="AR826" s="106" t="s">
        <v>1020</v>
      </c>
      <c r="AS826" s="106">
        <v>1053</v>
      </c>
    </row>
    <row r="827" spans="40:45" x14ac:dyDescent="0.25">
      <c r="AN827" s="106" t="s">
        <v>1096</v>
      </c>
      <c r="AO827" s="106"/>
      <c r="AP827" s="106"/>
      <c r="AQ827" s="106" t="s">
        <v>1037</v>
      </c>
      <c r="AR827" s="106" t="s">
        <v>1020</v>
      </c>
      <c r="AS827" s="106">
        <v>1435</v>
      </c>
    </row>
    <row r="828" spans="40:45" x14ac:dyDescent="0.25">
      <c r="AN828" s="106" t="s">
        <v>1096</v>
      </c>
      <c r="AO828" s="106"/>
      <c r="AP828" s="106"/>
      <c r="AQ828" s="106" t="s">
        <v>1038</v>
      </c>
      <c r="AR828" s="106" t="s">
        <v>1020</v>
      </c>
      <c r="AS828" s="106">
        <v>2027</v>
      </c>
    </row>
    <row r="829" spans="40:45" x14ac:dyDescent="0.25">
      <c r="AN829" s="106" t="s">
        <v>1096</v>
      </c>
      <c r="AO829" s="106"/>
      <c r="AP829" s="106"/>
      <c r="AQ829" s="106" t="s">
        <v>3</v>
      </c>
      <c r="AR829" s="106" t="s">
        <v>1020</v>
      </c>
      <c r="AS829" s="106">
        <v>15150</v>
      </c>
    </row>
    <row r="830" spans="40:45" x14ac:dyDescent="0.25">
      <c r="AN830" s="106" t="s">
        <v>1091</v>
      </c>
      <c r="AO830" s="106" t="s">
        <v>1040</v>
      </c>
      <c r="AP830" s="106"/>
      <c r="AQ830" s="106" t="s">
        <v>1030</v>
      </c>
      <c r="AR830" s="106" t="s">
        <v>1087</v>
      </c>
      <c r="AS830" s="106">
        <v>110159</v>
      </c>
    </row>
    <row r="831" spans="40:45" x14ac:dyDescent="0.25">
      <c r="AN831" s="106" t="s">
        <v>1091</v>
      </c>
      <c r="AO831" s="106" t="s">
        <v>1040</v>
      </c>
      <c r="AP831" s="106"/>
      <c r="AQ831" s="106" t="s">
        <v>1031</v>
      </c>
      <c r="AR831" s="106" t="s">
        <v>1087</v>
      </c>
      <c r="AS831" s="106">
        <v>40238</v>
      </c>
    </row>
    <row r="832" spans="40:45" x14ac:dyDescent="0.25">
      <c r="AN832" s="106" t="s">
        <v>1091</v>
      </c>
      <c r="AO832" s="106" t="s">
        <v>1040</v>
      </c>
      <c r="AP832" s="106"/>
      <c r="AQ832" s="106" t="s">
        <v>1032</v>
      </c>
      <c r="AR832" s="106" t="s">
        <v>1087</v>
      </c>
      <c r="AS832" s="106">
        <v>25762</v>
      </c>
    </row>
    <row r="833" spans="40:45" x14ac:dyDescent="0.25">
      <c r="AN833" s="106" t="s">
        <v>1091</v>
      </c>
      <c r="AO833" s="106" t="s">
        <v>1040</v>
      </c>
      <c r="AP833" s="106"/>
      <c r="AQ833" s="106" t="s">
        <v>1033</v>
      </c>
      <c r="AR833" s="106" t="s">
        <v>1087</v>
      </c>
      <c r="AS833" s="106">
        <v>41373</v>
      </c>
    </row>
    <row r="834" spans="40:45" x14ac:dyDescent="0.25">
      <c r="AN834" s="106" t="s">
        <v>1091</v>
      </c>
      <c r="AO834" s="106" t="s">
        <v>1040</v>
      </c>
      <c r="AP834" s="106"/>
      <c r="AQ834" s="106" t="s">
        <v>1034</v>
      </c>
      <c r="AR834" s="106" t="s">
        <v>1087</v>
      </c>
      <c r="AS834" s="106">
        <v>65786</v>
      </c>
    </row>
    <row r="835" spans="40:45" x14ac:dyDescent="0.25">
      <c r="AN835" s="106" t="s">
        <v>1091</v>
      </c>
      <c r="AO835" s="106" t="s">
        <v>1040</v>
      </c>
      <c r="AP835" s="106"/>
      <c r="AQ835" s="106" t="s">
        <v>1035</v>
      </c>
      <c r="AR835" s="106" t="s">
        <v>1087</v>
      </c>
      <c r="AS835" s="106">
        <v>37388</v>
      </c>
    </row>
    <row r="836" spans="40:45" x14ac:dyDescent="0.25">
      <c r="AN836" s="106" t="s">
        <v>1091</v>
      </c>
      <c r="AO836" s="106" t="s">
        <v>1040</v>
      </c>
      <c r="AP836" s="106"/>
      <c r="AQ836" s="106" t="s">
        <v>1036</v>
      </c>
      <c r="AR836" s="106" t="s">
        <v>1087</v>
      </c>
      <c r="AS836" s="106">
        <v>24962</v>
      </c>
    </row>
    <row r="837" spans="40:45" x14ac:dyDescent="0.25">
      <c r="AN837" s="106" t="s">
        <v>1091</v>
      </c>
      <c r="AO837" s="106" t="s">
        <v>1040</v>
      </c>
      <c r="AP837" s="106"/>
      <c r="AQ837" s="106" t="s">
        <v>1037</v>
      </c>
      <c r="AR837" s="106" t="s">
        <v>1087</v>
      </c>
      <c r="AS837" s="106">
        <v>52755</v>
      </c>
    </row>
    <row r="838" spans="40:45" x14ac:dyDescent="0.25">
      <c r="AN838" s="106" t="s">
        <v>1091</v>
      </c>
      <c r="AO838" s="106" t="s">
        <v>1040</v>
      </c>
      <c r="AP838" s="106"/>
      <c r="AQ838" s="106" t="s">
        <v>1038</v>
      </c>
      <c r="AR838" s="106" t="s">
        <v>1087</v>
      </c>
      <c r="AS838" s="106">
        <v>63271</v>
      </c>
    </row>
    <row r="839" spans="40:45" x14ac:dyDescent="0.25">
      <c r="AN839" s="106" t="s">
        <v>1091</v>
      </c>
      <c r="AO839" s="106" t="s">
        <v>1040</v>
      </c>
      <c r="AP839" s="106"/>
      <c r="AQ839" s="106" t="s">
        <v>3</v>
      </c>
      <c r="AR839" s="106" t="s">
        <v>1087</v>
      </c>
      <c r="AS839" s="106">
        <v>461694</v>
      </c>
    </row>
    <row r="840" spans="40:45" x14ac:dyDescent="0.25">
      <c r="AN840" s="106" t="s">
        <v>1091</v>
      </c>
      <c r="AO840" s="106" t="s">
        <v>1088</v>
      </c>
      <c r="AP840" s="106"/>
      <c r="AQ840" s="106" t="s">
        <v>1030</v>
      </c>
      <c r="AR840" s="106" t="s">
        <v>1020</v>
      </c>
      <c r="AS840" s="106">
        <v>39546</v>
      </c>
    </row>
    <row r="841" spans="40:45" x14ac:dyDescent="0.25">
      <c r="AN841" s="106" t="s">
        <v>1091</v>
      </c>
      <c r="AO841" s="106" t="s">
        <v>1088</v>
      </c>
      <c r="AP841" s="106"/>
      <c r="AQ841" s="106" t="s">
        <v>1031</v>
      </c>
      <c r="AR841" s="106" t="s">
        <v>1020</v>
      </c>
      <c r="AS841" s="106">
        <v>11737</v>
      </c>
    </row>
    <row r="842" spans="40:45" x14ac:dyDescent="0.25">
      <c r="AN842" s="106" t="s">
        <v>1091</v>
      </c>
      <c r="AO842" s="106" t="s">
        <v>1088</v>
      </c>
      <c r="AP842" s="106"/>
      <c r="AQ842" s="106" t="s">
        <v>1032</v>
      </c>
      <c r="AR842" s="106" t="s">
        <v>1020</v>
      </c>
      <c r="AS842" s="106">
        <v>6105</v>
      </c>
    </row>
    <row r="843" spans="40:45" x14ac:dyDescent="0.25">
      <c r="AN843" s="106" t="s">
        <v>1091</v>
      </c>
      <c r="AO843" s="106" t="s">
        <v>1088</v>
      </c>
      <c r="AP843" s="106"/>
      <c r="AQ843" s="106" t="s">
        <v>1033</v>
      </c>
      <c r="AR843" s="106" t="s">
        <v>1020</v>
      </c>
      <c r="AS843" s="106">
        <v>8181</v>
      </c>
    </row>
    <row r="844" spans="40:45" x14ac:dyDescent="0.25">
      <c r="AN844" s="106" t="s">
        <v>1091</v>
      </c>
      <c r="AO844" s="106" t="s">
        <v>1088</v>
      </c>
      <c r="AP844" s="106"/>
      <c r="AQ844" s="106" t="s">
        <v>1034</v>
      </c>
      <c r="AR844" s="106" t="s">
        <v>1020</v>
      </c>
      <c r="AS844" s="106">
        <v>27162</v>
      </c>
    </row>
    <row r="845" spans="40:45" x14ac:dyDescent="0.25">
      <c r="AN845" s="106" t="s">
        <v>1091</v>
      </c>
      <c r="AO845" s="106" t="s">
        <v>1088</v>
      </c>
      <c r="AP845" s="106"/>
      <c r="AQ845" s="106" t="s">
        <v>1035</v>
      </c>
      <c r="AR845" s="106" t="s">
        <v>1020</v>
      </c>
      <c r="AS845" s="106">
        <v>10087</v>
      </c>
    </row>
    <row r="846" spans="40:45" x14ac:dyDescent="0.25">
      <c r="AN846" s="106" t="s">
        <v>1091</v>
      </c>
      <c r="AO846" s="106" t="s">
        <v>1088</v>
      </c>
      <c r="AP846" s="106"/>
      <c r="AQ846" s="106" t="s">
        <v>1036</v>
      </c>
      <c r="AR846" s="106" t="s">
        <v>1020</v>
      </c>
      <c r="AS846" s="106">
        <v>8705</v>
      </c>
    </row>
    <row r="847" spans="40:45" x14ac:dyDescent="0.25">
      <c r="AN847" s="106" t="s">
        <v>1091</v>
      </c>
      <c r="AO847" s="106" t="s">
        <v>1088</v>
      </c>
      <c r="AP847" s="106"/>
      <c r="AQ847" s="106" t="s">
        <v>1037</v>
      </c>
      <c r="AR847" s="106" t="s">
        <v>1020</v>
      </c>
      <c r="AS847" s="106">
        <v>20249</v>
      </c>
    </row>
    <row r="848" spans="40:45" x14ac:dyDescent="0.25">
      <c r="AN848" s="106" t="s">
        <v>1091</v>
      </c>
      <c r="AO848" s="106" t="s">
        <v>1088</v>
      </c>
      <c r="AP848" s="106"/>
      <c r="AQ848" s="106" t="s">
        <v>1038</v>
      </c>
      <c r="AR848" s="106" t="s">
        <v>1020</v>
      </c>
      <c r="AS848" s="106">
        <v>26843</v>
      </c>
    </row>
    <row r="849" spans="40:45" x14ac:dyDescent="0.25">
      <c r="AN849" s="106" t="s">
        <v>1091</v>
      </c>
      <c r="AO849" s="106" t="s">
        <v>1088</v>
      </c>
      <c r="AP849" s="106"/>
      <c r="AQ849" s="106" t="s">
        <v>3</v>
      </c>
      <c r="AR849" s="106" t="s">
        <v>1020</v>
      </c>
      <c r="AS849" s="106">
        <v>158615</v>
      </c>
    </row>
    <row r="850" spans="40:45" x14ac:dyDescent="0.25">
      <c r="AN850" s="106" t="s">
        <v>1091</v>
      </c>
      <c r="AO850" s="106" t="s">
        <v>1089</v>
      </c>
      <c r="AP850" s="106"/>
      <c r="AQ850" s="106" t="s">
        <v>1030</v>
      </c>
      <c r="AR850" s="106" t="s">
        <v>1020</v>
      </c>
      <c r="AS850" s="106">
        <v>70613</v>
      </c>
    </row>
    <row r="851" spans="40:45" x14ac:dyDescent="0.25">
      <c r="AN851" s="106" t="s">
        <v>1091</v>
      </c>
      <c r="AO851" s="106" t="s">
        <v>1089</v>
      </c>
      <c r="AP851" s="106"/>
      <c r="AQ851" s="106" t="s">
        <v>1031</v>
      </c>
      <c r="AR851" s="106" t="s">
        <v>1020</v>
      </c>
      <c r="AS851" s="106">
        <v>28500</v>
      </c>
    </row>
    <row r="852" spans="40:45" x14ac:dyDescent="0.25">
      <c r="AN852" s="106" t="s">
        <v>1091</v>
      </c>
      <c r="AO852" s="106" t="s">
        <v>1089</v>
      </c>
      <c r="AP852" s="106"/>
      <c r="AQ852" s="106" t="s">
        <v>1032</v>
      </c>
      <c r="AR852" s="106" t="s">
        <v>1020</v>
      </c>
      <c r="AS852" s="106">
        <v>19657</v>
      </c>
    </row>
    <row r="853" spans="40:45" x14ac:dyDescent="0.25">
      <c r="AN853" s="106" t="s">
        <v>1091</v>
      </c>
      <c r="AO853" s="106" t="s">
        <v>1089</v>
      </c>
      <c r="AP853" s="106"/>
      <c r="AQ853" s="106" t="s">
        <v>1033</v>
      </c>
      <c r="AR853" s="106" t="s">
        <v>1020</v>
      </c>
      <c r="AS853" s="106">
        <v>33191</v>
      </c>
    </row>
    <row r="854" spans="40:45" x14ac:dyDescent="0.25">
      <c r="AN854" s="106" t="s">
        <v>1091</v>
      </c>
      <c r="AO854" s="106" t="s">
        <v>1089</v>
      </c>
      <c r="AP854" s="106"/>
      <c r="AQ854" s="106" t="s">
        <v>1034</v>
      </c>
      <c r="AR854" s="106" t="s">
        <v>1020</v>
      </c>
      <c r="AS854" s="106">
        <v>38623</v>
      </c>
    </row>
    <row r="855" spans="40:45" x14ac:dyDescent="0.25">
      <c r="AN855" s="106" t="s">
        <v>1091</v>
      </c>
      <c r="AO855" s="106" t="s">
        <v>1089</v>
      </c>
      <c r="AP855" s="106"/>
      <c r="AQ855" s="106" t="s">
        <v>1035</v>
      </c>
      <c r="AR855" s="106" t="s">
        <v>1020</v>
      </c>
      <c r="AS855" s="106">
        <v>27300</v>
      </c>
    </row>
    <row r="856" spans="40:45" x14ac:dyDescent="0.25">
      <c r="AN856" s="106" t="s">
        <v>1091</v>
      </c>
      <c r="AO856" s="106" t="s">
        <v>1089</v>
      </c>
      <c r="AP856" s="106"/>
      <c r="AQ856" s="106" t="s">
        <v>1036</v>
      </c>
      <c r="AR856" s="106" t="s">
        <v>1020</v>
      </c>
      <c r="AS856" s="106">
        <v>16256</v>
      </c>
    </row>
    <row r="857" spans="40:45" x14ac:dyDescent="0.25">
      <c r="AN857" s="106" t="s">
        <v>1091</v>
      </c>
      <c r="AO857" s="106" t="s">
        <v>1089</v>
      </c>
      <c r="AP857" s="106"/>
      <c r="AQ857" s="106" t="s">
        <v>1037</v>
      </c>
      <c r="AR857" s="106" t="s">
        <v>1020</v>
      </c>
      <c r="AS857" s="106">
        <v>32506</v>
      </c>
    </row>
    <row r="858" spans="40:45" x14ac:dyDescent="0.25">
      <c r="AN858" s="106" t="s">
        <v>1091</v>
      </c>
      <c r="AO858" s="106" t="s">
        <v>1089</v>
      </c>
      <c r="AP858" s="106"/>
      <c r="AQ858" s="106" t="s">
        <v>1038</v>
      </c>
      <c r="AR858" s="106" t="s">
        <v>1020</v>
      </c>
      <c r="AS858" s="106">
        <v>36427</v>
      </c>
    </row>
    <row r="859" spans="40:45" x14ac:dyDescent="0.25">
      <c r="AN859" s="106" t="s">
        <v>1091</v>
      </c>
      <c r="AO859" s="106" t="s">
        <v>1089</v>
      </c>
      <c r="AP859" s="106"/>
      <c r="AQ859" s="106" t="s">
        <v>3</v>
      </c>
      <c r="AR859" s="106" t="s">
        <v>1020</v>
      </c>
      <c r="AS859" s="106">
        <v>303074</v>
      </c>
    </row>
    <row r="860" spans="40:45" x14ac:dyDescent="0.25">
      <c r="AN860" s="106" t="s">
        <v>1093</v>
      </c>
      <c r="AO860" s="106" t="s">
        <v>1088</v>
      </c>
      <c r="AP860" s="106"/>
      <c r="AQ860" s="106" t="s">
        <v>1030</v>
      </c>
      <c r="AR860" s="106" t="s">
        <v>1020</v>
      </c>
      <c r="AS860" s="106">
        <v>34512</v>
      </c>
    </row>
    <row r="861" spans="40:45" x14ac:dyDescent="0.25">
      <c r="AN861" s="106" t="s">
        <v>1093</v>
      </c>
      <c r="AO861" s="106" t="s">
        <v>1088</v>
      </c>
      <c r="AP861" s="106"/>
      <c r="AQ861" s="106" t="s">
        <v>1031</v>
      </c>
      <c r="AR861" s="106" t="s">
        <v>1020</v>
      </c>
      <c r="AS861" s="106">
        <v>10241</v>
      </c>
    </row>
    <row r="862" spans="40:45" x14ac:dyDescent="0.25">
      <c r="AN862" s="106" t="s">
        <v>1093</v>
      </c>
      <c r="AO862" s="106" t="s">
        <v>1088</v>
      </c>
      <c r="AP862" s="106"/>
      <c r="AQ862" s="106" t="s">
        <v>1032</v>
      </c>
      <c r="AR862" s="106" t="s">
        <v>1020</v>
      </c>
      <c r="AS862" s="106">
        <v>5172</v>
      </c>
    </row>
    <row r="863" spans="40:45" x14ac:dyDescent="0.25">
      <c r="AN863" s="106" t="s">
        <v>1093</v>
      </c>
      <c r="AO863" s="106" t="s">
        <v>1088</v>
      </c>
      <c r="AP863" s="106"/>
      <c r="AQ863" s="106" t="s">
        <v>1033</v>
      </c>
      <c r="AR863" s="106" t="s">
        <v>1020</v>
      </c>
      <c r="AS863" s="106">
        <v>6855</v>
      </c>
    </row>
    <row r="864" spans="40:45" x14ac:dyDescent="0.25">
      <c r="AN864" s="106" t="s">
        <v>1093</v>
      </c>
      <c r="AO864" s="106" t="s">
        <v>1088</v>
      </c>
      <c r="AP864" s="106"/>
      <c r="AQ864" s="106" t="s">
        <v>1034</v>
      </c>
      <c r="AR864" s="106" t="s">
        <v>1020</v>
      </c>
      <c r="AS864" s="106">
        <v>24343</v>
      </c>
    </row>
    <row r="865" spans="40:45" x14ac:dyDescent="0.25">
      <c r="AN865" s="106" t="s">
        <v>1093</v>
      </c>
      <c r="AO865" s="106" t="s">
        <v>1088</v>
      </c>
      <c r="AP865" s="106"/>
      <c r="AQ865" s="106" t="s">
        <v>1035</v>
      </c>
      <c r="AR865" s="106" t="s">
        <v>1020</v>
      </c>
      <c r="AS865" s="106">
        <v>8992</v>
      </c>
    </row>
    <row r="866" spans="40:45" x14ac:dyDescent="0.25">
      <c r="AN866" s="106" t="s">
        <v>1093</v>
      </c>
      <c r="AO866" s="106" t="s">
        <v>1088</v>
      </c>
      <c r="AP866" s="106"/>
      <c r="AQ866" s="106" t="s">
        <v>1036</v>
      </c>
      <c r="AR866" s="106" t="s">
        <v>1020</v>
      </c>
      <c r="AS866" s="106">
        <v>7126</v>
      </c>
    </row>
    <row r="867" spans="40:45" x14ac:dyDescent="0.25">
      <c r="AN867" s="106" t="s">
        <v>1093</v>
      </c>
      <c r="AO867" s="106" t="s">
        <v>1088</v>
      </c>
      <c r="AP867" s="106"/>
      <c r="AQ867" s="106" t="s">
        <v>1037</v>
      </c>
      <c r="AR867" s="106" t="s">
        <v>1020</v>
      </c>
      <c r="AS867" s="106">
        <v>18179</v>
      </c>
    </row>
    <row r="868" spans="40:45" x14ac:dyDescent="0.25">
      <c r="AN868" s="106" t="s">
        <v>1093</v>
      </c>
      <c r="AO868" s="106" t="s">
        <v>1088</v>
      </c>
      <c r="AP868" s="106"/>
      <c r="AQ868" s="106" t="s">
        <v>1038</v>
      </c>
      <c r="AR868" s="106" t="s">
        <v>1020</v>
      </c>
      <c r="AS868" s="106">
        <v>24170</v>
      </c>
    </row>
    <row r="869" spans="40:45" x14ac:dyDescent="0.25">
      <c r="AN869" s="106" t="s">
        <v>1093</v>
      </c>
      <c r="AO869" s="106" t="s">
        <v>1088</v>
      </c>
      <c r="AP869" s="106"/>
      <c r="AQ869" s="106" t="s">
        <v>3</v>
      </c>
      <c r="AR869" s="106" t="s">
        <v>1020</v>
      </c>
      <c r="AS869" s="106">
        <v>139590</v>
      </c>
    </row>
    <row r="870" spans="40:45" x14ac:dyDescent="0.25">
      <c r="AN870" s="106" t="s">
        <v>1093</v>
      </c>
      <c r="AO870" s="106" t="s">
        <v>1089</v>
      </c>
      <c r="AP870" s="106"/>
      <c r="AQ870" s="106" t="s">
        <v>1030</v>
      </c>
      <c r="AR870" s="106" t="s">
        <v>1020</v>
      </c>
      <c r="AS870" s="106">
        <v>61647</v>
      </c>
    </row>
    <row r="871" spans="40:45" x14ac:dyDescent="0.25">
      <c r="AN871" s="106" t="s">
        <v>1093</v>
      </c>
      <c r="AO871" s="106" t="s">
        <v>1089</v>
      </c>
      <c r="AP871" s="106"/>
      <c r="AQ871" s="106" t="s">
        <v>1031</v>
      </c>
      <c r="AR871" s="106" t="s">
        <v>1020</v>
      </c>
      <c r="AS871" s="106">
        <v>25383</v>
      </c>
    </row>
    <row r="872" spans="40:45" x14ac:dyDescent="0.25">
      <c r="AN872" s="106" t="s">
        <v>1093</v>
      </c>
      <c r="AO872" s="106" t="s">
        <v>1089</v>
      </c>
      <c r="AP872" s="106"/>
      <c r="AQ872" s="106" t="s">
        <v>1032</v>
      </c>
      <c r="AR872" s="106" t="s">
        <v>1020</v>
      </c>
      <c r="AS872" s="106">
        <v>17786</v>
      </c>
    </row>
    <row r="873" spans="40:45" x14ac:dyDescent="0.25">
      <c r="AN873" s="106" t="s">
        <v>1093</v>
      </c>
      <c r="AO873" s="106" t="s">
        <v>1089</v>
      </c>
      <c r="AP873" s="106"/>
      <c r="AQ873" s="106" t="s">
        <v>1033</v>
      </c>
      <c r="AR873" s="106" t="s">
        <v>1020</v>
      </c>
      <c r="AS873" s="106">
        <v>30183</v>
      </c>
    </row>
    <row r="874" spans="40:45" x14ac:dyDescent="0.25">
      <c r="AN874" s="106" t="s">
        <v>1093</v>
      </c>
      <c r="AO874" s="106" t="s">
        <v>1089</v>
      </c>
      <c r="AP874" s="106"/>
      <c r="AQ874" s="106" t="s">
        <v>1034</v>
      </c>
      <c r="AR874" s="106" t="s">
        <v>1020</v>
      </c>
      <c r="AS874" s="106">
        <v>33599</v>
      </c>
    </row>
    <row r="875" spans="40:45" x14ac:dyDescent="0.25">
      <c r="AN875" s="106" t="s">
        <v>1093</v>
      </c>
      <c r="AO875" s="106" t="s">
        <v>1089</v>
      </c>
      <c r="AP875" s="106"/>
      <c r="AQ875" s="106" t="s">
        <v>1035</v>
      </c>
      <c r="AR875" s="106" t="s">
        <v>1020</v>
      </c>
      <c r="AS875" s="106">
        <v>24963</v>
      </c>
    </row>
    <row r="876" spans="40:45" x14ac:dyDescent="0.25">
      <c r="AN876" s="106" t="s">
        <v>1093</v>
      </c>
      <c r="AO876" s="106" t="s">
        <v>1089</v>
      </c>
      <c r="AP876" s="106"/>
      <c r="AQ876" s="106" t="s">
        <v>1036</v>
      </c>
      <c r="AR876" s="106" t="s">
        <v>1020</v>
      </c>
      <c r="AS876" s="106">
        <v>13608</v>
      </c>
    </row>
    <row r="877" spans="40:45" x14ac:dyDescent="0.25">
      <c r="AN877" s="106" t="s">
        <v>1093</v>
      </c>
      <c r="AO877" s="106" t="s">
        <v>1089</v>
      </c>
      <c r="AP877" s="106"/>
      <c r="AQ877" s="106" t="s">
        <v>1037</v>
      </c>
      <c r="AR877" s="106" t="s">
        <v>1020</v>
      </c>
      <c r="AS877" s="106">
        <v>28493</v>
      </c>
    </row>
    <row r="878" spans="40:45" x14ac:dyDescent="0.25">
      <c r="AN878" s="106" t="s">
        <v>1093</v>
      </c>
      <c r="AO878" s="106" t="s">
        <v>1089</v>
      </c>
      <c r="AP878" s="106"/>
      <c r="AQ878" s="106" t="s">
        <v>1038</v>
      </c>
      <c r="AR878" s="106" t="s">
        <v>1020</v>
      </c>
      <c r="AS878" s="106">
        <v>32148</v>
      </c>
    </row>
    <row r="879" spans="40:45" x14ac:dyDescent="0.25">
      <c r="AN879" s="106" t="s">
        <v>1093</v>
      </c>
      <c r="AO879" s="106" t="s">
        <v>1089</v>
      </c>
      <c r="AP879" s="106"/>
      <c r="AQ879" s="106" t="s">
        <v>3</v>
      </c>
      <c r="AR879" s="106" t="s">
        <v>1020</v>
      </c>
      <c r="AS879" s="106">
        <v>267809</v>
      </c>
    </row>
    <row r="880" spans="40:45" x14ac:dyDescent="0.25">
      <c r="AN880" s="106" t="s">
        <v>1094</v>
      </c>
      <c r="AO880" s="106" t="s">
        <v>1088</v>
      </c>
      <c r="AP880" s="106"/>
      <c r="AQ880" s="106" t="s">
        <v>1030</v>
      </c>
      <c r="AR880" s="106" t="s">
        <v>1020</v>
      </c>
      <c r="AS880" s="106">
        <v>589</v>
      </c>
    </row>
    <row r="881" spans="40:45" x14ac:dyDescent="0.25">
      <c r="AN881" s="106" t="s">
        <v>1094</v>
      </c>
      <c r="AO881" s="106" t="s">
        <v>1088</v>
      </c>
      <c r="AP881" s="106"/>
      <c r="AQ881" s="106" t="s">
        <v>1031</v>
      </c>
      <c r="AR881" s="106" t="s">
        <v>1020</v>
      </c>
      <c r="AS881" s="106">
        <v>232</v>
      </c>
    </row>
    <row r="882" spans="40:45" x14ac:dyDescent="0.25">
      <c r="AN882" s="106" t="s">
        <v>1094</v>
      </c>
      <c r="AO882" s="106" t="s">
        <v>1088</v>
      </c>
      <c r="AP882" s="106"/>
      <c r="AQ882" s="106" t="s">
        <v>1032</v>
      </c>
      <c r="AR882" s="106" t="s">
        <v>1020</v>
      </c>
      <c r="AS882" s="106">
        <v>86</v>
      </c>
    </row>
    <row r="883" spans="40:45" x14ac:dyDescent="0.25">
      <c r="AN883" s="106" t="s">
        <v>1094</v>
      </c>
      <c r="AO883" s="106" t="s">
        <v>1088</v>
      </c>
      <c r="AP883" s="106"/>
      <c r="AQ883" s="106" t="s">
        <v>1033</v>
      </c>
      <c r="AR883" s="106" t="s">
        <v>1020</v>
      </c>
      <c r="AS883" s="106">
        <v>184</v>
      </c>
    </row>
    <row r="884" spans="40:45" x14ac:dyDescent="0.25">
      <c r="AN884" s="106" t="s">
        <v>1094</v>
      </c>
      <c r="AO884" s="106" t="s">
        <v>1088</v>
      </c>
      <c r="AP884" s="106"/>
      <c r="AQ884" s="106" t="s">
        <v>1034</v>
      </c>
      <c r="AR884" s="106" t="s">
        <v>1020</v>
      </c>
      <c r="AS884" s="106">
        <v>410</v>
      </c>
    </row>
    <row r="885" spans="40:45" x14ac:dyDescent="0.25">
      <c r="AN885" s="106" t="s">
        <v>1094</v>
      </c>
      <c r="AO885" s="106" t="s">
        <v>1088</v>
      </c>
      <c r="AP885" s="106"/>
      <c r="AQ885" s="106" t="s">
        <v>1035</v>
      </c>
      <c r="AR885" s="106" t="s">
        <v>1020</v>
      </c>
      <c r="AS885" s="106">
        <v>201</v>
      </c>
    </row>
    <row r="886" spans="40:45" x14ac:dyDescent="0.25">
      <c r="AN886" s="106" t="s">
        <v>1094</v>
      </c>
      <c r="AO886" s="106" t="s">
        <v>1088</v>
      </c>
      <c r="AP886" s="106"/>
      <c r="AQ886" s="106" t="s">
        <v>1036</v>
      </c>
      <c r="AR886" s="106" t="s">
        <v>1020</v>
      </c>
      <c r="AS886" s="106">
        <v>151</v>
      </c>
    </row>
    <row r="887" spans="40:45" x14ac:dyDescent="0.25">
      <c r="AN887" s="106" t="s">
        <v>1094</v>
      </c>
      <c r="AO887" s="106" t="s">
        <v>1088</v>
      </c>
      <c r="AP887" s="106"/>
      <c r="AQ887" s="106" t="s">
        <v>1037</v>
      </c>
      <c r="AR887" s="106" t="s">
        <v>1020</v>
      </c>
      <c r="AS887" s="106">
        <v>257</v>
      </c>
    </row>
    <row r="888" spans="40:45" x14ac:dyDescent="0.25">
      <c r="AN888" s="106" t="s">
        <v>1094</v>
      </c>
      <c r="AO888" s="106" t="s">
        <v>1088</v>
      </c>
      <c r="AP888" s="106"/>
      <c r="AQ888" s="106" t="s">
        <v>1038</v>
      </c>
      <c r="AR888" s="106" t="s">
        <v>1020</v>
      </c>
      <c r="AS888" s="106">
        <v>387</v>
      </c>
    </row>
    <row r="889" spans="40:45" x14ac:dyDescent="0.25">
      <c r="AN889" s="106" t="s">
        <v>1094</v>
      </c>
      <c r="AO889" s="106" t="s">
        <v>1088</v>
      </c>
      <c r="AP889" s="106"/>
      <c r="AQ889" s="106" t="s">
        <v>3</v>
      </c>
      <c r="AR889" s="106" t="s">
        <v>1020</v>
      </c>
      <c r="AS889" s="106">
        <v>2497</v>
      </c>
    </row>
    <row r="890" spans="40:45" x14ac:dyDescent="0.25">
      <c r="AN890" s="106" t="s">
        <v>1094</v>
      </c>
      <c r="AO890" s="106" t="s">
        <v>1089</v>
      </c>
      <c r="AP890" s="106"/>
      <c r="AQ890" s="106" t="s">
        <v>1030</v>
      </c>
      <c r="AR890" s="106" t="s">
        <v>1020</v>
      </c>
      <c r="AS890" s="106">
        <v>3292</v>
      </c>
    </row>
    <row r="891" spans="40:45" x14ac:dyDescent="0.25">
      <c r="AN891" s="106" t="s">
        <v>1094</v>
      </c>
      <c r="AO891" s="106" t="s">
        <v>1089</v>
      </c>
      <c r="AP891" s="106"/>
      <c r="AQ891" s="106" t="s">
        <v>1031</v>
      </c>
      <c r="AR891" s="106" t="s">
        <v>1020</v>
      </c>
      <c r="AS891" s="106">
        <v>1433</v>
      </c>
    </row>
    <row r="892" spans="40:45" x14ac:dyDescent="0.25">
      <c r="AN892" s="106" t="s">
        <v>1094</v>
      </c>
      <c r="AO892" s="106" t="s">
        <v>1089</v>
      </c>
      <c r="AP892" s="106"/>
      <c r="AQ892" s="106" t="s">
        <v>1032</v>
      </c>
      <c r="AR892" s="106" t="s">
        <v>1020</v>
      </c>
      <c r="AS892" s="106">
        <v>896</v>
      </c>
    </row>
    <row r="893" spans="40:45" x14ac:dyDescent="0.25">
      <c r="AN893" s="106" t="s">
        <v>1094</v>
      </c>
      <c r="AO893" s="106" t="s">
        <v>1089</v>
      </c>
      <c r="AP893" s="106"/>
      <c r="AQ893" s="106" t="s">
        <v>1033</v>
      </c>
      <c r="AR893" s="106" t="s">
        <v>1020</v>
      </c>
      <c r="AS893" s="106">
        <v>1493</v>
      </c>
    </row>
    <row r="894" spans="40:45" x14ac:dyDescent="0.25">
      <c r="AN894" s="106" t="s">
        <v>1094</v>
      </c>
      <c r="AO894" s="106" t="s">
        <v>1089</v>
      </c>
      <c r="AP894" s="106"/>
      <c r="AQ894" s="106" t="s">
        <v>1034</v>
      </c>
      <c r="AR894" s="106" t="s">
        <v>1020</v>
      </c>
      <c r="AS894" s="106">
        <v>1822</v>
      </c>
    </row>
    <row r="895" spans="40:45" x14ac:dyDescent="0.25">
      <c r="AN895" s="106" t="s">
        <v>1094</v>
      </c>
      <c r="AO895" s="106" t="s">
        <v>1089</v>
      </c>
      <c r="AP895" s="106"/>
      <c r="AQ895" s="106" t="s">
        <v>1035</v>
      </c>
      <c r="AR895" s="106" t="s">
        <v>1020</v>
      </c>
      <c r="AS895" s="106">
        <v>900</v>
      </c>
    </row>
    <row r="896" spans="40:45" x14ac:dyDescent="0.25">
      <c r="AN896" s="106" t="s">
        <v>1094</v>
      </c>
      <c r="AO896" s="106" t="s">
        <v>1089</v>
      </c>
      <c r="AP896" s="106"/>
      <c r="AQ896" s="106" t="s">
        <v>1036</v>
      </c>
      <c r="AR896" s="106" t="s">
        <v>1020</v>
      </c>
      <c r="AS896" s="106">
        <v>798</v>
      </c>
    </row>
    <row r="897" spans="40:45" x14ac:dyDescent="0.25">
      <c r="AN897" s="106" t="s">
        <v>1094</v>
      </c>
      <c r="AO897" s="106" t="s">
        <v>1089</v>
      </c>
      <c r="AP897" s="106"/>
      <c r="AQ897" s="106" t="s">
        <v>1037</v>
      </c>
      <c r="AR897" s="106" t="s">
        <v>1020</v>
      </c>
      <c r="AS897" s="106">
        <v>1429</v>
      </c>
    </row>
    <row r="898" spans="40:45" x14ac:dyDescent="0.25">
      <c r="AN898" s="106" t="s">
        <v>1094</v>
      </c>
      <c r="AO898" s="106" t="s">
        <v>1089</v>
      </c>
      <c r="AP898" s="106"/>
      <c r="AQ898" s="106" t="s">
        <v>1038</v>
      </c>
      <c r="AR898" s="106" t="s">
        <v>1020</v>
      </c>
      <c r="AS898" s="106">
        <v>1403</v>
      </c>
    </row>
    <row r="899" spans="40:45" x14ac:dyDescent="0.25">
      <c r="AN899" s="106" t="s">
        <v>1094</v>
      </c>
      <c r="AO899" s="106" t="s">
        <v>1089</v>
      </c>
      <c r="AP899" s="106"/>
      <c r="AQ899" s="106" t="s">
        <v>3</v>
      </c>
      <c r="AR899" s="106" t="s">
        <v>1020</v>
      </c>
      <c r="AS899" s="106">
        <v>13466</v>
      </c>
    </row>
    <row r="900" spans="40:45" x14ac:dyDescent="0.25">
      <c r="AN900" s="106" t="s">
        <v>1095</v>
      </c>
      <c r="AO900" s="106" t="s">
        <v>1088</v>
      </c>
      <c r="AP900" s="106"/>
      <c r="AQ900" s="106" t="s">
        <v>1030</v>
      </c>
      <c r="AR900" s="106" t="s">
        <v>1020</v>
      </c>
      <c r="AS900" s="106">
        <v>1640</v>
      </c>
    </row>
    <row r="901" spans="40:45" x14ac:dyDescent="0.25">
      <c r="AN901" s="106" t="s">
        <v>1095</v>
      </c>
      <c r="AO901" s="106" t="s">
        <v>1088</v>
      </c>
      <c r="AP901" s="106"/>
      <c r="AQ901" s="106" t="s">
        <v>1031</v>
      </c>
      <c r="AR901" s="106" t="s">
        <v>1020</v>
      </c>
      <c r="AS901" s="106">
        <v>348</v>
      </c>
    </row>
    <row r="902" spans="40:45" x14ac:dyDescent="0.25">
      <c r="AN902" s="106" t="s">
        <v>1095</v>
      </c>
      <c r="AO902" s="106" t="s">
        <v>1088</v>
      </c>
      <c r="AP902" s="106"/>
      <c r="AQ902" s="106" t="s">
        <v>1032</v>
      </c>
      <c r="AR902" s="106" t="s">
        <v>1020</v>
      </c>
      <c r="AS902" s="106">
        <v>204</v>
      </c>
    </row>
    <row r="903" spans="40:45" x14ac:dyDescent="0.25">
      <c r="AN903" s="106" t="s">
        <v>1095</v>
      </c>
      <c r="AO903" s="106" t="s">
        <v>1088</v>
      </c>
      <c r="AP903" s="106"/>
      <c r="AQ903" s="106" t="s">
        <v>1033</v>
      </c>
      <c r="AR903" s="106" t="s">
        <v>1020</v>
      </c>
      <c r="AS903" s="106">
        <v>184</v>
      </c>
    </row>
    <row r="904" spans="40:45" x14ac:dyDescent="0.25">
      <c r="AN904" s="106" t="s">
        <v>1095</v>
      </c>
      <c r="AO904" s="106" t="s">
        <v>1088</v>
      </c>
      <c r="AP904" s="106"/>
      <c r="AQ904" s="106" t="s">
        <v>1034</v>
      </c>
      <c r="AR904" s="106" t="s">
        <v>1020</v>
      </c>
      <c r="AS904" s="106">
        <v>981</v>
      </c>
    </row>
    <row r="905" spans="40:45" x14ac:dyDescent="0.25">
      <c r="AN905" s="106" t="s">
        <v>1095</v>
      </c>
      <c r="AO905" s="106" t="s">
        <v>1088</v>
      </c>
      <c r="AP905" s="106"/>
      <c r="AQ905" s="106" t="s">
        <v>1035</v>
      </c>
      <c r="AR905" s="106" t="s">
        <v>1020</v>
      </c>
      <c r="AS905" s="106">
        <v>309</v>
      </c>
    </row>
    <row r="906" spans="40:45" x14ac:dyDescent="0.25">
      <c r="AN906" s="106" t="s">
        <v>1095</v>
      </c>
      <c r="AO906" s="106" t="s">
        <v>1088</v>
      </c>
      <c r="AP906" s="106"/>
      <c r="AQ906" s="106" t="s">
        <v>1036</v>
      </c>
      <c r="AR906" s="106" t="s">
        <v>1020</v>
      </c>
      <c r="AS906" s="106">
        <v>708</v>
      </c>
    </row>
    <row r="907" spans="40:45" x14ac:dyDescent="0.25">
      <c r="AN907" s="106" t="s">
        <v>1095</v>
      </c>
      <c r="AO907" s="106" t="s">
        <v>1088</v>
      </c>
      <c r="AP907" s="106"/>
      <c r="AQ907" s="106" t="s">
        <v>1037</v>
      </c>
      <c r="AR907" s="106" t="s">
        <v>1020</v>
      </c>
      <c r="AS907" s="106">
        <v>838</v>
      </c>
    </row>
    <row r="908" spans="40:45" x14ac:dyDescent="0.25">
      <c r="AN908" s="106" t="s">
        <v>1095</v>
      </c>
      <c r="AO908" s="106" t="s">
        <v>1088</v>
      </c>
      <c r="AP908" s="106"/>
      <c r="AQ908" s="106" t="s">
        <v>1038</v>
      </c>
      <c r="AR908" s="106" t="s">
        <v>1020</v>
      </c>
      <c r="AS908" s="106">
        <v>905</v>
      </c>
    </row>
    <row r="909" spans="40:45" x14ac:dyDescent="0.25">
      <c r="AN909" s="106" t="s">
        <v>1095</v>
      </c>
      <c r="AO909" s="106" t="s">
        <v>1088</v>
      </c>
      <c r="AP909" s="106"/>
      <c r="AQ909" s="106" t="s">
        <v>3</v>
      </c>
      <c r="AR909" s="106" t="s">
        <v>1020</v>
      </c>
      <c r="AS909" s="106">
        <v>6117</v>
      </c>
    </row>
    <row r="910" spans="40:45" x14ac:dyDescent="0.25">
      <c r="AN910" s="106" t="s">
        <v>1095</v>
      </c>
      <c r="AO910" s="106" t="s">
        <v>1089</v>
      </c>
      <c r="AP910" s="106"/>
      <c r="AQ910" s="106" t="s">
        <v>1030</v>
      </c>
      <c r="AR910" s="106" t="s">
        <v>1020</v>
      </c>
      <c r="AS910" s="106">
        <v>4373</v>
      </c>
    </row>
    <row r="911" spans="40:45" x14ac:dyDescent="0.25">
      <c r="AN911" s="106" t="s">
        <v>1095</v>
      </c>
      <c r="AO911" s="106" t="s">
        <v>1089</v>
      </c>
      <c r="AP911" s="106"/>
      <c r="AQ911" s="106" t="s">
        <v>1031</v>
      </c>
      <c r="AR911" s="106" t="s">
        <v>1020</v>
      </c>
      <c r="AS911" s="106">
        <v>1314</v>
      </c>
    </row>
    <row r="912" spans="40:45" x14ac:dyDescent="0.25">
      <c r="AN912" s="106" t="s">
        <v>1095</v>
      </c>
      <c r="AO912" s="106" t="s">
        <v>1089</v>
      </c>
      <c r="AP912" s="106"/>
      <c r="AQ912" s="106" t="s">
        <v>1032</v>
      </c>
      <c r="AR912" s="106" t="s">
        <v>1020</v>
      </c>
      <c r="AS912" s="106">
        <v>822</v>
      </c>
    </row>
    <row r="913" spans="40:45" x14ac:dyDescent="0.25">
      <c r="AN913" s="106" t="s">
        <v>1095</v>
      </c>
      <c r="AO913" s="106" t="s">
        <v>1089</v>
      </c>
      <c r="AP913" s="106"/>
      <c r="AQ913" s="106" t="s">
        <v>1033</v>
      </c>
      <c r="AR913" s="106" t="s">
        <v>1020</v>
      </c>
      <c r="AS913" s="106">
        <v>1166</v>
      </c>
    </row>
    <row r="914" spans="40:45" x14ac:dyDescent="0.25">
      <c r="AN914" s="106" t="s">
        <v>1095</v>
      </c>
      <c r="AO914" s="106" t="s">
        <v>1089</v>
      </c>
      <c r="AP914" s="106"/>
      <c r="AQ914" s="106" t="s">
        <v>1034</v>
      </c>
      <c r="AR914" s="106" t="s">
        <v>1020</v>
      </c>
      <c r="AS914" s="106">
        <v>2350</v>
      </c>
    </row>
    <row r="915" spans="40:45" x14ac:dyDescent="0.25">
      <c r="AN915" s="106" t="s">
        <v>1095</v>
      </c>
      <c r="AO915" s="106" t="s">
        <v>1089</v>
      </c>
      <c r="AP915" s="106"/>
      <c r="AQ915" s="106" t="s">
        <v>1035</v>
      </c>
      <c r="AR915" s="106" t="s">
        <v>1020</v>
      </c>
      <c r="AS915" s="106">
        <v>1162</v>
      </c>
    </row>
    <row r="916" spans="40:45" x14ac:dyDescent="0.25">
      <c r="AN916" s="106" t="s">
        <v>1095</v>
      </c>
      <c r="AO916" s="106" t="s">
        <v>1089</v>
      </c>
      <c r="AP916" s="106"/>
      <c r="AQ916" s="106" t="s">
        <v>1036</v>
      </c>
      <c r="AR916" s="106" t="s">
        <v>1020</v>
      </c>
      <c r="AS916" s="106">
        <v>1518</v>
      </c>
    </row>
    <row r="917" spans="40:45" x14ac:dyDescent="0.25">
      <c r="AN917" s="106" t="s">
        <v>1095</v>
      </c>
      <c r="AO917" s="106" t="s">
        <v>1089</v>
      </c>
      <c r="AP917" s="106"/>
      <c r="AQ917" s="106" t="s">
        <v>1037</v>
      </c>
      <c r="AR917" s="106" t="s">
        <v>1020</v>
      </c>
      <c r="AS917" s="106">
        <v>2124</v>
      </c>
    </row>
    <row r="918" spans="40:45" x14ac:dyDescent="0.25">
      <c r="AN918" s="106" t="s">
        <v>1095</v>
      </c>
      <c r="AO918" s="106" t="s">
        <v>1089</v>
      </c>
      <c r="AP918" s="106"/>
      <c r="AQ918" s="106" t="s">
        <v>1038</v>
      </c>
      <c r="AR918" s="106" t="s">
        <v>1020</v>
      </c>
      <c r="AS918" s="106">
        <v>2231</v>
      </c>
    </row>
    <row r="919" spans="40:45" x14ac:dyDescent="0.25">
      <c r="AN919" s="106" t="s">
        <v>1095</v>
      </c>
      <c r="AO919" s="106" t="s">
        <v>1089</v>
      </c>
      <c r="AP919" s="106"/>
      <c r="AQ919" s="106" t="s">
        <v>3</v>
      </c>
      <c r="AR919" s="106" t="s">
        <v>1020</v>
      </c>
      <c r="AS919" s="106">
        <v>17059</v>
      </c>
    </row>
    <row r="920" spans="40:45" x14ac:dyDescent="0.25">
      <c r="AN920" s="106" t="s">
        <v>1096</v>
      </c>
      <c r="AO920" s="106" t="s">
        <v>1088</v>
      </c>
      <c r="AP920" s="106"/>
      <c r="AQ920" s="106" t="s">
        <v>1030</v>
      </c>
      <c r="AR920" s="106" t="s">
        <v>1020</v>
      </c>
      <c r="AS920" s="106">
        <v>2804</v>
      </c>
    </row>
    <row r="921" spans="40:45" x14ac:dyDescent="0.25">
      <c r="AN921" s="106" t="s">
        <v>1096</v>
      </c>
      <c r="AO921" s="106" t="s">
        <v>1088</v>
      </c>
      <c r="AP921" s="106"/>
      <c r="AQ921" s="106" t="s">
        <v>1031</v>
      </c>
      <c r="AR921" s="106" t="s">
        <v>1020</v>
      </c>
      <c r="AS921" s="106">
        <v>917</v>
      </c>
    </row>
    <row r="922" spans="40:45" x14ac:dyDescent="0.25">
      <c r="AN922" s="106" t="s">
        <v>1096</v>
      </c>
      <c r="AO922" s="106" t="s">
        <v>1088</v>
      </c>
      <c r="AP922" s="106"/>
      <c r="AQ922" s="106" t="s">
        <v>1032</v>
      </c>
      <c r="AR922" s="106" t="s">
        <v>1020</v>
      </c>
      <c r="AS922" s="106">
        <v>644</v>
      </c>
    </row>
    <row r="923" spans="40:45" x14ac:dyDescent="0.25">
      <c r="AN923" s="106" t="s">
        <v>1096</v>
      </c>
      <c r="AO923" s="106" t="s">
        <v>1088</v>
      </c>
      <c r="AP923" s="106"/>
      <c r="AQ923" s="106" t="s">
        <v>1033</v>
      </c>
      <c r="AR923" s="106" t="s">
        <v>1020</v>
      </c>
      <c r="AS923" s="106">
        <v>957</v>
      </c>
    </row>
    <row r="924" spans="40:45" x14ac:dyDescent="0.25">
      <c r="AN924" s="106" t="s">
        <v>1096</v>
      </c>
      <c r="AO924" s="106" t="s">
        <v>1088</v>
      </c>
      <c r="AP924" s="106"/>
      <c r="AQ924" s="106" t="s">
        <v>1034</v>
      </c>
      <c r="AR924" s="106" t="s">
        <v>1020</v>
      </c>
      <c r="AS924" s="106">
        <v>1429</v>
      </c>
    </row>
    <row r="925" spans="40:45" x14ac:dyDescent="0.25">
      <c r="AN925" s="106" t="s">
        <v>1096</v>
      </c>
      <c r="AO925" s="106" t="s">
        <v>1088</v>
      </c>
      <c r="AP925" s="106"/>
      <c r="AQ925" s="106" t="s">
        <v>1035</v>
      </c>
      <c r="AR925" s="106" t="s">
        <v>1020</v>
      </c>
      <c r="AS925" s="106">
        <v>585</v>
      </c>
    </row>
    <row r="926" spans="40:45" x14ac:dyDescent="0.25">
      <c r="AN926" s="106" t="s">
        <v>1096</v>
      </c>
      <c r="AO926" s="106" t="s">
        <v>1088</v>
      </c>
      <c r="AP926" s="106"/>
      <c r="AQ926" s="106" t="s">
        <v>1036</v>
      </c>
      <c r="AR926" s="106" t="s">
        <v>1020</v>
      </c>
      <c r="AS926" s="106">
        <v>720</v>
      </c>
    </row>
    <row r="927" spans="40:45" x14ac:dyDescent="0.25">
      <c r="AN927" s="106" t="s">
        <v>1096</v>
      </c>
      <c r="AO927" s="106" t="s">
        <v>1088</v>
      </c>
      <c r="AP927" s="106"/>
      <c r="AQ927" s="106" t="s">
        <v>1037</v>
      </c>
      <c r="AR927" s="106" t="s">
        <v>1020</v>
      </c>
      <c r="AS927" s="106">
        <v>974</v>
      </c>
    </row>
    <row r="928" spans="40:45" x14ac:dyDescent="0.25">
      <c r="AN928" s="106" t="s">
        <v>1096</v>
      </c>
      <c r="AO928" s="106" t="s">
        <v>1088</v>
      </c>
      <c r="AP928" s="106"/>
      <c r="AQ928" s="106" t="s">
        <v>1038</v>
      </c>
      <c r="AR928" s="106" t="s">
        <v>1020</v>
      </c>
      <c r="AS928" s="106">
        <v>1381</v>
      </c>
    </row>
    <row r="929" spans="40:45" x14ac:dyDescent="0.25">
      <c r="AN929" s="106" t="s">
        <v>1096</v>
      </c>
      <c r="AO929" s="106" t="s">
        <v>1088</v>
      </c>
      <c r="AP929" s="106"/>
      <c r="AQ929" s="106" t="s">
        <v>3</v>
      </c>
      <c r="AR929" s="106" t="s">
        <v>1020</v>
      </c>
      <c r="AS929" s="106">
        <v>10411</v>
      </c>
    </row>
    <row r="930" spans="40:45" x14ac:dyDescent="0.25">
      <c r="AN930" s="106" t="s">
        <v>1096</v>
      </c>
      <c r="AO930" s="106" t="s">
        <v>1089</v>
      </c>
      <c r="AP930" s="106"/>
      <c r="AQ930" s="106" t="s">
        <v>1030</v>
      </c>
      <c r="AR930" s="106" t="s">
        <v>1020</v>
      </c>
      <c r="AS930" s="106">
        <v>1301</v>
      </c>
    </row>
    <row r="931" spans="40:45" x14ac:dyDescent="0.25">
      <c r="AN931" s="106" t="s">
        <v>1096</v>
      </c>
      <c r="AO931" s="106" t="s">
        <v>1089</v>
      </c>
      <c r="AP931" s="106"/>
      <c r="AQ931" s="106" t="s">
        <v>1031</v>
      </c>
      <c r="AR931" s="106" t="s">
        <v>1020</v>
      </c>
      <c r="AS931" s="106">
        <v>370</v>
      </c>
    </row>
    <row r="932" spans="40:45" x14ac:dyDescent="0.25">
      <c r="AN932" s="106" t="s">
        <v>1096</v>
      </c>
      <c r="AO932" s="106" t="s">
        <v>1089</v>
      </c>
      <c r="AP932" s="106"/>
      <c r="AQ932" s="106" t="s">
        <v>1032</v>
      </c>
      <c r="AR932" s="106" t="s">
        <v>1020</v>
      </c>
      <c r="AS932" s="106">
        <v>154</v>
      </c>
    </row>
    <row r="933" spans="40:45" x14ac:dyDescent="0.25">
      <c r="AN933" s="106" t="s">
        <v>1096</v>
      </c>
      <c r="AO933" s="106" t="s">
        <v>1089</v>
      </c>
      <c r="AP933" s="106"/>
      <c r="AQ933" s="106" t="s">
        <v>1033</v>
      </c>
      <c r="AR933" s="106" t="s">
        <v>1020</v>
      </c>
      <c r="AS933" s="106">
        <v>348</v>
      </c>
    </row>
    <row r="934" spans="40:45" x14ac:dyDescent="0.25">
      <c r="AN934" s="106" t="s">
        <v>1096</v>
      </c>
      <c r="AO934" s="106" t="s">
        <v>1089</v>
      </c>
      <c r="AP934" s="106"/>
      <c r="AQ934" s="106" t="s">
        <v>1034</v>
      </c>
      <c r="AR934" s="106" t="s">
        <v>1020</v>
      </c>
      <c r="AS934" s="106">
        <v>852</v>
      </c>
    </row>
    <row r="935" spans="40:45" x14ac:dyDescent="0.25">
      <c r="AN935" s="106" t="s">
        <v>1096</v>
      </c>
      <c r="AO935" s="106" t="s">
        <v>1089</v>
      </c>
      <c r="AP935" s="106"/>
      <c r="AQ935" s="106" t="s">
        <v>1035</v>
      </c>
      <c r="AR935" s="106" t="s">
        <v>1020</v>
      </c>
      <c r="AS935" s="106">
        <v>275</v>
      </c>
    </row>
    <row r="936" spans="40:45" x14ac:dyDescent="0.25">
      <c r="AN936" s="106" t="s">
        <v>1096</v>
      </c>
      <c r="AO936" s="106" t="s">
        <v>1089</v>
      </c>
      <c r="AP936" s="106"/>
      <c r="AQ936" s="106" t="s">
        <v>1036</v>
      </c>
      <c r="AR936" s="106" t="s">
        <v>1020</v>
      </c>
      <c r="AS936" s="106">
        <v>333</v>
      </c>
    </row>
    <row r="937" spans="40:45" x14ac:dyDescent="0.25">
      <c r="AN937" s="106" t="s">
        <v>1096</v>
      </c>
      <c r="AO937" s="106" t="s">
        <v>1089</v>
      </c>
      <c r="AP937" s="106"/>
      <c r="AQ937" s="106" t="s">
        <v>1037</v>
      </c>
      <c r="AR937" s="106" t="s">
        <v>1020</v>
      </c>
      <c r="AS937" s="106">
        <v>461</v>
      </c>
    </row>
    <row r="938" spans="40:45" x14ac:dyDescent="0.25">
      <c r="AN938" s="106" t="s">
        <v>1096</v>
      </c>
      <c r="AO938" s="106" t="s">
        <v>1089</v>
      </c>
      <c r="AP938" s="106"/>
      <c r="AQ938" s="106" t="s">
        <v>1038</v>
      </c>
      <c r="AR938" s="106" t="s">
        <v>1020</v>
      </c>
      <c r="AS938" s="106">
        <v>645</v>
      </c>
    </row>
    <row r="939" spans="40:45" x14ac:dyDescent="0.25">
      <c r="AN939" s="106" t="s">
        <v>1096</v>
      </c>
      <c r="AO939" s="106" t="s">
        <v>1089</v>
      </c>
      <c r="AP939" s="106"/>
      <c r="AQ939" s="106" t="s">
        <v>3</v>
      </c>
      <c r="AR939" s="106" t="s">
        <v>1020</v>
      </c>
      <c r="AS939" s="106">
        <v>4739</v>
      </c>
    </row>
    <row r="940" spans="40:45" x14ac:dyDescent="0.25">
      <c r="AN940" s="106" t="s">
        <v>1092</v>
      </c>
      <c r="AO940" s="106" t="s">
        <v>1040</v>
      </c>
      <c r="AP940" s="106"/>
      <c r="AQ940" s="106" t="s">
        <v>1030</v>
      </c>
      <c r="AR940" s="106" t="s">
        <v>1087</v>
      </c>
      <c r="AS940" s="106">
        <v>76839</v>
      </c>
    </row>
    <row r="941" spans="40:45" x14ac:dyDescent="0.25">
      <c r="AN941" s="106" t="s">
        <v>1092</v>
      </c>
      <c r="AO941" s="106" t="s">
        <v>1040</v>
      </c>
      <c r="AP941" s="106"/>
      <c r="AQ941" s="106" t="s">
        <v>1031</v>
      </c>
      <c r="AR941" s="106" t="s">
        <v>1087</v>
      </c>
      <c r="AS941" s="106">
        <v>24914</v>
      </c>
    </row>
    <row r="942" spans="40:45" x14ac:dyDescent="0.25">
      <c r="AN942" s="106" t="s">
        <v>1092</v>
      </c>
      <c r="AO942" s="106" t="s">
        <v>1040</v>
      </c>
      <c r="AP942" s="106"/>
      <c r="AQ942" s="106" t="s">
        <v>1032</v>
      </c>
      <c r="AR942" s="106" t="s">
        <v>1087</v>
      </c>
      <c r="AS942" s="106">
        <v>43308</v>
      </c>
    </row>
    <row r="943" spans="40:45" x14ac:dyDescent="0.25">
      <c r="AN943" s="106" t="s">
        <v>1092</v>
      </c>
      <c r="AO943" s="106" t="s">
        <v>1040</v>
      </c>
      <c r="AP943" s="106"/>
      <c r="AQ943" s="106" t="s">
        <v>1033</v>
      </c>
      <c r="AR943" s="106" t="s">
        <v>1087</v>
      </c>
      <c r="AS943" s="106">
        <v>33755</v>
      </c>
    </row>
    <row r="944" spans="40:45" x14ac:dyDescent="0.25">
      <c r="AN944" s="106" t="s">
        <v>1092</v>
      </c>
      <c r="AO944" s="106" t="s">
        <v>1040</v>
      </c>
      <c r="AP944" s="106"/>
      <c r="AQ944" s="106" t="s">
        <v>1034</v>
      </c>
      <c r="AR944" s="106" t="s">
        <v>1087</v>
      </c>
      <c r="AS944" s="106">
        <v>30421</v>
      </c>
    </row>
    <row r="945" spans="40:45" x14ac:dyDescent="0.25">
      <c r="AN945" s="106" t="s">
        <v>1092</v>
      </c>
      <c r="AO945" s="106" t="s">
        <v>1040</v>
      </c>
      <c r="AP945" s="106"/>
      <c r="AQ945" s="106" t="s">
        <v>1035</v>
      </c>
      <c r="AR945" s="106" t="s">
        <v>1087</v>
      </c>
      <c r="AS945" s="106">
        <v>20371</v>
      </c>
    </row>
    <row r="946" spans="40:45" x14ac:dyDescent="0.25">
      <c r="AN946" s="106" t="s">
        <v>1092</v>
      </c>
      <c r="AO946" s="106" t="s">
        <v>1040</v>
      </c>
      <c r="AP946" s="106"/>
      <c r="AQ946" s="106" t="s">
        <v>1036</v>
      </c>
      <c r="AR946" s="106" t="s">
        <v>1087</v>
      </c>
      <c r="AS946" s="106">
        <v>11555</v>
      </c>
    </row>
    <row r="947" spans="40:45" x14ac:dyDescent="0.25">
      <c r="AN947" s="106" t="s">
        <v>1092</v>
      </c>
      <c r="AO947" s="106" t="s">
        <v>1040</v>
      </c>
      <c r="AP947" s="106"/>
      <c r="AQ947" s="106" t="s">
        <v>1037</v>
      </c>
      <c r="AR947" s="106" t="s">
        <v>1087</v>
      </c>
      <c r="AS947" s="106">
        <v>20563</v>
      </c>
    </row>
    <row r="948" spans="40:45" x14ac:dyDescent="0.25">
      <c r="AN948" s="106" t="s">
        <v>1092</v>
      </c>
      <c r="AO948" s="106" t="s">
        <v>1040</v>
      </c>
      <c r="AP948" s="106"/>
      <c r="AQ948" s="106" t="s">
        <v>1038</v>
      </c>
      <c r="AR948" s="106" t="s">
        <v>1087</v>
      </c>
      <c r="AS948" s="106">
        <v>34208</v>
      </c>
    </row>
    <row r="949" spans="40:45" x14ac:dyDescent="0.25">
      <c r="AN949" s="106" t="s">
        <v>1092</v>
      </c>
      <c r="AO949" s="106" t="s">
        <v>1040</v>
      </c>
      <c r="AP949" s="106"/>
      <c r="AQ949" s="106" t="s">
        <v>3</v>
      </c>
      <c r="AR949" s="106" t="s">
        <v>1087</v>
      </c>
      <c r="AS949" s="106">
        <v>295935</v>
      </c>
    </row>
    <row r="950" spans="40:45" x14ac:dyDescent="0.25">
      <c r="AN950" s="106" t="s">
        <v>1092</v>
      </c>
      <c r="AO950" s="106" t="s">
        <v>1088</v>
      </c>
      <c r="AP950" s="106"/>
      <c r="AQ950" s="106" t="s">
        <v>1030</v>
      </c>
      <c r="AR950" s="106" t="s">
        <v>1020</v>
      </c>
      <c r="AS950" s="106">
        <v>38639</v>
      </c>
    </row>
    <row r="951" spans="40:45" x14ac:dyDescent="0.25">
      <c r="AN951" s="106" t="s">
        <v>1092</v>
      </c>
      <c r="AO951" s="106" t="s">
        <v>1088</v>
      </c>
      <c r="AP951" s="106"/>
      <c r="AQ951" s="106" t="s">
        <v>1031</v>
      </c>
      <c r="AR951" s="106" t="s">
        <v>1020</v>
      </c>
      <c r="AS951" s="106">
        <v>9105</v>
      </c>
    </row>
    <row r="952" spans="40:45" x14ac:dyDescent="0.25">
      <c r="AN952" s="106" t="s">
        <v>1092</v>
      </c>
      <c r="AO952" s="106" t="s">
        <v>1088</v>
      </c>
      <c r="AP952" s="106"/>
      <c r="AQ952" s="106" t="s">
        <v>1032</v>
      </c>
      <c r="AR952" s="106" t="s">
        <v>1020</v>
      </c>
      <c r="AS952" s="106">
        <v>22122</v>
      </c>
    </row>
    <row r="953" spans="40:45" x14ac:dyDescent="0.25">
      <c r="AN953" s="106" t="s">
        <v>1092</v>
      </c>
      <c r="AO953" s="106" t="s">
        <v>1088</v>
      </c>
      <c r="AP953" s="106"/>
      <c r="AQ953" s="106" t="s">
        <v>1033</v>
      </c>
      <c r="AR953" s="106" t="s">
        <v>1020</v>
      </c>
      <c r="AS953" s="106">
        <v>18751</v>
      </c>
    </row>
    <row r="954" spans="40:45" x14ac:dyDescent="0.25">
      <c r="AN954" s="106" t="s">
        <v>1092</v>
      </c>
      <c r="AO954" s="106" t="s">
        <v>1088</v>
      </c>
      <c r="AP954" s="106"/>
      <c r="AQ954" s="106" t="s">
        <v>1034</v>
      </c>
      <c r="AR954" s="106" t="s">
        <v>1020</v>
      </c>
      <c r="AS954" s="106">
        <v>16146</v>
      </c>
    </row>
    <row r="955" spans="40:45" x14ac:dyDescent="0.25">
      <c r="AN955" s="106" t="s">
        <v>1092</v>
      </c>
      <c r="AO955" s="106" t="s">
        <v>1088</v>
      </c>
      <c r="AP955" s="106"/>
      <c r="AQ955" s="106" t="s">
        <v>1035</v>
      </c>
      <c r="AR955" s="106" t="s">
        <v>1020</v>
      </c>
      <c r="AS955" s="106">
        <v>8961</v>
      </c>
    </row>
    <row r="956" spans="40:45" x14ac:dyDescent="0.25">
      <c r="AN956" s="106" t="s">
        <v>1092</v>
      </c>
      <c r="AO956" s="106" t="s">
        <v>1088</v>
      </c>
      <c r="AP956" s="106"/>
      <c r="AQ956" s="106" t="s">
        <v>1036</v>
      </c>
      <c r="AR956" s="106" t="s">
        <v>1020</v>
      </c>
      <c r="AS956" s="106">
        <v>7421</v>
      </c>
    </row>
    <row r="957" spans="40:45" x14ac:dyDescent="0.25">
      <c r="AN957" s="106" t="s">
        <v>1092</v>
      </c>
      <c r="AO957" s="106" t="s">
        <v>1088</v>
      </c>
      <c r="AP957" s="106"/>
      <c r="AQ957" s="106" t="s">
        <v>1037</v>
      </c>
      <c r="AR957" s="106" t="s">
        <v>1020</v>
      </c>
      <c r="AS957" s="106">
        <v>11947</v>
      </c>
    </row>
    <row r="958" spans="40:45" x14ac:dyDescent="0.25">
      <c r="AN958" s="106" t="s">
        <v>1092</v>
      </c>
      <c r="AO958" s="106" t="s">
        <v>1088</v>
      </c>
      <c r="AP958" s="106"/>
      <c r="AQ958" s="106" t="s">
        <v>1038</v>
      </c>
      <c r="AR958" s="106" t="s">
        <v>1020</v>
      </c>
      <c r="AS958" s="106">
        <v>19966</v>
      </c>
    </row>
    <row r="959" spans="40:45" x14ac:dyDescent="0.25">
      <c r="AN959" s="106" t="s">
        <v>1092</v>
      </c>
      <c r="AO959" s="106" t="s">
        <v>1088</v>
      </c>
      <c r="AP959" s="106"/>
      <c r="AQ959" s="106" t="s">
        <v>3</v>
      </c>
      <c r="AR959" s="106" t="s">
        <v>1020</v>
      </c>
      <c r="AS959" s="106">
        <v>153058</v>
      </c>
    </row>
    <row r="960" spans="40:45" x14ac:dyDescent="0.25">
      <c r="AN960" s="106" t="s">
        <v>1092</v>
      </c>
      <c r="AO960" s="106" t="s">
        <v>1089</v>
      </c>
      <c r="AP960" s="106"/>
      <c r="AQ960" s="106" t="s">
        <v>1030</v>
      </c>
      <c r="AR960" s="106" t="s">
        <v>1020</v>
      </c>
      <c r="AS960" s="106">
        <v>38200</v>
      </c>
    </row>
    <row r="961" spans="40:45" x14ac:dyDescent="0.25">
      <c r="AN961" s="106" t="s">
        <v>1092</v>
      </c>
      <c r="AO961" s="106" t="s">
        <v>1089</v>
      </c>
      <c r="AP961" s="106"/>
      <c r="AQ961" s="106" t="s">
        <v>1031</v>
      </c>
      <c r="AR961" s="106" t="s">
        <v>1020</v>
      </c>
      <c r="AS961" s="106">
        <v>15809</v>
      </c>
    </row>
    <row r="962" spans="40:45" x14ac:dyDescent="0.25">
      <c r="AN962" s="106" t="s">
        <v>1092</v>
      </c>
      <c r="AO962" s="106" t="s">
        <v>1089</v>
      </c>
      <c r="AP962" s="106"/>
      <c r="AQ962" s="106" t="s">
        <v>1032</v>
      </c>
      <c r="AR962" s="106" t="s">
        <v>1020</v>
      </c>
      <c r="AS962" s="106">
        <v>21187</v>
      </c>
    </row>
    <row r="963" spans="40:45" x14ac:dyDescent="0.25">
      <c r="AN963" s="106" t="s">
        <v>1092</v>
      </c>
      <c r="AO963" s="106" t="s">
        <v>1089</v>
      </c>
      <c r="AP963" s="106"/>
      <c r="AQ963" s="106" t="s">
        <v>1033</v>
      </c>
      <c r="AR963" s="106" t="s">
        <v>1020</v>
      </c>
      <c r="AS963" s="106">
        <v>15004</v>
      </c>
    </row>
    <row r="964" spans="40:45" x14ac:dyDescent="0.25">
      <c r="AN964" s="106" t="s">
        <v>1092</v>
      </c>
      <c r="AO964" s="106" t="s">
        <v>1089</v>
      </c>
      <c r="AP964" s="106"/>
      <c r="AQ964" s="106" t="s">
        <v>1034</v>
      </c>
      <c r="AR964" s="106" t="s">
        <v>1020</v>
      </c>
      <c r="AS964" s="106">
        <v>14275</v>
      </c>
    </row>
    <row r="965" spans="40:45" x14ac:dyDescent="0.25">
      <c r="AN965" s="106" t="s">
        <v>1092</v>
      </c>
      <c r="AO965" s="106" t="s">
        <v>1089</v>
      </c>
      <c r="AP965" s="106"/>
      <c r="AQ965" s="106" t="s">
        <v>1035</v>
      </c>
      <c r="AR965" s="106" t="s">
        <v>1020</v>
      </c>
      <c r="AS965" s="106">
        <v>11411</v>
      </c>
    </row>
    <row r="966" spans="40:45" x14ac:dyDescent="0.25">
      <c r="AN966" s="106" t="s">
        <v>1092</v>
      </c>
      <c r="AO966" s="106" t="s">
        <v>1089</v>
      </c>
      <c r="AP966" s="106"/>
      <c r="AQ966" s="106" t="s">
        <v>1036</v>
      </c>
      <c r="AR966" s="106" t="s">
        <v>1020</v>
      </c>
      <c r="AS966" s="106">
        <v>4134</v>
      </c>
    </row>
    <row r="967" spans="40:45" x14ac:dyDescent="0.25">
      <c r="AN967" s="106" t="s">
        <v>1092</v>
      </c>
      <c r="AO967" s="106" t="s">
        <v>1089</v>
      </c>
      <c r="AP967" s="106"/>
      <c r="AQ967" s="106" t="s">
        <v>1037</v>
      </c>
      <c r="AR967" s="106" t="s">
        <v>1020</v>
      </c>
      <c r="AS967" s="106">
        <v>8616</v>
      </c>
    </row>
    <row r="968" spans="40:45" x14ac:dyDescent="0.25">
      <c r="AN968" s="106" t="s">
        <v>1092</v>
      </c>
      <c r="AO968" s="106" t="s">
        <v>1089</v>
      </c>
      <c r="AP968" s="106"/>
      <c r="AQ968" s="106" t="s">
        <v>1038</v>
      </c>
      <c r="AR968" s="106" t="s">
        <v>1020</v>
      </c>
      <c r="AS968" s="106">
        <v>14241</v>
      </c>
    </row>
    <row r="969" spans="40:45" x14ac:dyDescent="0.25">
      <c r="AN969" s="106" t="s">
        <v>1092</v>
      </c>
      <c r="AO969" s="106" t="s">
        <v>1089</v>
      </c>
      <c r="AP969" s="106"/>
      <c r="AQ969" s="106" t="s">
        <v>3</v>
      </c>
      <c r="AR969" s="106" t="s">
        <v>1020</v>
      </c>
      <c r="AS969" s="106">
        <v>142877</v>
      </c>
    </row>
    <row r="970" spans="40:45" x14ac:dyDescent="0.25">
      <c r="AN970" s="106" t="s">
        <v>1040</v>
      </c>
      <c r="AO970" s="106"/>
      <c r="AP970" s="106"/>
      <c r="AQ970" s="106" t="s">
        <v>1030</v>
      </c>
      <c r="AR970" s="106" t="s">
        <v>1097</v>
      </c>
      <c r="AS970" s="106">
        <v>4098779</v>
      </c>
    </row>
    <row r="971" spans="40:45" x14ac:dyDescent="0.25">
      <c r="AN971" s="106" t="s">
        <v>1040</v>
      </c>
      <c r="AO971" s="106"/>
      <c r="AP971" s="106"/>
      <c r="AQ971" s="106" t="s">
        <v>1031</v>
      </c>
      <c r="AR971" s="106" t="s">
        <v>1097</v>
      </c>
      <c r="AS971" s="106">
        <v>5713528</v>
      </c>
    </row>
    <row r="972" spans="40:45" x14ac:dyDescent="0.25">
      <c r="AN972" s="106" t="s">
        <v>1040</v>
      </c>
      <c r="AO972" s="106"/>
      <c r="AP972" s="106"/>
      <c r="AQ972" s="106" t="s">
        <v>1032</v>
      </c>
      <c r="AR972" s="106" t="s">
        <v>1097</v>
      </c>
      <c r="AS972" s="106">
        <v>17229260</v>
      </c>
    </row>
    <row r="973" spans="40:45" x14ac:dyDescent="0.25">
      <c r="AN973" s="106" t="s">
        <v>1040</v>
      </c>
      <c r="AO973" s="106"/>
      <c r="AP973" s="106"/>
      <c r="AQ973" s="106" t="s">
        <v>1033</v>
      </c>
      <c r="AR973" s="106" t="s">
        <v>1097</v>
      </c>
      <c r="AS973" s="106">
        <v>7636020</v>
      </c>
    </row>
    <row r="974" spans="40:45" x14ac:dyDescent="0.25">
      <c r="AN974" s="106" t="s">
        <v>1040</v>
      </c>
      <c r="AO974" s="106"/>
      <c r="AP974" s="106"/>
      <c r="AQ974" s="106" t="s">
        <v>1034</v>
      </c>
      <c r="AR974" s="106" t="s">
        <v>1097</v>
      </c>
      <c r="AS974" s="106">
        <v>1843926</v>
      </c>
    </row>
    <row r="975" spans="40:45" x14ac:dyDescent="0.25">
      <c r="AN975" s="106" t="s">
        <v>1040</v>
      </c>
      <c r="AO975" s="106"/>
      <c r="AP975" s="106"/>
      <c r="AQ975" s="106" t="s">
        <v>1035</v>
      </c>
      <c r="AR975" s="106" t="s">
        <v>1097</v>
      </c>
      <c r="AS975" s="106">
        <v>5323682</v>
      </c>
    </row>
    <row r="976" spans="40:45" x14ac:dyDescent="0.25">
      <c r="AN976" s="106" t="s">
        <v>1040</v>
      </c>
      <c r="AO976" s="106"/>
      <c r="AP976" s="106"/>
      <c r="AQ976" s="106" t="s">
        <v>1036</v>
      </c>
      <c r="AR976" s="106" t="s">
        <v>1097</v>
      </c>
      <c r="AS976" s="106">
        <v>385318</v>
      </c>
    </row>
    <row r="977" spans="40:45" x14ac:dyDescent="0.25">
      <c r="AN977" s="106" t="s">
        <v>1040</v>
      </c>
      <c r="AO977" s="106"/>
      <c r="AP977" s="106"/>
      <c r="AQ977" s="106" t="s">
        <v>1037</v>
      </c>
      <c r="AR977" s="106" t="s">
        <v>1097</v>
      </c>
      <c r="AS977" s="106">
        <v>2467007</v>
      </c>
    </row>
    <row r="978" spans="40:45" x14ac:dyDescent="0.25">
      <c r="AN978" s="106" t="s">
        <v>1040</v>
      </c>
      <c r="AO978" s="106"/>
      <c r="AP978" s="106"/>
      <c r="AQ978" s="106" t="s">
        <v>1038</v>
      </c>
      <c r="AR978" s="106" t="s">
        <v>1097</v>
      </c>
      <c r="AS978" s="106">
        <v>1722938</v>
      </c>
    </row>
    <row r="979" spans="40:45" x14ac:dyDescent="0.25">
      <c r="AN979" s="106" t="s">
        <v>1040</v>
      </c>
      <c r="AO979" s="106"/>
      <c r="AP979" s="106"/>
      <c r="AQ979" s="106" t="s">
        <v>3</v>
      </c>
      <c r="AR979" s="106" t="s">
        <v>1097</v>
      </c>
      <c r="AS979" s="106">
        <v>46420459</v>
      </c>
    </row>
    <row r="980" spans="40:45" x14ac:dyDescent="0.25">
      <c r="AN980" s="106" t="s">
        <v>1098</v>
      </c>
      <c r="AO980" s="106"/>
      <c r="AP980" s="106"/>
      <c r="AQ980" s="106" t="s">
        <v>1030</v>
      </c>
      <c r="AR980" s="106" t="s">
        <v>1097</v>
      </c>
      <c r="AS980" s="106">
        <v>1003642</v>
      </c>
    </row>
    <row r="981" spans="40:45" x14ac:dyDescent="0.25">
      <c r="AN981" s="106" t="s">
        <v>1098</v>
      </c>
      <c r="AO981" s="106"/>
      <c r="AP981" s="106"/>
      <c r="AQ981" s="106" t="s">
        <v>1031</v>
      </c>
      <c r="AR981" s="106" t="s">
        <v>1097</v>
      </c>
      <c r="AS981" s="106">
        <v>357810</v>
      </c>
    </row>
    <row r="982" spans="40:45" x14ac:dyDescent="0.25">
      <c r="AN982" s="106" t="s">
        <v>1098</v>
      </c>
      <c r="AO982" s="106"/>
      <c r="AP982" s="106"/>
      <c r="AQ982" s="106" t="s">
        <v>1032</v>
      </c>
      <c r="AR982" s="106" t="s">
        <v>1097</v>
      </c>
      <c r="AS982" s="106">
        <v>671401</v>
      </c>
    </row>
    <row r="983" spans="40:45" x14ac:dyDescent="0.25">
      <c r="AN983" s="106" t="s">
        <v>1098</v>
      </c>
      <c r="AO983" s="106"/>
      <c r="AP983" s="106"/>
      <c r="AQ983" s="106" t="s">
        <v>1033</v>
      </c>
      <c r="AR983" s="106" t="s">
        <v>1097</v>
      </c>
      <c r="AS983" s="106">
        <v>2454123</v>
      </c>
    </row>
    <row r="984" spans="40:45" x14ac:dyDescent="0.25">
      <c r="AN984" s="106" t="s">
        <v>1098</v>
      </c>
      <c r="AO984" s="106"/>
      <c r="AP984" s="106"/>
      <c r="AQ984" s="106" t="s">
        <v>1034</v>
      </c>
      <c r="AR984" s="106" t="s">
        <v>1097</v>
      </c>
      <c r="AS984" s="106">
        <v>524053</v>
      </c>
    </row>
    <row r="985" spans="40:45" x14ac:dyDescent="0.25">
      <c r="AN985" s="106" t="s">
        <v>1098</v>
      </c>
      <c r="AO985" s="106"/>
      <c r="AP985" s="106"/>
      <c r="AQ985" s="106" t="s">
        <v>1035</v>
      </c>
      <c r="AR985" s="106" t="s">
        <v>1097</v>
      </c>
      <c r="AS985" s="106">
        <v>1118509</v>
      </c>
    </row>
    <row r="986" spans="40:45" x14ac:dyDescent="0.25">
      <c r="AN986" s="106" t="s">
        <v>1098</v>
      </c>
      <c r="AO986" s="106"/>
      <c r="AP986" s="106"/>
      <c r="AQ986" s="106" t="s">
        <v>1036</v>
      </c>
      <c r="AR986" s="106" t="s">
        <v>1097</v>
      </c>
      <c r="AS986" s="106">
        <v>180349</v>
      </c>
    </row>
    <row r="987" spans="40:45" x14ac:dyDescent="0.25">
      <c r="AN987" s="106" t="s">
        <v>1098</v>
      </c>
      <c r="AO987" s="106"/>
      <c r="AP987" s="106"/>
      <c r="AQ987" s="106" t="s">
        <v>1037</v>
      </c>
      <c r="AR987" s="106" t="s">
        <v>1097</v>
      </c>
      <c r="AS987" s="106">
        <v>943163</v>
      </c>
    </row>
    <row r="988" spans="40:45" x14ac:dyDescent="0.25">
      <c r="AN988" s="106" t="s">
        <v>1098</v>
      </c>
      <c r="AO988" s="106"/>
      <c r="AP988" s="106"/>
      <c r="AQ988" s="106" t="s">
        <v>1038</v>
      </c>
      <c r="AR988" s="106" t="s">
        <v>1097</v>
      </c>
      <c r="AS988" s="106">
        <v>361341</v>
      </c>
    </row>
    <row r="989" spans="40:45" x14ac:dyDescent="0.25">
      <c r="AN989" s="106" t="s">
        <v>1098</v>
      </c>
      <c r="AO989" s="106"/>
      <c r="AP989" s="106"/>
      <c r="AQ989" s="106" t="s">
        <v>3</v>
      </c>
      <c r="AR989" s="106" t="s">
        <v>1097</v>
      </c>
      <c r="AS989" s="106">
        <v>7614393</v>
      </c>
    </row>
    <row r="990" spans="40:45" x14ac:dyDescent="0.25">
      <c r="AN990" s="106" t="s">
        <v>1099</v>
      </c>
      <c r="AO990" s="106"/>
      <c r="AP990" s="106"/>
      <c r="AQ990" s="106" t="s">
        <v>1030</v>
      </c>
      <c r="AR990" s="106" t="s">
        <v>1097</v>
      </c>
      <c r="AS990" s="106">
        <v>2738371</v>
      </c>
    </row>
    <row r="991" spans="40:45" x14ac:dyDescent="0.25">
      <c r="AN991" s="106" t="s">
        <v>1099</v>
      </c>
      <c r="AO991" s="106"/>
      <c r="AP991" s="106"/>
      <c r="AQ991" s="106" t="s">
        <v>1031</v>
      </c>
      <c r="AR991" s="106" t="s">
        <v>1097</v>
      </c>
      <c r="AS991" s="106">
        <v>5266438</v>
      </c>
    </row>
    <row r="992" spans="40:45" x14ac:dyDescent="0.25">
      <c r="AN992" s="106" t="s">
        <v>1099</v>
      </c>
      <c r="AO992" s="106"/>
      <c r="AP992" s="106"/>
      <c r="AQ992" s="106" t="s">
        <v>1032</v>
      </c>
      <c r="AR992" s="106" t="s">
        <v>1097</v>
      </c>
      <c r="AS992" s="106">
        <v>16358216</v>
      </c>
    </row>
    <row r="993" spans="40:45" x14ac:dyDescent="0.25">
      <c r="AN993" s="106" t="s">
        <v>1099</v>
      </c>
      <c r="AO993" s="106"/>
      <c r="AP993" s="106"/>
      <c r="AQ993" s="106" t="s">
        <v>1033</v>
      </c>
      <c r="AR993" s="106" t="s">
        <v>1097</v>
      </c>
      <c r="AS993" s="106">
        <v>5161834</v>
      </c>
    </row>
    <row r="994" spans="40:45" x14ac:dyDescent="0.25">
      <c r="AN994" s="106" t="s">
        <v>1099</v>
      </c>
      <c r="AO994" s="106"/>
      <c r="AP994" s="106"/>
      <c r="AQ994" s="106" t="s">
        <v>1034</v>
      </c>
      <c r="AR994" s="106" t="s">
        <v>1097</v>
      </c>
      <c r="AS994" s="106">
        <v>917312</v>
      </c>
    </row>
    <row r="995" spans="40:45" x14ac:dyDescent="0.25">
      <c r="AN995" s="106" t="s">
        <v>1099</v>
      </c>
      <c r="AO995" s="106"/>
      <c r="AP995" s="106"/>
      <c r="AQ995" s="106" t="s">
        <v>1035</v>
      </c>
      <c r="AR995" s="106" t="s">
        <v>1097</v>
      </c>
      <c r="AS995" s="106">
        <v>3474878</v>
      </c>
    </row>
    <row r="996" spans="40:45" x14ac:dyDescent="0.25">
      <c r="AN996" s="106" t="s">
        <v>1099</v>
      </c>
      <c r="AO996" s="106"/>
      <c r="AP996" s="106"/>
      <c r="AQ996" s="106" t="s">
        <v>1036</v>
      </c>
      <c r="AR996" s="106" t="s">
        <v>1097</v>
      </c>
      <c r="AS996" s="106">
        <v>197879</v>
      </c>
    </row>
    <row r="997" spans="40:45" x14ac:dyDescent="0.25">
      <c r="AN997" s="106" t="s">
        <v>1099</v>
      </c>
      <c r="AO997" s="106"/>
      <c r="AP997" s="106"/>
      <c r="AQ997" s="106" t="s">
        <v>1037</v>
      </c>
      <c r="AR997" s="106" t="s">
        <v>1097</v>
      </c>
      <c r="AS997" s="106">
        <v>1177535</v>
      </c>
    </row>
    <row r="998" spans="40:45" x14ac:dyDescent="0.25">
      <c r="AN998" s="106" t="s">
        <v>1099</v>
      </c>
      <c r="AO998" s="106"/>
      <c r="AP998" s="106"/>
      <c r="AQ998" s="106" t="s">
        <v>1038</v>
      </c>
      <c r="AR998" s="106" t="s">
        <v>1097</v>
      </c>
      <c r="AS998" s="106">
        <v>1244478</v>
      </c>
    </row>
    <row r="999" spans="40:45" x14ac:dyDescent="0.25">
      <c r="AN999" s="106" t="s">
        <v>1099</v>
      </c>
      <c r="AO999" s="106"/>
      <c r="AP999" s="106"/>
      <c r="AQ999" s="106" t="s">
        <v>3</v>
      </c>
      <c r="AR999" s="106" t="s">
        <v>1097</v>
      </c>
      <c r="AS999" s="106">
        <v>36536941</v>
      </c>
    </row>
    <row r="1000" spans="40:45" x14ac:dyDescent="0.25">
      <c r="AN1000" s="106" t="s">
        <v>1100</v>
      </c>
      <c r="AO1000" s="106"/>
      <c r="AP1000" s="106"/>
      <c r="AQ1000" s="106" t="s">
        <v>1030</v>
      </c>
      <c r="AR1000" s="106" t="s">
        <v>1097</v>
      </c>
      <c r="AS1000" s="106">
        <v>230436</v>
      </c>
    </row>
    <row r="1001" spans="40:45" x14ac:dyDescent="0.25">
      <c r="AN1001" s="106" t="s">
        <v>1100</v>
      </c>
      <c r="AO1001" s="106"/>
      <c r="AP1001" s="106"/>
      <c r="AQ1001" s="106" t="s">
        <v>1031</v>
      </c>
      <c r="AR1001" s="106" t="s">
        <v>1097</v>
      </c>
      <c r="AS1001" s="106">
        <v>53049</v>
      </c>
    </row>
    <row r="1002" spans="40:45" x14ac:dyDescent="0.25">
      <c r="AN1002" s="106" t="s">
        <v>1100</v>
      </c>
      <c r="AO1002" s="106"/>
      <c r="AP1002" s="106"/>
      <c r="AQ1002" s="106" t="s">
        <v>1032</v>
      </c>
      <c r="AR1002" s="106" t="s">
        <v>1097</v>
      </c>
      <c r="AS1002" s="106">
        <v>192824</v>
      </c>
    </row>
    <row r="1003" spans="40:45" x14ac:dyDescent="0.25">
      <c r="AN1003" s="106" t="s">
        <v>1100</v>
      </c>
      <c r="AO1003" s="106"/>
      <c r="AP1003" s="106"/>
      <c r="AQ1003" s="106" t="s">
        <v>1033</v>
      </c>
      <c r="AR1003" s="106" t="s">
        <v>1097</v>
      </c>
      <c r="AS1003" s="106">
        <v>8810</v>
      </c>
    </row>
    <row r="1004" spans="40:45" x14ac:dyDescent="0.25">
      <c r="AN1004" s="106" t="s">
        <v>1100</v>
      </c>
      <c r="AO1004" s="106"/>
      <c r="AP1004" s="106"/>
      <c r="AQ1004" s="106" t="s">
        <v>1034</v>
      </c>
      <c r="AR1004" s="106" t="s">
        <v>1097</v>
      </c>
      <c r="AS1004" s="106">
        <v>118511</v>
      </c>
    </row>
    <row r="1005" spans="40:45" x14ac:dyDescent="0.25">
      <c r="AN1005" s="106" t="s">
        <v>1100</v>
      </c>
      <c r="AO1005" s="106"/>
      <c r="AP1005" s="106"/>
      <c r="AQ1005" s="106" t="s">
        <v>1035</v>
      </c>
      <c r="AR1005" s="106" t="s">
        <v>1097</v>
      </c>
      <c r="AS1005" s="106">
        <v>68100</v>
      </c>
    </row>
    <row r="1006" spans="40:45" x14ac:dyDescent="0.25">
      <c r="AN1006" s="106" t="s">
        <v>1100</v>
      </c>
      <c r="AO1006" s="106"/>
      <c r="AP1006" s="106"/>
      <c r="AQ1006" s="106" t="s">
        <v>1036</v>
      </c>
      <c r="AR1006" s="106" t="s">
        <v>1097</v>
      </c>
      <c r="AS1006" s="106">
        <v>1012</v>
      </c>
    </row>
    <row r="1007" spans="40:45" x14ac:dyDescent="0.25">
      <c r="AN1007" s="106" t="s">
        <v>1100</v>
      </c>
      <c r="AO1007" s="106"/>
      <c r="AP1007" s="106"/>
      <c r="AQ1007" s="106" t="s">
        <v>1037</v>
      </c>
      <c r="AR1007" s="106" t="s">
        <v>1097</v>
      </c>
      <c r="AS1007" s="106">
        <v>80603</v>
      </c>
    </row>
    <row r="1008" spans="40:45" x14ac:dyDescent="0.25">
      <c r="AN1008" s="106" t="s">
        <v>1100</v>
      </c>
      <c r="AO1008" s="106"/>
      <c r="AP1008" s="106"/>
      <c r="AQ1008" s="106" t="s">
        <v>1038</v>
      </c>
      <c r="AR1008" s="106" t="s">
        <v>1097</v>
      </c>
      <c r="AS1008" s="106">
        <v>105214</v>
      </c>
    </row>
    <row r="1009" spans="40:45" x14ac:dyDescent="0.25">
      <c r="AN1009" s="106" t="s">
        <v>1100</v>
      </c>
      <c r="AO1009" s="106"/>
      <c r="AP1009" s="106"/>
      <c r="AQ1009" s="106" t="s">
        <v>3</v>
      </c>
      <c r="AR1009" s="106" t="s">
        <v>1097</v>
      </c>
      <c r="AS1009" s="106">
        <v>858559</v>
      </c>
    </row>
    <row r="1010" spans="40:45" x14ac:dyDescent="0.25">
      <c r="AN1010" s="106" t="s">
        <v>1101</v>
      </c>
      <c r="AO1010" s="106"/>
      <c r="AP1010" s="106"/>
      <c r="AQ1010" s="106" t="s">
        <v>1030</v>
      </c>
      <c r="AR1010" s="106" t="s">
        <v>1097</v>
      </c>
      <c r="AS1010" s="106">
        <v>126330</v>
      </c>
    </row>
    <row r="1011" spans="40:45" x14ac:dyDescent="0.25">
      <c r="AN1011" s="106" t="s">
        <v>1101</v>
      </c>
      <c r="AO1011" s="106"/>
      <c r="AP1011" s="106"/>
      <c r="AQ1011" s="106" t="s">
        <v>1031</v>
      </c>
      <c r="AR1011" s="106" t="s">
        <v>1097</v>
      </c>
      <c r="AS1011" s="106">
        <v>36231</v>
      </c>
    </row>
    <row r="1012" spans="40:45" x14ac:dyDescent="0.25">
      <c r="AN1012" s="106" t="s">
        <v>1101</v>
      </c>
      <c r="AO1012" s="106"/>
      <c r="AP1012" s="106"/>
      <c r="AQ1012" s="106" t="s">
        <v>1032</v>
      </c>
      <c r="AR1012" s="106" t="s">
        <v>1097</v>
      </c>
      <c r="AS1012" s="106">
        <v>6819</v>
      </c>
    </row>
    <row r="1013" spans="40:45" x14ac:dyDescent="0.25">
      <c r="AN1013" s="106" t="s">
        <v>1101</v>
      </c>
      <c r="AO1013" s="106"/>
      <c r="AP1013" s="106"/>
      <c r="AQ1013" s="106" t="s">
        <v>1033</v>
      </c>
      <c r="AR1013" s="106" t="s">
        <v>1097</v>
      </c>
      <c r="AS1013" s="106">
        <v>11253</v>
      </c>
    </row>
    <row r="1014" spans="40:45" x14ac:dyDescent="0.25">
      <c r="AN1014" s="106" t="s">
        <v>1101</v>
      </c>
      <c r="AO1014" s="106"/>
      <c r="AP1014" s="106"/>
      <c r="AQ1014" s="106" t="s">
        <v>1034</v>
      </c>
      <c r="AR1014" s="106" t="s">
        <v>1097</v>
      </c>
      <c r="AS1014" s="106">
        <v>284050</v>
      </c>
    </row>
    <row r="1015" spans="40:45" x14ac:dyDescent="0.25">
      <c r="AN1015" s="106" t="s">
        <v>1101</v>
      </c>
      <c r="AO1015" s="106"/>
      <c r="AP1015" s="106"/>
      <c r="AQ1015" s="106" t="s">
        <v>1035</v>
      </c>
      <c r="AR1015" s="106" t="s">
        <v>1097</v>
      </c>
      <c r="AS1015" s="106">
        <v>662195</v>
      </c>
    </row>
    <row r="1016" spans="40:45" x14ac:dyDescent="0.25">
      <c r="AN1016" s="106" t="s">
        <v>1101</v>
      </c>
      <c r="AO1016" s="106"/>
      <c r="AP1016" s="106"/>
      <c r="AQ1016" s="106" t="s">
        <v>1036</v>
      </c>
      <c r="AR1016" s="106" t="s">
        <v>1097</v>
      </c>
      <c r="AS1016" s="106">
        <v>6078</v>
      </c>
    </row>
    <row r="1017" spans="40:45" x14ac:dyDescent="0.25">
      <c r="AN1017" s="106" t="s">
        <v>1101</v>
      </c>
      <c r="AO1017" s="106"/>
      <c r="AP1017" s="106"/>
      <c r="AQ1017" s="106" t="s">
        <v>1037</v>
      </c>
      <c r="AR1017" s="106" t="s">
        <v>1097</v>
      </c>
      <c r="AS1017" s="106">
        <v>265706</v>
      </c>
    </row>
    <row r="1018" spans="40:45" x14ac:dyDescent="0.25">
      <c r="AN1018" s="106" t="s">
        <v>1101</v>
      </c>
      <c r="AO1018" s="106"/>
      <c r="AP1018" s="106"/>
      <c r="AQ1018" s="106" t="s">
        <v>1038</v>
      </c>
      <c r="AR1018" s="106" t="s">
        <v>1097</v>
      </c>
      <c r="AS1018" s="106">
        <v>11905</v>
      </c>
    </row>
    <row r="1019" spans="40:45" x14ac:dyDescent="0.25">
      <c r="AN1019" s="106" t="s">
        <v>1101</v>
      </c>
      <c r="AO1019" s="106"/>
      <c r="AP1019" s="106"/>
      <c r="AQ1019" s="106" t="s">
        <v>3</v>
      </c>
      <c r="AR1019" s="106" t="s">
        <v>1097</v>
      </c>
      <c r="AS1019" s="106">
        <v>1410567</v>
      </c>
    </row>
    <row r="1020" spans="40:45" x14ac:dyDescent="0.25">
      <c r="AN1020" s="106" t="s">
        <v>1098</v>
      </c>
      <c r="AO1020" s="106" t="s">
        <v>1040</v>
      </c>
      <c r="AP1020" s="106"/>
      <c r="AQ1020" s="106" t="s">
        <v>1030</v>
      </c>
      <c r="AR1020" s="106" t="s">
        <v>1097</v>
      </c>
      <c r="AS1020" s="106">
        <v>1003642</v>
      </c>
    </row>
    <row r="1021" spans="40:45" x14ac:dyDescent="0.25">
      <c r="AN1021" s="106" t="s">
        <v>1098</v>
      </c>
      <c r="AO1021" s="106" t="s">
        <v>1040</v>
      </c>
      <c r="AP1021" s="106"/>
      <c r="AQ1021" s="106" t="s">
        <v>1031</v>
      </c>
      <c r="AR1021" s="106" t="s">
        <v>1097</v>
      </c>
      <c r="AS1021" s="106">
        <v>357810</v>
      </c>
    </row>
    <row r="1022" spans="40:45" x14ac:dyDescent="0.25">
      <c r="AN1022" s="106" t="s">
        <v>1098</v>
      </c>
      <c r="AO1022" s="106" t="s">
        <v>1040</v>
      </c>
      <c r="AP1022" s="106"/>
      <c r="AQ1022" s="106" t="s">
        <v>1032</v>
      </c>
      <c r="AR1022" s="106" t="s">
        <v>1097</v>
      </c>
      <c r="AS1022" s="106">
        <v>671401</v>
      </c>
    </row>
    <row r="1023" spans="40:45" x14ac:dyDescent="0.25">
      <c r="AN1023" s="106" t="s">
        <v>1098</v>
      </c>
      <c r="AO1023" s="106" t="s">
        <v>1040</v>
      </c>
      <c r="AP1023" s="106"/>
      <c r="AQ1023" s="106" t="s">
        <v>1033</v>
      </c>
      <c r="AR1023" s="106" t="s">
        <v>1097</v>
      </c>
      <c r="AS1023" s="106">
        <v>2454123</v>
      </c>
    </row>
    <row r="1024" spans="40:45" x14ac:dyDescent="0.25">
      <c r="AN1024" s="106" t="s">
        <v>1098</v>
      </c>
      <c r="AO1024" s="106" t="s">
        <v>1040</v>
      </c>
      <c r="AP1024" s="106"/>
      <c r="AQ1024" s="106" t="s">
        <v>1034</v>
      </c>
      <c r="AR1024" s="106" t="s">
        <v>1097</v>
      </c>
      <c r="AS1024" s="106">
        <v>524053</v>
      </c>
    </row>
    <row r="1025" spans="40:45" x14ac:dyDescent="0.25">
      <c r="AN1025" s="106" t="s">
        <v>1098</v>
      </c>
      <c r="AO1025" s="106" t="s">
        <v>1040</v>
      </c>
      <c r="AP1025" s="106"/>
      <c r="AQ1025" s="106" t="s">
        <v>1035</v>
      </c>
      <c r="AR1025" s="106" t="s">
        <v>1097</v>
      </c>
      <c r="AS1025" s="106">
        <v>1118509</v>
      </c>
    </row>
    <row r="1026" spans="40:45" x14ac:dyDescent="0.25">
      <c r="AN1026" s="106" t="s">
        <v>1098</v>
      </c>
      <c r="AO1026" s="106" t="s">
        <v>1040</v>
      </c>
      <c r="AP1026" s="106"/>
      <c r="AQ1026" s="106" t="s">
        <v>1036</v>
      </c>
      <c r="AR1026" s="106" t="s">
        <v>1097</v>
      </c>
      <c r="AS1026" s="106">
        <v>180349</v>
      </c>
    </row>
    <row r="1027" spans="40:45" x14ac:dyDescent="0.25">
      <c r="AN1027" s="106" t="s">
        <v>1098</v>
      </c>
      <c r="AO1027" s="106" t="s">
        <v>1040</v>
      </c>
      <c r="AP1027" s="106"/>
      <c r="AQ1027" s="106" t="s">
        <v>1037</v>
      </c>
      <c r="AR1027" s="106" t="s">
        <v>1097</v>
      </c>
      <c r="AS1027" s="106">
        <v>943163</v>
      </c>
    </row>
    <row r="1028" spans="40:45" x14ac:dyDescent="0.25">
      <c r="AN1028" s="106" t="s">
        <v>1098</v>
      </c>
      <c r="AO1028" s="106" t="s">
        <v>1040</v>
      </c>
      <c r="AP1028" s="106"/>
      <c r="AQ1028" s="106" t="s">
        <v>1038</v>
      </c>
      <c r="AR1028" s="106" t="s">
        <v>1097</v>
      </c>
      <c r="AS1028" s="106">
        <v>361341</v>
      </c>
    </row>
    <row r="1029" spans="40:45" x14ac:dyDescent="0.25">
      <c r="AN1029" s="106" t="s">
        <v>1098</v>
      </c>
      <c r="AO1029" s="106" t="s">
        <v>1040</v>
      </c>
      <c r="AP1029" s="106"/>
      <c r="AQ1029" s="106" t="s">
        <v>3</v>
      </c>
      <c r="AR1029" s="106" t="s">
        <v>1097</v>
      </c>
      <c r="AS1029" s="106">
        <v>7614393</v>
      </c>
    </row>
    <row r="1030" spans="40:45" x14ac:dyDescent="0.25">
      <c r="AN1030" s="106" t="s">
        <v>1098</v>
      </c>
      <c r="AO1030" s="106" t="s">
        <v>1102</v>
      </c>
      <c r="AP1030" s="106"/>
      <c r="AQ1030" s="106" t="s">
        <v>1030</v>
      </c>
      <c r="AR1030" s="106" t="s">
        <v>1097</v>
      </c>
      <c r="AS1030" s="106">
        <v>699465</v>
      </c>
    </row>
    <row r="1031" spans="40:45" x14ac:dyDescent="0.25">
      <c r="AN1031" s="106" t="s">
        <v>1098</v>
      </c>
      <c r="AO1031" s="106" t="s">
        <v>1102</v>
      </c>
      <c r="AP1031" s="106"/>
      <c r="AQ1031" s="106" t="s">
        <v>1031</v>
      </c>
      <c r="AR1031" s="106" t="s">
        <v>1097</v>
      </c>
      <c r="AS1031" s="106">
        <v>194720</v>
      </c>
    </row>
    <row r="1032" spans="40:45" x14ac:dyDescent="0.25">
      <c r="AN1032" s="106" t="s">
        <v>1098</v>
      </c>
      <c r="AO1032" s="106" t="s">
        <v>1102</v>
      </c>
      <c r="AP1032" s="106"/>
      <c r="AQ1032" s="106" t="s">
        <v>1032</v>
      </c>
      <c r="AR1032" s="106" t="s">
        <v>1097</v>
      </c>
      <c r="AS1032" s="106">
        <v>403015</v>
      </c>
    </row>
    <row r="1033" spans="40:45" x14ac:dyDescent="0.25">
      <c r="AN1033" s="106" t="s">
        <v>1098</v>
      </c>
      <c r="AO1033" s="106" t="s">
        <v>1102</v>
      </c>
      <c r="AP1033" s="106"/>
      <c r="AQ1033" s="106" t="s">
        <v>1033</v>
      </c>
      <c r="AR1033" s="106" t="s">
        <v>1097</v>
      </c>
      <c r="AS1033" s="106">
        <v>2081249</v>
      </c>
    </row>
    <row r="1034" spans="40:45" x14ac:dyDescent="0.25">
      <c r="AN1034" s="106" t="s">
        <v>1098</v>
      </c>
      <c r="AO1034" s="106" t="s">
        <v>1102</v>
      </c>
      <c r="AP1034" s="106"/>
      <c r="AQ1034" s="106" t="s">
        <v>1034</v>
      </c>
      <c r="AR1034" s="106" t="s">
        <v>1097</v>
      </c>
      <c r="AS1034" s="106">
        <v>414673</v>
      </c>
    </row>
    <row r="1035" spans="40:45" x14ac:dyDescent="0.25">
      <c r="AN1035" s="106" t="s">
        <v>1098</v>
      </c>
      <c r="AO1035" s="106" t="s">
        <v>1102</v>
      </c>
      <c r="AP1035" s="106"/>
      <c r="AQ1035" s="106" t="s">
        <v>1035</v>
      </c>
      <c r="AR1035" s="106" t="s">
        <v>1097</v>
      </c>
      <c r="AS1035" s="106">
        <v>928016</v>
      </c>
    </row>
    <row r="1036" spans="40:45" x14ac:dyDescent="0.25">
      <c r="AN1036" s="106" t="s">
        <v>1098</v>
      </c>
      <c r="AO1036" s="106" t="s">
        <v>1102</v>
      </c>
      <c r="AP1036" s="106"/>
      <c r="AQ1036" s="106" t="s">
        <v>1036</v>
      </c>
      <c r="AR1036" s="106" t="s">
        <v>1097</v>
      </c>
      <c r="AS1036" s="106">
        <v>150694</v>
      </c>
    </row>
    <row r="1037" spans="40:45" x14ac:dyDescent="0.25">
      <c r="AN1037" s="106" t="s">
        <v>1098</v>
      </c>
      <c r="AO1037" s="106" t="s">
        <v>1102</v>
      </c>
      <c r="AP1037" s="106"/>
      <c r="AQ1037" s="106" t="s">
        <v>1037</v>
      </c>
      <c r="AR1037" s="106" t="s">
        <v>1097</v>
      </c>
      <c r="AS1037" s="106">
        <v>821546</v>
      </c>
    </row>
    <row r="1038" spans="40:45" x14ac:dyDescent="0.25">
      <c r="AN1038" s="106" t="s">
        <v>1098</v>
      </c>
      <c r="AO1038" s="106" t="s">
        <v>1102</v>
      </c>
      <c r="AP1038" s="106"/>
      <c r="AQ1038" s="106" t="s">
        <v>1038</v>
      </c>
      <c r="AR1038" s="106" t="s">
        <v>1097</v>
      </c>
      <c r="AS1038" s="106">
        <v>288309</v>
      </c>
    </row>
    <row r="1039" spans="40:45" x14ac:dyDescent="0.25">
      <c r="AN1039" s="106" t="s">
        <v>1098</v>
      </c>
      <c r="AO1039" s="106" t="s">
        <v>1102</v>
      </c>
      <c r="AP1039" s="106"/>
      <c r="AQ1039" s="106" t="s">
        <v>3</v>
      </c>
      <c r="AR1039" s="106" t="s">
        <v>1097</v>
      </c>
      <c r="AS1039" s="106">
        <v>5981688</v>
      </c>
    </row>
    <row r="1040" spans="40:45" x14ac:dyDescent="0.25">
      <c r="AN1040" s="106" t="s">
        <v>1098</v>
      </c>
      <c r="AO1040" s="106" t="s">
        <v>1103</v>
      </c>
      <c r="AP1040" s="106"/>
      <c r="AQ1040" s="106" t="s">
        <v>1030</v>
      </c>
      <c r="AR1040" s="106" t="s">
        <v>1097</v>
      </c>
      <c r="AS1040" s="106">
        <v>227993</v>
      </c>
    </row>
    <row r="1041" spans="40:45" x14ac:dyDescent="0.25">
      <c r="AN1041" s="106" t="s">
        <v>1098</v>
      </c>
      <c r="AO1041" s="106" t="s">
        <v>1103</v>
      </c>
      <c r="AP1041" s="106"/>
      <c r="AQ1041" s="106" t="s">
        <v>1031</v>
      </c>
      <c r="AR1041" s="106" t="s">
        <v>1097</v>
      </c>
      <c r="AS1041" s="106">
        <v>139833</v>
      </c>
    </row>
    <row r="1042" spans="40:45" x14ac:dyDescent="0.25">
      <c r="AN1042" s="106" t="s">
        <v>1098</v>
      </c>
      <c r="AO1042" s="106" t="s">
        <v>1103</v>
      </c>
      <c r="AP1042" s="106"/>
      <c r="AQ1042" s="106" t="s">
        <v>1032</v>
      </c>
      <c r="AR1042" s="106" t="s">
        <v>1097</v>
      </c>
      <c r="AS1042" s="106">
        <v>214751</v>
      </c>
    </row>
    <row r="1043" spans="40:45" x14ac:dyDescent="0.25">
      <c r="AN1043" s="106" t="s">
        <v>1098</v>
      </c>
      <c r="AO1043" s="106" t="s">
        <v>1103</v>
      </c>
      <c r="AP1043" s="106"/>
      <c r="AQ1043" s="106" t="s">
        <v>1033</v>
      </c>
      <c r="AR1043" s="106" t="s">
        <v>1097</v>
      </c>
      <c r="AS1043" s="106">
        <v>311012</v>
      </c>
    </row>
    <row r="1044" spans="40:45" x14ac:dyDescent="0.25">
      <c r="AN1044" s="106" t="s">
        <v>1098</v>
      </c>
      <c r="AO1044" s="106" t="s">
        <v>1103</v>
      </c>
      <c r="AP1044" s="106"/>
      <c r="AQ1044" s="106" t="s">
        <v>1034</v>
      </c>
      <c r="AR1044" s="106" t="s">
        <v>1097</v>
      </c>
      <c r="AS1044" s="106">
        <v>84045</v>
      </c>
    </row>
    <row r="1045" spans="40:45" x14ac:dyDescent="0.25">
      <c r="AN1045" s="106" t="s">
        <v>1098</v>
      </c>
      <c r="AO1045" s="106" t="s">
        <v>1103</v>
      </c>
      <c r="AP1045" s="106"/>
      <c r="AQ1045" s="106" t="s">
        <v>1035</v>
      </c>
      <c r="AR1045" s="106" t="s">
        <v>1097</v>
      </c>
      <c r="AS1045" s="106">
        <v>172432</v>
      </c>
    </row>
    <row r="1046" spans="40:45" x14ac:dyDescent="0.25">
      <c r="AN1046" s="106" t="s">
        <v>1098</v>
      </c>
      <c r="AO1046" s="106" t="s">
        <v>1103</v>
      </c>
      <c r="AP1046" s="106"/>
      <c r="AQ1046" s="106" t="s">
        <v>1036</v>
      </c>
      <c r="AR1046" s="106" t="s">
        <v>1097</v>
      </c>
      <c r="AS1046" s="106">
        <v>25070</v>
      </c>
    </row>
    <row r="1047" spans="40:45" x14ac:dyDescent="0.25">
      <c r="AN1047" s="106" t="s">
        <v>1098</v>
      </c>
      <c r="AO1047" s="106" t="s">
        <v>1103</v>
      </c>
      <c r="AP1047" s="106"/>
      <c r="AQ1047" s="106" t="s">
        <v>1037</v>
      </c>
      <c r="AR1047" s="106" t="s">
        <v>1097</v>
      </c>
      <c r="AS1047" s="106">
        <v>113644</v>
      </c>
    </row>
    <row r="1048" spans="40:45" x14ac:dyDescent="0.25">
      <c r="AN1048" s="106" t="s">
        <v>1098</v>
      </c>
      <c r="AO1048" s="106" t="s">
        <v>1103</v>
      </c>
      <c r="AP1048" s="106"/>
      <c r="AQ1048" s="106" t="s">
        <v>1038</v>
      </c>
      <c r="AR1048" s="106" t="s">
        <v>1097</v>
      </c>
      <c r="AS1048" s="106">
        <v>17461</v>
      </c>
    </row>
    <row r="1049" spans="40:45" x14ac:dyDescent="0.25">
      <c r="AN1049" s="106" t="s">
        <v>1098</v>
      </c>
      <c r="AO1049" s="106" t="s">
        <v>1103</v>
      </c>
      <c r="AP1049" s="106"/>
      <c r="AQ1049" s="106" t="s">
        <v>3</v>
      </c>
      <c r="AR1049" s="106" t="s">
        <v>1097</v>
      </c>
      <c r="AS1049" s="106">
        <v>1306241</v>
      </c>
    </row>
    <row r="1050" spans="40:45" x14ac:dyDescent="0.25">
      <c r="AN1050" s="106" t="s">
        <v>1098</v>
      </c>
      <c r="AO1050" s="106" t="s">
        <v>1104</v>
      </c>
      <c r="AP1050" s="106"/>
      <c r="AQ1050" s="106" t="s">
        <v>1030</v>
      </c>
      <c r="AR1050" s="106" t="s">
        <v>1097</v>
      </c>
      <c r="AS1050" s="106">
        <v>70660</v>
      </c>
    </row>
    <row r="1051" spans="40:45" x14ac:dyDescent="0.25">
      <c r="AN1051" s="106" t="s">
        <v>1098</v>
      </c>
      <c r="AO1051" s="106" t="s">
        <v>1104</v>
      </c>
      <c r="AP1051" s="106"/>
      <c r="AQ1051" s="106" t="s">
        <v>1031</v>
      </c>
      <c r="AR1051" s="106" t="s">
        <v>1097</v>
      </c>
      <c r="AS1051" s="106">
        <v>21581</v>
      </c>
    </row>
    <row r="1052" spans="40:45" x14ac:dyDescent="0.25">
      <c r="AN1052" s="106" t="s">
        <v>1098</v>
      </c>
      <c r="AO1052" s="106" t="s">
        <v>1104</v>
      </c>
      <c r="AP1052" s="106"/>
      <c r="AQ1052" s="106" t="s">
        <v>1032</v>
      </c>
      <c r="AR1052" s="106" t="s">
        <v>1097</v>
      </c>
      <c r="AS1052" s="106">
        <v>53523</v>
      </c>
    </row>
    <row r="1053" spans="40:45" x14ac:dyDescent="0.25">
      <c r="AN1053" s="106" t="s">
        <v>1098</v>
      </c>
      <c r="AO1053" s="106" t="s">
        <v>1104</v>
      </c>
      <c r="AP1053" s="106"/>
      <c r="AQ1053" s="106" t="s">
        <v>1033</v>
      </c>
      <c r="AR1053" s="106" t="s">
        <v>1097</v>
      </c>
      <c r="AS1053" s="106">
        <v>55221</v>
      </c>
    </row>
    <row r="1054" spans="40:45" x14ac:dyDescent="0.25">
      <c r="AN1054" s="106" t="s">
        <v>1098</v>
      </c>
      <c r="AO1054" s="106" t="s">
        <v>1104</v>
      </c>
      <c r="AP1054" s="106"/>
      <c r="AQ1054" s="106" t="s">
        <v>1034</v>
      </c>
      <c r="AR1054" s="106" t="s">
        <v>1097</v>
      </c>
      <c r="AS1054" s="106">
        <v>17239</v>
      </c>
    </row>
    <row r="1055" spans="40:45" x14ac:dyDescent="0.25">
      <c r="AN1055" s="106" t="s">
        <v>1098</v>
      </c>
      <c r="AO1055" s="106" t="s">
        <v>1104</v>
      </c>
      <c r="AP1055" s="106"/>
      <c r="AQ1055" s="106" t="s">
        <v>1035</v>
      </c>
      <c r="AR1055" s="106" t="s">
        <v>1097</v>
      </c>
      <c r="AS1055" s="106">
        <v>16868</v>
      </c>
    </row>
    <row r="1056" spans="40:45" x14ac:dyDescent="0.25">
      <c r="AN1056" s="106" t="s">
        <v>1098</v>
      </c>
      <c r="AO1056" s="106" t="s">
        <v>1104</v>
      </c>
      <c r="AP1056" s="106"/>
      <c r="AQ1056" s="106" t="s">
        <v>1036</v>
      </c>
      <c r="AR1056" s="106" t="s">
        <v>1097</v>
      </c>
      <c r="AS1056" s="106">
        <v>3841</v>
      </c>
    </row>
    <row r="1057" spans="40:45" x14ac:dyDescent="0.25">
      <c r="AN1057" s="106" t="s">
        <v>1098</v>
      </c>
      <c r="AO1057" s="106" t="s">
        <v>1104</v>
      </c>
      <c r="AP1057" s="106"/>
      <c r="AQ1057" s="106" t="s">
        <v>1037</v>
      </c>
      <c r="AR1057" s="106" t="s">
        <v>1097</v>
      </c>
      <c r="AS1057" s="106">
        <v>7166</v>
      </c>
    </row>
    <row r="1058" spans="40:45" x14ac:dyDescent="0.25">
      <c r="AN1058" s="106" t="s">
        <v>1098</v>
      </c>
      <c r="AO1058" s="106" t="s">
        <v>1104</v>
      </c>
      <c r="AP1058" s="106"/>
      <c r="AQ1058" s="106" t="s">
        <v>1038</v>
      </c>
      <c r="AR1058" s="106" t="s">
        <v>1097</v>
      </c>
      <c r="AS1058" s="106">
        <v>51012</v>
      </c>
    </row>
    <row r="1059" spans="40:45" x14ac:dyDescent="0.25">
      <c r="AN1059" s="106" t="s">
        <v>1098</v>
      </c>
      <c r="AO1059" s="106" t="s">
        <v>1104</v>
      </c>
      <c r="AP1059" s="106"/>
      <c r="AQ1059" s="106" t="s">
        <v>3</v>
      </c>
      <c r="AR1059" s="106" t="s">
        <v>1097</v>
      </c>
      <c r="AS1059" s="106">
        <v>297111</v>
      </c>
    </row>
    <row r="1060" spans="40:45" x14ac:dyDescent="0.25">
      <c r="AN1060" s="106" t="s">
        <v>1098</v>
      </c>
      <c r="AO1060" s="106" t="s">
        <v>1105</v>
      </c>
      <c r="AP1060" s="106"/>
      <c r="AQ1060" s="106" t="s">
        <v>1030</v>
      </c>
      <c r="AR1060" s="106" t="s">
        <v>1097</v>
      </c>
      <c r="AS1060" s="106">
        <v>5524</v>
      </c>
    </row>
    <row r="1061" spans="40:45" x14ac:dyDescent="0.25">
      <c r="AN1061" s="106" t="s">
        <v>1098</v>
      </c>
      <c r="AO1061" s="106" t="s">
        <v>1105</v>
      </c>
      <c r="AP1061" s="106"/>
      <c r="AQ1061" s="106" t="s">
        <v>1031</v>
      </c>
      <c r="AR1061" s="106" t="s">
        <v>1097</v>
      </c>
      <c r="AS1061" s="106">
        <v>1676</v>
      </c>
    </row>
    <row r="1062" spans="40:45" x14ac:dyDescent="0.25">
      <c r="AN1062" s="106" t="s">
        <v>1098</v>
      </c>
      <c r="AO1062" s="106" t="s">
        <v>1105</v>
      </c>
      <c r="AP1062" s="106"/>
      <c r="AQ1062" s="106" t="s">
        <v>1032</v>
      </c>
      <c r="AR1062" s="106" t="s">
        <v>1097</v>
      </c>
      <c r="AS1062" s="106">
        <v>112</v>
      </c>
    </row>
    <row r="1063" spans="40:45" x14ac:dyDescent="0.25">
      <c r="AN1063" s="106" t="s">
        <v>1098</v>
      </c>
      <c r="AO1063" s="106" t="s">
        <v>1105</v>
      </c>
      <c r="AP1063" s="106"/>
      <c r="AQ1063" s="106" t="s">
        <v>1033</v>
      </c>
      <c r="AR1063" s="106" t="s">
        <v>1097</v>
      </c>
      <c r="AS1063" s="106">
        <v>6641</v>
      </c>
    </row>
    <row r="1064" spans="40:45" x14ac:dyDescent="0.25">
      <c r="AN1064" s="106" t="s">
        <v>1098</v>
      </c>
      <c r="AO1064" s="106" t="s">
        <v>1105</v>
      </c>
      <c r="AP1064" s="106"/>
      <c r="AQ1064" s="106" t="s">
        <v>1034</v>
      </c>
      <c r="AR1064" s="106" t="s">
        <v>1097</v>
      </c>
      <c r="AS1064" s="106">
        <v>8096</v>
      </c>
    </row>
    <row r="1065" spans="40:45" x14ac:dyDescent="0.25">
      <c r="AN1065" s="106" t="s">
        <v>1098</v>
      </c>
      <c r="AO1065" s="106" t="s">
        <v>1105</v>
      </c>
      <c r="AP1065" s="106"/>
      <c r="AQ1065" s="106" t="s">
        <v>1035</v>
      </c>
      <c r="AR1065" s="106" t="s">
        <v>1097</v>
      </c>
      <c r="AS1065" s="106">
        <v>1193</v>
      </c>
    </row>
    <row r="1066" spans="40:45" x14ac:dyDescent="0.25">
      <c r="AN1066" s="106" t="s">
        <v>1098</v>
      </c>
      <c r="AO1066" s="106" t="s">
        <v>1105</v>
      </c>
      <c r="AP1066" s="106"/>
      <c r="AQ1066" s="106" t="s">
        <v>1036</v>
      </c>
      <c r="AR1066" s="106" t="s">
        <v>1097</v>
      </c>
      <c r="AS1066" s="106">
        <v>744</v>
      </c>
    </row>
    <row r="1067" spans="40:45" x14ac:dyDescent="0.25">
      <c r="AN1067" s="106" t="s">
        <v>1098</v>
      </c>
      <c r="AO1067" s="106" t="s">
        <v>1105</v>
      </c>
      <c r="AP1067" s="106"/>
      <c r="AQ1067" s="106" t="s">
        <v>1037</v>
      </c>
      <c r="AR1067" s="106" t="s">
        <v>1097</v>
      </c>
      <c r="AS1067" s="106">
        <v>807</v>
      </c>
    </row>
    <row r="1068" spans="40:45" x14ac:dyDescent="0.25">
      <c r="AN1068" s="106" t="s">
        <v>1098</v>
      </c>
      <c r="AO1068" s="106" t="s">
        <v>1105</v>
      </c>
      <c r="AP1068" s="106"/>
      <c r="AQ1068" s="106" t="s">
        <v>1038</v>
      </c>
      <c r="AR1068" s="106" t="s">
        <v>1097</v>
      </c>
      <c r="AS1068" s="106">
        <v>4559</v>
      </c>
    </row>
    <row r="1069" spans="40:45" x14ac:dyDescent="0.25">
      <c r="AN1069" s="106" t="s">
        <v>1098</v>
      </c>
      <c r="AO1069" s="106" t="s">
        <v>1105</v>
      </c>
      <c r="AP1069" s="106"/>
      <c r="AQ1069" s="106" t="s">
        <v>3</v>
      </c>
      <c r="AR1069" s="106" t="s">
        <v>1097</v>
      </c>
      <c r="AS1069" s="106">
        <v>29353</v>
      </c>
    </row>
    <row r="1070" spans="40:45" x14ac:dyDescent="0.25">
      <c r="AN1070" s="106" t="s">
        <v>1106</v>
      </c>
      <c r="AO1070" s="106" t="s">
        <v>1040</v>
      </c>
      <c r="AP1070" s="106"/>
      <c r="AQ1070" s="106" t="s">
        <v>1030</v>
      </c>
      <c r="AR1070" s="106" t="s">
        <v>1097</v>
      </c>
      <c r="AS1070" s="106">
        <v>2738371</v>
      </c>
    </row>
    <row r="1071" spans="40:45" x14ac:dyDescent="0.25">
      <c r="AN1071" s="106" t="s">
        <v>1106</v>
      </c>
      <c r="AO1071" s="106" t="s">
        <v>1040</v>
      </c>
      <c r="AP1071" s="106"/>
      <c r="AQ1071" s="106" t="s">
        <v>1031</v>
      </c>
      <c r="AR1071" s="106" t="s">
        <v>1097</v>
      </c>
      <c r="AS1071" s="106">
        <v>5266438</v>
      </c>
    </row>
    <row r="1072" spans="40:45" x14ac:dyDescent="0.25">
      <c r="AN1072" s="106" t="s">
        <v>1106</v>
      </c>
      <c r="AO1072" s="106" t="s">
        <v>1040</v>
      </c>
      <c r="AP1072" s="106"/>
      <c r="AQ1072" s="106" t="s">
        <v>1032</v>
      </c>
      <c r="AR1072" s="106" t="s">
        <v>1097</v>
      </c>
      <c r="AS1072" s="106">
        <v>16358216</v>
      </c>
    </row>
    <row r="1073" spans="40:45" x14ac:dyDescent="0.25">
      <c r="AN1073" s="106" t="s">
        <v>1106</v>
      </c>
      <c r="AO1073" s="106" t="s">
        <v>1040</v>
      </c>
      <c r="AP1073" s="106"/>
      <c r="AQ1073" s="106" t="s">
        <v>1033</v>
      </c>
      <c r="AR1073" s="106" t="s">
        <v>1097</v>
      </c>
      <c r="AS1073" s="106">
        <v>5161834</v>
      </c>
    </row>
    <row r="1074" spans="40:45" x14ac:dyDescent="0.25">
      <c r="AN1074" s="106" t="s">
        <v>1106</v>
      </c>
      <c r="AO1074" s="106" t="s">
        <v>1040</v>
      </c>
      <c r="AP1074" s="106"/>
      <c r="AQ1074" s="106" t="s">
        <v>1034</v>
      </c>
      <c r="AR1074" s="106" t="s">
        <v>1097</v>
      </c>
      <c r="AS1074" s="106">
        <v>917312</v>
      </c>
    </row>
    <row r="1075" spans="40:45" x14ac:dyDescent="0.25">
      <c r="AN1075" s="106" t="s">
        <v>1106</v>
      </c>
      <c r="AO1075" s="106" t="s">
        <v>1040</v>
      </c>
      <c r="AP1075" s="106"/>
      <c r="AQ1075" s="106" t="s">
        <v>1035</v>
      </c>
      <c r="AR1075" s="106" t="s">
        <v>1097</v>
      </c>
      <c r="AS1075" s="106">
        <v>3474878</v>
      </c>
    </row>
    <row r="1076" spans="40:45" x14ac:dyDescent="0.25">
      <c r="AN1076" s="106" t="s">
        <v>1106</v>
      </c>
      <c r="AO1076" s="106" t="s">
        <v>1040</v>
      </c>
      <c r="AP1076" s="106"/>
      <c r="AQ1076" s="106" t="s">
        <v>1036</v>
      </c>
      <c r="AR1076" s="106" t="s">
        <v>1097</v>
      </c>
      <c r="AS1076" s="106">
        <v>197879</v>
      </c>
    </row>
    <row r="1077" spans="40:45" x14ac:dyDescent="0.25">
      <c r="AN1077" s="106" t="s">
        <v>1106</v>
      </c>
      <c r="AO1077" s="106" t="s">
        <v>1040</v>
      </c>
      <c r="AP1077" s="106"/>
      <c r="AQ1077" s="106" t="s">
        <v>1037</v>
      </c>
      <c r="AR1077" s="106" t="s">
        <v>1097</v>
      </c>
      <c r="AS1077" s="106">
        <v>1177535</v>
      </c>
    </row>
    <row r="1078" spans="40:45" x14ac:dyDescent="0.25">
      <c r="AN1078" s="106" t="s">
        <v>1106</v>
      </c>
      <c r="AO1078" s="106" t="s">
        <v>1040</v>
      </c>
      <c r="AP1078" s="106"/>
      <c r="AQ1078" s="106" t="s">
        <v>1038</v>
      </c>
      <c r="AR1078" s="106" t="s">
        <v>1097</v>
      </c>
      <c r="AS1078" s="106">
        <v>1244478</v>
      </c>
    </row>
    <row r="1079" spans="40:45" x14ac:dyDescent="0.25">
      <c r="AN1079" s="106" t="s">
        <v>1106</v>
      </c>
      <c r="AO1079" s="106" t="s">
        <v>1040</v>
      </c>
      <c r="AP1079" s="106"/>
      <c r="AQ1079" s="106" t="s">
        <v>3</v>
      </c>
      <c r="AR1079" s="106" t="s">
        <v>1097</v>
      </c>
      <c r="AS1079" s="106">
        <v>36536941</v>
      </c>
    </row>
    <row r="1080" spans="40:45" x14ac:dyDescent="0.25">
      <c r="AN1080" s="106" t="s">
        <v>1106</v>
      </c>
      <c r="AO1080" s="106" t="s">
        <v>1107</v>
      </c>
      <c r="AP1080" s="106"/>
      <c r="AQ1080" s="106" t="s">
        <v>1030</v>
      </c>
      <c r="AR1080" s="106" t="s">
        <v>1097</v>
      </c>
      <c r="AS1080" s="106">
        <v>2531525</v>
      </c>
    </row>
    <row r="1081" spans="40:45" x14ac:dyDescent="0.25">
      <c r="AN1081" s="106" t="s">
        <v>1106</v>
      </c>
      <c r="AO1081" s="106" t="s">
        <v>1107</v>
      </c>
      <c r="AP1081" s="106"/>
      <c r="AQ1081" s="106" t="s">
        <v>1031</v>
      </c>
      <c r="AR1081" s="106" t="s">
        <v>1097</v>
      </c>
      <c r="AS1081" s="106">
        <v>4842691</v>
      </c>
    </row>
    <row r="1082" spans="40:45" x14ac:dyDescent="0.25">
      <c r="AN1082" s="106" t="s">
        <v>1106</v>
      </c>
      <c r="AO1082" s="106" t="s">
        <v>1107</v>
      </c>
      <c r="AP1082" s="106"/>
      <c r="AQ1082" s="106" t="s">
        <v>1032</v>
      </c>
      <c r="AR1082" s="106" t="s">
        <v>1097</v>
      </c>
      <c r="AS1082" s="106">
        <v>15771038</v>
      </c>
    </row>
    <row r="1083" spans="40:45" x14ac:dyDescent="0.25">
      <c r="AN1083" s="106" t="s">
        <v>1106</v>
      </c>
      <c r="AO1083" s="106" t="s">
        <v>1107</v>
      </c>
      <c r="AP1083" s="106"/>
      <c r="AQ1083" s="106" t="s">
        <v>1033</v>
      </c>
      <c r="AR1083" s="106" t="s">
        <v>1097</v>
      </c>
      <c r="AS1083" s="106">
        <v>4958908</v>
      </c>
    </row>
    <row r="1084" spans="40:45" x14ac:dyDescent="0.25">
      <c r="AN1084" s="106" t="s">
        <v>1106</v>
      </c>
      <c r="AO1084" s="106" t="s">
        <v>1107</v>
      </c>
      <c r="AP1084" s="106"/>
      <c r="AQ1084" s="106" t="s">
        <v>1034</v>
      </c>
      <c r="AR1084" s="106" t="s">
        <v>1097</v>
      </c>
      <c r="AS1084" s="106">
        <v>821956</v>
      </c>
    </row>
    <row r="1085" spans="40:45" x14ac:dyDescent="0.25">
      <c r="AN1085" s="106" t="s">
        <v>1106</v>
      </c>
      <c r="AO1085" s="106" t="s">
        <v>1107</v>
      </c>
      <c r="AP1085" s="106"/>
      <c r="AQ1085" s="106" t="s">
        <v>1035</v>
      </c>
      <c r="AR1085" s="106" t="s">
        <v>1097</v>
      </c>
      <c r="AS1085" s="106">
        <v>3275973</v>
      </c>
    </row>
    <row r="1086" spans="40:45" x14ac:dyDescent="0.25">
      <c r="AN1086" s="106" t="s">
        <v>1106</v>
      </c>
      <c r="AO1086" s="106" t="s">
        <v>1107</v>
      </c>
      <c r="AP1086" s="106"/>
      <c r="AQ1086" s="106" t="s">
        <v>1036</v>
      </c>
      <c r="AR1086" s="106" t="s">
        <v>1097</v>
      </c>
      <c r="AS1086" s="106">
        <v>116804</v>
      </c>
    </row>
    <row r="1087" spans="40:45" x14ac:dyDescent="0.25">
      <c r="AN1087" s="106" t="s">
        <v>1106</v>
      </c>
      <c r="AO1087" s="106" t="s">
        <v>1107</v>
      </c>
      <c r="AP1087" s="106"/>
      <c r="AQ1087" s="106" t="s">
        <v>1037</v>
      </c>
      <c r="AR1087" s="106" t="s">
        <v>1097</v>
      </c>
      <c r="AS1087" s="106">
        <v>1125944</v>
      </c>
    </row>
    <row r="1088" spans="40:45" x14ac:dyDescent="0.25">
      <c r="AN1088" s="106" t="s">
        <v>1106</v>
      </c>
      <c r="AO1088" s="106" t="s">
        <v>1107</v>
      </c>
      <c r="AP1088" s="106"/>
      <c r="AQ1088" s="106" t="s">
        <v>1038</v>
      </c>
      <c r="AR1088" s="106" t="s">
        <v>1097</v>
      </c>
      <c r="AS1088" s="106">
        <v>641523</v>
      </c>
    </row>
    <row r="1089" spans="40:45" x14ac:dyDescent="0.25">
      <c r="AN1089" s="106" t="s">
        <v>1106</v>
      </c>
      <c r="AO1089" s="106" t="s">
        <v>1107</v>
      </c>
      <c r="AP1089" s="106"/>
      <c r="AQ1089" s="106" t="s">
        <v>3</v>
      </c>
      <c r="AR1089" s="106" t="s">
        <v>1097</v>
      </c>
      <c r="AS1089" s="106">
        <v>34086360</v>
      </c>
    </row>
    <row r="1090" spans="40:45" x14ac:dyDescent="0.25">
      <c r="AN1090" s="106" t="s">
        <v>1106</v>
      </c>
      <c r="AO1090" s="106" t="s">
        <v>1108</v>
      </c>
      <c r="AP1090" s="106"/>
      <c r="AQ1090" s="106" t="s">
        <v>1030</v>
      </c>
      <c r="AR1090" s="106" t="s">
        <v>1097</v>
      </c>
      <c r="AS1090" s="106">
        <v>206846</v>
      </c>
    </row>
    <row r="1091" spans="40:45" x14ac:dyDescent="0.25">
      <c r="AN1091" s="106" t="s">
        <v>1106</v>
      </c>
      <c r="AO1091" s="106" t="s">
        <v>1108</v>
      </c>
      <c r="AP1091" s="106"/>
      <c r="AQ1091" s="106" t="s">
        <v>1031</v>
      </c>
      <c r="AR1091" s="106" t="s">
        <v>1097</v>
      </c>
      <c r="AS1091" s="106">
        <v>423747</v>
      </c>
    </row>
    <row r="1092" spans="40:45" x14ac:dyDescent="0.25">
      <c r="AN1092" s="106" t="s">
        <v>1106</v>
      </c>
      <c r="AO1092" s="106" t="s">
        <v>1108</v>
      </c>
      <c r="AP1092" s="106"/>
      <c r="AQ1092" s="106" t="s">
        <v>1032</v>
      </c>
      <c r="AR1092" s="106" t="s">
        <v>1097</v>
      </c>
      <c r="AS1092" s="106">
        <v>587178</v>
      </c>
    </row>
    <row r="1093" spans="40:45" x14ac:dyDescent="0.25">
      <c r="AN1093" s="106" t="s">
        <v>1106</v>
      </c>
      <c r="AO1093" s="106" t="s">
        <v>1108</v>
      </c>
      <c r="AP1093" s="106"/>
      <c r="AQ1093" s="106" t="s">
        <v>1033</v>
      </c>
      <c r="AR1093" s="106" t="s">
        <v>1097</v>
      </c>
      <c r="AS1093" s="106">
        <v>202926</v>
      </c>
    </row>
    <row r="1094" spans="40:45" x14ac:dyDescent="0.25">
      <c r="AN1094" s="106" t="s">
        <v>1106</v>
      </c>
      <c r="AO1094" s="106" t="s">
        <v>1108</v>
      </c>
      <c r="AP1094" s="106"/>
      <c r="AQ1094" s="106" t="s">
        <v>1034</v>
      </c>
      <c r="AR1094" s="106" t="s">
        <v>1097</v>
      </c>
      <c r="AS1094" s="106">
        <v>95356</v>
      </c>
    </row>
    <row r="1095" spans="40:45" x14ac:dyDescent="0.25">
      <c r="AN1095" s="106" t="s">
        <v>1106</v>
      </c>
      <c r="AO1095" s="106" t="s">
        <v>1108</v>
      </c>
      <c r="AP1095" s="106"/>
      <c r="AQ1095" s="106" t="s">
        <v>1035</v>
      </c>
      <c r="AR1095" s="106" t="s">
        <v>1097</v>
      </c>
      <c r="AS1095" s="106">
        <v>198905</v>
      </c>
    </row>
    <row r="1096" spans="40:45" x14ac:dyDescent="0.25">
      <c r="AN1096" s="106" t="s">
        <v>1106</v>
      </c>
      <c r="AO1096" s="106" t="s">
        <v>1108</v>
      </c>
      <c r="AP1096" s="106"/>
      <c r="AQ1096" s="106" t="s">
        <v>1036</v>
      </c>
      <c r="AR1096" s="106" t="s">
        <v>1097</v>
      </c>
      <c r="AS1096" s="106">
        <v>81075</v>
      </c>
    </row>
    <row r="1097" spans="40:45" x14ac:dyDescent="0.25">
      <c r="AN1097" s="106" t="s">
        <v>1106</v>
      </c>
      <c r="AO1097" s="106" t="s">
        <v>1108</v>
      </c>
      <c r="AP1097" s="106"/>
      <c r="AQ1097" s="106" t="s">
        <v>1037</v>
      </c>
      <c r="AR1097" s="106" t="s">
        <v>1097</v>
      </c>
      <c r="AS1097" s="106">
        <v>51592</v>
      </c>
    </row>
    <row r="1098" spans="40:45" x14ac:dyDescent="0.25">
      <c r="AN1098" s="106" t="s">
        <v>1106</v>
      </c>
      <c r="AO1098" s="106" t="s">
        <v>1108</v>
      </c>
      <c r="AP1098" s="106"/>
      <c r="AQ1098" s="106" t="s">
        <v>1038</v>
      </c>
      <c r="AR1098" s="106" t="s">
        <v>1097</v>
      </c>
      <c r="AS1098" s="106">
        <v>602955</v>
      </c>
    </row>
    <row r="1099" spans="40:45" x14ac:dyDescent="0.25">
      <c r="AN1099" s="106" t="s">
        <v>1106</v>
      </c>
      <c r="AO1099" s="106" t="s">
        <v>1108</v>
      </c>
      <c r="AP1099" s="106"/>
      <c r="AQ1099" s="106" t="s">
        <v>3</v>
      </c>
      <c r="AR1099" s="106" t="s">
        <v>1097</v>
      </c>
      <c r="AS1099" s="106">
        <v>2450581</v>
      </c>
    </row>
    <row r="1100" spans="40:45" x14ac:dyDescent="0.25">
      <c r="AN1100" s="106" t="s">
        <v>1040</v>
      </c>
      <c r="AO1100" s="106"/>
      <c r="AP1100" s="106"/>
      <c r="AQ1100" s="106" t="s">
        <v>1030</v>
      </c>
      <c r="AR1100" s="106" t="s">
        <v>1097</v>
      </c>
      <c r="AS1100" s="106">
        <v>4098779</v>
      </c>
    </row>
    <row r="1101" spans="40:45" x14ac:dyDescent="0.25">
      <c r="AN1101" s="106" t="s">
        <v>1040</v>
      </c>
      <c r="AO1101" s="106"/>
      <c r="AP1101" s="106"/>
      <c r="AQ1101" s="106" t="s">
        <v>1031</v>
      </c>
      <c r="AR1101" s="106" t="s">
        <v>1097</v>
      </c>
      <c r="AS1101" s="106">
        <v>5713528</v>
      </c>
    </row>
    <row r="1102" spans="40:45" x14ac:dyDescent="0.25">
      <c r="AN1102" s="106" t="s">
        <v>1040</v>
      </c>
      <c r="AO1102" s="106"/>
      <c r="AP1102" s="106"/>
      <c r="AQ1102" s="106" t="s">
        <v>1032</v>
      </c>
      <c r="AR1102" s="106" t="s">
        <v>1097</v>
      </c>
      <c r="AS1102" s="106">
        <v>17229260</v>
      </c>
    </row>
    <row r="1103" spans="40:45" x14ac:dyDescent="0.25">
      <c r="AN1103" s="106" t="s">
        <v>1040</v>
      </c>
      <c r="AO1103" s="106"/>
      <c r="AP1103" s="106"/>
      <c r="AQ1103" s="106" t="s">
        <v>1033</v>
      </c>
      <c r="AR1103" s="106" t="s">
        <v>1097</v>
      </c>
      <c r="AS1103" s="106">
        <v>7636020</v>
      </c>
    </row>
    <row r="1104" spans="40:45" x14ac:dyDescent="0.25">
      <c r="AN1104" s="106" t="s">
        <v>1040</v>
      </c>
      <c r="AO1104" s="106"/>
      <c r="AP1104" s="106"/>
      <c r="AQ1104" s="106" t="s">
        <v>1034</v>
      </c>
      <c r="AR1104" s="106" t="s">
        <v>1097</v>
      </c>
      <c r="AS1104" s="106">
        <v>1843926</v>
      </c>
    </row>
    <row r="1105" spans="40:45" x14ac:dyDescent="0.25">
      <c r="AN1105" s="106" t="s">
        <v>1040</v>
      </c>
      <c r="AO1105" s="106"/>
      <c r="AP1105" s="106"/>
      <c r="AQ1105" s="106" t="s">
        <v>1035</v>
      </c>
      <c r="AR1105" s="106" t="s">
        <v>1097</v>
      </c>
      <c r="AS1105" s="106">
        <v>5323682</v>
      </c>
    </row>
    <row r="1106" spans="40:45" x14ac:dyDescent="0.25">
      <c r="AN1106" s="106" t="s">
        <v>1040</v>
      </c>
      <c r="AO1106" s="106"/>
      <c r="AP1106" s="106"/>
      <c r="AQ1106" s="106" t="s">
        <v>1036</v>
      </c>
      <c r="AR1106" s="106" t="s">
        <v>1097</v>
      </c>
      <c r="AS1106" s="106">
        <v>385318</v>
      </c>
    </row>
    <row r="1107" spans="40:45" x14ac:dyDescent="0.25">
      <c r="AN1107" s="106" t="s">
        <v>1040</v>
      </c>
      <c r="AO1107" s="106"/>
      <c r="AP1107" s="106"/>
      <c r="AQ1107" s="106" t="s">
        <v>1037</v>
      </c>
      <c r="AR1107" s="106" t="s">
        <v>1097</v>
      </c>
      <c r="AS1107" s="106">
        <v>2467007</v>
      </c>
    </row>
    <row r="1108" spans="40:45" x14ac:dyDescent="0.25">
      <c r="AN1108" s="106" t="s">
        <v>1040</v>
      </c>
      <c r="AO1108" s="106"/>
      <c r="AP1108" s="106"/>
      <c r="AQ1108" s="106" t="s">
        <v>1038</v>
      </c>
      <c r="AR1108" s="106" t="s">
        <v>1097</v>
      </c>
      <c r="AS1108" s="106">
        <v>1722938</v>
      </c>
    </row>
    <row r="1109" spans="40:45" x14ac:dyDescent="0.25">
      <c r="AN1109" s="106" t="s">
        <v>1040</v>
      </c>
      <c r="AO1109" s="106"/>
      <c r="AP1109" s="106"/>
      <c r="AQ1109" s="106" t="s">
        <v>3</v>
      </c>
      <c r="AR1109" s="106" t="s">
        <v>1097</v>
      </c>
      <c r="AS1109" s="106">
        <v>46420459</v>
      </c>
    </row>
    <row r="1110" spans="40:45" x14ac:dyDescent="0.25">
      <c r="AN1110" s="106" t="s">
        <v>1109</v>
      </c>
      <c r="AO1110" s="106"/>
      <c r="AP1110" s="106"/>
      <c r="AQ1110" s="106" t="s">
        <v>1030</v>
      </c>
      <c r="AR1110" s="106" t="s">
        <v>1097</v>
      </c>
      <c r="AS1110" s="106">
        <v>3455589</v>
      </c>
    </row>
    <row r="1111" spans="40:45" x14ac:dyDescent="0.25">
      <c r="AN1111" s="106" t="s">
        <v>1109</v>
      </c>
      <c r="AO1111" s="106"/>
      <c r="AP1111" s="106"/>
      <c r="AQ1111" s="106" t="s">
        <v>1031</v>
      </c>
      <c r="AR1111" s="106" t="s">
        <v>1097</v>
      </c>
      <c r="AS1111" s="106">
        <v>4628302</v>
      </c>
    </row>
    <row r="1112" spans="40:45" x14ac:dyDescent="0.25">
      <c r="AN1112" s="106" t="s">
        <v>1109</v>
      </c>
      <c r="AO1112" s="106"/>
      <c r="AP1112" s="106"/>
      <c r="AQ1112" s="106" t="s">
        <v>1032</v>
      </c>
      <c r="AR1112" s="106" t="s">
        <v>1097</v>
      </c>
      <c r="AS1112" s="106">
        <v>13356760</v>
      </c>
    </row>
    <row r="1113" spans="40:45" x14ac:dyDescent="0.25">
      <c r="AN1113" s="106" t="s">
        <v>1109</v>
      </c>
      <c r="AO1113" s="106"/>
      <c r="AP1113" s="106"/>
      <c r="AQ1113" s="106" t="s">
        <v>1033</v>
      </c>
      <c r="AR1113" s="106" t="s">
        <v>1097</v>
      </c>
      <c r="AS1113" s="106">
        <v>5426989</v>
      </c>
    </row>
    <row r="1114" spans="40:45" x14ac:dyDescent="0.25">
      <c r="AN1114" s="106" t="s">
        <v>1109</v>
      </c>
      <c r="AO1114" s="106"/>
      <c r="AP1114" s="106"/>
      <c r="AQ1114" s="106" t="s">
        <v>1034</v>
      </c>
      <c r="AR1114" s="106" t="s">
        <v>1097</v>
      </c>
      <c r="AS1114" s="106">
        <v>1430012</v>
      </c>
    </row>
    <row r="1115" spans="40:45" x14ac:dyDescent="0.25">
      <c r="AN1115" s="106" t="s">
        <v>1109</v>
      </c>
      <c r="AO1115" s="106"/>
      <c r="AP1115" s="106"/>
      <c r="AQ1115" s="106" t="s">
        <v>1035</v>
      </c>
      <c r="AR1115" s="106" t="s">
        <v>1097</v>
      </c>
      <c r="AS1115" s="106">
        <v>3981454</v>
      </c>
    </row>
    <row r="1116" spans="40:45" x14ac:dyDescent="0.25">
      <c r="AN1116" s="106" t="s">
        <v>1109</v>
      </c>
      <c r="AO1116" s="106"/>
      <c r="AP1116" s="106"/>
      <c r="AQ1116" s="106" t="s">
        <v>1036</v>
      </c>
      <c r="AR1116" s="106" t="s">
        <v>1097</v>
      </c>
      <c r="AS1116" s="106">
        <v>310774</v>
      </c>
    </row>
    <row r="1117" spans="40:45" x14ac:dyDescent="0.25">
      <c r="AN1117" s="106" t="s">
        <v>1109</v>
      </c>
      <c r="AO1117" s="106"/>
      <c r="AP1117" s="106"/>
      <c r="AQ1117" s="106" t="s">
        <v>1037</v>
      </c>
      <c r="AR1117" s="106" t="s">
        <v>1097</v>
      </c>
      <c r="AS1117" s="106">
        <v>1917091</v>
      </c>
    </row>
    <row r="1118" spans="40:45" x14ac:dyDescent="0.25">
      <c r="AN1118" s="106" t="s">
        <v>1109</v>
      </c>
      <c r="AO1118" s="106"/>
      <c r="AP1118" s="106"/>
      <c r="AQ1118" s="106" t="s">
        <v>1038</v>
      </c>
      <c r="AR1118" s="106" t="s">
        <v>1097</v>
      </c>
      <c r="AS1118" s="106">
        <v>1358156</v>
      </c>
    </row>
    <row r="1119" spans="40:45" x14ac:dyDescent="0.25">
      <c r="AN1119" s="106" t="s">
        <v>1109</v>
      </c>
      <c r="AO1119" s="106"/>
      <c r="AP1119" s="106"/>
      <c r="AQ1119" s="106" t="s">
        <v>3</v>
      </c>
      <c r="AR1119" s="106" t="s">
        <v>1097</v>
      </c>
      <c r="AS1119" s="106">
        <v>35865127</v>
      </c>
    </row>
    <row r="1120" spans="40:45" x14ac:dyDescent="0.25">
      <c r="AN1120" s="106" t="s">
        <v>1110</v>
      </c>
      <c r="AO1120" s="106"/>
      <c r="AP1120" s="106"/>
      <c r="AQ1120" s="106" t="s">
        <v>1030</v>
      </c>
      <c r="AR1120" s="106" t="s">
        <v>1097</v>
      </c>
      <c r="AS1120" s="106">
        <v>45876</v>
      </c>
    </row>
    <row r="1121" spans="40:45" x14ac:dyDescent="0.25">
      <c r="AN1121" s="106" t="s">
        <v>1110</v>
      </c>
      <c r="AO1121" s="106"/>
      <c r="AP1121" s="106"/>
      <c r="AQ1121" s="106" t="s">
        <v>1031</v>
      </c>
      <c r="AR1121" s="106" t="s">
        <v>1097</v>
      </c>
      <c r="AS1121" s="106">
        <v>27813</v>
      </c>
    </row>
    <row r="1122" spans="40:45" x14ac:dyDescent="0.25">
      <c r="AN1122" s="106" t="s">
        <v>1110</v>
      </c>
      <c r="AO1122" s="106"/>
      <c r="AP1122" s="106"/>
      <c r="AQ1122" s="106" t="s">
        <v>1032</v>
      </c>
      <c r="AR1122" s="106" t="s">
        <v>1097</v>
      </c>
      <c r="AS1122" s="106">
        <v>115655</v>
      </c>
    </row>
    <row r="1123" spans="40:45" x14ac:dyDescent="0.25">
      <c r="AN1123" s="106" t="s">
        <v>1110</v>
      </c>
      <c r="AO1123" s="106"/>
      <c r="AP1123" s="106"/>
      <c r="AQ1123" s="106" t="s">
        <v>1033</v>
      </c>
      <c r="AR1123" s="106" t="s">
        <v>1097</v>
      </c>
      <c r="AS1123" s="106">
        <v>139649</v>
      </c>
    </row>
    <row r="1124" spans="40:45" x14ac:dyDescent="0.25">
      <c r="AN1124" s="106" t="s">
        <v>1110</v>
      </c>
      <c r="AO1124" s="106"/>
      <c r="AP1124" s="106"/>
      <c r="AQ1124" s="106" t="s">
        <v>1034</v>
      </c>
      <c r="AR1124" s="106" t="s">
        <v>1097</v>
      </c>
      <c r="AS1124" s="106">
        <v>45915</v>
      </c>
    </row>
    <row r="1125" spans="40:45" x14ac:dyDescent="0.25">
      <c r="AN1125" s="106" t="s">
        <v>1110</v>
      </c>
      <c r="AO1125" s="106"/>
      <c r="AP1125" s="106"/>
      <c r="AQ1125" s="106" t="s">
        <v>1035</v>
      </c>
      <c r="AR1125" s="106" t="s">
        <v>1097</v>
      </c>
      <c r="AS1125" s="106">
        <v>431355</v>
      </c>
    </row>
    <row r="1126" spans="40:45" x14ac:dyDescent="0.25">
      <c r="AN1126" s="106" t="s">
        <v>1110</v>
      </c>
      <c r="AO1126" s="106"/>
      <c r="AP1126" s="106"/>
      <c r="AQ1126" s="106" t="s">
        <v>1036</v>
      </c>
      <c r="AR1126" s="106" t="s">
        <v>1097</v>
      </c>
      <c r="AS1126" s="106">
        <v>9237</v>
      </c>
    </row>
    <row r="1127" spans="40:45" x14ac:dyDescent="0.25">
      <c r="AN1127" s="106" t="s">
        <v>1110</v>
      </c>
      <c r="AO1127" s="106"/>
      <c r="AP1127" s="106"/>
      <c r="AQ1127" s="106" t="s">
        <v>1037</v>
      </c>
      <c r="AR1127" s="106" t="s">
        <v>1097</v>
      </c>
      <c r="AS1127" s="106">
        <v>45819</v>
      </c>
    </row>
    <row r="1128" spans="40:45" x14ac:dyDescent="0.25">
      <c r="AN1128" s="106" t="s">
        <v>1110</v>
      </c>
      <c r="AO1128" s="106"/>
      <c r="AP1128" s="106"/>
      <c r="AQ1128" s="106" t="s">
        <v>1038</v>
      </c>
      <c r="AR1128" s="106" t="s">
        <v>1097</v>
      </c>
      <c r="AS1128" s="106">
        <v>25672</v>
      </c>
    </row>
    <row r="1129" spans="40:45" x14ac:dyDescent="0.25">
      <c r="AN1129" s="106" t="s">
        <v>1110</v>
      </c>
      <c r="AO1129" s="106"/>
      <c r="AP1129" s="106"/>
      <c r="AQ1129" s="106" t="s">
        <v>3</v>
      </c>
      <c r="AR1129" s="106" t="s">
        <v>1097</v>
      </c>
      <c r="AS1129" s="106">
        <v>886990</v>
      </c>
    </row>
    <row r="1130" spans="40:45" x14ac:dyDescent="0.25">
      <c r="AN1130" s="106" t="s">
        <v>1111</v>
      </c>
      <c r="AO1130" s="106"/>
      <c r="AP1130" s="106"/>
      <c r="AQ1130" s="106" t="s">
        <v>1030</v>
      </c>
      <c r="AR1130" s="106" t="s">
        <v>1097</v>
      </c>
      <c r="AS1130" s="106">
        <v>11671</v>
      </c>
    </row>
    <row r="1131" spans="40:45" x14ac:dyDescent="0.25">
      <c r="AN1131" s="106" t="s">
        <v>1111</v>
      </c>
      <c r="AO1131" s="106"/>
      <c r="AP1131" s="106"/>
      <c r="AQ1131" s="106" t="s">
        <v>1031</v>
      </c>
      <c r="AR1131" s="106" t="s">
        <v>1097</v>
      </c>
      <c r="AS1131" s="106">
        <v>13800</v>
      </c>
    </row>
    <row r="1132" spans="40:45" x14ac:dyDescent="0.25">
      <c r="AN1132" s="106" t="s">
        <v>1111</v>
      </c>
      <c r="AO1132" s="106"/>
      <c r="AP1132" s="106"/>
      <c r="AQ1132" s="106" t="s">
        <v>1032</v>
      </c>
      <c r="AR1132" s="106" t="s">
        <v>1097</v>
      </c>
      <c r="AS1132" s="106">
        <v>8919</v>
      </c>
    </row>
    <row r="1133" spans="40:45" x14ac:dyDescent="0.25">
      <c r="AN1133" s="106" t="s">
        <v>1111</v>
      </c>
      <c r="AO1133" s="106"/>
      <c r="AP1133" s="106"/>
      <c r="AQ1133" s="106" t="s">
        <v>1033</v>
      </c>
      <c r="AR1133" s="106" t="s">
        <v>1097</v>
      </c>
      <c r="AS1133" s="106">
        <v>23138</v>
      </c>
    </row>
    <row r="1134" spans="40:45" x14ac:dyDescent="0.25">
      <c r="AN1134" s="106" t="s">
        <v>1111</v>
      </c>
      <c r="AO1134" s="106"/>
      <c r="AP1134" s="106"/>
      <c r="AQ1134" s="106" t="s">
        <v>1034</v>
      </c>
      <c r="AR1134" s="106" t="s">
        <v>1097</v>
      </c>
      <c r="AS1134" s="106">
        <v>27206</v>
      </c>
    </row>
    <row r="1135" spans="40:45" x14ac:dyDescent="0.25">
      <c r="AN1135" s="106" t="s">
        <v>1111</v>
      </c>
      <c r="AO1135" s="106"/>
      <c r="AP1135" s="106"/>
      <c r="AQ1135" s="106" t="s">
        <v>1035</v>
      </c>
      <c r="AR1135" s="106" t="s">
        <v>1097</v>
      </c>
      <c r="AS1135" s="106">
        <v>23646</v>
      </c>
    </row>
    <row r="1136" spans="40:45" x14ac:dyDescent="0.25">
      <c r="AN1136" s="106" t="s">
        <v>1111</v>
      </c>
      <c r="AO1136" s="106"/>
      <c r="AP1136" s="106"/>
      <c r="AQ1136" s="106" t="s">
        <v>1036</v>
      </c>
      <c r="AR1136" s="106" t="s">
        <v>1097</v>
      </c>
      <c r="AS1136" s="106">
        <v>761</v>
      </c>
    </row>
    <row r="1137" spans="40:45" x14ac:dyDescent="0.25">
      <c r="AN1137" s="106" t="s">
        <v>1111</v>
      </c>
      <c r="AO1137" s="106"/>
      <c r="AP1137" s="106"/>
      <c r="AQ1137" s="106" t="s">
        <v>1037</v>
      </c>
      <c r="AR1137" s="106" t="s">
        <v>1097</v>
      </c>
      <c r="AS1137" s="106">
        <v>33940</v>
      </c>
    </row>
    <row r="1138" spans="40:45" x14ac:dyDescent="0.25">
      <c r="AN1138" s="106" t="s">
        <v>1111</v>
      </c>
      <c r="AO1138" s="106"/>
      <c r="AP1138" s="106"/>
      <c r="AQ1138" s="106" t="s">
        <v>1038</v>
      </c>
      <c r="AR1138" s="106" t="s">
        <v>1097</v>
      </c>
      <c r="AS1138" s="106">
        <v>49320</v>
      </c>
    </row>
    <row r="1139" spans="40:45" x14ac:dyDescent="0.25">
      <c r="AN1139" s="106" t="s">
        <v>1111</v>
      </c>
      <c r="AO1139" s="106"/>
      <c r="AP1139" s="106"/>
      <c r="AQ1139" s="106" t="s">
        <v>3</v>
      </c>
      <c r="AR1139" s="106" t="s">
        <v>1097</v>
      </c>
      <c r="AS1139" s="106">
        <v>192401</v>
      </c>
    </row>
    <row r="1140" spans="40:45" x14ac:dyDescent="0.25">
      <c r="AN1140" s="106" t="s">
        <v>1112</v>
      </c>
      <c r="AO1140" s="106"/>
      <c r="AP1140" s="106"/>
      <c r="AQ1140" s="106" t="s">
        <v>1030</v>
      </c>
      <c r="AR1140" s="106" t="s">
        <v>1097</v>
      </c>
      <c r="AS1140" s="106">
        <v>585643</v>
      </c>
    </row>
    <row r="1141" spans="40:45" x14ac:dyDescent="0.25">
      <c r="AN1141" s="106" t="s">
        <v>1112</v>
      </c>
      <c r="AO1141" s="106"/>
      <c r="AP1141" s="106"/>
      <c r="AQ1141" s="106" t="s">
        <v>1031</v>
      </c>
      <c r="AR1141" s="106" t="s">
        <v>1097</v>
      </c>
      <c r="AS1141" s="106">
        <v>1043614</v>
      </c>
    </row>
    <row r="1142" spans="40:45" x14ac:dyDescent="0.25">
      <c r="AN1142" s="106" t="s">
        <v>1112</v>
      </c>
      <c r="AO1142" s="106"/>
      <c r="AP1142" s="106"/>
      <c r="AQ1142" s="106" t="s">
        <v>1032</v>
      </c>
      <c r="AR1142" s="106" t="s">
        <v>1097</v>
      </c>
      <c r="AS1142" s="106">
        <v>3747926</v>
      </c>
    </row>
    <row r="1143" spans="40:45" x14ac:dyDescent="0.25">
      <c r="AN1143" s="106" t="s">
        <v>1112</v>
      </c>
      <c r="AO1143" s="106"/>
      <c r="AP1143" s="106"/>
      <c r="AQ1143" s="106" t="s">
        <v>1033</v>
      </c>
      <c r="AR1143" s="106" t="s">
        <v>1097</v>
      </c>
      <c r="AS1143" s="106">
        <v>2046244</v>
      </c>
    </row>
    <row r="1144" spans="40:45" x14ac:dyDescent="0.25">
      <c r="AN1144" s="106" t="s">
        <v>1112</v>
      </c>
      <c r="AO1144" s="106"/>
      <c r="AP1144" s="106"/>
      <c r="AQ1144" s="106" t="s">
        <v>1034</v>
      </c>
      <c r="AR1144" s="106" t="s">
        <v>1097</v>
      </c>
      <c r="AS1144" s="106">
        <v>340793</v>
      </c>
    </row>
    <row r="1145" spans="40:45" x14ac:dyDescent="0.25">
      <c r="AN1145" s="106" t="s">
        <v>1112</v>
      </c>
      <c r="AO1145" s="106"/>
      <c r="AP1145" s="106"/>
      <c r="AQ1145" s="106" t="s">
        <v>1035</v>
      </c>
      <c r="AR1145" s="106" t="s">
        <v>1097</v>
      </c>
      <c r="AS1145" s="106">
        <v>887227</v>
      </c>
    </row>
    <row r="1146" spans="40:45" x14ac:dyDescent="0.25">
      <c r="AN1146" s="106" t="s">
        <v>1112</v>
      </c>
      <c r="AO1146" s="106"/>
      <c r="AP1146" s="106"/>
      <c r="AQ1146" s="106" t="s">
        <v>1036</v>
      </c>
      <c r="AR1146" s="106" t="s">
        <v>1097</v>
      </c>
      <c r="AS1146" s="106">
        <v>64546</v>
      </c>
    </row>
    <row r="1147" spans="40:45" x14ac:dyDescent="0.25">
      <c r="AN1147" s="106" t="s">
        <v>1112</v>
      </c>
      <c r="AO1147" s="106"/>
      <c r="AP1147" s="106"/>
      <c r="AQ1147" s="106" t="s">
        <v>1037</v>
      </c>
      <c r="AR1147" s="106" t="s">
        <v>1097</v>
      </c>
      <c r="AS1147" s="106">
        <v>470157</v>
      </c>
    </row>
    <row r="1148" spans="40:45" x14ac:dyDescent="0.25">
      <c r="AN1148" s="106" t="s">
        <v>1112</v>
      </c>
      <c r="AO1148" s="106"/>
      <c r="AP1148" s="106"/>
      <c r="AQ1148" s="106" t="s">
        <v>1038</v>
      </c>
      <c r="AR1148" s="106" t="s">
        <v>1097</v>
      </c>
      <c r="AS1148" s="106">
        <v>289790</v>
      </c>
    </row>
    <row r="1149" spans="40:45" x14ac:dyDescent="0.25">
      <c r="AN1149" s="106" t="s">
        <v>1112</v>
      </c>
      <c r="AO1149" s="106"/>
      <c r="AP1149" s="106"/>
      <c r="AQ1149" s="106" t="s">
        <v>3</v>
      </c>
      <c r="AR1149" s="106" t="s">
        <v>1097</v>
      </c>
      <c r="AS1149" s="106">
        <v>9475940</v>
      </c>
    </row>
    <row r="1150" spans="40:45" x14ac:dyDescent="0.25">
      <c r="AN1150" s="106" t="s">
        <v>1098</v>
      </c>
      <c r="AO1150" s="106" t="s">
        <v>1040</v>
      </c>
      <c r="AP1150" s="106"/>
      <c r="AQ1150" s="106" t="s">
        <v>1030</v>
      </c>
      <c r="AR1150" s="106" t="s">
        <v>1097</v>
      </c>
      <c r="AS1150" s="106">
        <v>1003642</v>
      </c>
    </row>
    <row r="1151" spans="40:45" x14ac:dyDescent="0.25">
      <c r="AN1151" s="106" t="s">
        <v>1098</v>
      </c>
      <c r="AO1151" s="106" t="s">
        <v>1040</v>
      </c>
      <c r="AP1151" s="106"/>
      <c r="AQ1151" s="106" t="s">
        <v>1031</v>
      </c>
      <c r="AR1151" s="106" t="s">
        <v>1097</v>
      </c>
      <c r="AS1151" s="106">
        <v>357810</v>
      </c>
    </row>
    <row r="1152" spans="40:45" x14ac:dyDescent="0.25">
      <c r="AN1152" s="106" t="s">
        <v>1098</v>
      </c>
      <c r="AO1152" s="106" t="s">
        <v>1040</v>
      </c>
      <c r="AP1152" s="106"/>
      <c r="AQ1152" s="106" t="s">
        <v>1032</v>
      </c>
      <c r="AR1152" s="106" t="s">
        <v>1097</v>
      </c>
      <c r="AS1152" s="106">
        <v>671401</v>
      </c>
    </row>
    <row r="1153" spans="40:45" x14ac:dyDescent="0.25">
      <c r="AN1153" s="106" t="s">
        <v>1098</v>
      </c>
      <c r="AO1153" s="106" t="s">
        <v>1040</v>
      </c>
      <c r="AP1153" s="106"/>
      <c r="AQ1153" s="106" t="s">
        <v>1033</v>
      </c>
      <c r="AR1153" s="106" t="s">
        <v>1097</v>
      </c>
      <c r="AS1153" s="106">
        <v>2454123</v>
      </c>
    </row>
    <row r="1154" spans="40:45" x14ac:dyDescent="0.25">
      <c r="AN1154" s="106" t="s">
        <v>1098</v>
      </c>
      <c r="AO1154" s="106" t="s">
        <v>1040</v>
      </c>
      <c r="AP1154" s="106"/>
      <c r="AQ1154" s="106" t="s">
        <v>1034</v>
      </c>
      <c r="AR1154" s="106" t="s">
        <v>1097</v>
      </c>
      <c r="AS1154" s="106">
        <v>524053</v>
      </c>
    </row>
    <row r="1155" spans="40:45" x14ac:dyDescent="0.25">
      <c r="AN1155" s="106" t="s">
        <v>1098</v>
      </c>
      <c r="AO1155" s="106" t="s">
        <v>1040</v>
      </c>
      <c r="AP1155" s="106"/>
      <c r="AQ1155" s="106" t="s">
        <v>1035</v>
      </c>
      <c r="AR1155" s="106" t="s">
        <v>1097</v>
      </c>
      <c r="AS1155" s="106">
        <v>1118509</v>
      </c>
    </row>
    <row r="1156" spans="40:45" x14ac:dyDescent="0.25">
      <c r="AN1156" s="106" t="s">
        <v>1098</v>
      </c>
      <c r="AO1156" s="106" t="s">
        <v>1040</v>
      </c>
      <c r="AP1156" s="106"/>
      <c r="AQ1156" s="106" t="s">
        <v>1036</v>
      </c>
      <c r="AR1156" s="106" t="s">
        <v>1097</v>
      </c>
      <c r="AS1156" s="106">
        <v>180349</v>
      </c>
    </row>
    <row r="1157" spans="40:45" x14ac:dyDescent="0.25">
      <c r="AN1157" s="106" t="s">
        <v>1098</v>
      </c>
      <c r="AO1157" s="106" t="s">
        <v>1040</v>
      </c>
      <c r="AP1157" s="106"/>
      <c r="AQ1157" s="106" t="s">
        <v>1037</v>
      </c>
      <c r="AR1157" s="106" t="s">
        <v>1097</v>
      </c>
      <c r="AS1157" s="106">
        <v>943163</v>
      </c>
    </row>
    <row r="1158" spans="40:45" x14ac:dyDescent="0.25">
      <c r="AN1158" s="106" t="s">
        <v>1098</v>
      </c>
      <c r="AO1158" s="106" t="s">
        <v>1040</v>
      </c>
      <c r="AP1158" s="106"/>
      <c r="AQ1158" s="106" t="s">
        <v>1038</v>
      </c>
      <c r="AR1158" s="106" t="s">
        <v>1097</v>
      </c>
      <c r="AS1158" s="106">
        <v>361341</v>
      </c>
    </row>
    <row r="1159" spans="40:45" x14ac:dyDescent="0.25">
      <c r="AN1159" s="106" t="s">
        <v>1098</v>
      </c>
      <c r="AO1159" s="106" t="s">
        <v>1040</v>
      </c>
      <c r="AP1159" s="106"/>
      <c r="AQ1159" s="106" t="s">
        <v>3</v>
      </c>
      <c r="AR1159" s="106" t="s">
        <v>1097</v>
      </c>
      <c r="AS1159" s="106">
        <v>7614393</v>
      </c>
    </row>
    <row r="1160" spans="40:45" x14ac:dyDescent="0.25">
      <c r="AN1160" s="106" t="s">
        <v>1098</v>
      </c>
      <c r="AO1160" s="106" t="s">
        <v>1109</v>
      </c>
      <c r="AP1160" s="106"/>
      <c r="AQ1160" s="106" t="s">
        <v>1030</v>
      </c>
      <c r="AR1160" s="106" t="s">
        <v>1097</v>
      </c>
      <c r="AS1160" s="106">
        <v>778609</v>
      </c>
    </row>
    <row r="1161" spans="40:45" x14ac:dyDescent="0.25">
      <c r="AN1161" s="106" t="s">
        <v>1098</v>
      </c>
      <c r="AO1161" s="106" t="s">
        <v>1109</v>
      </c>
      <c r="AP1161" s="106"/>
      <c r="AQ1161" s="106" t="s">
        <v>1031</v>
      </c>
      <c r="AR1161" s="106" t="s">
        <v>1097</v>
      </c>
      <c r="AS1161" s="106">
        <v>290828</v>
      </c>
    </row>
    <row r="1162" spans="40:45" x14ac:dyDescent="0.25">
      <c r="AN1162" s="106" t="s">
        <v>1098</v>
      </c>
      <c r="AO1162" s="106" t="s">
        <v>1109</v>
      </c>
      <c r="AP1162" s="106"/>
      <c r="AQ1162" s="106" t="s">
        <v>1032</v>
      </c>
      <c r="AR1162" s="106" t="s">
        <v>1097</v>
      </c>
      <c r="AS1162" s="106">
        <v>560347</v>
      </c>
    </row>
    <row r="1163" spans="40:45" x14ac:dyDescent="0.25">
      <c r="AN1163" s="106" t="s">
        <v>1098</v>
      </c>
      <c r="AO1163" s="106" t="s">
        <v>1109</v>
      </c>
      <c r="AP1163" s="106"/>
      <c r="AQ1163" s="106" t="s">
        <v>1033</v>
      </c>
      <c r="AR1163" s="106" t="s">
        <v>1097</v>
      </c>
      <c r="AS1163" s="106">
        <v>1645292</v>
      </c>
    </row>
    <row r="1164" spans="40:45" x14ac:dyDescent="0.25">
      <c r="AN1164" s="106" t="s">
        <v>1098</v>
      </c>
      <c r="AO1164" s="106" t="s">
        <v>1109</v>
      </c>
      <c r="AP1164" s="106"/>
      <c r="AQ1164" s="106" t="s">
        <v>1034</v>
      </c>
      <c r="AR1164" s="106" t="s">
        <v>1097</v>
      </c>
      <c r="AS1164" s="106">
        <v>378657</v>
      </c>
    </row>
    <row r="1165" spans="40:45" x14ac:dyDescent="0.25">
      <c r="AN1165" s="106" t="s">
        <v>1098</v>
      </c>
      <c r="AO1165" s="106" t="s">
        <v>1109</v>
      </c>
      <c r="AP1165" s="106"/>
      <c r="AQ1165" s="106" t="s">
        <v>1035</v>
      </c>
      <c r="AR1165" s="106" t="s">
        <v>1097</v>
      </c>
      <c r="AS1165" s="106">
        <v>732201</v>
      </c>
    </row>
    <row r="1166" spans="40:45" x14ac:dyDescent="0.25">
      <c r="AN1166" s="106" t="s">
        <v>1098</v>
      </c>
      <c r="AO1166" s="106" t="s">
        <v>1109</v>
      </c>
      <c r="AP1166" s="106"/>
      <c r="AQ1166" s="106" t="s">
        <v>1036</v>
      </c>
      <c r="AR1166" s="106" t="s">
        <v>1097</v>
      </c>
      <c r="AS1166" s="106">
        <v>137801</v>
      </c>
    </row>
    <row r="1167" spans="40:45" x14ac:dyDescent="0.25">
      <c r="AN1167" s="106" t="s">
        <v>1098</v>
      </c>
      <c r="AO1167" s="106" t="s">
        <v>1109</v>
      </c>
      <c r="AP1167" s="106"/>
      <c r="AQ1167" s="106" t="s">
        <v>1037</v>
      </c>
      <c r="AR1167" s="106" t="s">
        <v>1097</v>
      </c>
      <c r="AS1167" s="106">
        <v>682922</v>
      </c>
    </row>
    <row r="1168" spans="40:45" x14ac:dyDescent="0.25">
      <c r="AN1168" s="106" t="s">
        <v>1098</v>
      </c>
      <c r="AO1168" s="106" t="s">
        <v>1109</v>
      </c>
      <c r="AP1168" s="106"/>
      <c r="AQ1168" s="106" t="s">
        <v>1038</v>
      </c>
      <c r="AR1168" s="106" t="s">
        <v>1097</v>
      </c>
      <c r="AS1168" s="106">
        <v>282641</v>
      </c>
    </row>
    <row r="1169" spans="40:45" x14ac:dyDescent="0.25">
      <c r="AN1169" s="106" t="s">
        <v>1098</v>
      </c>
      <c r="AO1169" s="106" t="s">
        <v>1109</v>
      </c>
      <c r="AP1169" s="106"/>
      <c r="AQ1169" s="106" t="s">
        <v>3</v>
      </c>
      <c r="AR1169" s="106" t="s">
        <v>1097</v>
      </c>
      <c r="AS1169" s="106">
        <v>5489298</v>
      </c>
    </row>
    <row r="1170" spans="40:45" x14ac:dyDescent="0.25">
      <c r="AN1170" s="106" t="s">
        <v>1098</v>
      </c>
      <c r="AO1170" s="106" t="s">
        <v>1110</v>
      </c>
      <c r="AP1170" s="106"/>
      <c r="AQ1170" s="106" t="s">
        <v>1030</v>
      </c>
      <c r="AR1170" s="106" t="s">
        <v>1097</v>
      </c>
      <c r="AS1170" s="106">
        <v>15772</v>
      </c>
    </row>
    <row r="1171" spans="40:45" x14ac:dyDescent="0.25">
      <c r="AN1171" s="106" t="s">
        <v>1098</v>
      </c>
      <c r="AO1171" s="106" t="s">
        <v>1110</v>
      </c>
      <c r="AP1171" s="106"/>
      <c r="AQ1171" s="106" t="s">
        <v>1031</v>
      </c>
      <c r="AR1171" s="106" t="s">
        <v>1097</v>
      </c>
      <c r="AS1171" s="106">
        <v>4375</v>
      </c>
    </row>
    <row r="1172" spans="40:45" x14ac:dyDescent="0.25">
      <c r="AN1172" s="106" t="s">
        <v>1098</v>
      </c>
      <c r="AO1172" s="106" t="s">
        <v>1110</v>
      </c>
      <c r="AP1172" s="106"/>
      <c r="AQ1172" s="106" t="s">
        <v>1032</v>
      </c>
      <c r="AR1172" s="106" t="s">
        <v>1097</v>
      </c>
      <c r="AS1172" s="106">
        <v>3516</v>
      </c>
    </row>
    <row r="1173" spans="40:45" x14ac:dyDescent="0.25">
      <c r="AN1173" s="106" t="s">
        <v>1098</v>
      </c>
      <c r="AO1173" s="106" t="s">
        <v>1110</v>
      </c>
      <c r="AP1173" s="106"/>
      <c r="AQ1173" s="106" t="s">
        <v>1033</v>
      </c>
      <c r="AR1173" s="106" t="s">
        <v>1097</v>
      </c>
      <c r="AS1173" s="106">
        <v>22882</v>
      </c>
    </row>
    <row r="1174" spans="40:45" x14ac:dyDescent="0.25">
      <c r="AN1174" s="106" t="s">
        <v>1098</v>
      </c>
      <c r="AO1174" s="106" t="s">
        <v>1110</v>
      </c>
      <c r="AP1174" s="106"/>
      <c r="AQ1174" s="106" t="s">
        <v>1034</v>
      </c>
      <c r="AR1174" s="106" t="s">
        <v>1097</v>
      </c>
      <c r="AS1174" s="106">
        <v>19657</v>
      </c>
    </row>
    <row r="1175" spans="40:45" x14ac:dyDescent="0.25">
      <c r="AN1175" s="106" t="s">
        <v>1098</v>
      </c>
      <c r="AO1175" s="106" t="s">
        <v>1110</v>
      </c>
      <c r="AP1175" s="106"/>
      <c r="AQ1175" s="106" t="s">
        <v>1035</v>
      </c>
      <c r="AR1175" s="106" t="s">
        <v>1097</v>
      </c>
      <c r="AS1175" s="106">
        <v>20925</v>
      </c>
    </row>
    <row r="1176" spans="40:45" x14ac:dyDescent="0.25">
      <c r="AN1176" s="106" t="s">
        <v>1098</v>
      </c>
      <c r="AO1176" s="106" t="s">
        <v>1110</v>
      </c>
      <c r="AP1176" s="106"/>
      <c r="AQ1176" s="106" t="s">
        <v>1036</v>
      </c>
      <c r="AR1176" s="106" t="s">
        <v>1097</v>
      </c>
      <c r="AS1176" s="106">
        <v>3987</v>
      </c>
    </row>
    <row r="1177" spans="40:45" x14ac:dyDescent="0.25">
      <c r="AN1177" s="106" t="s">
        <v>1098</v>
      </c>
      <c r="AO1177" s="106" t="s">
        <v>1110</v>
      </c>
      <c r="AP1177" s="106"/>
      <c r="AQ1177" s="106" t="s">
        <v>1037</v>
      </c>
      <c r="AR1177" s="106" t="s">
        <v>1097</v>
      </c>
      <c r="AS1177" s="106">
        <v>21350</v>
      </c>
    </row>
    <row r="1178" spans="40:45" x14ac:dyDescent="0.25">
      <c r="AN1178" s="106" t="s">
        <v>1098</v>
      </c>
      <c r="AO1178" s="106" t="s">
        <v>1110</v>
      </c>
      <c r="AP1178" s="106"/>
      <c r="AQ1178" s="106" t="s">
        <v>1038</v>
      </c>
      <c r="AR1178" s="106" t="s">
        <v>1097</v>
      </c>
      <c r="AS1178" s="106">
        <v>10371</v>
      </c>
    </row>
    <row r="1179" spans="40:45" x14ac:dyDescent="0.25">
      <c r="AN1179" s="106" t="s">
        <v>1098</v>
      </c>
      <c r="AO1179" s="106" t="s">
        <v>1110</v>
      </c>
      <c r="AP1179" s="106"/>
      <c r="AQ1179" s="106" t="s">
        <v>3</v>
      </c>
      <c r="AR1179" s="106" t="s">
        <v>1097</v>
      </c>
      <c r="AS1179" s="106">
        <v>122835</v>
      </c>
    </row>
    <row r="1180" spans="40:45" x14ac:dyDescent="0.25">
      <c r="AN1180" s="106" t="s">
        <v>1098</v>
      </c>
      <c r="AO1180" s="106" t="s">
        <v>1111</v>
      </c>
      <c r="AP1180" s="106"/>
      <c r="AQ1180" s="106" t="s">
        <v>1030</v>
      </c>
      <c r="AR1180" s="106" t="s">
        <v>1097</v>
      </c>
      <c r="AS1180" s="106">
        <v>4289</v>
      </c>
    </row>
    <row r="1181" spans="40:45" x14ac:dyDescent="0.25">
      <c r="AN1181" s="106" t="s">
        <v>1098</v>
      </c>
      <c r="AO1181" s="106" t="s">
        <v>1111</v>
      </c>
      <c r="AP1181" s="106"/>
      <c r="AQ1181" s="106" t="s">
        <v>1031</v>
      </c>
      <c r="AR1181" s="106" t="s">
        <v>1097</v>
      </c>
      <c r="AS1181" s="106">
        <v>1304</v>
      </c>
    </row>
    <row r="1182" spans="40:45" x14ac:dyDescent="0.25">
      <c r="AN1182" s="106" t="s">
        <v>1098</v>
      </c>
      <c r="AO1182" s="106" t="s">
        <v>1111</v>
      </c>
      <c r="AP1182" s="106"/>
      <c r="AQ1182" s="106" t="s">
        <v>1032</v>
      </c>
      <c r="AR1182" s="106" t="s">
        <v>1097</v>
      </c>
      <c r="AS1182" s="106">
        <v>127</v>
      </c>
    </row>
    <row r="1183" spans="40:45" x14ac:dyDescent="0.25">
      <c r="AN1183" s="106" t="s">
        <v>1098</v>
      </c>
      <c r="AO1183" s="106" t="s">
        <v>1111</v>
      </c>
      <c r="AP1183" s="106"/>
      <c r="AQ1183" s="106" t="s">
        <v>1033</v>
      </c>
      <c r="AR1183" s="106" t="s">
        <v>1097</v>
      </c>
      <c r="AS1183" s="106">
        <v>14224</v>
      </c>
    </row>
    <row r="1184" spans="40:45" x14ac:dyDescent="0.25">
      <c r="AN1184" s="106" t="s">
        <v>1098</v>
      </c>
      <c r="AO1184" s="106" t="s">
        <v>1111</v>
      </c>
      <c r="AP1184" s="106"/>
      <c r="AQ1184" s="106" t="s">
        <v>1034</v>
      </c>
      <c r="AR1184" s="106" t="s">
        <v>1097</v>
      </c>
      <c r="AS1184" s="106">
        <v>1902</v>
      </c>
    </row>
    <row r="1185" spans="40:45" x14ac:dyDescent="0.25">
      <c r="AN1185" s="106" t="s">
        <v>1098</v>
      </c>
      <c r="AO1185" s="106" t="s">
        <v>1111</v>
      </c>
      <c r="AP1185" s="106"/>
      <c r="AQ1185" s="106" t="s">
        <v>1035</v>
      </c>
      <c r="AR1185" s="106" t="s">
        <v>1097</v>
      </c>
      <c r="AS1185" s="106">
        <v>8334</v>
      </c>
    </row>
    <row r="1186" spans="40:45" x14ac:dyDescent="0.25">
      <c r="AN1186" s="106" t="s">
        <v>1098</v>
      </c>
      <c r="AO1186" s="106" t="s">
        <v>1111</v>
      </c>
      <c r="AP1186" s="106"/>
      <c r="AQ1186" s="106" t="s">
        <v>1036</v>
      </c>
      <c r="AR1186" s="106" t="s">
        <v>1097</v>
      </c>
      <c r="AS1186" s="106">
        <v>227</v>
      </c>
    </row>
    <row r="1187" spans="40:45" x14ac:dyDescent="0.25">
      <c r="AN1187" s="106" t="s">
        <v>1098</v>
      </c>
      <c r="AO1187" s="106" t="s">
        <v>1111</v>
      </c>
      <c r="AP1187" s="106"/>
      <c r="AQ1187" s="106" t="s">
        <v>1037</v>
      </c>
      <c r="AR1187" s="106" t="s">
        <v>1097</v>
      </c>
      <c r="AS1187" s="106">
        <v>20374</v>
      </c>
    </row>
    <row r="1188" spans="40:45" x14ac:dyDescent="0.25">
      <c r="AN1188" s="106" t="s">
        <v>1098</v>
      </c>
      <c r="AO1188" s="106" t="s">
        <v>1111</v>
      </c>
      <c r="AP1188" s="106"/>
      <c r="AQ1188" s="106" t="s">
        <v>1038</v>
      </c>
      <c r="AR1188" s="106" t="s">
        <v>1097</v>
      </c>
      <c r="AS1188" s="106">
        <v>16882</v>
      </c>
    </row>
    <row r="1189" spans="40:45" x14ac:dyDescent="0.25">
      <c r="AN1189" s="106" t="s">
        <v>1098</v>
      </c>
      <c r="AO1189" s="106" t="s">
        <v>1111</v>
      </c>
      <c r="AP1189" s="106"/>
      <c r="AQ1189" s="106" t="s">
        <v>3</v>
      </c>
      <c r="AR1189" s="106" t="s">
        <v>1097</v>
      </c>
      <c r="AS1189" s="106">
        <v>67664</v>
      </c>
    </row>
    <row r="1190" spans="40:45" x14ac:dyDescent="0.25">
      <c r="AN1190" s="106" t="s">
        <v>1098</v>
      </c>
      <c r="AO1190" s="106" t="s">
        <v>1113</v>
      </c>
      <c r="AP1190" s="106"/>
      <c r="AQ1190" s="106" t="s">
        <v>1030</v>
      </c>
      <c r="AR1190" s="106" t="s">
        <v>1097</v>
      </c>
      <c r="AS1190" s="106">
        <v>204972</v>
      </c>
    </row>
    <row r="1191" spans="40:45" x14ac:dyDescent="0.25">
      <c r="AN1191" s="106" t="s">
        <v>1098</v>
      </c>
      <c r="AO1191" s="106" t="s">
        <v>1113</v>
      </c>
      <c r="AP1191" s="106"/>
      <c r="AQ1191" s="106" t="s">
        <v>1031</v>
      </c>
      <c r="AR1191" s="106" t="s">
        <v>1097</v>
      </c>
      <c r="AS1191" s="106">
        <v>61303</v>
      </c>
    </row>
    <row r="1192" spans="40:45" x14ac:dyDescent="0.25">
      <c r="AN1192" s="106" t="s">
        <v>1098</v>
      </c>
      <c r="AO1192" s="106" t="s">
        <v>1113</v>
      </c>
      <c r="AP1192" s="106"/>
      <c r="AQ1192" s="106" t="s">
        <v>1032</v>
      </c>
      <c r="AR1192" s="106" t="s">
        <v>1097</v>
      </c>
      <c r="AS1192" s="106">
        <v>107411</v>
      </c>
    </row>
    <row r="1193" spans="40:45" x14ac:dyDescent="0.25">
      <c r="AN1193" s="106" t="s">
        <v>1098</v>
      </c>
      <c r="AO1193" s="106" t="s">
        <v>1113</v>
      </c>
      <c r="AP1193" s="106"/>
      <c r="AQ1193" s="106" t="s">
        <v>1033</v>
      </c>
      <c r="AR1193" s="106" t="s">
        <v>1097</v>
      </c>
      <c r="AS1193" s="106">
        <v>771725</v>
      </c>
    </row>
    <row r="1194" spans="40:45" x14ac:dyDescent="0.25">
      <c r="AN1194" s="106" t="s">
        <v>1098</v>
      </c>
      <c r="AO1194" s="106" t="s">
        <v>1113</v>
      </c>
      <c r="AP1194" s="106"/>
      <c r="AQ1194" s="106" t="s">
        <v>1034</v>
      </c>
      <c r="AR1194" s="106" t="s">
        <v>1097</v>
      </c>
      <c r="AS1194" s="106">
        <v>123837</v>
      </c>
    </row>
    <row r="1195" spans="40:45" x14ac:dyDescent="0.25">
      <c r="AN1195" s="106" t="s">
        <v>1098</v>
      </c>
      <c r="AO1195" s="106" t="s">
        <v>1113</v>
      </c>
      <c r="AP1195" s="106"/>
      <c r="AQ1195" s="106" t="s">
        <v>1035</v>
      </c>
      <c r="AR1195" s="106" t="s">
        <v>1097</v>
      </c>
      <c r="AS1195" s="106">
        <v>357049</v>
      </c>
    </row>
    <row r="1196" spans="40:45" x14ac:dyDescent="0.25">
      <c r="AN1196" s="106" t="s">
        <v>1098</v>
      </c>
      <c r="AO1196" s="106" t="s">
        <v>1113</v>
      </c>
      <c r="AP1196" s="106"/>
      <c r="AQ1196" s="106" t="s">
        <v>1036</v>
      </c>
      <c r="AR1196" s="106" t="s">
        <v>1097</v>
      </c>
      <c r="AS1196" s="106">
        <v>38334</v>
      </c>
    </row>
    <row r="1197" spans="40:45" x14ac:dyDescent="0.25">
      <c r="AN1197" s="106" t="s">
        <v>1098</v>
      </c>
      <c r="AO1197" s="106" t="s">
        <v>1113</v>
      </c>
      <c r="AP1197" s="106"/>
      <c r="AQ1197" s="106" t="s">
        <v>1037</v>
      </c>
      <c r="AR1197" s="106" t="s">
        <v>1097</v>
      </c>
      <c r="AS1197" s="106">
        <v>218517</v>
      </c>
    </row>
    <row r="1198" spans="40:45" x14ac:dyDescent="0.25">
      <c r="AN1198" s="106" t="s">
        <v>1098</v>
      </c>
      <c r="AO1198" s="106" t="s">
        <v>1113</v>
      </c>
      <c r="AP1198" s="106"/>
      <c r="AQ1198" s="106" t="s">
        <v>1038</v>
      </c>
      <c r="AR1198" s="106" t="s">
        <v>1097</v>
      </c>
      <c r="AS1198" s="106">
        <v>51448</v>
      </c>
    </row>
    <row r="1199" spans="40:45" x14ac:dyDescent="0.25">
      <c r="AN1199" s="106" t="s">
        <v>1098</v>
      </c>
      <c r="AO1199" s="106" t="s">
        <v>1113</v>
      </c>
      <c r="AP1199" s="106"/>
      <c r="AQ1199" s="106" t="s">
        <v>3</v>
      </c>
      <c r="AR1199" s="106" t="s">
        <v>1097</v>
      </c>
      <c r="AS1199" s="106">
        <v>1934596</v>
      </c>
    </row>
    <row r="1200" spans="40:45" x14ac:dyDescent="0.25">
      <c r="AN1200" s="106" t="s">
        <v>1106</v>
      </c>
      <c r="AO1200" s="106" t="s">
        <v>1040</v>
      </c>
      <c r="AP1200" s="106"/>
      <c r="AQ1200" s="106" t="s">
        <v>1030</v>
      </c>
      <c r="AR1200" s="106" t="s">
        <v>1097</v>
      </c>
      <c r="AS1200" s="106">
        <v>2738371</v>
      </c>
    </row>
    <row r="1201" spans="40:45" x14ac:dyDescent="0.25">
      <c r="AN1201" s="106" t="s">
        <v>1106</v>
      </c>
      <c r="AO1201" s="106" t="s">
        <v>1040</v>
      </c>
      <c r="AP1201" s="106"/>
      <c r="AQ1201" s="106" t="s">
        <v>1031</v>
      </c>
      <c r="AR1201" s="106" t="s">
        <v>1097</v>
      </c>
      <c r="AS1201" s="106">
        <v>5266438</v>
      </c>
    </row>
    <row r="1202" spans="40:45" x14ac:dyDescent="0.25">
      <c r="AN1202" s="106" t="s">
        <v>1106</v>
      </c>
      <c r="AO1202" s="106" t="s">
        <v>1040</v>
      </c>
      <c r="AP1202" s="106"/>
      <c r="AQ1202" s="106" t="s">
        <v>1032</v>
      </c>
      <c r="AR1202" s="106" t="s">
        <v>1097</v>
      </c>
      <c r="AS1202" s="106">
        <v>16358216</v>
      </c>
    </row>
    <row r="1203" spans="40:45" x14ac:dyDescent="0.25">
      <c r="AN1203" s="106" t="s">
        <v>1106</v>
      </c>
      <c r="AO1203" s="106" t="s">
        <v>1040</v>
      </c>
      <c r="AP1203" s="106"/>
      <c r="AQ1203" s="106" t="s">
        <v>1033</v>
      </c>
      <c r="AR1203" s="106" t="s">
        <v>1097</v>
      </c>
      <c r="AS1203" s="106">
        <v>5161834</v>
      </c>
    </row>
    <row r="1204" spans="40:45" x14ac:dyDescent="0.25">
      <c r="AN1204" s="106" t="s">
        <v>1106</v>
      </c>
      <c r="AO1204" s="106" t="s">
        <v>1040</v>
      </c>
      <c r="AP1204" s="106"/>
      <c r="AQ1204" s="106" t="s">
        <v>1034</v>
      </c>
      <c r="AR1204" s="106" t="s">
        <v>1097</v>
      </c>
      <c r="AS1204" s="106">
        <v>917312</v>
      </c>
    </row>
    <row r="1205" spans="40:45" x14ac:dyDescent="0.25">
      <c r="AN1205" s="106" t="s">
        <v>1106</v>
      </c>
      <c r="AO1205" s="106" t="s">
        <v>1040</v>
      </c>
      <c r="AP1205" s="106"/>
      <c r="AQ1205" s="106" t="s">
        <v>1035</v>
      </c>
      <c r="AR1205" s="106" t="s">
        <v>1097</v>
      </c>
      <c r="AS1205" s="106">
        <v>3474878</v>
      </c>
    </row>
    <row r="1206" spans="40:45" x14ac:dyDescent="0.25">
      <c r="AN1206" s="106" t="s">
        <v>1106</v>
      </c>
      <c r="AO1206" s="106" t="s">
        <v>1040</v>
      </c>
      <c r="AP1206" s="106"/>
      <c r="AQ1206" s="106" t="s">
        <v>1036</v>
      </c>
      <c r="AR1206" s="106" t="s">
        <v>1097</v>
      </c>
      <c r="AS1206" s="106">
        <v>197879</v>
      </c>
    </row>
    <row r="1207" spans="40:45" x14ac:dyDescent="0.25">
      <c r="AN1207" s="106" t="s">
        <v>1106</v>
      </c>
      <c r="AO1207" s="106" t="s">
        <v>1040</v>
      </c>
      <c r="AP1207" s="106"/>
      <c r="AQ1207" s="106" t="s">
        <v>1037</v>
      </c>
      <c r="AR1207" s="106" t="s">
        <v>1097</v>
      </c>
      <c r="AS1207" s="106">
        <v>1177535</v>
      </c>
    </row>
    <row r="1208" spans="40:45" x14ac:dyDescent="0.25">
      <c r="AN1208" s="106" t="s">
        <v>1106</v>
      </c>
      <c r="AO1208" s="106" t="s">
        <v>1040</v>
      </c>
      <c r="AP1208" s="106"/>
      <c r="AQ1208" s="106" t="s">
        <v>1038</v>
      </c>
      <c r="AR1208" s="106" t="s">
        <v>1097</v>
      </c>
      <c r="AS1208" s="106">
        <v>1244478</v>
      </c>
    </row>
    <row r="1209" spans="40:45" x14ac:dyDescent="0.25">
      <c r="AN1209" s="106" t="s">
        <v>1106</v>
      </c>
      <c r="AO1209" s="106" t="s">
        <v>1040</v>
      </c>
      <c r="AP1209" s="106"/>
      <c r="AQ1209" s="106" t="s">
        <v>3</v>
      </c>
      <c r="AR1209" s="106" t="s">
        <v>1097</v>
      </c>
      <c r="AS1209" s="106">
        <v>36536941</v>
      </c>
    </row>
    <row r="1210" spans="40:45" x14ac:dyDescent="0.25">
      <c r="AN1210" s="106" t="s">
        <v>1106</v>
      </c>
      <c r="AO1210" s="106" t="s">
        <v>1109</v>
      </c>
      <c r="AP1210" s="106"/>
      <c r="AQ1210" s="106" t="s">
        <v>1030</v>
      </c>
      <c r="AR1210" s="106" t="s">
        <v>1097</v>
      </c>
      <c r="AS1210" s="106">
        <v>2365113</v>
      </c>
    </row>
    <row r="1211" spans="40:45" x14ac:dyDescent="0.25">
      <c r="AN1211" s="106" t="s">
        <v>1106</v>
      </c>
      <c r="AO1211" s="106" t="s">
        <v>1109</v>
      </c>
      <c r="AP1211" s="106"/>
      <c r="AQ1211" s="106" t="s">
        <v>1031</v>
      </c>
      <c r="AR1211" s="106" t="s">
        <v>1097</v>
      </c>
      <c r="AS1211" s="106">
        <v>4259593</v>
      </c>
    </row>
    <row r="1212" spans="40:45" x14ac:dyDescent="0.25">
      <c r="AN1212" s="106" t="s">
        <v>1106</v>
      </c>
      <c r="AO1212" s="106" t="s">
        <v>1109</v>
      </c>
      <c r="AP1212" s="106"/>
      <c r="AQ1212" s="106" t="s">
        <v>1032</v>
      </c>
      <c r="AR1212" s="106" t="s">
        <v>1097</v>
      </c>
      <c r="AS1212" s="106">
        <v>12597509</v>
      </c>
    </row>
    <row r="1213" spans="40:45" x14ac:dyDescent="0.25">
      <c r="AN1213" s="106" t="s">
        <v>1106</v>
      </c>
      <c r="AO1213" s="106" t="s">
        <v>1109</v>
      </c>
      <c r="AP1213" s="106"/>
      <c r="AQ1213" s="106" t="s">
        <v>1033</v>
      </c>
      <c r="AR1213" s="106" t="s">
        <v>1097</v>
      </c>
      <c r="AS1213" s="106">
        <v>3765162</v>
      </c>
    </row>
    <row r="1214" spans="40:45" x14ac:dyDescent="0.25">
      <c r="AN1214" s="106" t="s">
        <v>1106</v>
      </c>
      <c r="AO1214" s="106" t="s">
        <v>1109</v>
      </c>
      <c r="AP1214" s="106"/>
      <c r="AQ1214" s="106" t="s">
        <v>1034</v>
      </c>
      <c r="AR1214" s="106" t="s">
        <v>1097</v>
      </c>
      <c r="AS1214" s="106">
        <v>680853</v>
      </c>
    </row>
    <row r="1215" spans="40:45" x14ac:dyDescent="0.25">
      <c r="AN1215" s="106" t="s">
        <v>1106</v>
      </c>
      <c r="AO1215" s="106" t="s">
        <v>1109</v>
      </c>
      <c r="AP1215" s="106"/>
      <c r="AQ1215" s="106" t="s">
        <v>1035</v>
      </c>
      <c r="AR1215" s="106" t="s">
        <v>1097</v>
      </c>
      <c r="AS1215" s="106">
        <v>2534343</v>
      </c>
    </row>
    <row r="1216" spans="40:45" x14ac:dyDescent="0.25">
      <c r="AN1216" s="106" t="s">
        <v>1106</v>
      </c>
      <c r="AO1216" s="106" t="s">
        <v>1109</v>
      </c>
      <c r="AP1216" s="106"/>
      <c r="AQ1216" s="106" t="s">
        <v>1036</v>
      </c>
      <c r="AR1216" s="106" t="s">
        <v>1097</v>
      </c>
      <c r="AS1216" s="106">
        <v>166549</v>
      </c>
    </row>
    <row r="1217" spans="40:45" x14ac:dyDescent="0.25">
      <c r="AN1217" s="106" t="s">
        <v>1106</v>
      </c>
      <c r="AO1217" s="106" t="s">
        <v>1109</v>
      </c>
      <c r="AP1217" s="106"/>
      <c r="AQ1217" s="106" t="s">
        <v>1037</v>
      </c>
      <c r="AR1217" s="106" t="s">
        <v>1097</v>
      </c>
      <c r="AS1217" s="106">
        <v>897977</v>
      </c>
    </row>
    <row r="1218" spans="40:45" x14ac:dyDescent="0.25">
      <c r="AN1218" s="106" t="s">
        <v>1106</v>
      </c>
      <c r="AO1218" s="106" t="s">
        <v>1109</v>
      </c>
      <c r="AP1218" s="106"/>
      <c r="AQ1218" s="106" t="s">
        <v>1038</v>
      </c>
      <c r="AR1218" s="106" t="s">
        <v>1097</v>
      </c>
      <c r="AS1218" s="106">
        <v>1014306</v>
      </c>
    </row>
    <row r="1219" spans="40:45" x14ac:dyDescent="0.25">
      <c r="AN1219" s="106" t="s">
        <v>1106</v>
      </c>
      <c r="AO1219" s="106" t="s">
        <v>1109</v>
      </c>
      <c r="AP1219" s="106"/>
      <c r="AQ1219" s="106" t="s">
        <v>3</v>
      </c>
      <c r="AR1219" s="106" t="s">
        <v>1097</v>
      </c>
      <c r="AS1219" s="106">
        <v>28281405</v>
      </c>
    </row>
    <row r="1220" spans="40:45" x14ac:dyDescent="0.25">
      <c r="AN1220" s="106" t="s">
        <v>1106</v>
      </c>
      <c r="AO1220" s="106" t="s">
        <v>1110</v>
      </c>
      <c r="AP1220" s="106"/>
      <c r="AQ1220" s="106" t="s">
        <v>1030</v>
      </c>
      <c r="AR1220" s="106" t="s">
        <v>1097</v>
      </c>
      <c r="AS1220" s="106">
        <v>29785</v>
      </c>
    </row>
    <row r="1221" spans="40:45" x14ac:dyDescent="0.25">
      <c r="AN1221" s="106" t="s">
        <v>1106</v>
      </c>
      <c r="AO1221" s="106" t="s">
        <v>1110</v>
      </c>
      <c r="AP1221" s="106"/>
      <c r="AQ1221" s="106" t="s">
        <v>1031</v>
      </c>
      <c r="AR1221" s="106" t="s">
        <v>1097</v>
      </c>
      <c r="AS1221" s="106">
        <v>23151</v>
      </c>
    </row>
    <row r="1222" spans="40:45" x14ac:dyDescent="0.25">
      <c r="AN1222" s="106" t="s">
        <v>1106</v>
      </c>
      <c r="AO1222" s="106" t="s">
        <v>1110</v>
      </c>
      <c r="AP1222" s="106"/>
      <c r="AQ1222" s="106" t="s">
        <v>1032</v>
      </c>
      <c r="AR1222" s="106" t="s">
        <v>1097</v>
      </c>
      <c r="AS1222" s="106">
        <v>111855</v>
      </c>
    </row>
    <row r="1223" spans="40:45" x14ac:dyDescent="0.25">
      <c r="AN1223" s="106" t="s">
        <v>1106</v>
      </c>
      <c r="AO1223" s="106" t="s">
        <v>1110</v>
      </c>
      <c r="AP1223" s="106"/>
      <c r="AQ1223" s="106" t="s">
        <v>1033</v>
      </c>
      <c r="AR1223" s="106" t="s">
        <v>1097</v>
      </c>
      <c r="AS1223" s="106">
        <v>115695</v>
      </c>
    </row>
    <row r="1224" spans="40:45" x14ac:dyDescent="0.25">
      <c r="AN1224" s="106" t="s">
        <v>1106</v>
      </c>
      <c r="AO1224" s="106" t="s">
        <v>1110</v>
      </c>
      <c r="AP1224" s="106"/>
      <c r="AQ1224" s="106" t="s">
        <v>1034</v>
      </c>
      <c r="AR1224" s="106" t="s">
        <v>1097</v>
      </c>
      <c r="AS1224" s="106">
        <v>18843</v>
      </c>
    </row>
    <row r="1225" spans="40:45" x14ac:dyDescent="0.25">
      <c r="AN1225" s="106" t="s">
        <v>1106</v>
      </c>
      <c r="AO1225" s="106" t="s">
        <v>1110</v>
      </c>
      <c r="AP1225" s="106"/>
      <c r="AQ1225" s="106" t="s">
        <v>1035</v>
      </c>
      <c r="AR1225" s="106" t="s">
        <v>1097</v>
      </c>
      <c r="AS1225" s="106">
        <v>410323</v>
      </c>
    </row>
    <row r="1226" spans="40:45" x14ac:dyDescent="0.25">
      <c r="AN1226" s="106" t="s">
        <v>1106</v>
      </c>
      <c r="AO1226" s="106" t="s">
        <v>1110</v>
      </c>
      <c r="AP1226" s="106"/>
      <c r="AQ1226" s="106" t="s">
        <v>1036</v>
      </c>
      <c r="AR1226" s="106" t="s">
        <v>1097</v>
      </c>
      <c r="AS1226" s="106">
        <v>5219</v>
      </c>
    </row>
    <row r="1227" spans="40:45" x14ac:dyDescent="0.25">
      <c r="AN1227" s="106" t="s">
        <v>1106</v>
      </c>
      <c r="AO1227" s="106" t="s">
        <v>1110</v>
      </c>
      <c r="AP1227" s="106"/>
      <c r="AQ1227" s="106" t="s">
        <v>1037</v>
      </c>
      <c r="AR1227" s="106" t="s">
        <v>1097</v>
      </c>
      <c r="AS1227" s="106">
        <v>24364</v>
      </c>
    </row>
    <row r="1228" spans="40:45" x14ac:dyDescent="0.25">
      <c r="AN1228" s="106" t="s">
        <v>1106</v>
      </c>
      <c r="AO1228" s="106" t="s">
        <v>1110</v>
      </c>
      <c r="AP1228" s="106"/>
      <c r="AQ1228" s="106" t="s">
        <v>1038</v>
      </c>
      <c r="AR1228" s="106" t="s">
        <v>1097</v>
      </c>
      <c r="AS1228" s="106">
        <v>14808</v>
      </c>
    </row>
    <row r="1229" spans="40:45" x14ac:dyDescent="0.25">
      <c r="AN1229" s="106" t="s">
        <v>1106</v>
      </c>
      <c r="AO1229" s="106" t="s">
        <v>1110</v>
      </c>
      <c r="AP1229" s="106"/>
      <c r="AQ1229" s="106" t="s">
        <v>3</v>
      </c>
      <c r="AR1229" s="106" t="s">
        <v>1097</v>
      </c>
      <c r="AS1229" s="106">
        <v>754043</v>
      </c>
    </row>
    <row r="1230" spans="40:45" x14ac:dyDescent="0.25">
      <c r="AN1230" s="106" t="s">
        <v>1106</v>
      </c>
      <c r="AO1230" s="106" t="s">
        <v>1111</v>
      </c>
      <c r="AP1230" s="106"/>
      <c r="AQ1230" s="106" t="s">
        <v>1030</v>
      </c>
      <c r="AR1230" s="106" t="s">
        <v>1097</v>
      </c>
      <c r="AS1230" s="106">
        <v>6420</v>
      </c>
    </row>
    <row r="1231" spans="40:45" x14ac:dyDescent="0.25">
      <c r="AN1231" s="106" t="s">
        <v>1106</v>
      </c>
      <c r="AO1231" s="106" t="s">
        <v>1111</v>
      </c>
      <c r="AP1231" s="106"/>
      <c r="AQ1231" s="106" t="s">
        <v>1031</v>
      </c>
      <c r="AR1231" s="106" t="s">
        <v>1097</v>
      </c>
      <c r="AS1231" s="106">
        <v>11539</v>
      </c>
    </row>
    <row r="1232" spans="40:45" x14ac:dyDescent="0.25">
      <c r="AN1232" s="106" t="s">
        <v>1106</v>
      </c>
      <c r="AO1232" s="106" t="s">
        <v>1111</v>
      </c>
      <c r="AP1232" s="106"/>
      <c r="AQ1232" s="106" t="s">
        <v>1032</v>
      </c>
      <c r="AR1232" s="106" t="s">
        <v>1097</v>
      </c>
      <c r="AS1232" s="106">
        <v>8792</v>
      </c>
    </row>
    <row r="1233" spans="40:45" x14ac:dyDescent="0.25">
      <c r="AN1233" s="106" t="s">
        <v>1106</v>
      </c>
      <c r="AO1233" s="106" t="s">
        <v>1111</v>
      </c>
      <c r="AP1233" s="106"/>
      <c r="AQ1233" s="106" t="s">
        <v>1033</v>
      </c>
      <c r="AR1233" s="106" t="s">
        <v>1097</v>
      </c>
      <c r="AS1233" s="106">
        <v>8845</v>
      </c>
    </row>
    <row r="1234" spans="40:45" x14ac:dyDescent="0.25">
      <c r="AN1234" s="106" t="s">
        <v>1106</v>
      </c>
      <c r="AO1234" s="106" t="s">
        <v>1111</v>
      </c>
      <c r="AP1234" s="106"/>
      <c r="AQ1234" s="106" t="s">
        <v>1034</v>
      </c>
      <c r="AR1234" s="106" t="s">
        <v>1097</v>
      </c>
      <c r="AS1234" s="106">
        <v>24084</v>
      </c>
    </row>
    <row r="1235" spans="40:45" x14ac:dyDescent="0.25">
      <c r="AN1235" s="106" t="s">
        <v>1106</v>
      </c>
      <c r="AO1235" s="106" t="s">
        <v>1111</v>
      </c>
      <c r="AP1235" s="106"/>
      <c r="AQ1235" s="106" t="s">
        <v>1035</v>
      </c>
      <c r="AR1235" s="106" t="s">
        <v>1097</v>
      </c>
      <c r="AS1235" s="106">
        <v>13385</v>
      </c>
    </row>
    <row r="1236" spans="40:45" x14ac:dyDescent="0.25">
      <c r="AN1236" s="106" t="s">
        <v>1106</v>
      </c>
      <c r="AO1236" s="106" t="s">
        <v>1111</v>
      </c>
      <c r="AP1236" s="106"/>
      <c r="AQ1236" s="106" t="s">
        <v>1036</v>
      </c>
      <c r="AR1236" s="106" t="s">
        <v>1097</v>
      </c>
      <c r="AS1236" s="106">
        <v>534</v>
      </c>
    </row>
    <row r="1237" spans="40:45" x14ac:dyDescent="0.25">
      <c r="AN1237" s="106" t="s">
        <v>1106</v>
      </c>
      <c r="AO1237" s="106" t="s">
        <v>1111</v>
      </c>
      <c r="AP1237" s="106"/>
      <c r="AQ1237" s="106" t="s">
        <v>1037</v>
      </c>
      <c r="AR1237" s="106" t="s">
        <v>1097</v>
      </c>
      <c r="AS1237" s="106">
        <v>11667</v>
      </c>
    </row>
    <row r="1238" spans="40:45" x14ac:dyDescent="0.25">
      <c r="AN1238" s="106" t="s">
        <v>1106</v>
      </c>
      <c r="AO1238" s="106" t="s">
        <v>1111</v>
      </c>
      <c r="AP1238" s="106"/>
      <c r="AQ1238" s="106" t="s">
        <v>1038</v>
      </c>
      <c r="AR1238" s="106" t="s">
        <v>1097</v>
      </c>
      <c r="AS1238" s="106">
        <v>31056</v>
      </c>
    </row>
    <row r="1239" spans="40:45" x14ac:dyDescent="0.25">
      <c r="AN1239" s="106" t="s">
        <v>1106</v>
      </c>
      <c r="AO1239" s="106" t="s">
        <v>1111</v>
      </c>
      <c r="AP1239" s="106"/>
      <c r="AQ1239" s="106" t="s">
        <v>3</v>
      </c>
      <c r="AR1239" s="106" t="s">
        <v>1097</v>
      </c>
      <c r="AS1239" s="106">
        <v>116322</v>
      </c>
    </row>
    <row r="1240" spans="40:45" x14ac:dyDescent="0.25">
      <c r="AN1240" s="106" t="s">
        <v>1106</v>
      </c>
      <c r="AO1240" s="106" t="s">
        <v>1113</v>
      </c>
      <c r="AP1240" s="106"/>
      <c r="AQ1240" s="106" t="s">
        <v>1030</v>
      </c>
      <c r="AR1240" s="106" t="s">
        <v>1097</v>
      </c>
      <c r="AS1240" s="106">
        <v>337052</v>
      </c>
    </row>
    <row r="1241" spans="40:45" x14ac:dyDescent="0.25">
      <c r="AN1241" s="106" t="s">
        <v>1106</v>
      </c>
      <c r="AO1241" s="106" t="s">
        <v>1113</v>
      </c>
      <c r="AP1241" s="106"/>
      <c r="AQ1241" s="106" t="s">
        <v>1031</v>
      </c>
      <c r="AR1241" s="106" t="s">
        <v>1097</v>
      </c>
      <c r="AS1241" s="106">
        <v>972156</v>
      </c>
    </row>
    <row r="1242" spans="40:45" x14ac:dyDescent="0.25">
      <c r="AN1242" s="106" t="s">
        <v>1106</v>
      </c>
      <c r="AO1242" s="106" t="s">
        <v>1113</v>
      </c>
      <c r="AP1242" s="106"/>
      <c r="AQ1242" s="106" t="s">
        <v>1032</v>
      </c>
      <c r="AR1242" s="106" t="s">
        <v>1097</v>
      </c>
      <c r="AS1242" s="106">
        <v>3640060</v>
      </c>
    </row>
    <row r="1243" spans="40:45" x14ac:dyDescent="0.25">
      <c r="AN1243" s="106" t="s">
        <v>1106</v>
      </c>
      <c r="AO1243" s="106" t="s">
        <v>1113</v>
      </c>
      <c r="AP1243" s="106"/>
      <c r="AQ1243" s="106" t="s">
        <v>1033</v>
      </c>
      <c r="AR1243" s="106" t="s">
        <v>1097</v>
      </c>
      <c r="AS1243" s="106">
        <v>1272132</v>
      </c>
    </row>
    <row r="1244" spans="40:45" x14ac:dyDescent="0.25">
      <c r="AN1244" s="106" t="s">
        <v>1106</v>
      </c>
      <c r="AO1244" s="106" t="s">
        <v>1113</v>
      </c>
      <c r="AP1244" s="106"/>
      <c r="AQ1244" s="106" t="s">
        <v>1034</v>
      </c>
      <c r="AR1244" s="106" t="s">
        <v>1097</v>
      </c>
      <c r="AS1244" s="106">
        <v>193531</v>
      </c>
    </row>
    <row r="1245" spans="40:45" x14ac:dyDescent="0.25">
      <c r="AN1245" s="106" t="s">
        <v>1106</v>
      </c>
      <c r="AO1245" s="106" t="s">
        <v>1113</v>
      </c>
      <c r="AP1245" s="106"/>
      <c r="AQ1245" s="106" t="s">
        <v>1035</v>
      </c>
      <c r="AR1245" s="106" t="s">
        <v>1097</v>
      </c>
      <c r="AS1245" s="106">
        <v>516827</v>
      </c>
    </row>
    <row r="1246" spans="40:45" x14ac:dyDescent="0.25">
      <c r="AN1246" s="106" t="s">
        <v>1106</v>
      </c>
      <c r="AO1246" s="106" t="s">
        <v>1113</v>
      </c>
      <c r="AP1246" s="106"/>
      <c r="AQ1246" s="106" t="s">
        <v>1036</v>
      </c>
      <c r="AR1246" s="106" t="s">
        <v>1097</v>
      </c>
      <c r="AS1246" s="106">
        <v>25577</v>
      </c>
    </row>
    <row r="1247" spans="40:45" x14ac:dyDescent="0.25">
      <c r="AN1247" s="106" t="s">
        <v>1106</v>
      </c>
      <c r="AO1247" s="106" t="s">
        <v>1113</v>
      </c>
      <c r="AP1247" s="106"/>
      <c r="AQ1247" s="106" t="s">
        <v>1037</v>
      </c>
      <c r="AR1247" s="106" t="s">
        <v>1097</v>
      </c>
      <c r="AS1247" s="106">
        <v>243528</v>
      </c>
    </row>
    <row r="1248" spans="40:45" x14ac:dyDescent="0.25">
      <c r="AN1248" s="106" t="s">
        <v>1106</v>
      </c>
      <c r="AO1248" s="106" t="s">
        <v>1113</v>
      </c>
      <c r="AP1248" s="106"/>
      <c r="AQ1248" s="106" t="s">
        <v>1038</v>
      </c>
      <c r="AR1248" s="106" t="s">
        <v>1097</v>
      </c>
      <c r="AS1248" s="106">
        <v>184308</v>
      </c>
    </row>
    <row r="1249" spans="40:45" x14ac:dyDescent="0.25">
      <c r="AN1249" s="106" t="s">
        <v>1106</v>
      </c>
      <c r="AO1249" s="106" t="s">
        <v>1113</v>
      </c>
      <c r="AP1249" s="106"/>
      <c r="AQ1249" s="106" t="s">
        <v>3</v>
      </c>
      <c r="AR1249" s="106" t="s">
        <v>1097</v>
      </c>
      <c r="AS1249" s="106">
        <v>7385171</v>
      </c>
    </row>
    <row r="1250" spans="40:45" x14ac:dyDescent="0.25">
      <c r="AN1250" s="106" t="s">
        <v>1114</v>
      </c>
      <c r="AO1250" s="106" t="s">
        <v>1040</v>
      </c>
      <c r="AP1250" s="106"/>
      <c r="AQ1250" s="106" t="s">
        <v>1030</v>
      </c>
      <c r="AR1250" s="106" t="s">
        <v>1097</v>
      </c>
      <c r="AS1250" s="106">
        <v>329339</v>
      </c>
    </row>
    <row r="1251" spans="40:45" x14ac:dyDescent="0.25">
      <c r="AN1251" s="106" t="s">
        <v>1114</v>
      </c>
      <c r="AO1251" s="106" t="s">
        <v>1040</v>
      </c>
      <c r="AP1251" s="106"/>
      <c r="AQ1251" s="106" t="s">
        <v>1031</v>
      </c>
      <c r="AR1251" s="106" t="s">
        <v>1097</v>
      </c>
      <c r="AS1251" s="106">
        <v>106239</v>
      </c>
    </row>
    <row r="1252" spans="40:45" x14ac:dyDescent="0.25">
      <c r="AN1252" s="106" t="s">
        <v>1114</v>
      </c>
      <c r="AO1252" s="106" t="s">
        <v>1040</v>
      </c>
      <c r="AP1252" s="106"/>
      <c r="AQ1252" s="106" t="s">
        <v>1032</v>
      </c>
      <c r="AR1252" s="106" t="s">
        <v>1097</v>
      </c>
      <c r="AS1252" s="106">
        <v>136471</v>
      </c>
    </row>
    <row r="1253" spans="40:45" x14ac:dyDescent="0.25">
      <c r="AN1253" s="106" t="s">
        <v>1114</v>
      </c>
      <c r="AO1253" s="106" t="s">
        <v>1040</v>
      </c>
      <c r="AP1253" s="106"/>
      <c r="AQ1253" s="106" t="s">
        <v>1033</v>
      </c>
      <c r="AR1253" s="106" t="s">
        <v>1097</v>
      </c>
      <c r="AS1253" s="106">
        <v>1628297</v>
      </c>
    </row>
    <row r="1254" spans="40:45" x14ac:dyDescent="0.25">
      <c r="AN1254" s="106" t="s">
        <v>1114</v>
      </c>
      <c r="AO1254" s="106" t="s">
        <v>1040</v>
      </c>
      <c r="AP1254" s="106"/>
      <c r="AQ1254" s="106" t="s">
        <v>1034</v>
      </c>
      <c r="AR1254" s="106" t="s">
        <v>1097</v>
      </c>
      <c r="AS1254" s="106">
        <v>366921</v>
      </c>
    </row>
    <row r="1255" spans="40:45" x14ac:dyDescent="0.25">
      <c r="AN1255" s="106" t="s">
        <v>1114</v>
      </c>
      <c r="AO1255" s="106" t="s">
        <v>1040</v>
      </c>
      <c r="AP1255" s="106"/>
      <c r="AQ1255" s="106" t="s">
        <v>1035</v>
      </c>
      <c r="AR1255" s="106" t="s">
        <v>1097</v>
      </c>
      <c r="AS1255" s="106">
        <v>671506</v>
      </c>
    </row>
    <row r="1256" spans="40:45" x14ac:dyDescent="0.25">
      <c r="AN1256" s="106" t="s">
        <v>1114</v>
      </c>
      <c r="AO1256" s="106" t="s">
        <v>1040</v>
      </c>
      <c r="AP1256" s="106"/>
      <c r="AQ1256" s="106" t="s">
        <v>1036</v>
      </c>
      <c r="AR1256" s="106" t="s">
        <v>1097</v>
      </c>
      <c r="AS1256" s="106">
        <v>120941</v>
      </c>
    </row>
    <row r="1257" spans="40:45" x14ac:dyDescent="0.25">
      <c r="AN1257" s="106" t="s">
        <v>1114</v>
      </c>
      <c r="AO1257" s="106" t="s">
        <v>1040</v>
      </c>
      <c r="AP1257" s="106"/>
      <c r="AQ1257" s="106" t="s">
        <v>1037</v>
      </c>
      <c r="AR1257" s="106" t="s">
        <v>1097</v>
      </c>
      <c r="AS1257" s="106">
        <v>692957</v>
      </c>
    </row>
    <row r="1258" spans="40:45" x14ac:dyDescent="0.25">
      <c r="AN1258" s="106" t="s">
        <v>1114</v>
      </c>
      <c r="AO1258" s="106" t="s">
        <v>1040</v>
      </c>
      <c r="AP1258" s="106"/>
      <c r="AQ1258" s="106" t="s">
        <v>1038</v>
      </c>
      <c r="AR1258" s="106" t="s">
        <v>1097</v>
      </c>
      <c r="AS1258" s="106">
        <v>116871</v>
      </c>
    </row>
    <row r="1259" spans="40:45" x14ac:dyDescent="0.25">
      <c r="AN1259" s="106" t="s">
        <v>1114</v>
      </c>
      <c r="AO1259" s="106" t="s">
        <v>1040</v>
      </c>
      <c r="AP1259" s="106"/>
      <c r="AQ1259" s="106" t="s">
        <v>3</v>
      </c>
      <c r="AR1259" s="106" t="s">
        <v>1097</v>
      </c>
      <c r="AS1259" s="106">
        <v>4169542</v>
      </c>
    </row>
    <row r="1260" spans="40:45" x14ac:dyDescent="0.25">
      <c r="AN1260" s="106" t="s">
        <v>1114</v>
      </c>
      <c r="AO1260" s="106" t="s">
        <v>1005</v>
      </c>
      <c r="AP1260" s="106"/>
      <c r="AQ1260" s="106" t="s">
        <v>1030</v>
      </c>
      <c r="AR1260" s="106" t="s">
        <v>1097</v>
      </c>
      <c r="AS1260" s="106">
        <v>302685</v>
      </c>
    </row>
    <row r="1261" spans="40:45" x14ac:dyDescent="0.25">
      <c r="AN1261" s="106" t="s">
        <v>1114</v>
      </c>
      <c r="AO1261" s="106" t="s">
        <v>1005</v>
      </c>
      <c r="AP1261" s="106"/>
      <c r="AQ1261" s="106" t="s">
        <v>1031</v>
      </c>
      <c r="AR1261" s="106" t="s">
        <v>1097</v>
      </c>
      <c r="AS1261" s="106">
        <v>74317</v>
      </c>
    </row>
    <row r="1262" spans="40:45" x14ac:dyDescent="0.25">
      <c r="AN1262" s="106" t="s">
        <v>1114</v>
      </c>
      <c r="AO1262" s="106" t="s">
        <v>1005</v>
      </c>
      <c r="AP1262" s="106"/>
      <c r="AQ1262" s="106" t="s">
        <v>1032</v>
      </c>
      <c r="AR1262" s="106" t="s">
        <v>1097</v>
      </c>
      <c r="AS1262" s="106">
        <v>21579</v>
      </c>
    </row>
    <row r="1263" spans="40:45" x14ac:dyDescent="0.25">
      <c r="AN1263" s="106" t="s">
        <v>1114</v>
      </c>
      <c r="AO1263" s="106" t="s">
        <v>1005</v>
      </c>
      <c r="AP1263" s="106"/>
      <c r="AQ1263" s="106" t="s">
        <v>1033</v>
      </c>
      <c r="AR1263" s="106" t="s">
        <v>1097</v>
      </c>
      <c r="AS1263" s="106">
        <v>1520419</v>
      </c>
    </row>
    <row r="1264" spans="40:45" x14ac:dyDescent="0.25">
      <c r="AN1264" s="106" t="s">
        <v>1114</v>
      </c>
      <c r="AO1264" s="106" t="s">
        <v>1005</v>
      </c>
      <c r="AP1264" s="106"/>
      <c r="AQ1264" s="106" t="s">
        <v>1034</v>
      </c>
      <c r="AR1264" s="106" t="s">
        <v>1097</v>
      </c>
      <c r="AS1264" s="106">
        <v>248059</v>
      </c>
    </row>
    <row r="1265" spans="40:45" x14ac:dyDescent="0.25">
      <c r="AN1265" s="106" t="s">
        <v>1114</v>
      </c>
      <c r="AO1265" s="106" t="s">
        <v>1005</v>
      </c>
      <c r="AP1265" s="106"/>
      <c r="AQ1265" s="106" t="s">
        <v>1035</v>
      </c>
      <c r="AR1265" s="106" t="s">
        <v>1097</v>
      </c>
      <c r="AS1265" s="106">
        <v>631810</v>
      </c>
    </row>
    <row r="1266" spans="40:45" x14ac:dyDescent="0.25">
      <c r="AN1266" s="106" t="s">
        <v>1114</v>
      </c>
      <c r="AO1266" s="106" t="s">
        <v>1005</v>
      </c>
      <c r="AP1266" s="106"/>
      <c r="AQ1266" s="106" t="s">
        <v>1036</v>
      </c>
      <c r="AR1266" s="106" t="s">
        <v>1097</v>
      </c>
      <c r="AS1266" s="106">
        <v>109123</v>
      </c>
    </row>
    <row r="1267" spans="40:45" x14ac:dyDescent="0.25">
      <c r="AN1267" s="106" t="s">
        <v>1114</v>
      </c>
      <c r="AO1267" s="106" t="s">
        <v>1005</v>
      </c>
      <c r="AP1267" s="106"/>
      <c r="AQ1267" s="106" t="s">
        <v>1037</v>
      </c>
      <c r="AR1267" s="106" t="s">
        <v>1097</v>
      </c>
      <c r="AS1267" s="106">
        <v>633189</v>
      </c>
    </row>
    <row r="1268" spans="40:45" x14ac:dyDescent="0.25">
      <c r="AN1268" s="106" t="s">
        <v>1114</v>
      </c>
      <c r="AO1268" s="106" t="s">
        <v>1005</v>
      </c>
      <c r="AP1268" s="106"/>
      <c r="AQ1268" s="106" t="s">
        <v>1038</v>
      </c>
      <c r="AR1268" s="106" t="s">
        <v>1097</v>
      </c>
      <c r="AS1268" s="106">
        <v>76919</v>
      </c>
    </row>
    <row r="1269" spans="40:45" x14ac:dyDescent="0.25">
      <c r="AN1269" s="106" t="s">
        <v>1114</v>
      </c>
      <c r="AO1269" s="106" t="s">
        <v>1005</v>
      </c>
      <c r="AP1269" s="106"/>
      <c r="AQ1269" s="106" t="s">
        <v>3</v>
      </c>
      <c r="AR1269" s="106" t="s">
        <v>1097</v>
      </c>
      <c r="AS1269" s="106">
        <v>3618098</v>
      </c>
    </row>
    <row r="1270" spans="40:45" x14ac:dyDescent="0.25">
      <c r="AN1270" s="106" t="s">
        <v>1114</v>
      </c>
      <c r="AO1270" s="106" t="s">
        <v>1115</v>
      </c>
      <c r="AP1270" s="106"/>
      <c r="AQ1270" s="106" t="s">
        <v>1030</v>
      </c>
      <c r="AR1270" s="106" t="s">
        <v>1097</v>
      </c>
      <c r="AS1270" s="106">
        <v>26654</v>
      </c>
    </row>
    <row r="1271" spans="40:45" x14ac:dyDescent="0.25">
      <c r="AN1271" s="106" t="s">
        <v>1114</v>
      </c>
      <c r="AO1271" s="106" t="s">
        <v>1115</v>
      </c>
      <c r="AP1271" s="106"/>
      <c r="AQ1271" s="106" t="s">
        <v>1031</v>
      </c>
      <c r="AR1271" s="106" t="s">
        <v>1097</v>
      </c>
      <c r="AS1271" s="106">
        <v>31923</v>
      </c>
    </row>
    <row r="1272" spans="40:45" x14ac:dyDescent="0.25">
      <c r="AN1272" s="106" t="s">
        <v>1114</v>
      </c>
      <c r="AO1272" s="106" t="s">
        <v>1115</v>
      </c>
      <c r="AP1272" s="106"/>
      <c r="AQ1272" s="106" t="s">
        <v>1032</v>
      </c>
      <c r="AR1272" s="106" t="s">
        <v>1097</v>
      </c>
      <c r="AS1272" s="106">
        <v>114892</v>
      </c>
    </row>
    <row r="1273" spans="40:45" x14ac:dyDescent="0.25">
      <c r="AN1273" s="106" t="s">
        <v>1114</v>
      </c>
      <c r="AO1273" s="106" t="s">
        <v>1115</v>
      </c>
      <c r="AP1273" s="106"/>
      <c r="AQ1273" s="106" t="s">
        <v>1033</v>
      </c>
      <c r="AR1273" s="106" t="s">
        <v>1097</v>
      </c>
      <c r="AS1273" s="106">
        <v>107878</v>
      </c>
    </row>
    <row r="1274" spans="40:45" x14ac:dyDescent="0.25">
      <c r="AN1274" s="106" t="s">
        <v>1114</v>
      </c>
      <c r="AO1274" s="106" t="s">
        <v>1115</v>
      </c>
      <c r="AP1274" s="106"/>
      <c r="AQ1274" s="106" t="s">
        <v>1034</v>
      </c>
      <c r="AR1274" s="106" t="s">
        <v>1097</v>
      </c>
      <c r="AS1274" s="106">
        <v>118862</v>
      </c>
    </row>
    <row r="1275" spans="40:45" x14ac:dyDescent="0.25">
      <c r="AN1275" s="106" t="s">
        <v>1114</v>
      </c>
      <c r="AO1275" s="106" t="s">
        <v>1115</v>
      </c>
      <c r="AP1275" s="106"/>
      <c r="AQ1275" s="106" t="s">
        <v>1035</v>
      </c>
      <c r="AR1275" s="106" t="s">
        <v>1097</v>
      </c>
      <c r="AS1275" s="106">
        <v>39697</v>
      </c>
    </row>
    <row r="1276" spans="40:45" x14ac:dyDescent="0.25">
      <c r="AN1276" s="106" t="s">
        <v>1114</v>
      </c>
      <c r="AO1276" s="106" t="s">
        <v>1115</v>
      </c>
      <c r="AP1276" s="106"/>
      <c r="AQ1276" s="106" t="s">
        <v>1036</v>
      </c>
      <c r="AR1276" s="106" t="s">
        <v>1097</v>
      </c>
      <c r="AS1276" s="106">
        <v>11818</v>
      </c>
    </row>
    <row r="1277" spans="40:45" x14ac:dyDescent="0.25">
      <c r="AN1277" s="106" t="s">
        <v>1114</v>
      </c>
      <c r="AO1277" s="106" t="s">
        <v>1115</v>
      </c>
      <c r="AP1277" s="106"/>
      <c r="AQ1277" s="106" t="s">
        <v>1037</v>
      </c>
      <c r="AR1277" s="106" t="s">
        <v>1097</v>
      </c>
      <c r="AS1277" s="106">
        <v>59768</v>
      </c>
    </row>
    <row r="1278" spans="40:45" x14ac:dyDescent="0.25">
      <c r="AN1278" s="106" t="s">
        <v>1114</v>
      </c>
      <c r="AO1278" s="106" t="s">
        <v>1115</v>
      </c>
      <c r="AP1278" s="106"/>
      <c r="AQ1278" s="106" t="s">
        <v>1038</v>
      </c>
      <c r="AR1278" s="106" t="s">
        <v>1097</v>
      </c>
      <c r="AS1278" s="106">
        <v>39952</v>
      </c>
    </row>
    <row r="1279" spans="40:45" x14ac:dyDescent="0.25">
      <c r="AN1279" s="106" t="s">
        <v>1114</v>
      </c>
      <c r="AO1279" s="106" t="s">
        <v>1115</v>
      </c>
      <c r="AP1279" s="106"/>
      <c r="AQ1279" s="106" t="s">
        <v>3</v>
      </c>
      <c r="AR1279" s="106" t="s">
        <v>1097</v>
      </c>
      <c r="AS1279" s="106">
        <v>551444</v>
      </c>
    </row>
    <row r="1280" spans="40:45" x14ac:dyDescent="0.25">
      <c r="AN1280" s="106" t="s">
        <v>1116</v>
      </c>
      <c r="AO1280" s="106" t="s">
        <v>1117</v>
      </c>
      <c r="AP1280" s="106" t="s">
        <v>1040</v>
      </c>
      <c r="AQ1280" s="106" t="s">
        <v>1030</v>
      </c>
      <c r="AR1280" s="106" t="s">
        <v>1097</v>
      </c>
      <c r="AS1280" s="106">
        <v>252962</v>
      </c>
    </row>
    <row r="1281" spans="40:45" x14ac:dyDescent="0.25">
      <c r="AN1281" s="106" t="s">
        <v>1116</v>
      </c>
      <c r="AO1281" s="106" t="s">
        <v>1117</v>
      </c>
      <c r="AP1281" s="106" t="s">
        <v>1040</v>
      </c>
      <c r="AQ1281" s="106" t="s">
        <v>1031</v>
      </c>
      <c r="AR1281" s="106" t="s">
        <v>1097</v>
      </c>
      <c r="AS1281" s="106">
        <v>50075</v>
      </c>
    </row>
    <row r="1282" spans="40:45" x14ac:dyDescent="0.25">
      <c r="AN1282" s="106" t="s">
        <v>1116</v>
      </c>
      <c r="AO1282" s="106" t="s">
        <v>1117</v>
      </c>
      <c r="AP1282" s="106" t="s">
        <v>1040</v>
      </c>
      <c r="AQ1282" s="106" t="s">
        <v>1032</v>
      </c>
      <c r="AR1282" s="106" t="s">
        <v>1097</v>
      </c>
      <c r="AS1282" s="106">
        <v>98322</v>
      </c>
    </row>
    <row r="1283" spans="40:45" x14ac:dyDescent="0.25">
      <c r="AN1283" s="106" t="s">
        <v>1116</v>
      </c>
      <c r="AO1283" s="106" t="s">
        <v>1117</v>
      </c>
      <c r="AP1283" s="106" t="s">
        <v>1040</v>
      </c>
      <c r="AQ1283" s="106" t="s">
        <v>1033</v>
      </c>
      <c r="AR1283" s="106" t="s">
        <v>1097</v>
      </c>
      <c r="AS1283" s="106">
        <v>1126245</v>
      </c>
    </row>
    <row r="1284" spans="40:45" x14ac:dyDescent="0.25">
      <c r="AN1284" s="106" t="s">
        <v>1116</v>
      </c>
      <c r="AO1284" s="106" t="s">
        <v>1117</v>
      </c>
      <c r="AP1284" s="106" t="s">
        <v>1040</v>
      </c>
      <c r="AQ1284" s="106" t="s">
        <v>1034</v>
      </c>
      <c r="AR1284" s="106" t="s">
        <v>1097</v>
      </c>
      <c r="AS1284" s="106">
        <v>135097</v>
      </c>
    </row>
    <row r="1285" spans="40:45" x14ac:dyDescent="0.25">
      <c r="AN1285" s="106" t="s">
        <v>1116</v>
      </c>
      <c r="AO1285" s="106" t="s">
        <v>1117</v>
      </c>
      <c r="AP1285" s="106" t="s">
        <v>1040</v>
      </c>
      <c r="AQ1285" s="106" t="s">
        <v>1035</v>
      </c>
      <c r="AR1285" s="106" t="s">
        <v>1097</v>
      </c>
      <c r="AS1285" s="106">
        <v>486373</v>
      </c>
    </row>
    <row r="1286" spans="40:45" x14ac:dyDescent="0.25">
      <c r="AN1286" s="106" t="s">
        <v>1116</v>
      </c>
      <c r="AO1286" s="106" t="s">
        <v>1117</v>
      </c>
      <c r="AP1286" s="106" t="s">
        <v>1040</v>
      </c>
      <c r="AQ1286" s="106" t="s">
        <v>1036</v>
      </c>
      <c r="AR1286" s="106" t="s">
        <v>1097</v>
      </c>
      <c r="AS1286" s="106">
        <v>94655</v>
      </c>
    </row>
    <row r="1287" spans="40:45" x14ac:dyDescent="0.25">
      <c r="AN1287" s="106" t="s">
        <v>1116</v>
      </c>
      <c r="AO1287" s="106" t="s">
        <v>1117</v>
      </c>
      <c r="AP1287" s="106" t="s">
        <v>1040</v>
      </c>
      <c r="AQ1287" s="106" t="s">
        <v>1037</v>
      </c>
      <c r="AR1287" s="106" t="s">
        <v>1097</v>
      </c>
      <c r="AS1287" s="106">
        <v>437518</v>
      </c>
    </row>
    <row r="1288" spans="40:45" x14ac:dyDescent="0.25">
      <c r="AN1288" s="106" t="s">
        <v>1116</v>
      </c>
      <c r="AO1288" s="106" t="s">
        <v>1117</v>
      </c>
      <c r="AP1288" s="106" t="s">
        <v>1040</v>
      </c>
      <c r="AQ1288" s="106" t="s">
        <v>1038</v>
      </c>
      <c r="AR1288" s="106" t="s">
        <v>1097</v>
      </c>
      <c r="AS1288" s="106">
        <v>39575</v>
      </c>
    </row>
    <row r="1289" spans="40:45" x14ac:dyDescent="0.25">
      <c r="AN1289" s="106" t="s">
        <v>1116</v>
      </c>
      <c r="AO1289" s="106" t="s">
        <v>1117</v>
      </c>
      <c r="AP1289" s="106" t="s">
        <v>1040</v>
      </c>
      <c r="AQ1289" s="106" t="s">
        <v>3</v>
      </c>
      <c r="AR1289" s="106" t="s">
        <v>1097</v>
      </c>
      <c r="AS1289" s="106">
        <v>2720822</v>
      </c>
    </row>
    <row r="1290" spans="40:45" x14ac:dyDescent="0.25">
      <c r="AN1290" s="106" t="s">
        <v>1116</v>
      </c>
      <c r="AO1290" s="106" t="s">
        <v>1117</v>
      </c>
      <c r="AP1290" s="106" t="s">
        <v>1005</v>
      </c>
      <c r="AQ1290" s="106" t="s">
        <v>1030</v>
      </c>
      <c r="AR1290" s="106" t="s">
        <v>1097</v>
      </c>
      <c r="AS1290" s="106">
        <v>240873</v>
      </c>
    </row>
    <row r="1291" spans="40:45" x14ac:dyDescent="0.25">
      <c r="AN1291" s="106" t="s">
        <v>1116</v>
      </c>
      <c r="AO1291" s="106" t="s">
        <v>1117</v>
      </c>
      <c r="AP1291" s="106" t="s">
        <v>1005</v>
      </c>
      <c r="AQ1291" s="106" t="s">
        <v>1031</v>
      </c>
      <c r="AR1291" s="106" t="s">
        <v>1097</v>
      </c>
      <c r="AS1291" s="106">
        <v>39790</v>
      </c>
    </row>
    <row r="1292" spans="40:45" x14ac:dyDescent="0.25">
      <c r="AN1292" s="106" t="s">
        <v>1116</v>
      </c>
      <c r="AO1292" s="106" t="s">
        <v>1117</v>
      </c>
      <c r="AP1292" s="106" t="s">
        <v>1005</v>
      </c>
      <c r="AQ1292" s="106" t="s">
        <v>1032</v>
      </c>
      <c r="AR1292" s="106" t="s">
        <v>1097</v>
      </c>
      <c r="AS1292" s="106">
        <v>17070</v>
      </c>
    </row>
    <row r="1293" spans="40:45" x14ac:dyDescent="0.25">
      <c r="AN1293" s="106" t="s">
        <v>1116</v>
      </c>
      <c r="AO1293" s="106" t="s">
        <v>1117</v>
      </c>
      <c r="AP1293" s="106" t="s">
        <v>1005</v>
      </c>
      <c r="AQ1293" s="106" t="s">
        <v>1033</v>
      </c>
      <c r="AR1293" s="106" t="s">
        <v>1097</v>
      </c>
      <c r="AS1293" s="106">
        <v>1042015</v>
      </c>
    </row>
    <row r="1294" spans="40:45" x14ac:dyDescent="0.25">
      <c r="AN1294" s="106" t="s">
        <v>1116</v>
      </c>
      <c r="AO1294" s="106" t="s">
        <v>1117</v>
      </c>
      <c r="AP1294" s="106" t="s">
        <v>1005</v>
      </c>
      <c r="AQ1294" s="106" t="s">
        <v>1034</v>
      </c>
      <c r="AR1294" s="106" t="s">
        <v>1097</v>
      </c>
      <c r="AS1294" s="106">
        <v>59974</v>
      </c>
    </row>
    <row r="1295" spans="40:45" x14ac:dyDescent="0.25">
      <c r="AN1295" s="106" t="s">
        <v>1116</v>
      </c>
      <c r="AO1295" s="106" t="s">
        <v>1117</v>
      </c>
      <c r="AP1295" s="106" t="s">
        <v>1005</v>
      </c>
      <c r="AQ1295" s="106" t="s">
        <v>1035</v>
      </c>
      <c r="AR1295" s="106" t="s">
        <v>1097</v>
      </c>
      <c r="AS1295" s="106">
        <v>457745</v>
      </c>
    </row>
    <row r="1296" spans="40:45" x14ac:dyDescent="0.25">
      <c r="AN1296" s="106" t="s">
        <v>1116</v>
      </c>
      <c r="AO1296" s="106" t="s">
        <v>1117</v>
      </c>
      <c r="AP1296" s="106" t="s">
        <v>1005</v>
      </c>
      <c r="AQ1296" s="106" t="s">
        <v>1036</v>
      </c>
      <c r="AR1296" s="106" t="s">
        <v>1097</v>
      </c>
      <c r="AS1296" s="106">
        <v>85715</v>
      </c>
    </row>
    <row r="1297" spans="40:45" x14ac:dyDescent="0.25">
      <c r="AN1297" s="106" t="s">
        <v>1116</v>
      </c>
      <c r="AO1297" s="106" t="s">
        <v>1117</v>
      </c>
      <c r="AP1297" s="106" t="s">
        <v>1005</v>
      </c>
      <c r="AQ1297" s="106" t="s">
        <v>1037</v>
      </c>
      <c r="AR1297" s="106" t="s">
        <v>1097</v>
      </c>
      <c r="AS1297" s="106">
        <v>407181</v>
      </c>
    </row>
    <row r="1298" spans="40:45" x14ac:dyDescent="0.25">
      <c r="AN1298" s="106" t="s">
        <v>1116</v>
      </c>
      <c r="AO1298" s="106" t="s">
        <v>1117</v>
      </c>
      <c r="AP1298" s="106" t="s">
        <v>1005</v>
      </c>
      <c r="AQ1298" s="106" t="s">
        <v>1038</v>
      </c>
      <c r="AR1298" s="106" t="s">
        <v>1097</v>
      </c>
      <c r="AS1298" s="106">
        <v>20060</v>
      </c>
    </row>
    <row r="1299" spans="40:45" x14ac:dyDescent="0.25">
      <c r="AN1299" s="106" t="s">
        <v>1116</v>
      </c>
      <c r="AO1299" s="106" t="s">
        <v>1117</v>
      </c>
      <c r="AP1299" s="106" t="s">
        <v>1005</v>
      </c>
      <c r="AQ1299" s="106" t="s">
        <v>3</v>
      </c>
      <c r="AR1299" s="106" t="s">
        <v>1097</v>
      </c>
      <c r="AS1299" s="106">
        <v>2370423</v>
      </c>
    </row>
    <row r="1300" spans="40:45" x14ac:dyDescent="0.25">
      <c r="AN1300" s="106" t="s">
        <v>1116</v>
      </c>
      <c r="AO1300" s="106" t="s">
        <v>1117</v>
      </c>
      <c r="AP1300" s="106" t="s">
        <v>1006</v>
      </c>
      <c r="AQ1300" s="106" t="s">
        <v>1030</v>
      </c>
      <c r="AR1300" s="106" t="s">
        <v>1097</v>
      </c>
      <c r="AS1300" s="106">
        <v>12088</v>
      </c>
    </row>
    <row r="1301" spans="40:45" x14ac:dyDescent="0.25">
      <c r="AN1301" s="106" t="s">
        <v>1116</v>
      </c>
      <c r="AO1301" s="106" t="s">
        <v>1117</v>
      </c>
      <c r="AP1301" s="106" t="s">
        <v>1006</v>
      </c>
      <c r="AQ1301" s="106" t="s">
        <v>1031</v>
      </c>
      <c r="AR1301" s="106" t="s">
        <v>1097</v>
      </c>
      <c r="AS1301" s="106">
        <v>10285</v>
      </c>
    </row>
    <row r="1302" spans="40:45" x14ac:dyDescent="0.25">
      <c r="AN1302" s="106" t="s">
        <v>1116</v>
      </c>
      <c r="AO1302" s="106" t="s">
        <v>1117</v>
      </c>
      <c r="AP1302" s="106" t="s">
        <v>1006</v>
      </c>
      <c r="AQ1302" s="106" t="s">
        <v>1032</v>
      </c>
      <c r="AR1302" s="106" t="s">
        <v>1097</v>
      </c>
      <c r="AS1302" s="106">
        <v>81252</v>
      </c>
    </row>
    <row r="1303" spans="40:45" x14ac:dyDescent="0.25">
      <c r="AN1303" s="106" t="s">
        <v>1116</v>
      </c>
      <c r="AO1303" s="106" t="s">
        <v>1117</v>
      </c>
      <c r="AP1303" s="106" t="s">
        <v>1006</v>
      </c>
      <c r="AQ1303" s="106" t="s">
        <v>1033</v>
      </c>
      <c r="AR1303" s="106" t="s">
        <v>1097</v>
      </c>
      <c r="AS1303" s="106">
        <v>84230</v>
      </c>
    </row>
    <row r="1304" spans="40:45" x14ac:dyDescent="0.25">
      <c r="AN1304" s="106" t="s">
        <v>1116</v>
      </c>
      <c r="AO1304" s="106" t="s">
        <v>1117</v>
      </c>
      <c r="AP1304" s="106" t="s">
        <v>1006</v>
      </c>
      <c r="AQ1304" s="106" t="s">
        <v>1034</v>
      </c>
      <c r="AR1304" s="106" t="s">
        <v>1097</v>
      </c>
      <c r="AS1304" s="106">
        <v>75123</v>
      </c>
    </row>
    <row r="1305" spans="40:45" x14ac:dyDescent="0.25">
      <c r="AN1305" s="106" t="s">
        <v>1116</v>
      </c>
      <c r="AO1305" s="106" t="s">
        <v>1117</v>
      </c>
      <c r="AP1305" s="106" t="s">
        <v>1006</v>
      </c>
      <c r="AQ1305" s="106" t="s">
        <v>1035</v>
      </c>
      <c r="AR1305" s="106" t="s">
        <v>1097</v>
      </c>
      <c r="AS1305" s="106">
        <v>28628</v>
      </c>
    </row>
    <row r="1306" spans="40:45" x14ac:dyDescent="0.25">
      <c r="AN1306" s="106" t="s">
        <v>1116</v>
      </c>
      <c r="AO1306" s="106" t="s">
        <v>1117</v>
      </c>
      <c r="AP1306" s="106" t="s">
        <v>1006</v>
      </c>
      <c r="AQ1306" s="106" t="s">
        <v>1036</v>
      </c>
      <c r="AR1306" s="106" t="s">
        <v>1097</v>
      </c>
      <c r="AS1306" s="106">
        <v>8940</v>
      </c>
    </row>
    <row r="1307" spans="40:45" x14ac:dyDescent="0.25">
      <c r="AN1307" s="106" t="s">
        <v>1116</v>
      </c>
      <c r="AO1307" s="106" t="s">
        <v>1117</v>
      </c>
      <c r="AP1307" s="106" t="s">
        <v>1006</v>
      </c>
      <c r="AQ1307" s="106" t="s">
        <v>1037</v>
      </c>
      <c r="AR1307" s="106" t="s">
        <v>1097</v>
      </c>
      <c r="AS1307" s="106">
        <v>30336</v>
      </c>
    </row>
    <row r="1308" spans="40:45" x14ac:dyDescent="0.25">
      <c r="AN1308" s="106" t="s">
        <v>1116</v>
      </c>
      <c r="AO1308" s="106" t="s">
        <v>1117</v>
      </c>
      <c r="AP1308" s="106" t="s">
        <v>1006</v>
      </c>
      <c r="AQ1308" s="106" t="s">
        <v>1038</v>
      </c>
      <c r="AR1308" s="106" t="s">
        <v>1097</v>
      </c>
      <c r="AS1308" s="106">
        <v>19514</v>
      </c>
    </row>
    <row r="1309" spans="40:45" x14ac:dyDescent="0.25">
      <c r="AN1309" s="106" t="s">
        <v>1116</v>
      </c>
      <c r="AO1309" s="106" t="s">
        <v>1117</v>
      </c>
      <c r="AP1309" s="106" t="s">
        <v>1006</v>
      </c>
      <c r="AQ1309" s="106" t="s">
        <v>3</v>
      </c>
      <c r="AR1309" s="106" t="s">
        <v>1087</v>
      </c>
      <c r="AS1309" s="106">
        <v>350399</v>
      </c>
    </row>
    <row r="1310" spans="40:45" x14ac:dyDescent="0.25">
      <c r="AN1310" s="106" t="s">
        <v>1116</v>
      </c>
      <c r="AO1310" s="106" t="s">
        <v>1118</v>
      </c>
      <c r="AP1310" s="106" t="s">
        <v>1040</v>
      </c>
      <c r="AQ1310" s="106" t="s">
        <v>1030</v>
      </c>
      <c r="AR1310" s="106" t="s">
        <v>1087</v>
      </c>
      <c r="AS1310" s="106">
        <v>573180</v>
      </c>
    </row>
    <row r="1311" spans="40:45" x14ac:dyDescent="0.25">
      <c r="AN1311" s="106" t="s">
        <v>1116</v>
      </c>
      <c r="AO1311" s="106" t="s">
        <v>1118</v>
      </c>
      <c r="AP1311" s="106" t="s">
        <v>1040</v>
      </c>
      <c r="AQ1311" s="106" t="s">
        <v>1031</v>
      </c>
      <c r="AR1311" s="106" t="s">
        <v>1087</v>
      </c>
      <c r="AS1311" s="106">
        <v>254480</v>
      </c>
    </row>
    <row r="1312" spans="40:45" x14ac:dyDescent="0.25">
      <c r="AN1312" s="106" t="s">
        <v>1116</v>
      </c>
      <c r="AO1312" s="106" t="s">
        <v>1118</v>
      </c>
      <c r="AP1312" s="106" t="s">
        <v>1040</v>
      </c>
      <c r="AQ1312" s="106" t="s">
        <v>1032</v>
      </c>
      <c r="AR1312" s="106" t="s">
        <v>1087</v>
      </c>
      <c r="AS1312" s="106">
        <v>637123</v>
      </c>
    </row>
    <row r="1313" spans="40:45" x14ac:dyDescent="0.25">
      <c r="AN1313" s="106" t="s">
        <v>1116</v>
      </c>
      <c r="AO1313" s="106" t="s">
        <v>1118</v>
      </c>
      <c r="AP1313" s="106" t="s">
        <v>1040</v>
      </c>
      <c r="AQ1313" s="106" t="s">
        <v>1033</v>
      </c>
      <c r="AR1313" s="106" t="s">
        <v>1087</v>
      </c>
      <c r="AS1313" s="106">
        <v>5048492</v>
      </c>
    </row>
    <row r="1314" spans="40:45" x14ac:dyDescent="0.25">
      <c r="AN1314" s="106" t="s">
        <v>1116</v>
      </c>
      <c r="AO1314" s="106" t="s">
        <v>1118</v>
      </c>
      <c r="AP1314" s="106" t="s">
        <v>1040</v>
      </c>
      <c r="AQ1314" s="106" t="s">
        <v>1034</v>
      </c>
      <c r="AR1314" s="106" t="s">
        <v>1087</v>
      </c>
      <c r="AS1314" s="106">
        <v>837747</v>
      </c>
    </row>
    <row r="1315" spans="40:45" x14ac:dyDescent="0.25">
      <c r="AN1315" s="106" t="s">
        <v>1116</v>
      </c>
      <c r="AO1315" s="106" t="s">
        <v>1118</v>
      </c>
      <c r="AP1315" s="106" t="s">
        <v>1040</v>
      </c>
      <c r="AQ1315" s="106" t="s">
        <v>1035</v>
      </c>
      <c r="AR1315" s="106" t="s">
        <v>1087</v>
      </c>
      <c r="AS1315" s="106">
        <v>1749931</v>
      </c>
    </row>
    <row r="1316" spans="40:45" x14ac:dyDescent="0.25">
      <c r="AN1316" s="106" t="s">
        <v>1116</v>
      </c>
      <c r="AO1316" s="106" t="s">
        <v>1118</v>
      </c>
      <c r="AP1316" s="106" t="s">
        <v>1040</v>
      </c>
      <c r="AQ1316" s="106" t="s">
        <v>1036</v>
      </c>
      <c r="AR1316" s="106" t="s">
        <v>1087</v>
      </c>
      <c r="AS1316" s="106">
        <v>425857</v>
      </c>
    </row>
    <row r="1317" spans="40:45" x14ac:dyDescent="0.25">
      <c r="AN1317" s="106" t="s">
        <v>1116</v>
      </c>
      <c r="AO1317" s="106" t="s">
        <v>1118</v>
      </c>
      <c r="AP1317" s="106" t="s">
        <v>1040</v>
      </c>
      <c r="AQ1317" s="106" t="s">
        <v>1037</v>
      </c>
      <c r="AR1317" s="106" t="s">
        <v>1087</v>
      </c>
      <c r="AS1317" s="106">
        <v>2479284</v>
      </c>
    </row>
    <row r="1318" spans="40:45" x14ac:dyDescent="0.25">
      <c r="AN1318" s="106" t="s">
        <v>1116</v>
      </c>
      <c r="AO1318" s="106" t="s">
        <v>1118</v>
      </c>
      <c r="AP1318" s="106" t="s">
        <v>1040</v>
      </c>
      <c r="AQ1318" s="106" t="s">
        <v>1038</v>
      </c>
      <c r="AR1318" s="106" t="s">
        <v>1087</v>
      </c>
      <c r="AS1318" s="106">
        <v>139925</v>
      </c>
    </row>
    <row r="1319" spans="40:45" x14ac:dyDescent="0.25">
      <c r="AN1319" s="106" t="s">
        <v>1116</v>
      </c>
      <c r="AO1319" s="106" t="s">
        <v>1118</v>
      </c>
      <c r="AP1319" s="106" t="s">
        <v>1040</v>
      </c>
      <c r="AQ1319" s="106" t="s">
        <v>3</v>
      </c>
      <c r="AR1319" s="106" t="s">
        <v>1087</v>
      </c>
      <c r="AS1319" s="106">
        <v>12146019</v>
      </c>
    </row>
    <row r="1320" spans="40:45" x14ac:dyDescent="0.25">
      <c r="AN1320" s="106" t="s">
        <v>1116</v>
      </c>
      <c r="AO1320" s="106" t="s">
        <v>1118</v>
      </c>
      <c r="AP1320" s="106" t="s">
        <v>1005</v>
      </c>
      <c r="AQ1320" s="106" t="s">
        <v>1030</v>
      </c>
      <c r="AR1320" s="106" t="s">
        <v>1087</v>
      </c>
      <c r="AS1320" s="106">
        <v>547361</v>
      </c>
    </row>
    <row r="1321" spans="40:45" x14ac:dyDescent="0.25">
      <c r="AN1321" s="106" t="s">
        <v>1116</v>
      </c>
      <c r="AO1321" s="106" t="s">
        <v>1118</v>
      </c>
      <c r="AP1321" s="106" t="s">
        <v>1005</v>
      </c>
      <c r="AQ1321" s="106" t="s">
        <v>1031</v>
      </c>
      <c r="AR1321" s="106" t="s">
        <v>1087</v>
      </c>
      <c r="AS1321" s="106">
        <v>167138</v>
      </c>
    </row>
    <row r="1322" spans="40:45" x14ac:dyDescent="0.25">
      <c r="AN1322" s="106" t="s">
        <v>1116</v>
      </c>
      <c r="AO1322" s="106" t="s">
        <v>1118</v>
      </c>
      <c r="AP1322" s="106" t="s">
        <v>1005</v>
      </c>
      <c r="AQ1322" s="106" t="s">
        <v>1032</v>
      </c>
      <c r="AR1322" s="106" t="s">
        <v>1087</v>
      </c>
      <c r="AS1322" s="106">
        <v>34619</v>
      </c>
    </row>
    <row r="1323" spans="40:45" x14ac:dyDescent="0.25">
      <c r="AN1323" s="106" t="s">
        <v>1116</v>
      </c>
      <c r="AO1323" s="106" t="s">
        <v>1118</v>
      </c>
      <c r="AP1323" s="106" t="s">
        <v>1005</v>
      </c>
      <c r="AQ1323" s="106" t="s">
        <v>1033</v>
      </c>
      <c r="AR1323" s="106" t="s">
        <v>1087</v>
      </c>
      <c r="AS1323" s="106">
        <v>4445177</v>
      </c>
    </row>
    <row r="1324" spans="40:45" x14ac:dyDescent="0.25">
      <c r="AN1324" s="106" t="s">
        <v>1116</v>
      </c>
      <c r="AO1324" s="106" t="s">
        <v>1118</v>
      </c>
      <c r="AP1324" s="106" t="s">
        <v>1005</v>
      </c>
      <c r="AQ1324" s="106" t="s">
        <v>1034</v>
      </c>
      <c r="AR1324" s="106" t="s">
        <v>1087</v>
      </c>
      <c r="AS1324" s="106">
        <v>302952</v>
      </c>
    </row>
    <row r="1325" spans="40:45" x14ac:dyDescent="0.25">
      <c r="AN1325" s="106" t="s">
        <v>1116</v>
      </c>
      <c r="AO1325" s="106" t="s">
        <v>1118</v>
      </c>
      <c r="AP1325" s="106" t="s">
        <v>1005</v>
      </c>
      <c r="AQ1325" s="106" t="s">
        <v>1035</v>
      </c>
      <c r="AR1325" s="106" t="s">
        <v>1087</v>
      </c>
      <c r="AS1325" s="106">
        <v>1561943</v>
      </c>
    </row>
    <row r="1326" spans="40:45" x14ac:dyDescent="0.25">
      <c r="AN1326" s="106" t="s">
        <v>1116</v>
      </c>
      <c r="AO1326" s="106" t="s">
        <v>1118</v>
      </c>
      <c r="AP1326" s="106" t="s">
        <v>1005</v>
      </c>
      <c r="AQ1326" s="106" t="s">
        <v>1036</v>
      </c>
      <c r="AR1326" s="106" t="s">
        <v>1087</v>
      </c>
      <c r="AS1326" s="106">
        <v>363438</v>
      </c>
    </row>
    <row r="1327" spans="40:45" x14ac:dyDescent="0.25">
      <c r="AN1327" s="106" t="s">
        <v>1116</v>
      </c>
      <c r="AO1327" s="106" t="s">
        <v>1118</v>
      </c>
      <c r="AP1327" s="106" t="s">
        <v>1005</v>
      </c>
      <c r="AQ1327" s="106" t="s">
        <v>1037</v>
      </c>
      <c r="AR1327" s="106" t="s">
        <v>1087</v>
      </c>
      <c r="AS1327" s="106">
        <v>2222111</v>
      </c>
    </row>
    <row r="1328" spans="40:45" x14ac:dyDescent="0.25">
      <c r="AN1328" s="106" t="s">
        <v>1116</v>
      </c>
      <c r="AO1328" s="106" t="s">
        <v>1118</v>
      </c>
      <c r="AP1328" s="106" t="s">
        <v>1005</v>
      </c>
      <c r="AQ1328" s="106" t="s">
        <v>1038</v>
      </c>
      <c r="AR1328" s="106" t="s">
        <v>1087</v>
      </c>
      <c r="AS1328" s="106">
        <v>43807</v>
      </c>
    </row>
    <row r="1329" spans="40:45" x14ac:dyDescent="0.25">
      <c r="AN1329" s="106" t="s">
        <v>1116</v>
      </c>
      <c r="AO1329" s="106" t="s">
        <v>1118</v>
      </c>
      <c r="AP1329" s="106" t="s">
        <v>1005</v>
      </c>
      <c r="AQ1329" s="106" t="s">
        <v>3</v>
      </c>
      <c r="AR1329" s="106" t="s">
        <v>1087</v>
      </c>
      <c r="AS1329" s="106">
        <v>9688545</v>
      </c>
    </row>
    <row r="1330" spans="40:45" x14ac:dyDescent="0.25">
      <c r="AN1330" s="106" t="s">
        <v>1116</v>
      </c>
      <c r="AO1330" s="106" t="s">
        <v>1118</v>
      </c>
      <c r="AP1330" s="106" t="s">
        <v>1006</v>
      </c>
      <c r="AQ1330" s="106" t="s">
        <v>1030</v>
      </c>
      <c r="AR1330" s="106" t="s">
        <v>1087</v>
      </c>
      <c r="AS1330" s="106">
        <v>25818</v>
      </c>
    </row>
    <row r="1331" spans="40:45" x14ac:dyDescent="0.25">
      <c r="AN1331" s="106" t="s">
        <v>1116</v>
      </c>
      <c r="AO1331" s="106" t="s">
        <v>1118</v>
      </c>
      <c r="AP1331" s="106" t="s">
        <v>1006</v>
      </c>
      <c r="AQ1331" s="106" t="s">
        <v>1031</v>
      </c>
      <c r="AR1331" s="106" t="s">
        <v>1087</v>
      </c>
      <c r="AS1331" s="106">
        <v>87342</v>
      </c>
    </row>
    <row r="1332" spans="40:45" x14ac:dyDescent="0.25">
      <c r="AN1332" s="106" t="s">
        <v>1116</v>
      </c>
      <c r="AO1332" s="106" t="s">
        <v>1118</v>
      </c>
      <c r="AP1332" s="106" t="s">
        <v>1006</v>
      </c>
      <c r="AQ1332" s="106" t="s">
        <v>1032</v>
      </c>
      <c r="AR1332" s="106" t="s">
        <v>1087</v>
      </c>
      <c r="AS1332" s="106">
        <v>602504</v>
      </c>
    </row>
    <row r="1333" spans="40:45" x14ac:dyDescent="0.25">
      <c r="AN1333" s="106" t="s">
        <v>1116</v>
      </c>
      <c r="AO1333" s="106" t="s">
        <v>1118</v>
      </c>
      <c r="AP1333" s="106" t="s">
        <v>1006</v>
      </c>
      <c r="AQ1333" s="106" t="s">
        <v>1033</v>
      </c>
      <c r="AR1333" s="106" t="s">
        <v>1087</v>
      </c>
      <c r="AS1333" s="106">
        <v>603316</v>
      </c>
    </row>
    <row r="1334" spans="40:45" x14ac:dyDescent="0.25">
      <c r="AN1334" s="106" t="s">
        <v>1116</v>
      </c>
      <c r="AO1334" s="106" t="s">
        <v>1118</v>
      </c>
      <c r="AP1334" s="106" t="s">
        <v>1006</v>
      </c>
      <c r="AQ1334" s="106" t="s">
        <v>1034</v>
      </c>
      <c r="AR1334" s="106" t="s">
        <v>1087</v>
      </c>
      <c r="AS1334" s="106">
        <v>534795</v>
      </c>
    </row>
    <row r="1335" spans="40:45" x14ac:dyDescent="0.25">
      <c r="AN1335" s="106" t="s">
        <v>1116</v>
      </c>
      <c r="AO1335" s="106" t="s">
        <v>1118</v>
      </c>
      <c r="AP1335" s="106" t="s">
        <v>1006</v>
      </c>
      <c r="AQ1335" s="106" t="s">
        <v>1035</v>
      </c>
      <c r="AR1335" s="106" t="s">
        <v>1087</v>
      </c>
      <c r="AS1335" s="106">
        <v>187988</v>
      </c>
    </row>
    <row r="1336" spans="40:45" x14ac:dyDescent="0.25">
      <c r="AN1336" s="106" t="s">
        <v>1116</v>
      </c>
      <c r="AO1336" s="106" t="s">
        <v>1118</v>
      </c>
      <c r="AP1336" s="106" t="s">
        <v>1006</v>
      </c>
      <c r="AQ1336" s="106" t="s">
        <v>1036</v>
      </c>
      <c r="AR1336" s="106" t="s">
        <v>1087</v>
      </c>
      <c r="AS1336" s="106">
        <v>62419</v>
      </c>
    </row>
    <row r="1337" spans="40:45" x14ac:dyDescent="0.25">
      <c r="AN1337" s="106" t="s">
        <v>1116</v>
      </c>
      <c r="AO1337" s="106" t="s">
        <v>1118</v>
      </c>
      <c r="AP1337" s="106" t="s">
        <v>1006</v>
      </c>
      <c r="AQ1337" s="106" t="s">
        <v>1037</v>
      </c>
      <c r="AR1337" s="106" t="s">
        <v>1087</v>
      </c>
      <c r="AS1337" s="106">
        <v>257173</v>
      </c>
    </row>
    <row r="1338" spans="40:45" x14ac:dyDescent="0.25">
      <c r="AN1338" s="106" t="s">
        <v>1116</v>
      </c>
      <c r="AO1338" s="106" t="s">
        <v>1118</v>
      </c>
      <c r="AP1338" s="106" t="s">
        <v>1006</v>
      </c>
      <c r="AQ1338" s="106" t="s">
        <v>1038</v>
      </c>
      <c r="AR1338" s="106" t="s">
        <v>1087</v>
      </c>
      <c r="AS1338" s="106">
        <v>96119</v>
      </c>
    </row>
    <row r="1339" spans="40:45" x14ac:dyDescent="0.25">
      <c r="AN1339" s="106" t="s">
        <v>1116</v>
      </c>
      <c r="AO1339" s="106" t="s">
        <v>1118</v>
      </c>
      <c r="AP1339" s="106" t="s">
        <v>1006</v>
      </c>
      <c r="AQ1339" s="106" t="s">
        <v>3</v>
      </c>
      <c r="AR1339" s="106" t="s">
        <v>1087</v>
      </c>
      <c r="AS1339" s="106">
        <v>2457474</v>
      </c>
    </row>
    <row r="1340" spans="40:45" x14ac:dyDescent="0.25">
      <c r="AN1340" s="106" t="s">
        <v>1119</v>
      </c>
      <c r="AO1340" s="106" t="s">
        <v>1117</v>
      </c>
      <c r="AP1340" s="106" t="s">
        <v>1040</v>
      </c>
      <c r="AQ1340" s="106" t="s">
        <v>1030</v>
      </c>
      <c r="AR1340" s="106" t="s">
        <v>1097</v>
      </c>
      <c r="AS1340" s="106">
        <v>36061</v>
      </c>
    </row>
    <row r="1341" spans="40:45" x14ac:dyDescent="0.25">
      <c r="AN1341" s="106" t="s">
        <v>1119</v>
      </c>
      <c r="AO1341" s="106" t="s">
        <v>1117</v>
      </c>
      <c r="AP1341" s="106" t="s">
        <v>1040</v>
      </c>
      <c r="AQ1341" s="106" t="s">
        <v>1031</v>
      </c>
      <c r="AR1341" s="106" t="s">
        <v>1097</v>
      </c>
      <c r="AS1341" s="106">
        <v>4400</v>
      </c>
    </row>
    <row r="1342" spans="40:45" x14ac:dyDescent="0.25">
      <c r="AN1342" s="106" t="s">
        <v>1119</v>
      </c>
      <c r="AO1342" s="106" t="s">
        <v>1117</v>
      </c>
      <c r="AP1342" s="106" t="s">
        <v>1040</v>
      </c>
      <c r="AQ1342" s="106" t="s">
        <v>1032</v>
      </c>
      <c r="AR1342" s="106" t="s">
        <v>1097</v>
      </c>
      <c r="AS1342" s="106">
        <v>1816</v>
      </c>
    </row>
    <row r="1343" spans="40:45" x14ac:dyDescent="0.25">
      <c r="AN1343" s="106" t="s">
        <v>1119</v>
      </c>
      <c r="AO1343" s="106" t="s">
        <v>1117</v>
      </c>
      <c r="AP1343" s="106" t="s">
        <v>1040</v>
      </c>
      <c r="AQ1343" s="106" t="s">
        <v>1033</v>
      </c>
      <c r="AR1343" s="106" t="s">
        <v>1097</v>
      </c>
      <c r="AS1343" s="106">
        <v>420746</v>
      </c>
    </row>
    <row r="1344" spans="40:45" x14ac:dyDescent="0.25">
      <c r="AN1344" s="106" t="s">
        <v>1119</v>
      </c>
      <c r="AO1344" s="106" t="s">
        <v>1117</v>
      </c>
      <c r="AP1344" s="106" t="s">
        <v>1040</v>
      </c>
      <c r="AQ1344" s="106" t="s">
        <v>1034</v>
      </c>
      <c r="AR1344" s="106" t="s">
        <v>1097</v>
      </c>
      <c r="AS1344" s="106">
        <v>24143</v>
      </c>
    </row>
    <row r="1345" spans="40:45" x14ac:dyDescent="0.25">
      <c r="AN1345" s="106" t="s">
        <v>1119</v>
      </c>
      <c r="AO1345" s="106" t="s">
        <v>1117</v>
      </c>
      <c r="AP1345" s="106" t="s">
        <v>1040</v>
      </c>
      <c r="AQ1345" s="106" t="s">
        <v>1035</v>
      </c>
      <c r="AR1345" s="106" t="s">
        <v>1097</v>
      </c>
      <c r="AS1345" s="106">
        <v>144945</v>
      </c>
    </row>
    <row r="1346" spans="40:45" x14ac:dyDescent="0.25">
      <c r="AN1346" s="106" t="s">
        <v>1119</v>
      </c>
      <c r="AO1346" s="106" t="s">
        <v>1117</v>
      </c>
      <c r="AP1346" s="106" t="s">
        <v>1040</v>
      </c>
      <c r="AQ1346" s="106" t="s">
        <v>1036</v>
      </c>
      <c r="AR1346" s="106" t="s">
        <v>1097</v>
      </c>
      <c r="AS1346" s="106">
        <v>12545</v>
      </c>
    </row>
    <row r="1347" spans="40:45" x14ac:dyDescent="0.25">
      <c r="AN1347" s="106" t="s">
        <v>1119</v>
      </c>
      <c r="AO1347" s="106" t="s">
        <v>1117</v>
      </c>
      <c r="AP1347" s="106" t="s">
        <v>1040</v>
      </c>
      <c r="AQ1347" s="106" t="s">
        <v>1037</v>
      </c>
      <c r="AR1347" s="106" t="s">
        <v>1097</v>
      </c>
      <c r="AS1347" s="106">
        <v>208905</v>
      </c>
    </row>
    <row r="1348" spans="40:45" x14ac:dyDescent="0.25">
      <c r="AN1348" s="106" t="s">
        <v>1119</v>
      </c>
      <c r="AO1348" s="106" t="s">
        <v>1117</v>
      </c>
      <c r="AP1348" s="106" t="s">
        <v>1040</v>
      </c>
      <c r="AQ1348" s="106" t="s">
        <v>1038</v>
      </c>
      <c r="AR1348" s="106" t="s">
        <v>1097</v>
      </c>
      <c r="AS1348" s="106">
        <v>46286</v>
      </c>
    </row>
    <row r="1349" spans="40:45" x14ac:dyDescent="0.25">
      <c r="AN1349" s="106" t="s">
        <v>1119</v>
      </c>
      <c r="AO1349" s="106" t="s">
        <v>1117</v>
      </c>
      <c r="AP1349" s="106" t="s">
        <v>1040</v>
      </c>
      <c r="AQ1349" s="106" t="s">
        <v>3</v>
      </c>
      <c r="AR1349" s="106" t="s">
        <v>1097</v>
      </c>
      <c r="AS1349" s="106">
        <v>899847</v>
      </c>
    </row>
    <row r="1350" spans="40:45" x14ac:dyDescent="0.25">
      <c r="AN1350" s="106" t="s">
        <v>1119</v>
      </c>
      <c r="AO1350" s="106" t="s">
        <v>1117</v>
      </c>
      <c r="AP1350" s="106" t="s">
        <v>1005</v>
      </c>
      <c r="AQ1350" s="106" t="s">
        <v>1030</v>
      </c>
      <c r="AR1350" s="106" t="s">
        <v>1097</v>
      </c>
      <c r="AS1350" s="106">
        <v>34499</v>
      </c>
    </row>
    <row r="1351" spans="40:45" x14ac:dyDescent="0.25">
      <c r="AN1351" s="106" t="s">
        <v>1119</v>
      </c>
      <c r="AO1351" s="106" t="s">
        <v>1117</v>
      </c>
      <c r="AP1351" s="106" t="s">
        <v>1005</v>
      </c>
      <c r="AQ1351" s="106" t="s">
        <v>1031</v>
      </c>
      <c r="AR1351" s="106" t="s">
        <v>1097</v>
      </c>
      <c r="AS1351" s="106">
        <v>4400</v>
      </c>
    </row>
    <row r="1352" spans="40:45" x14ac:dyDescent="0.25">
      <c r="AN1352" s="106" t="s">
        <v>1119</v>
      </c>
      <c r="AO1352" s="106" t="s">
        <v>1117</v>
      </c>
      <c r="AP1352" s="106" t="s">
        <v>1005</v>
      </c>
      <c r="AQ1352" s="106" t="s">
        <v>1032</v>
      </c>
      <c r="AR1352" s="106" t="s">
        <v>1097</v>
      </c>
      <c r="AS1352" s="106">
        <v>288</v>
      </c>
    </row>
    <row r="1353" spans="40:45" x14ac:dyDescent="0.25">
      <c r="AN1353" s="106" t="s">
        <v>1119</v>
      </c>
      <c r="AO1353" s="106" t="s">
        <v>1117</v>
      </c>
      <c r="AP1353" s="106" t="s">
        <v>1005</v>
      </c>
      <c r="AQ1353" s="106" t="s">
        <v>1033</v>
      </c>
      <c r="AR1353" s="106" t="s">
        <v>1097</v>
      </c>
      <c r="AS1353" s="106">
        <v>413040</v>
      </c>
    </row>
    <row r="1354" spans="40:45" x14ac:dyDescent="0.25">
      <c r="AN1354" s="106" t="s">
        <v>1119</v>
      </c>
      <c r="AO1354" s="106" t="s">
        <v>1117</v>
      </c>
      <c r="AP1354" s="106" t="s">
        <v>1005</v>
      </c>
      <c r="AQ1354" s="106" t="s">
        <v>1034</v>
      </c>
      <c r="AR1354" s="106" t="s">
        <v>1097</v>
      </c>
      <c r="AS1354" s="106">
        <v>12803</v>
      </c>
    </row>
    <row r="1355" spans="40:45" x14ac:dyDescent="0.25">
      <c r="AN1355" s="106" t="s">
        <v>1119</v>
      </c>
      <c r="AO1355" s="106" t="s">
        <v>1117</v>
      </c>
      <c r="AP1355" s="106" t="s">
        <v>1005</v>
      </c>
      <c r="AQ1355" s="106" t="s">
        <v>1035</v>
      </c>
      <c r="AR1355" s="106" t="s">
        <v>1097</v>
      </c>
      <c r="AS1355" s="106">
        <v>139941</v>
      </c>
    </row>
    <row r="1356" spans="40:45" x14ac:dyDescent="0.25">
      <c r="AN1356" s="106" t="s">
        <v>1119</v>
      </c>
      <c r="AO1356" s="106" t="s">
        <v>1117</v>
      </c>
      <c r="AP1356" s="106" t="s">
        <v>1005</v>
      </c>
      <c r="AQ1356" s="106" t="s">
        <v>1036</v>
      </c>
      <c r="AR1356" s="106" t="s">
        <v>1097</v>
      </c>
      <c r="AS1356" s="106">
        <v>11638</v>
      </c>
    </row>
    <row r="1357" spans="40:45" x14ac:dyDescent="0.25">
      <c r="AN1357" s="106" t="s">
        <v>1119</v>
      </c>
      <c r="AO1357" s="106" t="s">
        <v>1117</v>
      </c>
      <c r="AP1357" s="106" t="s">
        <v>1005</v>
      </c>
      <c r="AQ1357" s="106" t="s">
        <v>1037</v>
      </c>
      <c r="AR1357" s="106" t="s">
        <v>1097</v>
      </c>
      <c r="AS1357" s="106">
        <v>204246</v>
      </c>
    </row>
    <row r="1358" spans="40:45" x14ac:dyDescent="0.25">
      <c r="AN1358" s="106" t="s">
        <v>1119</v>
      </c>
      <c r="AO1358" s="106" t="s">
        <v>1117</v>
      </c>
      <c r="AP1358" s="106" t="s">
        <v>1005</v>
      </c>
      <c r="AQ1358" s="106" t="s">
        <v>1038</v>
      </c>
      <c r="AR1358" s="106" t="s">
        <v>1097</v>
      </c>
      <c r="AS1358" s="106">
        <v>39762</v>
      </c>
    </row>
    <row r="1359" spans="40:45" x14ac:dyDescent="0.25">
      <c r="AN1359" s="106" t="s">
        <v>1119</v>
      </c>
      <c r="AO1359" s="106" t="s">
        <v>1117</v>
      </c>
      <c r="AP1359" s="106" t="s">
        <v>1005</v>
      </c>
      <c r="AQ1359" s="106" t="s">
        <v>3</v>
      </c>
      <c r="AR1359" s="106" t="s">
        <v>1097</v>
      </c>
      <c r="AS1359" s="106">
        <v>860617</v>
      </c>
    </row>
    <row r="1360" spans="40:45" x14ac:dyDescent="0.25">
      <c r="AN1360" s="106" t="s">
        <v>1119</v>
      </c>
      <c r="AO1360" s="106" t="s">
        <v>1117</v>
      </c>
      <c r="AP1360" s="106" t="s">
        <v>1006</v>
      </c>
      <c r="AQ1360" s="106" t="s">
        <v>1030</v>
      </c>
      <c r="AR1360" s="106" t="s">
        <v>1097</v>
      </c>
      <c r="AS1360" s="106">
        <v>1562</v>
      </c>
    </row>
    <row r="1361" spans="40:45" x14ac:dyDescent="0.25">
      <c r="AN1361" s="106" t="s">
        <v>1119</v>
      </c>
      <c r="AO1361" s="106" t="s">
        <v>1117</v>
      </c>
      <c r="AP1361" s="106" t="s">
        <v>1006</v>
      </c>
      <c r="AQ1361" s="106" t="s">
        <v>1031</v>
      </c>
      <c r="AR1361" s="106" t="s">
        <v>1097</v>
      </c>
      <c r="AS1361" s="106"/>
    </row>
    <row r="1362" spans="40:45" x14ac:dyDescent="0.25">
      <c r="AN1362" s="106" t="s">
        <v>1119</v>
      </c>
      <c r="AO1362" s="106" t="s">
        <v>1117</v>
      </c>
      <c r="AP1362" s="106" t="s">
        <v>1006</v>
      </c>
      <c r="AQ1362" s="106" t="s">
        <v>1032</v>
      </c>
      <c r="AR1362" s="106" t="s">
        <v>1097</v>
      </c>
      <c r="AS1362" s="106">
        <v>1528</v>
      </c>
    </row>
    <row r="1363" spans="40:45" x14ac:dyDescent="0.25">
      <c r="AN1363" s="106" t="s">
        <v>1119</v>
      </c>
      <c r="AO1363" s="106" t="s">
        <v>1117</v>
      </c>
      <c r="AP1363" s="106" t="s">
        <v>1006</v>
      </c>
      <c r="AQ1363" s="106" t="s">
        <v>1033</v>
      </c>
      <c r="AR1363" s="106" t="s">
        <v>1097</v>
      </c>
      <c r="AS1363" s="106">
        <v>7707</v>
      </c>
    </row>
    <row r="1364" spans="40:45" x14ac:dyDescent="0.25">
      <c r="AN1364" s="106" t="s">
        <v>1119</v>
      </c>
      <c r="AO1364" s="106" t="s">
        <v>1117</v>
      </c>
      <c r="AP1364" s="106" t="s">
        <v>1006</v>
      </c>
      <c r="AQ1364" s="106" t="s">
        <v>1034</v>
      </c>
      <c r="AR1364" s="106" t="s">
        <v>1097</v>
      </c>
      <c r="AS1364" s="106">
        <v>11340</v>
      </c>
    </row>
    <row r="1365" spans="40:45" x14ac:dyDescent="0.25">
      <c r="AN1365" s="106" t="s">
        <v>1119</v>
      </c>
      <c r="AO1365" s="106" t="s">
        <v>1117</v>
      </c>
      <c r="AP1365" s="106" t="s">
        <v>1006</v>
      </c>
      <c r="AQ1365" s="106" t="s">
        <v>1035</v>
      </c>
      <c r="AR1365" s="106" t="s">
        <v>1097</v>
      </c>
      <c r="AS1365" s="106">
        <v>5004</v>
      </c>
    </row>
    <row r="1366" spans="40:45" x14ac:dyDescent="0.25">
      <c r="AN1366" s="106" t="s">
        <v>1119</v>
      </c>
      <c r="AO1366" s="106" t="s">
        <v>1117</v>
      </c>
      <c r="AP1366" s="106" t="s">
        <v>1006</v>
      </c>
      <c r="AQ1366" s="106" t="s">
        <v>1036</v>
      </c>
      <c r="AR1366" s="106" t="s">
        <v>1097</v>
      </c>
      <c r="AS1366" s="106">
        <v>907</v>
      </c>
    </row>
    <row r="1367" spans="40:45" x14ac:dyDescent="0.25">
      <c r="AN1367" s="106" t="s">
        <v>1119</v>
      </c>
      <c r="AO1367" s="106" t="s">
        <v>1117</v>
      </c>
      <c r="AP1367" s="106" t="s">
        <v>1006</v>
      </c>
      <c r="AQ1367" s="106" t="s">
        <v>1037</v>
      </c>
      <c r="AR1367" s="106" t="s">
        <v>1097</v>
      </c>
      <c r="AS1367" s="106">
        <v>4659</v>
      </c>
    </row>
    <row r="1368" spans="40:45" x14ac:dyDescent="0.25">
      <c r="AN1368" s="106" t="s">
        <v>1119</v>
      </c>
      <c r="AO1368" s="106" t="s">
        <v>1117</v>
      </c>
      <c r="AP1368" s="106" t="s">
        <v>1006</v>
      </c>
      <c r="AQ1368" s="106" t="s">
        <v>1038</v>
      </c>
      <c r="AR1368" s="106" t="s">
        <v>1097</v>
      </c>
      <c r="AS1368" s="106">
        <v>6524</v>
      </c>
    </row>
    <row r="1369" spans="40:45" x14ac:dyDescent="0.25">
      <c r="AN1369" s="106" t="s">
        <v>1119</v>
      </c>
      <c r="AO1369" s="106" t="s">
        <v>1117</v>
      </c>
      <c r="AP1369" s="106" t="s">
        <v>1006</v>
      </c>
      <c r="AQ1369" s="106" t="s">
        <v>3</v>
      </c>
      <c r="AR1369" s="106" t="s">
        <v>1087</v>
      </c>
      <c r="AS1369" s="106">
        <v>39230</v>
      </c>
    </row>
    <row r="1370" spans="40:45" x14ac:dyDescent="0.25">
      <c r="AN1370" s="106" t="s">
        <v>1119</v>
      </c>
      <c r="AO1370" s="106" t="s">
        <v>1118</v>
      </c>
      <c r="AP1370" s="106" t="s">
        <v>1040</v>
      </c>
      <c r="AQ1370" s="106" t="s">
        <v>1030</v>
      </c>
      <c r="AR1370" s="106" t="s">
        <v>1087</v>
      </c>
      <c r="AS1370" s="106">
        <v>54993</v>
      </c>
    </row>
    <row r="1371" spans="40:45" x14ac:dyDescent="0.25">
      <c r="AN1371" s="106" t="s">
        <v>1119</v>
      </c>
      <c r="AO1371" s="106" t="s">
        <v>1118</v>
      </c>
      <c r="AP1371" s="106" t="s">
        <v>1040</v>
      </c>
      <c r="AQ1371" s="106" t="s">
        <v>1031</v>
      </c>
      <c r="AR1371" s="106" t="s">
        <v>1087</v>
      </c>
      <c r="AS1371" s="106">
        <v>8909</v>
      </c>
    </row>
    <row r="1372" spans="40:45" x14ac:dyDescent="0.25">
      <c r="AN1372" s="106" t="s">
        <v>1119</v>
      </c>
      <c r="AO1372" s="106" t="s">
        <v>1118</v>
      </c>
      <c r="AP1372" s="106" t="s">
        <v>1040</v>
      </c>
      <c r="AQ1372" s="106" t="s">
        <v>1032</v>
      </c>
      <c r="AR1372" s="106" t="s">
        <v>1087</v>
      </c>
      <c r="AS1372" s="106">
        <v>3446</v>
      </c>
    </row>
    <row r="1373" spans="40:45" x14ac:dyDescent="0.25">
      <c r="AN1373" s="106" t="s">
        <v>1119</v>
      </c>
      <c r="AO1373" s="106" t="s">
        <v>1118</v>
      </c>
      <c r="AP1373" s="106" t="s">
        <v>1040</v>
      </c>
      <c r="AQ1373" s="106" t="s">
        <v>1033</v>
      </c>
      <c r="AR1373" s="106" t="s">
        <v>1087</v>
      </c>
      <c r="AS1373" s="106">
        <v>689507</v>
      </c>
    </row>
    <row r="1374" spans="40:45" x14ac:dyDescent="0.25">
      <c r="AN1374" s="106" t="s">
        <v>1119</v>
      </c>
      <c r="AO1374" s="106" t="s">
        <v>1118</v>
      </c>
      <c r="AP1374" s="106" t="s">
        <v>1040</v>
      </c>
      <c r="AQ1374" s="106" t="s">
        <v>1034</v>
      </c>
      <c r="AR1374" s="106" t="s">
        <v>1087</v>
      </c>
      <c r="AS1374" s="106">
        <v>52990</v>
      </c>
    </row>
    <row r="1375" spans="40:45" x14ac:dyDescent="0.25">
      <c r="AN1375" s="106" t="s">
        <v>1119</v>
      </c>
      <c r="AO1375" s="106" t="s">
        <v>1118</v>
      </c>
      <c r="AP1375" s="106" t="s">
        <v>1040</v>
      </c>
      <c r="AQ1375" s="106" t="s">
        <v>1035</v>
      </c>
      <c r="AR1375" s="106" t="s">
        <v>1087</v>
      </c>
      <c r="AS1375" s="106">
        <v>237670</v>
      </c>
    </row>
    <row r="1376" spans="40:45" x14ac:dyDescent="0.25">
      <c r="AN1376" s="106" t="s">
        <v>1119</v>
      </c>
      <c r="AO1376" s="106" t="s">
        <v>1118</v>
      </c>
      <c r="AP1376" s="106" t="s">
        <v>1040</v>
      </c>
      <c r="AQ1376" s="106" t="s">
        <v>1036</v>
      </c>
      <c r="AR1376" s="106" t="s">
        <v>1087</v>
      </c>
      <c r="AS1376" s="106">
        <v>26610</v>
      </c>
    </row>
    <row r="1377" spans="40:45" x14ac:dyDescent="0.25">
      <c r="AN1377" s="106" t="s">
        <v>1119</v>
      </c>
      <c r="AO1377" s="106" t="s">
        <v>1118</v>
      </c>
      <c r="AP1377" s="106" t="s">
        <v>1040</v>
      </c>
      <c r="AQ1377" s="106" t="s">
        <v>1037</v>
      </c>
      <c r="AR1377" s="106" t="s">
        <v>1087</v>
      </c>
      <c r="AS1377" s="106">
        <v>369156</v>
      </c>
    </row>
    <row r="1378" spans="40:45" x14ac:dyDescent="0.25">
      <c r="AN1378" s="106" t="s">
        <v>1119</v>
      </c>
      <c r="AO1378" s="106" t="s">
        <v>1118</v>
      </c>
      <c r="AP1378" s="106" t="s">
        <v>1040</v>
      </c>
      <c r="AQ1378" s="106" t="s">
        <v>1038</v>
      </c>
      <c r="AR1378" s="106" t="s">
        <v>1087</v>
      </c>
      <c r="AS1378" s="106">
        <v>76318</v>
      </c>
    </row>
    <row r="1379" spans="40:45" x14ac:dyDescent="0.25">
      <c r="AN1379" s="106" t="s">
        <v>1119</v>
      </c>
      <c r="AO1379" s="106" t="s">
        <v>1118</v>
      </c>
      <c r="AP1379" s="106" t="s">
        <v>1040</v>
      </c>
      <c r="AQ1379" s="106" t="s">
        <v>3</v>
      </c>
      <c r="AR1379" s="106" t="s">
        <v>1087</v>
      </c>
      <c r="AS1379" s="106">
        <v>1519598</v>
      </c>
    </row>
    <row r="1380" spans="40:45" x14ac:dyDescent="0.25">
      <c r="AN1380" s="106" t="s">
        <v>1119</v>
      </c>
      <c r="AO1380" s="106" t="s">
        <v>1118</v>
      </c>
      <c r="AP1380" s="106" t="s">
        <v>1005</v>
      </c>
      <c r="AQ1380" s="106" t="s">
        <v>1030</v>
      </c>
      <c r="AR1380" s="106" t="s">
        <v>1087</v>
      </c>
      <c r="AS1380" s="106">
        <v>53293</v>
      </c>
    </row>
    <row r="1381" spans="40:45" x14ac:dyDescent="0.25">
      <c r="AN1381" s="106" t="s">
        <v>1119</v>
      </c>
      <c r="AO1381" s="106" t="s">
        <v>1118</v>
      </c>
      <c r="AP1381" s="106" t="s">
        <v>1006</v>
      </c>
      <c r="AQ1381" s="106" t="s">
        <v>1030</v>
      </c>
      <c r="AR1381" s="106" t="s">
        <v>1087</v>
      </c>
      <c r="AS1381" s="106">
        <v>1700</v>
      </c>
    </row>
    <row r="1382" spans="40:45" x14ac:dyDescent="0.25">
      <c r="AN1382" s="106" t="s">
        <v>1119</v>
      </c>
      <c r="AO1382" s="106" t="s">
        <v>1118</v>
      </c>
      <c r="AP1382" s="106" t="s">
        <v>1005</v>
      </c>
      <c r="AQ1382" s="106" t="s">
        <v>1031</v>
      </c>
      <c r="AR1382" s="106" t="s">
        <v>1087</v>
      </c>
      <c r="AS1382" s="106">
        <v>8909</v>
      </c>
    </row>
    <row r="1383" spans="40:45" x14ac:dyDescent="0.25">
      <c r="AN1383" s="106" t="s">
        <v>1119</v>
      </c>
      <c r="AO1383" s="106" t="s">
        <v>1118</v>
      </c>
      <c r="AP1383" s="106" t="s">
        <v>1006</v>
      </c>
      <c r="AQ1383" s="106" t="s">
        <v>1031</v>
      </c>
      <c r="AR1383" s="106" t="s">
        <v>1087</v>
      </c>
      <c r="AS1383" s="106"/>
    </row>
    <row r="1384" spans="40:45" x14ac:dyDescent="0.25">
      <c r="AN1384" s="106" t="s">
        <v>1119</v>
      </c>
      <c r="AO1384" s="106" t="s">
        <v>1118</v>
      </c>
      <c r="AP1384" s="106" t="s">
        <v>1005</v>
      </c>
      <c r="AQ1384" s="106" t="s">
        <v>1032</v>
      </c>
      <c r="AR1384" s="106" t="s">
        <v>1087</v>
      </c>
      <c r="AS1384" s="106">
        <v>267</v>
      </c>
    </row>
    <row r="1385" spans="40:45" x14ac:dyDescent="0.25">
      <c r="AN1385" s="106" t="s">
        <v>1119</v>
      </c>
      <c r="AO1385" s="106" t="s">
        <v>1118</v>
      </c>
      <c r="AP1385" s="106" t="s">
        <v>1006</v>
      </c>
      <c r="AQ1385" s="106" t="s">
        <v>1032</v>
      </c>
      <c r="AR1385" s="106" t="s">
        <v>1087</v>
      </c>
      <c r="AS1385" s="106">
        <v>3179</v>
      </c>
    </row>
    <row r="1386" spans="40:45" x14ac:dyDescent="0.25">
      <c r="AN1386" s="106" t="s">
        <v>1119</v>
      </c>
      <c r="AO1386" s="106" t="s">
        <v>1118</v>
      </c>
      <c r="AP1386" s="106" t="s">
        <v>1005</v>
      </c>
      <c r="AQ1386" s="106" t="s">
        <v>1033</v>
      </c>
      <c r="AR1386" s="106" t="s">
        <v>1087</v>
      </c>
      <c r="AS1386" s="106">
        <v>668118</v>
      </c>
    </row>
    <row r="1387" spans="40:45" x14ac:dyDescent="0.25">
      <c r="AN1387" s="106" t="s">
        <v>1119</v>
      </c>
      <c r="AO1387" s="106" t="s">
        <v>1118</v>
      </c>
      <c r="AP1387" s="106" t="s">
        <v>1006</v>
      </c>
      <c r="AQ1387" s="106" t="s">
        <v>1033</v>
      </c>
      <c r="AR1387" s="106" t="s">
        <v>1087</v>
      </c>
      <c r="AS1387" s="106">
        <v>21389</v>
      </c>
    </row>
    <row r="1388" spans="40:45" x14ac:dyDescent="0.25">
      <c r="AN1388" s="106" t="s">
        <v>1119</v>
      </c>
      <c r="AO1388" s="106" t="s">
        <v>1118</v>
      </c>
      <c r="AP1388" s="106" t="s">
        <v>1005</v>
      </c>
      <c r="AQ1388" s="106" t="s">
        <v>1034</v>
      </c>
      <c r="AR1388" s="106" t="s">
        <v>1087</v>
      </c>
      <c r="AS1388" s="106">
        <v>24809</v>
      </c>
    </row>
    <row r="1389" spans="40:45" x14ac:dyDescent="0.25">
      <c r="AN1389" s="106" t="s">
        <v>1119</v>
      </c>
      <c r="AO1389" s="106" t="s">
        <v>1118</v>
      </c>
      <c r="AP1389" s="106" t="s">
        <v>1006</v>
      </c>
      <c r="AQ1389" s="106" t="s">
        <v>1034</v>
      </c>
      <c r="AR1389" s="106" t="s">
        <v>1087</v>
      </c>
      <c r="AS1389" s="106">
        <v>28181</v>
      </c>
    </row>
    <row r="1390" spans="40:45" x14ac:dyDescent="0.25">
      <c r="AN1390" s="106" t="s">
        <v>1119</v>
      </c>
      <c r="AO1390" s="106" t="s">
        <v>1118</v>
      </c>
      <c r="AP1390" s="106" t="s">
        <v>1005</v>
      </c>
      <c r="AQ1390" s="106" t="s">
        <v>1035</v>
      </c>
      <c r="AR1390" s="106" t="s">
        <v>1087</v>
      </c>
      <c r="AS1390" s="106">
        <v>223393</v>
      </c>
    </row>
    <row r="1391" spans="40:45" x14ac:dyDescent="0.25">
      <c r="AN1391" s="106" t="s">
        <v>1119</v>
      </c>
      <c r="AO1391" s="106" t="s">
        <v>1118</v>
      </c>
      <c r="AP1391" s="106" t="s">
        <v>1006</v>
      </c>
      <c r="AQ1391" s="106" t="s">
        <v>1035</v>
      </c>
      <c r="AR1391" s="106" t="s">
        <v>1087</v>
      </c>
      <c r="AS1391" s="106">
        <v>14276</v>
      </c>
    </row>
    <row r="1392" spans="40:45" x14ac:dyDescent="0.25">
      <c r="AN1392" s="106" t="s">
        <v>1119</v>
      </c>
      <c r="AO1392" s="106" t="s">
        <v>1118</v>
      </c>
      <c r="AP1392" s="106" t="s">
        <v>1005</v>
      </c>
      <c r="AQ1392" s="106" t="s">
        <v>1036</v>
      </c>
      <c r="AR1392" s="106" t="s">
        <v>1087</v>
      </c>
      <c r="AS1392" s="106">
        <v>23552</v>
      </c>
    </row>
    <row r="1393" spans="40:45" x14ac:dyDescent="0.25">
      <c r="AN1393" s="106" t="s">
        <v>1119</v>
      </c>
      <c r="AO1393" s="106" t="s">
        <v>1118</v>
      </c>
      <c r="AP1393" s="106" t="s">
        <v>1006</v>
      </c>
      <c r="AQ1393" s="106" t="s">
        <v>1036</v>
      </c>
      <c r="AR1393" s="106" t="s">
        <v>1087</v>
      </c>
      <c r="AS1393" s="106">
        <v>3058</v>
      </c>
    </row>
    <row r="1394" spans="40:45" x14ac:dyDescent="0.25">
      <c r="AN1394" s="106" t="s">
        <v>1119</v>
      </c>
      <c r="AO1394" s="106" t="s">
        <v>1118</v>
      </c>
      <c r="AP1394" s="106" t="s">
        <v>1005</v>
      </c>
      <c r="AQ1394" s="106" t="s">
        <v>1037</v>
      </c>
      <c r="AR1394" s="106" t="s">
        <v>1087</v>
      </c>
      <c r="AS1394" s="106">
        <v>356056</v>
      </c>
    </row>
    <row r="1395" spans="40:45" x14ac:dyDescent="0.25">
      <c r="AN1395" s="106" t="s">
        <v>1119</v>
      </c>
      <c r="AO1395" s="106" t="s">
        <v>1118</v>
      </c>
      <c r="AP1395" s="106" t="s">
        <v>1006</v>
      </c>
      <c r="AQ1395" s="106" t="s">
        <v>1037</v>
      </c>
      <c r="AR1395" s="106" t="s">
        <v>1087</v>
      </c>
      <c r="AS1395" s="106">
        <v>13100</v>
      </c>
    </row>
    <row r="1396" spans="40:45" x14ac:dyDescent="0.25">
      <c r="AN1396" s="106" t="s">
        <v>1119</v>
      </c>
      <c r="AO1396" s="106" t="s">
        <v>1118</v>
      </c>
      <c r="AP1396" s="106" t="s">
        <v>1005</v>
      </c>
      <c r="AQ1396" s="106" t="s">
        <v>1038</v>
      </c>
      <c r="AR1396" s="106" t="s">
        <v>1087</v>
      </c>
      <c r="AS1396" s="106">
        <v>58385</v>
      </c>
    </row>
    <row r="1397" spans="40:45" x14ac:dyDescent="0.25">
      <c r="AN1397" s="106" t="s">
        <v>1119</v>
      </c>
      <c r="AO1397" s="106" t="s">
        <v>1118</v>
      </c>
      <c r="AP1397" s="106" t="s">
        <v>1006</v>
      </c>
      <c r="AQ1397" s="106" t="s">
        <v>1038</v>
      </c>
      <c r="AR1397" s="106" t="s">
        <v>1087</v>
      </c>
      <c r="AS1397" s="106">
        <v>17933</v>
      </c>
    </row>
    <row r="1398" spans="40:45" x14ac:dyDescent="0.25">
      <c r="AN1398" s="106" t="s">
        <v>1119</v>
      </c>
      <c r="AO1398" s="106" t="s">
        <v>1118</v>
      </c>
      <c r="AP1398" s="106" t="s">
        <v>1006</v>
      </c>
      <c r="AQ1398" s="106" t="s">
        <v>3</v>
      </c>
      <c r="AR1398" s="106" t="s">
        <v>1087</v>
      </c>
      <c r="AS1398" s="106">
        <v>1416782</v>
      </c>
    </row>
    <row r="1399" spans="40:45" x14ac:dyDescent="0.25">
      <c r="AN1399" s="106" t="s">
        <v>1119</v>
      </c>
      <c r="AO1399" s="106" t="s">
        <v>1118</v>
      </c>
      <c r="AP1399" s="106" t="s">
        <v>1006</v>
      </c>
      <c r="AQ1399" s="106" t="s">
        <v>3</v>
      </c>
      <c r="AR1399" s="106" t="s">
        <v>1087</v>
      </c>
      <c r="AS1399" s="106">
        <v>102817</v>
      </c>
    </row>
    <row r="1400" spans="40:45" x14ac:dyDescent="0.25">
      <c r="AN1400" s="106" t="s">
        <v>1120</v>
      </c>
      <c r="AO1400" s="106" t="s">
        <v>1117</v>
      </c>
      <c r="AP1400" s="106" t="s">
        <v>1040</v>
      </c>
      <c r="AQ1400" s="106" t="s">
        <v>1030</v>
      </c>
      <c r="AR1400" s="106" t="s">
        <v>1097</v>
      </c>
      <c r="AS1400" s="106">
        <v>2680</v>
      </c>
    </row>
    <row r="1401" spans="40:45" x14ac:dyDescent="0.25">
      <c r="AN1401" s="106" t="s">
        <v>1120</v>
      </c>
      <c r="AO1401" s="106" t="s">
        <v>1117</v>
      </c>
      <c r="AP1401" s="106" t="s">
        <v>1040</v>
      </c>
      <c r="AQ1401" s="106" t="s">
        <v>1031</v>
      </c>
      <c r="AR1401" s="106" t="s">
        <v>1097</v>
      </c>
      <c r="AS1401" s="106">
        <v>672</v>
      </c>
    </row>
    <row r="1402" spans="40:45" x14ac:dyDescent="0.25">
      <c r="AN1402" s="106" t="s">
        <v>1120</v>
      </c>
      <c r="AO1402" s="106" t="s">
        <v>1117</v>
      </c>
      <c r="AP1402" s="106" t="s">
        <v>1040</v>
      </c>
      <c r="AQ1402" s="106" t="s">
        <v>1032</v>
      </c>
      <c r="AR1402" s="106" t="s">
        <v>1097</v>
      </c>
      <c r="AS1402" s="106">
        <v>283</v>
      </c>
    </row>
    <row r="1403" spans="40:45" x14ac:dyDescent="0.25">
      <c r="AN1403" s="106" t="s">
        <v>1120</v>
      </c>
      <c r="AO1403" s="106" t="s">
        <v>1117</v>
      </c>
      <c r="AP1403" s="106" t="s">
        <v>1040</v>
      </c>
      <c r="AQ1403" s="106" t="s">
        <v>1033</v>
      </c>
      <c r="AR1403" s="106" t="s">
        <v>1097</v>
      </c>
      <c r="AS1403" s="106">
        <v>12610</v>
      </c>
    </row>
    <row r="1404" spans="40:45" x14ac:dyDescent="0.25">
      <c r="AN1404" s="106" t="s">
        <v>1120</v>
      </c>
      <c r="AO1404" s="106" t="s">
        <v>1117</v>
      </c>
      <c r="AP1404" s="106" t="s">
        <v>1040</v>
      </c>
      <c r="AQ1404" s="106" t="s">
        <v>1034</v>
      </c>
      <c r="AR1404" s="106" t="s">
        <v>1097</v>
      </c>
      <c r="AS1404" s="106">
        <v>2084</v>
      </c>
    </row>
    <row r="1405" spans="40:45" x14ac:dyDescent="0.25">
      <c r="AN1405" s="106" t="s">
        <v>1120</v>
      </c>
      <c r="AO1405" s="106" t="s">
        <v>1117</v>
      </c>
      <c r="AP1405" s="106" t="s">
        <v>1040</v>
      </c>
      <c r="AQ1405" s="106" t="s">
        <v>1035</v>
      </c>
      <c r="AR1405" s="106" t="s">
        <v>1097</v>
      </c>
      <c r="AS1405" s="106">
        <v>2593</v>
      </c>
    </row>
    <row r="1406" spans="40:45" x14ac:dyDescent="0.25">
      <c r="AN1406" s="106" t="s">
        <v>1120</v>
      </c>
      <c r="AO1406" s="106" t="s">
        <v>1117</v>
      </c>
      <c r="AP1406" s="106" t="s">
        <v>1040</v>
      </c>
      <c r="AQ1406" s="106" t="s">
        <v>1036</v>
      </c>
      <c r="AR1406" s="106" t="s">
        <v>1097</v>
      </c>
      <c r="AS1406" s="106">
        <v>502</v>
      </c>
    </row>
    <row r="1407" spans="40:45" x14ac:dyDescent="0.25">
      <c r="AN1407" s="106" t="s">
        <v>1120</v>
      </c>
      <c r="AO1407" s="106" t="s">
        <v>1117</v>
      </c>
      <c r="AP1407" s="106" t="s">
        <v>1040</v>
      </c>
      <c r="AQ1407" s="106" t="s">
        <v>1037</v>
      </c>
      <c r="AR1407" s="106" t="s">
        <v>1097</v>
      </c>
      <c r="AS1407" s="106">
        <v>4952</v>
      </c>
    </row>
    <row r="1408" spans="40:45" x14ac:dyDescent="0.25">
      <c r="AN1408" s="106" t="s">
        <v>1120</v>
      </c>
      <c r="AO1408" s="106" t="s">
        <v>1117</v>
      </c>
      <c r="AP1408" s="106" t="s">
        <v>1040</v>
      </c>
      <c r="AQ1408" s="106" t="s">
        <v>1038</v>
      </c>
      <c r="AR1408" s="106" t="s">
        <v>1097</v>
      </c>
      <c r="AS1408" s="106">
        <v>3573</v>
      </c>
    </row>
    <row r="1409" spans="40:45" x14ac:dyDescent="0.25">
      <c r="AN1409" s="106" t="s">
        <v>1120</v>
      </c>
      <c r="AO1409" s="106" t="s">
        <v>1117</v>
      </c>
      <c r="AP1409" s="106" t="s">
        <v>1040</v>
      </c>
      <c r="AQ1409" s="106" t="s">
        <v>3</v>
      </c>
      <c r="AR1409" s="106" t="s">
        <v>1097</v>
      </c>
      <c r="AS1409" s="106">
        <v>29949</v>
      </c>
    </row>
    <row r="1410" spans="40:45" x14ac:dyDescent="0.25">
      <c r="AN1410" s="106" t="s">
        <v>1120</v>
      </c>
      <c r="AO1410" s="106" t="s">
        <v>1117</v>
      </c>
      <c r="AP1410" s="106" t="s">
        <v>1005</v>
      </c>
      <c r="AQ1410" s="106" t="s">
        <v>1030</v>
      </c>
      <c r="AR1410" s="106" t="s">
        <v>1097</v>
      </c>
      <c r="AS1410" s="106">
        <v>2559</v>
      </c>
    </row>
    <row r="1411" spans="40:45" x14ac:dyDescent="0.25">
      <c r="AN1411" s="106" t="s">
        <v>1120</v>
      </c>
      <c r="AO1411" s="106" t="s">
        <v>1117</v>
      </c>
      <c r="AP1411" s="106" t="s">
        <v>1005</v>
      </c>
      <c r="AQ1411" s="106" t="s">
        <v>1031</v>
      </c>
      <c r="AR1411" s="106" t="s">
        <v>1097</v>
      </c>
      <c r="AS1411" s="106">
        <v>142</v>
      </c>
    </row>
    <row r="1412" spans="40:45" x14ac:dyDescent="0.25">
      <c r="AN1412" s="106" t="s">
        <v>1120</v>
      </c>
      <c r="AO1412" s="106" t="s">
        <v>1117</v>
      </c>
      <c r="AP1412" s="106" t="s">
        <v>1005</v>
      </c>
      <c r="AQ1412" s="106" t="s">
        <v>1032</v>
      </c>
      <c r="AR1412" s="106" t="s">
        <v>1097</v>
      </c>
      <c r="AS1412" s="106">
        <v>9</v>
      </c>
    </row>
    <row r="1413" spans="40:45" x14ac:dyDescent="0.25">
      <c r="AN1413" s="106" t="s">
        <v>1120</v>
      </c>
      <c r="AO1413" s="106" t="s">
        <v>1117</v>
      </c>
      <c r="AP1413" s="106" t="s">
        <v>1005</v>
      </c>
      <c r="AQ1413" s="106" t="s">
        <v>1033</v>
      </c>
      <c r="AR1413" s="106" t="s">
        <v>1097</v>
      </c>
      <c r="AS1413" s="106">
        <v>12522</v>
      </c>
    </row>
    <row r="1414" spans="40:45" x14ac:dyDescent="0.25">
      <c r="AN1414" s="106" t="s">
        <v>1120</v>
      </c>
      <c r="AO1414" s="106" t="s">
        <v>1117</v>
      </c>
      <c r="AP1414" s="106" t="s">
        <v>1005</v>
      </c>
      <c r="AQ1414" s="106" t="s">
        <v>1034</v>
      </c>
      <c r="AR1414" s="106" t="s">
        <v>1097</v>
      </c>
      <c r="AS1414" s="106">
        <v>842</v>
      </c>
    </row>
    <row r="1415" spans="40:45" x14ac:dyDescent="0.25">
      <c r="AN1415" s="106" t="s">
        <v>1120</v>
      </c>
      <c r="AO1415" s="106" t="s">
        <v>1117</v>
      </c>
      <c r="AP1415" s="106" t="s">
        <v>1005</v>
      </c>
      <c r="AQ1415" s="106" t="s">
        <v>1035</v>
      </c>
      <c r="AR1415" s="106" t="s">
        <v>1097</v>
      </c>
      <c r="AS1415" s="106">
        <v>1992</v>
      </c>
    </row>
    <row r="1416" spans="40:45" x14ac:dyDescent="0.25">
      <c r="AN1416" s="106" t="s">
        <v>1120</v>
      </c>
      <c r="AO1416" s="106" t="s">
        <v>1117</v>
      </c>
      <c r="AP1416" s="106" t="s">
        <v>1005</v>
      </c>
      <c r="AQ1416" s="106" t="s">
        <v>1036</v>
      </c>
      <c r="AR1416" s="106" t="s">
        <v>1097</v>
      </c>
      <c r="AS1416" s="106">
        <v>366</v>
      </c>
    </row>
    <row r="1417" spans="40:45" x14ac:dyDescent="0.25">
      <c r="AN1417" s="106" t="s">
        <v>1120</v>
      </c>
      <c r="AO1417" s="106" t="s">
        <v>1117</v>
      </c>
      <c r="AP1417" s="106" t="s">
        <v>1005</v>
      </c>
      <c r="AQ1417" s="106" t="s">
        <v>1037</v>
      </c>
      <c r="AR1417" s="106" t="s">
        <v>1097</v>
      </c>
      <c r="AS1417" s="106">
        <v>4744</v>
      </c>
    </row>
    <row r="1418" spans="40:45" x14ac:dyDescent="0.25">
      <c r="AN1418" s="106" t="s">
        <v>1120</v>
      </c>
      <c r="AO1418" s="106" t="s">
        <v>1117</v>
      </c>
      <c r="AP1418" s="106" t="s">
        <v>1005</v>
      </c>
      <c r="AQ1418" s="106" t="s">
        <v>1038</v>
      </c>
      <c r="AR1418" s="106" t="s">
        <v>1097</v>
      </c>
      <c r="AS1418" s="106">
        <v>510</v>
      </c>
    </row>
    <row r="1419" spans="40:45" x14ac:dyDescent="0.25">
      <c r="AN1419" s="106" t="s">
        <v>1120</v>
      </c>
      <c r="AO1419" s="106" t="s">
        <v>1117</v>
      </c>
      <c r="AP1419" s="106" t="s">
        <v>1005</v>
      </c>
      <c r="AQ1419" s="106" t="s">
        <v>3</v>
      </c>
      <c r="AR1419" s="106" t="s">
        <v>1097</v>
      </c>
      <c r="AS1419" s="106">
        <v>23686</v>
      </c>
    </row>
    <row r="1420" spans="40:45" x14ac:dyDescent="0.25">
      <c r="AN1420" s="106" t="s">
        <v>1120</v>
      </c>
      <c r="AO1420" s="106" t="s">
        <v>1117</v>
      </c>
      <c r="AP1420" s="106" t="s">
        <v>1006</v>
      </c>
      <c r="AQ1420" s="106" t="s">
        <v>1030</v>
      </c>
      <c r="AR1420" s="106" t="s">
        <v>1097</v>
      </c>
      <c r="AS1420" s="106">
        <v>122</v>
      </c>
    </row>
    <row r="1421" spans="40:45" x14ac:dyDescent="0.25">
      <c r="AN1421" s="106" t="s">
        <v>1120</v>
      </c>
      <c r="AO1421" s="106" t="s">
        <v>1117</v>
      </c>
      <c r="AP1421" s="106" t="s">
        <v>1006</v>
      </c>
      <c r="AQ1421" s="106" t="s">
        <v>1031</v>
      </c>
      <c r="AR1421" s="106" t="s">
        <v>1097</v>
      </c>
      <c r="AS1421" s="106">
        <v>530</v>
      </c>
    </row>
    <row r="1422" spans="40:45" x14ac:dyDescent="0.25">
      <c r="AN1422" s="106" t="s">
        <v>1120</v>
      </c>
      <c r="AO1422" s="106" t="s">
        <v>1117</v>
      </c>
      <c r="AP1422" s="106" t="s">
        <v>1006</v>
      </c>
      <c r="AQ1422" s="106" t="s">
        <v>1032</v>
      </c>
      <c r="AR1422" s="106" t="s">
        <v>1097</v>
      </c>
      <c r="AS1422" s="106">
        <v>274</v>
      </c>
    </row>
    <row r="1423" spans="40:45" x14ac:dyDescent="0.25">
      <c r="AN1423" s="106" t="s">
        <v>1120</v>
      </c>
      <c r="AO1423" s="106" t="s">
        <v>1117</v>
      </c>
      <c r="AP1423" s="106" t="s">
        <v>1006</v>
      </c>
      <c r="AQ1423" s="106" t="s">
        <v>1033</v>
      </c>
      <c r="AR1423" s="106" t="s">
        <v>1097</v>
      </c>
      <c r="AS1423" s="106">
        <v>88</v>
      </c>
    </row>
    <row r="1424" spans="40:45" x14ac:dyDescent="0.25">
      <c r="AN1424" s="106" t="s">
        <v>1120</v>
      </c>
      <c r="AO1424" s="106" t="s">
        <v>1117</v>
      </c>
      <c r="AP1424" s="106" t="s">
        <v>1006</v>
      </c>
      <c r="AQ1424" s="106" t="s">
        <v>1034</v>
      </c>
      <c r="AR1424" s="106" t="s">
        <v>1097</v>
      </c>
      <c r="AS1424" s="106">
        <v>1242</v>
      </c>
    </row>
    <row r="1425" spans="40:45" x14ac:dyDescent="0.25">
      <c r="AN1425" s="106" t="s">
        <v>1120</v>
      </c>
      <c r="AO1425" s="106" t="s">
        <v>1117</v>
      </c>
      <c r="AP1425" s="106" t="s">
        <v>1006</v>
      </c>
      <c r="AQ1425" s="106" t="s">
        <v>1035</v>
      </c>
      <c r="AR1425" s="106" t="s">
        <v>1097</v>
      </c>
      <c r="AS1425" s="106">
        <v>601</v>
      </c>
    </row>
    <row r="1426" spans="40:45" x14ac:dyDescent="0.25">
      <c r="AN1426" s="106" t="s">
        <v>1120</v>
      </c>
      <c r="AO1426" s="106" t="s">
        <v>1117</v>
      </c>
      <c r="AP1426" s="106" t="s">
        <v>1006</v>
      </c>
      <c r="AQ1426" s="106" t="s">
        <v>1036</v>
      </c>
      <c r="AR1426" s="106" t="s">
        <v>1097</v>
      </c>
      <c r="AS1426" s="106">
        <v>136</v>
      </c>
    </row>
    <row r="1427" spans="40:45" x14ac:dyDescent="0.25">
      <c r="AN1427" s="106" t="s">
        <v>1120</v>
      </c>
      <c r="AO1427" s="106" t="s">
        <v>1117</v>
      </c>
      <c r="AP1427" s="106" t="s">
        <v>1006</v>
      </c>
      <c r="AQ1427" s="106" t="s">
        <v>1037</v>
      </c>
      <c r="AR1427" s="106" t="s">
        <v>1097</v>
      </c>
      <c r="AS1427" s="106">
        <v>207</v>
      </c>
    </row>
    <row r="1428" spans="40:45" x14ac:dyDescent="0.25">
      <c r="AN1428" s="106" t="s">
        <v>1120</v>
      </c>
      <c r="AO1428" s="106" t="s">
        <v>1117</v>
      </c>
      <c r="AP1428" s="106" t="s">
        <v>1006</v>
      </c>
      <c r="AQ1428" s="106" t="s">
        <v>1038</v>
      </c>
      <c r="AR1428" s="106" t="s">
        <v>1097</v>
      </c>
      <c r="AS1428" s="106">
        <v>3063</v>
      </c>
    </row>
    <row r="1429" spans="40:45" x14ac:dyDescent="0.25">
      <c r="AN1429" s="106" t="s">
        <v>1120</v>
      </c>
      <c r="AO1429" s="106" t="s">
        <v>1117</v>
      </c>
      <c r="AP1429" s="106" t="s">
        <v>1006</v>
      </c>
      <c r="AQ1429" s="106" t="s">
        <v>3</v>
      </c>
      <c r="AR1429" s="106" t="s">
        <v>1087</v>
      </c>
      <c r="AS1429" s="106">
        <v>6263</v>
      </c>
    </row>
    <row r="1430" spans="40:45" x14ac:dyDescent="0.25">
      <c r="AN1430" s="106" t="s">
        <v>1120</v>
      </c>
      <c r="AO1430" s="106" t="s">
        <v>1118</v>
      </c>
      <c r="AP1430" s="106" t="s">
        <v>1040</v>
      </c>
      <c r="AQ1430" s="106" t="s">
        <v>1030</v>
      </c>
      <c r="AR1430" s="106" t="s">
        <v>1087</v>
      </c>
      <c r="AS1430" s="106">
        <v>705</v>
      </c>
    </row>
    <row r="1431" spans="40:45" x14ac:dyDescent="0.25">
      <c r="AN1431" s="106" t="s">
        <v>1120</v>
      </c>
      <c r="AO1431" s="106" t="s">
        <v>1118</v>
      </c>
      <c r="AP1431" s="106" t="s">
        <v>1040</v>
      </c>
      <c r="AQ1431" s="106" t="s">
        <v>1031</v>
      </c>
      <c r="AR1431" s="106" t="s">
        <v>1087</v>
      </c>
      <c r="AS1431" s="106">
        <v>213</v>
      </c>
    </row>
    <row r="1432" spans="40:45" x14ac:dyDescent="0.25">
      <c r="AN1432" s="106" t="s">
        <v>1120</v>
      </c>
      <c r="AO1432" s="106" t="s">
        <v>1118</v>
      </c>
      <c r="AP1432" s="106" t="s">
        <v>1040</v>
      </c>
      <c r="AQ1432" s="106" t="s">
        <v>1032</v>
      </c>
      <c r="AR1432" s="106" t="s">
        <v>1087</v>
      </c>
      <c r="AS1432" s="106">
        <v>370</v>
      </c>
    </row>
    <row r="1433" spans="40:45" x14ac:dyDescent="0.25">
      <c r="AN1433" s="106" t="s">
        <v>1120</v>
      </c>
      <c r="AO1433" s="106" t="s">
        <v>1118</v>
      </c>
      <c r="AP1433" s="106" t="s">
        <v>1040</v>
      </c>
      <c r="AQ1433" s="106" t="s">
        <v>1033</v>
      </c>
      <c r="AR1433" s="106" t="s">
        <v>1087</v>
      </c>
      <c r="AS1433" s="106">
        <v>19387</v>
      </c>
    </row>
    <row r="1434" spans="40:45" x14ac:dyDescent="0.25">
      <c r="AN1434" s="106" t="s">
        <v>1120</v>
      </c>
      <c r="AO1434" s="106" t="s">
        <v>1118</v>
      </c>
      <c r="AP1434" s="106" t="s">
        <v>1040</v>
      </c>
      <c r="AQ1434" s="106" t="s">
        <v>1034</v>
      </c>
      <c r="AR1434" s="106" t="s">
        <v>1087</v>
      </c>
      <c r="AS1434" s="106">
        <v>2088</v>
      </c>
    </row>
    <row r="1435" spans="40:45" x14ac:dyDescent="0.25">
      <c r="AN1435" s="106" t="s">
        <v>1120</v>
      </c>
      <c r="AO1435" s="106" t="s">
        <v>1118</v>
      </c>
      <c r="AP1435" s="106" t="s">
        <v>1040</v>
      </c>
      <c r="AQ1435" s="106" t="s">
        <v>1035</v>
      </c>
      <c r="AR1435" s="106" t="s">
        <v>1087</v>
      </c>
      <c r="AS1435" s="106">
        <v>4641</v>
      </c>
    </row>
    <row r="1436" spans="40:45" x14ac:dyDescent="0.25">
      <c r="AN1436" s="106" t="s">
        <v>1120</v>
      </c>
      <c r="AO1436" s="106" t="s">
        <v>1118</v>
      </c>
      <c r="AP1436" s="106" t="s">
        <v>1040</v>
      </c>
      <c r="AQ1436" s="106" t="s">
        <v>1036</v>
      </c>
      <c r="AR1436" s="106" t="s">
        <v>1087</v>
      </c>
      <c r="AS1436" s="106">
        <v>898</v>
      </c>
    </row>
    <row r="1437" spans="40:45" x14ac:dyDescent="0.25">
      <c r="AN1437" s="106" t="s">
        <v>1120</v>
      </c>
      <c r="AO1437" s="106" t="s">
        <v>1118</v>
      </c>
      <c r="AP1437" s="106" t="s">
        <v>1040</v>
      </c>
      <c r="AQ1437" s="106" t="s">
        <v>1037</v>
      </c>
      <c r="AR1437" s="106" t="s">
        <v>1087</v>
      </c>
      <c r="AS1437" s="106">
        <v>4129</v>
      </c>
    </row>
    <row r="1438" spans="40:45" x14ac:dyDescent="0.25">
      <c r="AN1438" s="106" t="s">
        <v>1120</v>
      </c>
      <c r="AO1438" s="106" t="s">
        <v>1118</v>
      </c>
      <c r="AP1438" s="106" t="s">
        <v>1040</v>
      </c>
      <c r="AQ1438" s="106" t="s">
        <v>1038</v>
      </c>
      <c r="AR1438" s="106" t="s">
        <v>1087</v>
      </c>
      <c r="AS1438" s="106">
        <v>5425</v>
      </c>
    </row>
    <row r="1439" spans="40:45" x14ac:dyDescent="0.25">
      <c r="AN1439" s="106" t="s">
        <v>1120</v>
      </c>
      <c r="AO1439" s="106" t="s">
        <v>1118</v>
      </c>
      <c r="AP1439" s="106" t="s">
        <v>1040</v>
      </c>
      <c r="AQ1439" s="106" t="s">
        <v>3</v>
      </c>
      <c r="AR1439" s="106" t="s">
        <v>1087</v>
      </c>
      <c r="AS1439" s="106">
        <v>37856</v>
      </c>
    </row>
    <row r="1440" spans="40:45" x14ac:dyDescent="0.25">
      <c r="AN1440" s="106" t="s">
        <v>1120</v>
      </c>
      <c r="AO1440" s="106" t="s">
        <v>1118</v>
      </c>
      <c r="AP1440" s="106" t="s">
        <v>1005</v>
      </c>
      <c r="AQ1440" s="106" t="s">
        <v>1030</v>
      </c>
      <c r="AR1440" s="106" t="s">
        <v>1087</v>
      </c>
      <c r="AS1440" s="106">
        <v>474</v>
      </c>
    </row>
    <row r="1441" spans="40:45" x14ac:dyDescent="0.25">
      <c r="AN1441" s="106" t="s">
        <v>1120</v>
      </c>
      <c r="AO1441" s="106" t="s">
        <v>1118</v>
      </c>
      <c r="AP1441" s="106" t="s">
        <v>1005</v>
      </c>
      <c r="AQ1441" s="106" t="s">
        <v>1031</v>
      </c>
      <c r="AR1441" s="106" t="s">
        <v>1087</v>
      </c>
      <c r="AS1441" s="106">
        <v>213</v>
      </c>
    </row>
    <row r="1442" spans="40:45" x14ac:dyDescent="0.25">
      <c r="AN1442" s="106" t="s">
        <v>1120</v>
      </c>
      <c r="AO1442" s="106" t="s">
        <v>1118</v>
      </c>
      <c r="AP1442" s="106" t="s">
        <v>1005</v>
      </c>
      <c r="AQ1442" s="106" t="s">
        <v>1032</v>
      </c>
      <c r="AR1442" s="106" t="s">
        <v>1087</v>
      </c>
      <c r="AS1442" s="106"/>
    </row>
    <row r="1443" spans="40:45" x14ac:dyDescent="0.25">
      <c r="AN1443" s="106" t="s">
        <v>1120</v>
      </c>
      <c r="AO1443" s="106" t="s">
        <v>1118</v>
      </c>
      <c r="AP1443" s="106" t="s">
        <v>1005</v>
      </c>
      <c r="AQ1443" s="106" t="s">
        <v>1033</v>
      </c>
      <c r="AR1443" s="106" t="s">
        <v>1087</v>
      </c>
      <c r="AS1443" s="106">
        <v>19247</v>
      </c>
    </row>
    <row r="1444" spans="40:45" x14ac:dyDescent="0.25">
      <c r="AN1444" s="106" t="s">
        <v>1120</v>
      </c>
      <c r="AO1444" s="106" t="s">
        <v>1118</v>
      </c>
      <c r="AP1444" s="106" t="s">
        <v>1005</v>
      </c>
      <c r="AQ1444" s="106" t="s">
        <v>1034</v>
      </c>
      <c r="AR1444" s="106" t="s">
        <v>1087</v>
      </c>
      <c r="AS1444" s="106">
        <v>870</v>
      </c>
    </row>
    <row r="1445" spans="40:45" x14ac:dyDescent="0.25">
      <c r="AN1445" s="106" t="s">
        <v>1120</v>
      </c>
      <c r="AO1445" s="106" t="s">
        <v>1118</v>
      </c>
      <c r="AP1445" s="106" t="s">
        <v>1005</v>
      </c>
      <c r="AQ1445" s="106" t="s">
        <v>1035</v>
      </c>
      <c r="AR1445" s="106" t="s">
        <v>1087</v>
      </c>
      <c r="AS1445" s="106">
        <v>3235</v>
      </c>
    </row>
    <row r="1446" spans="40:45" x14ac:dyDescent="0.25">
      <c r="AN1446" s="106" t="s">
        <v>1120</v>
      </c>
      <c r="AO1446" s="106" t="s">
        <v>1118</v>
      </c>
      <c r="AP1446" s="106" t="s">
        <v>1005</v>
      </c>
      <c r="AQ1446" s="106" t="s">
        <v>1036</v>
      </c>
      <c r="AR1446" s="106" t="s">
        <v>1087</v>
      </c>
      <c r="AS1446" s="106">
        <v>381</v>
      </c>
    </row>
    <row r="1447" spans="40:45" x14ac:dyDescent="0.25">
      <c r="AN1447" s="106" t="s">
        <v>1120</v>
      </c>
      <c r="AO1447" s="106" t="s">
        <v>1118</v>
      </c>
      <c r="AP1447" s="106" t="s">
        <v>1005</v>
      </c>
      <c r="AQ1447" s="106" t="s">
        <v>1037</v>
      </c>
      <c r="AR1447" s="106" t="s">
        <v>1087</v>
      </c>
      <c r="AS1447" s="106">
        <v>3971</v>
      </c>
    </row>
    <row r="1448" spans="40:45" x14ac:dyDescent="0.25">
      <c r="AN1448" s="106" t="s">
        <v>1120</v>
      </c>
      <c r="AO1448" s="106" t="s">
        <v>1118</v>
      </c>
      <c r="AP1448" s="106" t="s">
        <v>1005</v>
      </c>
      <c r="AQ1448" s="106" t="s">
        <v>1038</v>
      </c>
      <c r="AR1448" s="106" t="s">
        <v>1087</v>
      </c>
      <c r="AS1448" s="106">
        <v>420</v>
      </c>
    </row>
    <row r="1449" spans="40:45" x14ac:dyDescent="0.25">
      <c r="AN1449" s="106" t="s">
        <v>1120</v>
      </c>
      <c r="AO1449" s="106" t="s">
        <v>1118</v>
      </c>
      <c r="AP1449" s="106" t="s">
        <v>1005</v>
      </c>
      <c r="AQ1449" s="106" t="s">
        <v>3</v>
      </c>
      <c r="AR1449" s="106" t="s">
        <v>1087</v>
      </c>
      <c r="AS1449" s="106">
        <v>28812</v>
      </c>
    </row>
    <row r="1450" spans="40:45" x14ac:dyDescent="0.25">
      <c r="AN1450" s="106" t="s">
        <v>1120</v>
      </c>
      <c r="AO1450" s="106" t="s">
        <v>1118</v>
      </c>
      <c r="AP1450" s="106" t="s">
        <v>1006</v>
      </c>
      <c r="AQ1450" s="106" t="s">
        <v>1030</v>
      </c>
      <c r="AR1450" s="106" t="s">
        <v>1087</v>
      </c>
      <c r="AS1450" s="106">
        <v>231</v>
      </c>
    </row>
    <row r="1451" spans="40:45" x14ac:dyDescent="0.25">
      <c r="AN1451" s="106" t="s">
        <v>1120</v>
      </c>
      <c r="AO1451" s="106" t="s">
        <v>1118</v>
      </c>
      <c r="AP1451" s="106" t="s">
        <v>1006</v>
      </c>
      <c r="AQ1451" s="106" t="s">
        <v>1031</v>
      </c>
      <c r="AR1451" s="106" t="s">
        <v>1087</v>
      </c>
      <c r="AS1451" s="106"/>
    </row>
    <row r="1452" spans="40:45" x14ac:dyDescent="0.25">
      <c r="AN1452" s="106" t="s">
        <v>1120</v>
      </c>
      <c r="AO1452" s="106" t="s">
        <v>1118</v>
      </c>
      <c r="AP1452" s="106" t="s">
        <v>1006</v>
      </c>
      <c r="AQ1452" s="106" t="s">
        <v>1032</v>
      </c>
      <c r="AR1452" s="106" t="s">
        <v>1087</v>
      </c>
      <c r="AS1452" s="106">
        <v>370</v>
      </c>
    </row>
    <row r="1453" spans="40:45" x14ac:dyDescent="0.25">
      <c r="AN1453" s="106" t="s">
        <v>1120</v>
      </c>
      <c r="AO1453" s="106" t="s">
        <v>1118</v>
      </c>
      <c r="AP1453" s="106" t="s">
        <v>1006</v>
      </c>
      <c r="AQ1453" s="106" t="s">
        <v>1033</v>
      </c>
      <c r="AR1453" s="106" t="s">
        <v>1087</v>
      </c>
      <c r="AS1453" s="106">
        <v>140</v>
      </c>
    </row>
    <row r="1454" spans="40:45" x14ac:dyDescent="0.25">
      <c r="AN1454" s="106" t="s">
        <v>1120</v>
      </c>
      <c r="AO1454" s="106" t="s">
        <v>1118</v>
      </c>
      <c r="AP1454" s="106" t="s">
        <v>1006</v>
      </c>
      <c r="AQ1454" s="106" t="s">
        <v>1034</v>
      </c>
      <c r="AR1454" s="106" t="s">
        <v>1087</v>
      </c>
      <c r="AS1454" s="106">
        <v>1218</v>
      </c>
    </row>
    <row r="1455" spans="40:45" x14ac:dyDescent="0.25">
      <c r="AN1455" s="106" t="s">
        <v>1120</v>
      </c>
      <c r="AO1455" s="106" t="s">
        <v>1118</v>
      </c>
      <c r="AP1455" s="106" t="s">
        <v>1006</v>
      </c>
      <c r="AQ1455" s="106" t="s">
        <v>1035</v>
      </c>
      <c r="AR1455" s="106" t="s">
        <v>1087</v>
      </c>
      <c r="AS1455" s="106">
        <v>1406</v>
      </c>
    </row>
    <row r="1456" spans="40:45" x14ac:dyDescent="0.25">
      <c r="AN1456" s="106" t="s">
        <v>1120</v>
      </c>
      <c r="AO1456" s="106" t="s">
        <v>1118</v>
      </c>
      <c r="AP1456" s="106" t="s">
        <v>1006</v>
      </c>
      <c r="AQ1456" s="106" t="s">
        <v>1036</v>
      </c>
      <c r="AR1456" s="106" t="s">
        <v>1087</v>
      </c>
      <c r="AS1456" s="106">
        <v>517</v>
      </c>
    </row>
    <row r="1457" spans="40:45" x14ac:dyDescent="0.25">
      <c r="AN1457" s="106" t="s">
        <v>1120</v>
      </c>
      <c r="AO1457" s="106" t="s">
        <v>1118</v>
      </c>
      <c r="AP1457" s="106" t="s">
        <v>1006</v>
      </c>
      <c r="AQ1457" s="106" t="s">
        <v>1037</v>
      </c>
      <c r="AR1457" s="106" t="s">
        <v>1087</v>
      </c>
      <c r="AS1457" s="106">
        <v>158</v>
      </c>
    </row>
    <row r="1458" spans="40:45" x14ac:dyDescent="0.25">
      <c r="AN1458" s="106" t="s">
        <v>1120</v>
      </c>
      <c r="AO1458" s="106" t="s">
        <v>1118</v>
      </c>
      <c r="AP1458" s="106" t="s">
        <v>1006</v>
      </c>
      <c r="AQ1458" s="106" t="s">
        <v>1038</v>
      </c>
      <c r="AR1458" s="106" t="s">
        <v>1087</v>
      </c>
      <c r="AS1458" s="106">
        <v>5004</v>
      </c>
    </row>
    <row r="1459" spans="40:45" x14ac:dyDescent="0.25">
      <c r="AN1459" s="106" t="s">
        <v>1120</v>
      </c>
      <c r="AO1459" s="106" t="s">
        <v>1118</v>
      </c>
      <c r="AP1459" s="106" t="s">
        <v>1006</v>
      </c>
      <c r="AQ1459" s="106" t="s">
        <v>3</v>
      </c>
      <c r="AR1459" s="106" t="s">
        <v>1087</v>
      </c>
      <c r="AS1459" s="106">
        <v>9044</v>
      </c>
    </row>
    <row r="1460" spans="40:45" x14ac:dyDescent="0.25">
      <c r="AN1460" s="106" t="s">
        <v>1121</v>
      </c>
      <c r="AO1460" s="106" t="s">
        <v>1117</v>
      </c>
      <c r="AP1460" s="106" t="s">
        <v>1040</v>
      </c>
      <c r="AQ1460" s="106" t="s">
        <v>1030</v>
      </c>
      <c r="AR1460" s="106" t="s">
        <v>1097</v>
      </c>
      <c r="AS1460" s="106">
        <v>35796</v>
      </c>
    </row>
    <row r="1461" spans="40:45" x14ac:dyDescent="0.25">
      <c r="AN1461" s="106" t="s">
        <v>1121</v>
      </c>
      <c r="AO1461" s="106" t="s">
        <v>1117</v>
      </c>
      <c r="AP1461" s="106" t="s">
        <v>1040</v>
      </c>
      <c r="AQ1461" s="106" t="s">
        <v>1031</v>
      </c>
      <c r="AR1461" s="106" t="s">
        <v>1097</v>
      </c>
      <c r="AS1461" s="106">
        <v>50425</v>
      </c>
    </row>
    <row r="1462" spans="40:45" x14ac:dyDescent="0.25">
      <c r="AN1462" s="106" t="s">
        <v>1121</v>
      </c>
      <c r="AO1462" s="106" t="s">
        <v>1117</v>
      </c>
      <c r="AP1462" s="106" t="s">
        <v>1040</v>
      </c>
      <c r="AQ1462" s="106" t="s">
        <v>1032</v>
      </c>
      <c r="AR1462" s="106" t="s">
        <v>1097</v>
      </c>
      <c r="AS1462" s="106">
        <v>30811</v>
      </c>
    </row>
    <row r="1463" spans="40:45" x14ac:dyDescent="0.25">
      <c r="AN1463" s="106" t="s">
        <v>1121</v>
      </c>
      <c r="AO1463" s="106" t="s">
        <v>1117</v>
      </c>
      <c r="AP1463" s="106" t="s">
        <v>1040</v>
      </c>
      <c r="AQ1463" s="106" t="s">
        <v>1033</v>
      </c>
      <c r="AR1463" s="106" t="s">
        <v>1097</v>
      </c>
      <c r="AS1463" s="106">
        <v>66575</v>
      </c>
    </row>
    <row r="1464" spans="40:45" x14ac:dyDescent="0.25">
      <c r="AN1464" s="106" t="s">
        <v>1121</v>
      </c>
      <c r="AO1464" s="106" t="s">
        <v>1117</v>
      </c>
      <c r="AP1464" s="106" t="s">
        <v>1040</v>
      </c>
      <c r="AQ1464" s="106" t="s">
        <v>1034</v>
      </c>
      <c r="AR1464" s="106" t="s">
        <v>1097</v>
      </c>
      <c r="AS1464" s="106">
        <v>42200</v>
      </c>
    </row>
    <row r="1465" spans="40:45" x14ac:dyDescent="0.25">
      <c r="AN1465" s="106" t="s">
        <v>1121</v>
      </c>
      <c r="AO1465" s="106" t="s">
        <v>1117</v>
      </c>
      <c r="AP1465" s="106" t="s">
        <v>1040</v>
      </c>
      <c r="AQ1465" s="106" t="s">
        <v>1035</v>
      </c>
      <c r="AR1465" s="106" t="s">
        <v>1097</v>
      </c>
      <c r="AS1465" s="106">
        <v>35830</v>
      </c>
    </row>
    <row r="1466" spans="40:45" x14ac:dyDescent="0.25">
      <c r="AN1466" s="106" t="s">
        <v>1121</v>
      </c>
      <c r="AO1466" s="106" t="s">
        <v>1117</v>
      </c>
      <c r="AP1466" s="106" t="s">
        <v>1040</v>
      </c>
      <c r="AQ1466" s="106" t="s">
        <v>1036</v>
      </c>
      <c r="AR1466" s="106" t="s">
        <v>1097</v>
      </c>
      <c r="AS1466" s="106">
        <v>12337</v>
      </c>
    </row>
    <row r="1467" spans="40:45" x14ac:dyDescent="0.25">
      <c r="AN1467" s="106" t="s">
        <v>1121</v>
      </c>
      <c r="AO1467" s="106" t="s">
        <v>1117</v>
      </c>
      <c r="AP1467" s="106" t="s">
        <v>1040</v>
      </c>
      <c r="AQ1467" s="106" t="s">
        <v>1037</v>
      </c>
      <c r="AR1467" s="106" t="s">
        <v>1097</v>
      </c>
      <c r="AS1467" s="106">
        <v>15738</v>
      </c>
    </row>
    <row r="1468" spans="40:45" x14ac:dyDescent="0.25">
      <c r="AN1468" s="106" t="s">
        <v>1121</v>
      </c>
      <c r="AO1468" s="106" t="s">
        <v>1117</v>
      </c>
      <c r="AP1468" s="106" t="s">
        <v>1040</v>
      </c>
      <c r="AQ1468" s="106" t="s">
        <v>1038</v>
      </c>
      <c r="AR1468" s="106" t="s">
        <v>1097</v>
      </c>
      <c r="AS1468" s="106">
        <v>6746</v>
      </c>
    </row>
    <row r="1469" spans="40:45" x14ac:dyDescent="0.25">
      <c r="AN1469" s="106" t="s">
        <v>1121</v>
      </c>
      <c r="AO1469" s="106" t="s">
        <v>1117</v>
      </c>
      <c r="AP1469" s="106" t="s">
        <v>1040</v>
      </c>
      <c r="AQ1469" s="106" t="s">
        <v>3</v>
      </c>
      <c r="AR1469" s="106" t="s">
        <v>1097</v>
      </c>
      <c r="AS1469" s="106">
        <v>296459</v>
      </c>
    </row>
    <row r="1470" spans="40:45" x14ac:dyDescent="0.25">
      <c r="AN1470" s="106" t="s">
        <v>1121</v>
      </c>
      <c r="AO1470" s="106" t="s">
        <v>1117</v>
      </c>
      <c r="AP1470" s="106" t="s">
        <v>1005</v>
      </c>
      <c r="AQ1470" s="106" t="s">
        <v>1030</v>
      </c>
      <c r="AR1470" s="106" t="s">
        <v>1097</v>
      </c>
      <c r="AS1470" s="106">
        <v>24227</v>
      </c>
    </row>
    <row r="1471" spans="40:45" x14ac:dyDescent="0.25">
      <c r="AN1471" s="106" t="s">
        <v>1121</v>
      </c>
      <c r="AO1471" s="106" t="s">
        <v>1117</v>
      </c>
      <c r="AP1471" s="106" t="s">
        <v>1005</v>
      </c>
      <c r="AQ1471" s="106" t="s">
        <v>1031</v>
      </c>
      <c r="AR1471" s="106" t="s">
        <v>1097</v>
      </c>
      <c r="AS1471" s="106">
        <v>29665</v>
      </c>
    </row>
    <row r="1472" spans="40:45" x14ac:dyDescent="0.25">
      <c r="AN1472" s="106" t="s">
        <v>1121</v>
      </c>
      <c r="AO1472" s="106" t="s">
        <v>1117</v>
      </c>
      <c r="AP1472" s="106" t="s">
        <v>1005</v>
      </c>
      <c r="AQ1472" s="106" t="s">
        <v>1032</v>
      </c>
      <c r="AR1472" s="106" t="s">
        <v>1097</v>
      </c>
      <c r="AS1472" s="106">
        <v>4036</v>
      </c>
    </row>
    <row r="1473" spans="40:45" x14ac:dyDescent="0.25">
      <c r="AN1473" s="106" t="s">
        <v>1121</v>
      </c>
      <c r="AO1473" s="106" t="s">
        <v>1117</v>
      </c>
      <c r="AP1473" s="106" t="s">
        <v>1005</v>
      </c>
      <c r="AQ1473" s="106" t="s">
        <v>1033</v>
      </c>
      <c r="AR1473" s="106" t="s">
        <v>1097</v>
      </c>
      <c r="AS1473" s="106">
        <v>52166</v>
      </c>
    </row>
    <row r="1474" spans="40:45" x14ac:dyDescent="0.25">
      <c r="AN1474" s="106" t="s">
        <v>1121</v>
      </c>
      <c r="AO1474" s="106" t="s">
        <v>1117</v>
      </c>
      <c r="AP1474" s="106" t="s">
        <v>1005</v>
      </c>
      <c r="AQ1474" s="106" t="s">
        <v>1034</v>
      </c>
      <c r="AR1474" s="106" t="s">
        <v>1097</v>
      </c>
      <c r="AS1474" s="106">
        <v>26122</v>
      </c>
    </row>
    <row r="1475" spans="40:45" x14ac:dyDescent="0.25">
      <c r="AN1475" s="106" t="s">
        <v>1121</v>
      </c>
      <c r="AO1475" s="106" t="s">
        <v>1117</v>
      </c>
      <c r="AP1475" s="106" t="s">
        <v>1005</v>
      </c>
      <c r="AQ1475" s="106" t="s">
        <v>1035</v>
      </c>
      <c r="AR1475" s="106" t="s">
        <v>1097</v>
      </c>
      <c r="AS1475" s="106">
        <v>30743</v>
      </c>
    </row>
    <row r="1476" spans="40:45" x14ac:dyDescent="0.25">
      <c r="AN1476" s="106" t="s">
        <v>1121</v>
      </c>
      <c r="AO1476" s="106" t="s">
        <v>1117</v>
      </c>
      <c r="AP1476" s="106" t="s">
        <v>1005</v>
      </c>
      <c r="AQ1476" s="106" t="s">
        <v>1036</v>
      </c>
      <c r="AR1476" s="106" t="s">
        <v>1097</v>
      </c>
      <c r="AS1476" s="106">
        <v>10522</v>
      </c>
    </row>
    <row r="1477" spans="40:45" x14ac:dyDescent="0.25">
      <c r="AN1477" s="106" t="s">
        <v>1121</v>
      </c>
      <c r="AO1477" s="106" t="s">
        <v>1117</v>
      </c>
      <c r="AP1477" s="106" t="s">
        <v>1005</v>
      </c>
      <c r="AQ1477" s="106" t="s">
        <v>1037</v>
      </c>
      <c r="AR1477" s="106" t="s">
        <v>1097</v>
      </c>
      <c r="AS1477" s="106">
        <v>13982</v>
      </c>
    </row>
    <row r="1478" spans="40:45" x14ac:dyDescent="0.25">
      <c r="AN1478" s="106" t="s">
        <v>1121</v>
      </c>
      <c r="AO1478" s="106" t="s">
        <v>1117</v>
      </c>
      <c r="AP1478" s="106" t="s">
        <v>1005</v>
      </c>
      <c r="AQ1478" s="106" t="s">
        <v>1038</v>
      </c>
      <c r="AR1478" s="106" t="s">
        <v>1097</v>
      </c>
      <c r="AS1478" s="106">
        <v>4016</v>
      </c>
    </row>
    <row r="1479" spans="40:45" x14ac:dyDescent="0.25">
      <c r="AN1479" s="106" t="s">
        <v>1121</v>
      </c>
      <c r="AO1479" s="106" t="s">
        <v>1117</v>
      </c>
      <c r="AP1479" s="106" t="s">
        <v>1005</v>
      </c>
      <c r="AQ1479" s="106" t="s">
        <v>3</v>
      </c>
      <c r="AR1479" s="106" t="s">
        <v>1097</v>
      </c>
      <c r="AS1479" s="106">
        <v>195479</v>
      </c>
    </row>
    <row r="1480" spans="40:45" x14ac:dyDescent="0.25">
      <c r="AN1480" s="106" t="s">
        <v>1121</v>
      </c>
      <c r="AO1480" s="106" t="s">
        <v>1117</v>
      </c>
      <c r="AP1480" s="106" t="s">
        <v>1006</v>
      </c>
      <c r="AQ1480" s="106" t="s">
        <v>1030</v>
      </c>
      <c r="AR1480" s="106" t="s">
        <v>1097</v>
      </c>
      <c r="AS1480" s="106">
        <v>11569</v>
      </c>
    </row>
    <row r="1481" spans="40:45" x14ac:dyDescent="0.25">
      <c r="AN1481" s="106" t="s">
        <v>1121</v>
      </c>
      <c r="AO1481" s="106" t="s">
        <v>1117</v>
      </c>
      <c r="AP1481" s="106" t="s">
        <v>1006</v>
      </c>
      <c r="AQ1481" s="106" t="s">
        <v>1031</v>
      </c>
      <c r="AR1481" s="106" t="s">
        <v>1097</v>
      </c>
      <c r="AS1481" s="106">
        <v>20760</v>
      </c>
    </row>
    <row r="1482" spans="40:45" x14ac:dyDescent="0.25">
      <c r="AN1482" s="106" t="s">
        <v>1121</v>
      </c>
      <c r="AO1482" s="106" t="s">
        <v>1117</v>
      </c>
      <c r="AP1482" s="106" t="s">
        <v>1006</v>
      </c>
      <c r="AQ1482" s="106" t="s">
        <v>1032</v>
      </c>
      <c r="AR1482" s="106" t="s">
        <v>1097</v>
      </c>
      <c r="AS1482" s="106">
        <v>26775</v>
      </c>
    </row>
    <row r="1483" spans="40:45" x14ac:dyDescent="0.25">
      <c r="AN1483" s="106" t="s">
        <v>1121</v>
      </c>
      <c r="AO1483" s="106" t="s">
        <v>1117</v>
      </c>
      <c r="AP1483" s="106" t="s">
        <v>1006</v>
      </c>
      <c r="AQ1483" s="106" t="s">
        <v>1033</v>
      </c>
      <c r="AR1483" s="106" t="s">
        <v>1097</v>
      </c>
      <c r="AS1483" s="106">
        <v>14410</v>
      </c>
    </row>
    <row r="1484" spans="40:45" x14ac:dyDescent="0.25">
      <c r="AN1484" s="106" t="s">
        <v>1121</v>
      </c>
      <c r="AO1484" s="106" t="s">
        <v>1117</v>
      </c>
      <c r="AP1484" s="106" t="s">
        <v>1006</v>
      </c>
      <c r="AQ1484" s="106" t="s">
        <v>1034</v>
      </c>
      <c r="AR1484" s="106" t="s">
        <v>1097</v>
      </c>
      <c r="AS1484" s="106">
        <v>16078</v>
      </c>
    </row>
    <row r="1485" spans="40:45" x14ac:dyDescent="0.25">
      <c r="AN1485" s="106" t="s">
        <v>1121</v>
      </c>
      <c r="AO1485" s="106" t="s">
        <v>1117</v>
      </c>
      <c r="AP1485" s="106" t="s">
        <v>1006</v>
      </c>
      <c r="AQ1485" s="106" t="s">
        <v>1035</v>
      </c>
      <c r="AR1485" s="106" t="s">
        <v>1097</v>
      </c>
      <c r="AS1485" s="106">
        <v>5087</v>
      </c>
    </row>
    <row r="1486" spans="40:45" x14ac:dyDescent="0.25">
      <c r="AN1486" s="106" t="s">
        <v>1121</v>
      </c>
      <c r="AO1486" s="106" t="s">
        <v>1117</v>
      </c>
      <c r="AP1486" s="106" t="s">
        <v>1006</v>
      </c>
      <c r="AQ1486" s="106" t="s">
        <v>1036</v>
      </c>
      <c r="AR1486" s="106" t="s">
        <v>1097</v>
      </c>
      <c r="AS1486" s="106">
        <v>1815</v>
      </c>
    </row>
    <row r="1487" spans="40:45" x14ac:dyDescent="0.25">
      <c r="AN1487" s="106" t="s">
        <v>1121</v>
      </c>
      <c r="AO1487" s="106" t="s">
        <v>1117</v>
      </c>
      <c r="AP1487" s="106" t="s">
        <v>1006</v>
      </c>
      <c r="AQ1487" s="106" t="s">
        <v>1037</v>
      </c>
      <c r="AR1487" s="106" t="s">
        <v>1097</v>
      </c>
      <c r="AS1487" s="106">
        <v>1756</v>
      </c>
    </row>
    <row r="1488" spans="40:45" x14ac:dyDescent="0.25">
      <c r="AN1488" s="106" t="s">
        <v>1121</v>
      </c>
      <c r="AO1488" s="106" t="s">
        <v>1117</v>
      </c>
      <c r="AP1488" s="106" t="s">
        <v>1006</v>
      </c>
      <c r="AQ1488" s="106" t="s">
        <v>1038</v>
      </c>
      <c r="AR1488" s="106" t="s">
        <v>1097</v>
      </c>
      <c r="AS1488" s="106">
        <v>2730</v>
      </c>
    </row>
    <row r="1489" spans="40:45" x14ac:dyDescent="0.25">
      <c r="AN1489" s="106" t="s">
        <v>1121</v>
      </c>
      <c r="AO1489" s="106" t="s">
        <v>1117</v>
      </c>
      <c r="AP1489" s="106" t="s">
        <v>1006</v>
      </c>
      <c r="AQ1489" s="106" t="s">
        <v>3</v>
      </c>
      <c r="AR1489" s="106" t="s">
        <v>1087</v>
      </c>
      <c r="AS1489" s="106">
        <v>100980</v>
      </c>
    </row>
    <row r="1490" spans="40:45" x14ac:dyDescent="0.25">
      <c r="AN1490" s="106" t="s">
        <v>1121</v>
      </c>
      <c r="AO1490" s="106" t="s">
        <v>1118</v>
      </c>
      <c r="AP1490" s="106" t="s">
        <v>1040</v>
      </c>
      <c r="AQ1490" s="106" t="s">
        <v>1030</v>
      </c>
      <c r="AR1490" s="106" t="s">
        <v>1087</v>
      </c>
      <c r="AS1490" s="106">
        <v>282169</v>
      </c>
    </row>
    <row r="1491" spans="40:45" x14ac:dyDescent="0.25">
      <c r="AN1491" s="106" t="s">
        <v>1121</v>
      </c>
      <c r="AO1491" s="106" t="s">
        <v>1118</v>
      </c>
      <c r="AP1491" s="106" t="s">
        <v>1040</v>
      </c>
      <c r="AQ1491" s="106" t="s">
        <v>1031</v>
      </c>
      <c r="AR1491" s="106" t="s">
        <v>1087</v>
      </c>
      <c r="AS1491" s="106">
        <v>338093</v>
      </c>
    </row>
    <row r="1492" spans="40:45" x14ac:dyDescent="0.25">
      <c r="AN1492" s="106" t="s">
        <v>1121</v>
      </c>
      <c r="AO1492" s="106" t="s">
        <v>1118</v>
      </c>
      <c r="AP1492" s="106" t="s">
        <v>1040</v>
      </c>
      <c r="AQ1492" s="106" t="s">
        <v>1032</v>
      </c>
      <c r="AR1492" s="106" t="s">
        <v>1087</v>
      </c>
      <c r="AS1492" s="106">
        <v>488319</v>
      </c>
    </row>
    <row r="1493" spans="40:45" x14ac:dyDescent="0.25">
      <c r="AN1493" s="106" t="s">
        <v>1121</v>
      </c>
      <c r="AO1493" s="106" t="s">
        <v>1118</v>
      </c>
      <c r="AP1493" s="106" t="s">
        <v>1040</v>
      </c>
      <c r="AQ1493" s="106" t="s">
        <v>1033</v>
      </c>
      <c r="AR1493" s="106" t="s">
        <v>1087</v>
      </c>
      <c r="AS1493" s="106">
        <v>449039</v>
      </c>
    </row>
    <row r="1494" spans="40:45" x14ac:dyDescent="0.25">
      <c r="AN1494" s="106" t="s">
        <v>1121</v>
      </c>
      <c r="AO1494" s="106" t="s">
        <v>1118</v>
      </c>
      <c r="AP1494" s="106" t="s">
        <v>1040</v>
      </c>
      <c r="AQ1494" s="106" t="s">
        <v>1034</v>
      </c>
      <c r="AR1494" s="106" t="s">
        <v>1087</v>
      </c>
      <c r="AS1494" s="106">
        <v>247815</v>
      </c>
    </row>
    <row r="1495" spans="40:45" x14ac:dyDescent="0.25">
      <c r="AN1495" s="106" t="s">
        <v>1121</v>
      </c>
      <c r="AO1495" s="106" t="s">
        <v>1118</v>
      </c>
      <c r="AP1495" s="106" t="s">
        <v>1040</v>
      </c>
      <c r="AQ1495" s="106" t="s">
        <v>1035</v>
      </c>
      <c r="AR1495" s="106" t="s">
        <v>1087</v>
      </c>
      <c r="AS1495" s="106">
        <v>232896</v>
      </c>
    </row>
    <row r="1496" spans="40:45" x14ac:dyDescent="0.25">
      <c r="AN1496" s="106" t="s">
        <v>1121</v>
      </c>
      <c r="AO1496" s="106" t="s">
        <v>1118</v>
      </c>
      <c r="AP1496" s="106" t="s">
        <v>1040</v>
      </c>
      <c r="AQ1496" s="106" t="s">
        <v>1036</v>
      </c>
      <c r="AR1496" s="106" t="s">
        <v>1087</v>
      </c>
      <c r="AS1496" s="106">
        <v>57938</v>
      </c>
    </row>
    <row r="1497" spans="40:45" x14ac:dyDescent="0.25">
      <c r="AN1497" s="106" t="s">
        <v>1121</v>
      </c>
      <c r="AO1497" s="106" t="s">
        <v>1118</v>
      </c>
      <c r="AP1497" s="106" t="s">
        <v>1040</v>
      </c>
      <c r="AQ1497" s="106" t="s">
        <v>1037</v>
      </c>
      <c r="AR1497" s="106" t="s">
        <v>1087</v>
      </c>
      <c r="AS1497" s="106">
        <v>50212</v>
      </c>
    </row>
    <row r="1498" spans="40:45" x14ac:dyDescent="0.25">
      <c r="AN1498" s="106" t="s">
        <v>1121</v>
      </c>
      <c r="AO1498" s="106" t="s">
        <v>1118</v>
      </c>
      <c r="AP1498" s="106" t="s">
        <v>1040</v>
      </c>
      <c r="AQ1498" s="106" t="s">
        <v>1038</v>
      </c>
      <c r="AR1498" s="106" t="s">
        <v>1087</v>
      </c>
      <c r="AS1498" s="106">
        <v>53561</v>
      </c>
    </row>
    <row r="1499" spans="40:45" x14ac:dyDescent="0.25">
      <c r="AN1499" s="106" t="s">
        <v>1121</v>
      </c>
      <c r="AO1499" s="106" t="s">
        <v>1118</v>
      </c>
      <c r="AP1499" s="106" t="s">
        <v>1040</v>
      </c>
      <c r="AQ1499" s="106" t="s">
        <v>3</v>
      </c>
      <c r="AR1499" s="106" t="s">
        <v>1087</v>
      </c>
      <c r="AS1499" s="106">
        <v>2200042</v>
      </c>
    </row>
    <row r="1500" spans="40:45" x14ac:dyDescent="0.25">
      <c r="AN1500" s="106" t="s">
        <v>1121</v>
      </c>
      <c r="AO1500" s="106" t="s">
        <v>1118</v>
      </c>
      <c r="AP1500" s="106" t="s">
        <v>1005</v>
      </c>
      <c r="AQ1500" s="106" t="s">
        <v>1030</v>
      </c>
      <c r="AR1500" s="106" t="s">
        <v>1087</v>
      </c>
      <c r="AS1500" s="106">
        <v>149918</v>
      </c>
    </row>
    <row r="1501" spans="40:45" x14ac:dyDescent="0.25">
      <c r="AN1501" s="106" t="s">
        <v>1121</v>
      </c>
      <c r="AO1501" s="106" t="s">
        <v>1118</v>
      </c>
      <c r="AP1501" s="106" t="s">
        <v>1005</v>
      </c>
      <c r="AQ1501" s="106" t="s">
        <v>1031</v>
      </c>
      <c r="AR1501" s="106" t="s">
        <v>1087</v>
      </c>
      <c r="AS1501" s="106">
        <v>84009</v>
      </c>
    </row>
    <row r="1502" spans="40:45" x14ac:dyDescent="0.25">
      <c r="AN1502" s="106" t="s">
        <v>1121</v>
      </c>
      <c r="AO1502" s="106" t="s">
        <v>1118</v>
      </c>
      <c r="AP1502" s="106" t="s">
        <v>1005</v>
      </c>
      <c r="AQ1502" s="106" t="s">
        <v>1032</v>
      </c>
      <c r="AR1502" s="106" t="s">
        <v>1087</v>
      </c>
      <c r="AS1502" s="106">
        <v>36584</v>
      </c>
    </row>
    <row r="1503" spans="40:45" x14ac:dyDescent="0.25">
      <c r="AN1503" s="106" t="s">
        <v>1121</v>
      </c>
      <c r="AO1503" s="106" t="s">
        <v>1118</v>
      </c>
      <c r="AP1503" s="106" t="s">
        <v>1005</v>
      </c>
      <c r="AQ1503" s="106" t="s">
        <v>1033</v>
      </c>
      <c r="AR1503" s="106" t="s">
        <v>1087</v>
      </c>
      <c r="AS1503" s="106">
        <v>188705</v>
      </c>
    </row>
    <row r="1504" spans="40:45" x14ac:dyDescent="0.25">
      <c r="AN1504" s="106" t="s">
        <v>1121</v>
      </c>
      <c r="AO1504" s="106" t="s">
        <v>1118</v>
      </c>
      <c r="AP1504" s="106" t="s">
        <v>1005</v>
      </c>
      <c r="AQ1504" s="106" t="s">
        <v>1034</v>
      </c>
      <c r="AR1504" s="106" t="s">
        <v>1087</v>
      </c>
      <c r="AS1504" s="106">
        <v>138764</v>
      </c>
    </row>
    <row r="1505" spans="40:45" x14ac:dyDescent="0.25">
      <c r="AN1505" s="106" t="s">
        <v>1121</v>
      </c>
      <c r="AO1505" s="106" t="s">
        <v>1118</v>
      </c>
      <c r="AP1505" s="106" t="s">
        <v>1005</v>
      </c>
      <c r="AQ1505" s="106" t="s">
        <v>1035</v>
      </c>
      <c r="AR1505" s="106" t="s">
        <v>1087</v>
      </c>
      <c r="AS1505" s="106">
        <v>179360</v>
      </c>
    </row>
    <row r="1506" spans="40:45" x14ac:dyDescent="0.25">
      <c r="AN1506" s="106" t="s">
        <v>1121</v>
      </c>
      <c r="AO1506" s="106" t="s">
        <v>1118</v>
      </c>
      <c r="AP1506" s="106" t="s">
        <v>1005</v>
      </c>
      <c r="AQ1506" s="106" t="s">
        <v>1036</v>
      </c>
      <c r="AR1506" s="106" t="s">
        <v>1087</v>
      </c>
      <c r="AS1506" s="106">
        <v>40337</v>
      </c>
    </row>
    <row r="1507" spans="40:45" x14ac:dyDescent="0.25">
      <c r="AN1507" s="106" t="s">
        <v>1121</v>
      </c>
      <c r="AO1507" s="106" t="s">
        <v>1118</v>
      </c>
      <c r="AP1507" s="106" t="s">
        <v>1005</v>
      </c>
      <c r="AQ1507" s="106" t="s">
        <v>1037</v>
      </c>
      <c r="AR1507" s="106" t="s">
        <v>1087</v>
      </c>
      <c r="AS1507" s="106">
        <v>39527</v>
      </c>
    </row>
    <row r="1508" spans="40:45" x14ac:dyDescent="0.25">
      <c r="AN1508" s="106" t="s">
        <v>1121</v>
      </c>
      <c r="AO1508" s="106" t="s">
        <v>1118</v>
      </c>
      <c r="AP1508" s="106" t="s">
        <v>1005</v>
      </c>
      <c r="AQ1508" s="106" t="s">
        <v>1038</v>
      </c>
      <c r="AR1508" s="106" t="s">
        <v>1087</v>
      </c>
      <c r="AS1508" s="106">
        <v>5479</v>
      </c>
    </row>
    <row r="1509" spans="40:45" x14ac:dyDescent="0.25">
      <c r="AN1509" s="106" t="s">
        <v>1121</v>
      </c>
      <c r="AO1509" s="106" t="s">
        <v>1118</v>
      </c>
      <c r="AP1509" s="106" t="s">
        <v>1005</v>
      </c>
      <c r="AQ1509" s="106" t="s">
        <v>3</v>
      </c>
      <c r="AR1509" s="106" t="s">
        <v>1087</v>
      </c>
      <c r="AS1509" s="106">
        <v>862682</v>
      </c>
    </row>
    <row r="1510" spans="40:45" x14ac:dyDescent="0.25">
      <c r="AN1510" s="106" t="s">
        <v>1121</v>
      </c>
      <c r="AO1510" s="106" t="s">
        <v>1118</v>
      </c>
      <c r="AP1510" s="106" t="s">
        <v>1006</v>
      </c>
      <c r="AQ1510" s="106" t="s">
        <v>1030</v>
      </c>
      <c r="AR1510" s="106" t="s">
        <v>1087</v>
      </c>
      <c r="AS1510" s="106">
        <v>132251</v>
      </c>
    </row>
    <row r="1511" spans="40:45" x14ac:dyDescent="0.25">
      <c r="AN1511" s="106" t="s">
        <v>1121</v>
      </c>
      <c r="AO1511" s="106" t="s">
        <v>1118</v>
      </c>
      <c r="AP1511" s="106" t="s">
        <v>1006</v>
      </c>
      <c r="AQ1511" s="106" t="s">
        <v>1031</v>
      </c>
      <c r="AR1511" s="106" t="s">
        <v>1087</v>
      </c>
      <c r="AS1511" s="106">
        <v>254084</v>
      </c>
    </row>
    <row r="1512" spans="40:45" x14ac:dyDescent="0.25">
      <c r="AN1512" s="106" t="s">
        <v>1121</v>
      </c>
      <c r="AO1512" s="106" t="s">
        <v>1118</v>
      </c>
      <c r="AP1512" s="106" t="s">
        <v>1006</v>
      </c>
      <c r="AQ1512" s="106" t="s">
        <v>1032</v>
      </c>
      <c r="AR1512" s="106" t="s">
        <v>1087</v>
      </c>
      <c r="AS1512" s="106">
        <v>451735</v>
      </c>
    </row>
    <row r="1513" spans="40:45" x14ac:dyDescent="0.25">
      <c r="AN1513" s="106" t="s">
        <v>1121</v>
      </c>
      <c r="AO1513" s="106" t="s">
        <v>1118</v>
      </c>
      <c r="AP1513" s="106" t="s">
        <v>1006</v>
      </c>
      <c r="AQ1513" s="106" t="s">
        <v>1033</v>
      </c>
      <c r="AR1513" s="106" t="s">
        <v>1087</v>
      </c>
      <c r="AS1513" s="106">
        <v>260333</v>
      </c>
    </row>
    <row r="1514" spans="40:45" x14ac:dyDescent="0.25">
      <c r="AN1514" s="106" t="s">
        <v>1121</v>
      </c>
      <c r="AO1514" s="106" t="s">
        <v>1118</v>
      </c>
      <c r="AP1514" s="106" t="s">
        <v>1006</v>
      </c>
      <c r="AQ1514" s="106" t="s">
        <v>1034</v>
      </c>
      <c r="AR1514" s="106" t="s">
        <v>1087</v>
      </c>
      <c r="AS1514" s="106">
        <v>109051</v>
      </c>
    </row>
    <row r="1515" spans="40:45" x14ac:dyDescent="0.25">
      <c r="AN1515" s="106" t="s">
        <v>1121</v>
      </c>
      <c r="AO1515" s="106" t="s">
        <v>1118</v>
      </c>
      <c r="AP1515" s="106" t="s">
        <v>1006</v>
      </c>
      <c r="AQ1515" s="106" t="s">
        <v>1035</v>
      </c>
      <c r="AR1515" s="106" t="s">
        <v>1087</v>
      </c>
      <c r="AS1515" s="106">
        <v>53536</v>
      </c>
    </row>
    <row r="1516" spans="40:45" x14ac:dyDescent="0.25">
      <c r="AN1516" s="106" t="s">
        <v>1121</v>
      </c>
      <c r="AO1516" s="106" t="s">
        <v>1118</v>
      </c>
      <c r="AP1516" s="106" t="s">
        <v>1006</v>
      </c>
      <c r="AQ1516" s="106" t="s">
        <v>1036</v>
      </c>
      <c r="AR1516" s="106" t="s">
        <v>1087</v>
      </c>
      <c r="AS1516" s="106">
        <v>17601</v>
      </c>
    </row>
    <row r="1517" spans="40:45" x14ac:dyDescent="0.25">
      <c r="AN1517" s="106" t="s">
        <v>1121</v>
      </c>
      <c r="AO1517" s="106" t="s">
        <v>1118</v>
      </c>
      <c r="AP1517" s="106" t="s">
        <v>1006</v>
      </c>
      <c r="AQ1517" s="106" t="s">
        <v>1037</v>
      </c>
      <c r="AR1517" s="106" t="s">
        <v>1087</v>
      </c>
      <c r="AS1517" s="106">
        <v>10686</v>
      </c>
    </row>
    <row r="1518" spans="40:45" x14ac:dyDescent="0.25">
      <c r="AN1518" s="106" t="s">
        <v>1121</v>
      </c>
      <c r="AO1518" s="106" t="s">
        <v>1118</v>
      </c>
      <c r="AP1518" s="106" t="s">
        <v>1006</v>
      </c>
      <c r="AQ1518" s="106" t="s">
        <v>1038</v>
      </c>
      <c r="AR1518" s="106" t="s">
        <v>1087</v>
      </c>
      <c r="AS1518" s="106">
        <v>48082</v>
      </c>
    </row>
    <row r="1519" spans="40:45" x14ac:dyDescent="0.25">
      <c r="AN1519" s="106" t="s">
        <v>1121</v>
      </c>
      <c r="AO1519" s="106" t="s">
        <v>1118</v>
      </c>
      <c r="AP1519" s="106" t="s">
        <v>1006</v>
      </c>
      <c r="AQ1519" s="106" t="s">
        <v>3</v>
      </c>
      <c r="AR1519" s="106" t="s">
        <v>1087</v>
      </c>
      <c r="AS1519" s="106">
        <v>1337360</v>
      </c>
    </row>
    <row r="1520" spans="40:45" x14ac:dyDescent="0.25">
      <c r="AN1520" s="106" t="s">
        <v>1122</v>
      </c>
      <c r="AO1520" s="106" t="s">
        <v>1117</v>
      </c>
      <c r="AP1520" s="106" t="s">
        <v>1040</v>
      </c>
      <c r="AQ1520" s="106" t="s">
        <v>1030</v>
      </c>
      <c r="AR1520" s="106" t="s">
        <v>1097</v>
      </c>
      <c r="AS1520" s="106">
        <v>1840</v>
      </c>
    </row>
    <row r="1521" spans="40:45" x14ac:dyDescent="0.25">
      <c r="AN1521" s="106" t="s">
        <v>1122</v>
      </c>
      <c r="AO1521" s="106" t="s">
        <v>1117</v>
      </c>
      <c r="AP1521" s="106" t="s">
        <v>1040</v>
      </c>
      <c r="AQ1521" s="106" t="s">
        <v>1031</v>
      </c>
      <c r="AR1521" s="106" t="s">
        <v>1097</v>
      </c>
      <c r="AS1521" s="106">
        <v>667</v>
      </c>
    </row>
    <row r="1522" spans="40:45" x14ac:dyDescent="0.25">
      <c r="AN1522" s="106" t="s">
        <v>1122</v>
      </c>
      <c r="AO1522" s="106" t="s">
        <v>1117</v>
      </c>
      <c r="AP1522" s="106" t="s">
        <v>1040</v>
      </c>
      <c r="AQ1522" s="106" t="s">
        <v>1032</v>
      </c>
      <c r="AR1522" s="106" t="s">
        <v>1097</v>
      </c>
      <c r="AS1522" s="106">
        <v>5239</v>
      </c>
    </row>
    <row r="1523" spans="40:45" x14ac:dyDescent="0.25">
      <c r="AN1523" s="106" t="s">
        <v>1122</v>
      </c>
      <c r="AO1523" s="106" t="s">
        <v>1117</v>
      </c>
      <c r="AP1523" s="106" t="s">
        <v>1040</v>
      </c>
      <c r="AQ1523" s="106" t="s">
        <v>1033</v>
      </c>
      <c r="AR1523" s="106" t="s">
        <v>1097</v>
      </c>
      <c r="AS1523" s="106">
        <v>2121</v>
      </c>
    </row>
    <row r="1524" spans="40:45" x14ac:dyDescent="0.25">
      <c r="AN1524" s="106" t="s">
        <v>1122</v>
      </c>
      <c r="AO1524" s="106" t="s">
        <v>1117</v>
      </c>
      <c r="AP1524" s="106" t="s">
        <v>1040</v>
      </c>
      <c r="AQ1524" s="106" t="s">
        <v>1034</v>
      </c>
      <c r="AR1524" s="106" t="s">
        <v>1097</v>
      </c>
      <c r="AS1524" s="106">
        <v>163397</v>
      </c>
    </row>
    <row r="1525" spans="40:45" x14ac:dyDescent="0.25">
      <c r="AN1525" s="106" t="s">
        <v>1122</v>
      </c>
      <c r="AO1525" s="106" t="s">
        <v>1117</v>
      </c>
      <c r="AP1525" s="106" t="s">
        <v>1040</v>
      </c>
      <c r="AQ1525" s="106" t="s">
        <v>1035</v>
      </c>
      <c r="AR1525" s="106" t="s">
        <v>1097</v>
      </c>
      <c r="AS1525" s="106">
        <v>1765</v>
      </c>
    </row>
    <row r="1526" spans="40:45" x14ac:dyDescent="0.25">
      <c r="AN1526" s="106" t="s">
        <v>1122</v>
      </c>
      <c r="AO1526" s="106" t="s">
        <v>1117</v>
      </c>
      <c r="AP1526" s="106" t="s">
        <v>1040</v>
      </c>
      <c r="AQ1526" s="106" t="s">
        <v>1036</v>
      </c>
      <c r="AR1526" s="106" t="s">
        <v>1097</v>
      </c>
      <c r="AS1526" s="106">
        <v>902</v>
      </c>
    </row>
    <row r="1527" spans="40:45" x14ac:dyDescent="0.25">
      <c r="AN1527" s="106" t="s">
        <v>1122</v>
      </c>
      <c r="AO1527" s="106" t="s">
        <v>1117</v>
      </c>
      <c r="AP1527" s="106" t="s">
        <v>1040</v>
      </c>
      <c r="AQ1527" s="106" t="s">
        <v>1037</v>
      </c>
      <c r="AR1527" s="106" t="s">
        <v>1097</v>
      </c>
      <c r="AS1527" s="106">
        <v>25844</v>
      </c>
    </row>
    <row r="1528" spans="40:45" x14ac:dyDescent="0.25">
      <c r="AN1528" s="106" t="s">
        <v>1122</v>
      </c>
      <c r="AO1528" s="106" t="s">
        <v>1117</v>
      </c>
      <c r="AP1528" s="106" t="s">
        <v>1040</v>
      </c>
      <c r="AQ1528" s="106" t="s">
        <v>1038</v>
      </c>
      <c r="AR1528" s="106" t="s">
        <v>1097</v>
      </c>
      <c r="AS1528" s="106">
        <v>20691</v>
      </c>
    </row>
    <row r="1529" spans="40:45" x14ac:dyDescent="0.25">
      <c r="AN1529" s="106" t="s">
        <v>1122</v>
      </c>
      <c r="AO1529" s="106" t="s">
        <v>1117</v>
      </c>
      <c r="AP1529" s="106" t="s">
        <v>1040</v>
      </c>
      <c r="AQ1529" s="106" t="s">
        <v>3</v>
      </c>
      <c r="AR1529" s="106" t="s">
        <v>1097</v>
      </c>
      <c r="AS1529" s="106">
        <v>222465</v>
      </c>
    </row>
    <row r="1530" spans="40:45" x14ac:dyDescent="0.25">
      <c r="AN1530" s="106" t="s">
        <v>1122</v>
      </c>
      <c r="AO1530" s="106" t="s">
        <v>1117</v>
      </c>
      <c r="AP1530" s="106" t="s">
        <v>1005</v>
      </c>
      <c r="AQ1530" s="106" t="s">
        <v>1030</v>
      </c>
      <c r="AR1530" s="106" t="s">
        <v>1097</v>
      </c>
      <c r="AS1530" s="106">
        <v>526</v>
      </c>
    </row>
    <row r="1531" spans="40:45" x14ac:dyDescent="0.25">
      <c r="AN1531" s="106" t="s">
        <v>1122</v>
      </c>
      <c r="AO1531" s="106" t="s">
        <v>1117</v>
      </c>
      <c r="AP1531" s="106" t="s">
        <v>1005</v>
      </c>
      <c r="AQ1531" s="106" t="s">
        <v>1031</v>
      </c>
      <c r="AR1531" s="106" t="s">
        <v>1097</v>
      </c>
      <c r="AS1531" s="106">
        <v>319</v>
      </c>
    </row>
    <row r="1532" spans="40:45" x14ac:dyDescent="0.25">
      <c r="AN1532" s="106" t="s">
        <v>1122</v>
      </c>
      <c r="AO1532" s="106" t="s">
        <v>1117</v>
      </c>
      <c r="AP1532" s="106" t="s">
        <v>1005</v>
      </c>
      <c r="AQ1532" s="106" t="s">
        <v>1032</v>
      </c>
      <c r="AR1532" s="106" t="s">
        <v>1097</v>
      </c>
      <c r="AS1532" s="106">
        <v>176</v>
      </c>
    </row>
    <row r="1533" spans="40:45" x14ac:dyDescent="0.25">
      <c r="AN1533" s="106" t="s">
        <v>1122</v>
      </c>
      <c r="AO1533" s="106" t="s">
        <v>1117</v>
      </c>
      <c r="AP1533" s="106" t="s">
        <v>1005</v>
      </c>
      <c r="AQ1533" s="106" t="s">
        <v>1033</v>
      </c>
      <c r="AR1533" s="106" t="s">
        <v>1097</v>
      </c>
      <c r="AS1533" s="106">
        <v>677</v>
      </c>
    </row>
    <row r="1534" spans="40:45" x14ac:dyDescent="0.25">
      <c r="AN1534" s="106" t="s">
        <v>1122</v>
      </c>
      <c r="AO1534" s="106" t="s">
        <v>1117</v>
      </c>
      <c r="AP1534" s="106" t="s">
        <v>1005</v>
      </c>
      <c r="AQ1534" s="106" t="s">
        <v>1034</v>
      </c>
      <c r="AR1534" s="106" t="s">
        <v>1097</v>
      </c>
      <c r="AS1534" s="106">
        <v>148318</v>
      </c>
    </row>
    <row r="1535" spans="40:45" x14ac:dyDescent="0.25">
      <c r="AN1535" s="106" t="s">
        <v>1122</v>
      </c>
      <c r="AO1535" s="106" t="s">
        <v>1117</v>
      </c>
      <c r="AP1535" s="106" t="s">
        <v>1005</v>
      </c>
      <c r="AQ1535" s="106" t="s">
        <v>1035</v>
      </c>
      <c r="AR1535" s="106" t="s">
        <v>1097</v>
      </c>
      <c r="AS1535" s="106">
        <v>1389</v>
      </c>
    </row>
    <row r="1536" spans="40:45" x14ac:dyDescent="0.25">
      <c r="AN1536" s="106" t="s">
        <v>1122</v>
      </c>
      <c r="AO1536" s="106" t="s">
        <v>1117</v>
      </c>
      <c r="AP1536" s="106" t="s">
        <v>1005</v>
      </c>
      <c r="AQ1536" s="106" t="s">
        <v>1036</v>
      </c>
      <c r="AR1536" s="106" t="s">
        <v>1097</v>
      </c>
      <c r="AS1536" s="106">
        <v>882</v>
      </c>
    </row>
    <row r="1537" spans="40:45" x14ac:dyDescent="0.25">
      <c r="AN1537" s="106" t="s">
        <v>1122</v>
      </c>
      <c r="AO1537" s="106" t="s">
        <v>1117</v>
      </c>
      <c r="AP1537" s="106" t="s">
        <v>1005</v>
      </c>
      <c r="AQ1537" s="106" t="s">
        <v>1037</v>
      </c>
      <c r="AR1537" s="106" t="s">
        <v>1097</v>
      </c>
      <c r="AS1537" s="106">
        <v>3035</v>
      </c>
    </row>
    <row r="1538" spans="40:45" x14ac:dyDescent="0.25">
      <c r="AN1538" s="106" t="s">
        <v>1122</v>
      </c>
      <c r="AO1538" s="106" t="s">
        <v>1117</v>
      </c>
      <c r="AP1538" s="106" t="s">
        <v>1005</v>
      </c>
      <c r="AQ1538" s="106" t="s">
        <v>1038</v>
      </c>
      <c r="AR1538" s="106" t="s">
        <v>1097</v>
      </c>
      <c r="AS1538" s="106">
        <v>12570</v>
      </c>
    </row>
    <row r="1539" spans="40:45" x14ac:dyDescent="0.25">
      <c r="AN1539" s="106" t="s">
        <v>1122</v>
      </c>
      <c r="AO1539" s="106" t="s">
        <v>1117</v>
      </c>
      <c r="AP1539" s="106" t="s">
        <v>1005</v>
      </c>
      <c r="AQ1539" s="106" t="s">
        <v>3</v>
      </c>
      <c r="AR1539" s="106" t="s">
        <v>1097</v>
      </c>
      <c r="AS1539" s="106">
        <v>167893</v>
      </c>
    </row>
    <row r="1540" spans="40:45" x14ac:dyDescent="0.25">
      <c r="AN1540" s="106" t="s">
        <v>1122</v>
      </c>
      <c r="AO1540" s="106" t="s">
        <v>1117</v>
      </c>
      <c r="AP1540" s="106" t="s">
        <v>1006</v>
      </c>
      <c r="AQ1540" s="106" t="s">
        <v>1030</v>
      </c>
      <c r="AR1540" s="106" t="s">
        <v>1097</v>
      </c>
      <c r="AS1540" s="106">
        <v>1314</v>
      </c>
    </row>
    <row r="1541" spans="40:45" x14ac:dyDescent="0.25">
      <c r="AN1541" s="106" t="s">
        <v>1122</v>
      </c>
      <c r="AO1541" s="106" t="s">
        <v>1117</v>
      </c>
      <c r="AP1541" s="106" t="s">
        <v>1006</v>
      </c>
      <c r="AQ1541" s="106" t="s">
        <v>1031</v>
      </c>
      <c r="AR1541" s="106" t="s">
        <v>1097</v>
      </c>
      <c r="AS1541" s="106">
        <v>347</v>
      </c>
    </row>
    <row r="1542" spans="40:45" x14ac:dyDescent="0.25">
      <c r="AN1542" s="106" t="s">
        <v>1122</v>
      </c>
      <c r="AO1542" s="106" t="s">
        <v>1117</v>
      </c>
      <c r="AP1542" s="106" t="s">
        <v>1006</v>
      </c>
      <c r="AQ1542" s="106" t="s">
        <v>1032</v>
      </c>
      <c r="AR1542" s="106" t="s">
        <v>1097</v>
      </c>
      <c r="AS1542" s="106">
        <v>5063</v>
      </c>
    </row>
    <row r="1543" spans="40:45" x14ac:dyDescent="0.25">
      <c r="AN1543" s="106" t="s">
        <v>1122</v>
      </c>
      <c r="AO1543" s="106" t="s">
        <v>1117</v>
      </c>
      <c r="AP1543" s="106" t="s">
        <v>1006</v>
      </c>
      <c r="AQ1543" s="106" t="s">
        <v>1033</v>
      </c>
      <c r="AR1543" s="106" t="s">
        <v>1097</v>
      </c>
      <c r="AS1543" s="106">
        <v>1444</v>
      </c>
    </row>
    <row r="1544" spans="40:45" x14ac:dyDescent="0.25">
      <c r="AN1544" s="106" t="s">
        <v>1122</v>
      </c>
      <c r="AO1544" s="106" t="s">
        <v>1117</v>
      </c>
      <c r="AP1544" s="106" t="s">
        <v>1006</v>
      </c>
      <c r="AQ1544" s="106" t="s">
        <v>1034</v>
      </c>
      <c r="AR1544" s="106" t="s">
        <v>1097</v>
      </c>
      <c r="AS1544" s="106">
        <v>15079</v>
      </c>
    </row>
    <row r="1545" spans="40:45" x14ac:dyDescent="0.25">
      <c r="AN1545" s="106" t="s">
        <v>1122</v>
      </c>
      <c r="AO1545" s="106" t="s">
        <v>1117</v>
      </c>
      <c r="AP1545" s="106" t="s">
        <v>1006</v>
      </c>
      <c r="AQ1545" s="106" t="s">
        <v>1035</v>
      </c>
      <c r="AR1545" s="106" t="s">
        <v>1097</v>
      </c>
      <c r="AS1545" s="106">
        <v>376</v>
      </c>
    </row>
    <row r="1546" spans="40:45" x14ac:dyDescent="0.25">
      <c r="AN1546" s="106" t="s">
        <v>1122</v>
      </c>
      <c r="AO1546" s="106" t="s">
        <v>1117</v>
      </c>
      <c r="AP1546" s="106" t="s">
        <v>1006</v>
      </c>
      <c r="AQ1546" s="106" t="s">
        <v>1036</v>
      </c>
      <c r="AR1546" s="106" t="s">
        <v>1097</v>
      </c>
      <c r="AS1546" s="106">
        <v>20</v>
      </c>
    </row>
    <row r="1547" spans="40:45" x14ac:dyDescent="0.25">
      <c r="AN1547" s="106" t="s">
        <v>1122</v>
      </c>
      <c r="AO1547" s="106" t="s">
        <v>1117</v>
      </c>
      <c r="AP1547" s="106" t="s">
        <v>1006</v>
      </c>
      <c r="AQ1547" s="106" t="s">
        <v>1037</v>
      </c>
      <c r="AR1547" s="106" t="s">
        <v>1097</v>
      </c>
      <c r="AS1547" s="106">
        <v>22809</v>
      </c>
    </row>
    <row r="1548" spans="40:45" x14ac:dyDescent="0.25">
      <c r="AN1548" s="106" t="s">
        <v>1122</v>
      </c>
      <c r="AO1548" s="106" t="s">
        <v>1117</v>
      </c>
      <c r="AP1548" s="106" t="s">
        <v>1006</v>
      </c>
      <c r="AQ1548" s="106" t="s">
        <v>1038</v>
      </c>
      <c r="AR1548" s="106" t="s">
        <v>1097</v>
      </c>
      <c r="AS1548" s="106">
        <v>8121</v>
      </c>
    </row>
    <row r="1549" spans="40:45" x14ac:dyDescent="0.25">
      <c r="AN1549" s="106" t="s">
        <v>1122</v>
      </c>
      <c r="AO1549" s="106" t="s">
        <v>1117</v>
      </c>
      <c r="AP1549" s="106" t="s">
        <v>1006</v>
      </c>
      <c r="AQ1549" s="106" t="s">
        <v>3</v>
      </c>
      <c r="AR1549" s="106" t="s">
        <v>1087</v>
      </c>
      <c r="AS1549" s="106">
        <v>54572</v>
      </c>
    </row>
    <row r="1550" spans="40:45" x14ac:dyDescent="0.25">
      <c r="AN1550" s="106" t="s">
        <v>942</v>
      </c>
      <c r="AO1550" s="106" t="s">
        <v>1117</v>
      </c>
      <c r="AP1550" s="106" t="s">
        <v>1040</v>
      </c>
      <c r="AQ1550" s="106" t="s">
        <v>1030</v>
      </c>
      <c r="AR1550" s="106" t="s">
        <v>1097</v>
      </c>
      <c r="AS1550" s="106">
        <v>695</v>
      </c>
    </row>
    <row r="1551" spans="40:45" x14ac:dyDescent="0.25">
      <c r="AN1551" s="106" t="s">
        <v>942</v>
      </c>
      <c r="AO1551" s="106" t="s">
        <v>1117</v>
      </c>
      <c r="AP1551" s="106" t="s">
        <v>1040</v>
      </c>
      <c r="AQ1551" s="106" t="s">
        <v>1031</v>
      </c>
      <c r="AR1551" s="106" t="s">
        <v>1097</v>
      </c>
      <c r="AS1551" s="106">
        <v>39831</v>
      </c>
    </row>
    <row r="1552" spans="40:45" x14ac:dyDescent="0.25">
      <c r="AN1552" s="106" t="s">
        <v>942</v>
      </c>
      <c r="AO1552" s="106" t="s">
        <v>1117</v>
      </c>
      <c r="AP1552" s="106" t="s">
        <v>1040</v>
      </c>
      <c r="AQ1552" s="106" t="s">
        <v>1032</v>
      </c>
      <c r="AR1552" s="106" t="s">
        <v>1097</v>
      </c>
      <c r="AS1552" s="106">
        <v>50755</v>
      </c>
    </row>
    <row r="1553" spans="40:45" x14ac:dyDescent="0.25">
      <c r="AN1553" s="106" t="s">
        <v>942</v>
      </c>
      <c r="AO1553" s="106" t="s">
        <v>1117</v>
      </c>
      <c r="AP1553" s="106" t="s">
        <v>1040</v>
      </c>
      <c r="AQ1553" s="106" t="s">
        <v>1033</v>
      </c>
      <c r="AR1553" s="106" t="s">
        <v>1097</v>
      </c>
      <c r="AS1553" s="106">
        <v>982033</v>
      </c>
    </row>
    <row r="1554" spans="40:45" x14ac:dyDescent="0.25">
      <c r="AN1554" s="106" t="s">
        <v>942</v>
      </c>
      <c r="AO1554" s="106" t="s">
        <v>1117</v>
      </c>
      <c r="AP1554" s="106" t="s">
        <v>1040</v>
      </c>
      <c r="AQ1554" s="106" t="s">
        <v>1034</v>
      </c>
      <c r="AR1554" s="106" t="s">
        <v>1097</v>
      </c>
      <c r="AS1554" s="106">
        <v>110949</v>
      </c>
    </row>
    <row r="1555" spans="40:45" x14ac:dyDescent="0.25">
      <c r="AN1555" s="106" t="s">
        <v>942</v>
      </c>
      <c r="AO1555" s="106" t="s">
        <v>1117</v>
      </c>
      <c r="AP1555" s="106" t="s">
        <v>1040</v>
      </c>
      <c r="AQ1555" s="106" t="s">
        <v>1035</v>
      </c>
      <c r="AR1555" s="106" t="s">
        <v>1097</v>
      </c>
      <c r="AS1555" s="106">
        <v>464068</v>
      </c>
    </row>
    <row r="1556" spans="40:45" x14ac:dyDescent="0.25">
      <c r="AN1556" s="106" t="s">
        <v>942</v>
      </c>
      <c r="AO1556" s="106" t="s">
        <v>1117</v>
      </c>
      <c r="AP1556" s="106" t="s">
        <v>1040</v>
      </c>
      <c r="AQ1556" s="106" t="s">
        <v>1036</v>
      </c>
      <c r="AR1556" s="106" t="s">
        <v>1097</v>
      </c>
      <c r="AS1556" s="106">
        <v>89504</v>
      </c>
    </row>
    <row r="1557" spans="40:45" x14ac:dyDescent="0.25">
      <c r="AN1557" s="106" t="s">
        <v>942</v>
      </c>
      <c r="AO1557" s="106" t="s">
        <v>1117</v>
      </c>
      <c r="AP1557" s="106" t="s">
        <v>1040</v>
      </c>
      <c r="AQ1557" s="106" t="s">
        <v>1037</v>
      </c>
      <c r="AR1557" s="106" t="s">
        <v>1097</v>
      </c>
      <c r="AS1557" s="106">
        <v>422824</v>
      </c>
    </row>
    <row r="1558" spans="40:45" x14ac:dyDescent="0.25">
      <c r="AN1558" s="106" t="s">
        <v>942</v>
      </c>
      <c r="AO1558" s="106" t="s">
        <v>1117</v>
      </c>
      <c r="AP1558" s="106" t="s">
        <v>1040</v>
      </c>
      <c r="AQ1558" s="106" t="s">
        <v>1038</v>
      </c>
      <c r="AR1558" s="106" t="s">
        <v>1097</v>
      </c>
      <c r="AS1558" s="106">
        <v>12712</v>
      </c>
    </row>
    <row r="1559" spans="40:45" x14ac:dyDescent="0.25">
      <c r="AN1559" s="106" t="s">
        <v>942</v>
      </c>
      <c r="AO1559" s="106" t="s">
        <v>1117</v>
      </c>
      <c r="AP1559" s="106" t="s">
        <v>1040</v>
      </c>
      <c r="AQ1559" s="106" t="s">
        <v>3</v>
      </c>
      <c r="AR1559" s="106" t="s">
        <v>1097</v>
      </c>
      <c r="AS1559" s="106">
        <v>2173371</v>
      </c>
    </row>
    <row r="1560" spans="40:45" x14ac:dyDescent="0.25">
      <c r="AN1560" s="106" t="s">
        <v>942</v>
      </c>
      <c r="AO1560" s="106" t="s">
        <v>1117</v>
      </c>
      <c r="AP1560" s="106" t="s">
        <v>1005</v>
      </c>
      <c r="AQ1560" s="106" t="s">
        <v>1030</v>
      </c>
      <c r="AR1560" s="106" t="s">
        <v>1097</v>
      </c>
      <c r="AS1560" s="106">
        <v>178</v>
      </c>
    </row>
    <row r="1561" spans="40:45" x14ac:dyDescent="0.25">
      <c r="AN1561" s="106" t="s">
        <v>942</v>
      </c>
      <c r="AO1561" s="106" t="s">
        <v>1117</v>
      </c>
      <c r="AP1561" s="106" t="s">
        <v>1005</v>
      </c>
      <c r="AQ1561" s="106" t="s">
        <v>1031</v>
      </c>
      <c r="AR1561" s="106" t="s">
        <v>1097</v>
      </c>
      <c r="AS1561" s="106">
        <v>32540</v>
      </c>
    </row>
    <row r="1562" spans="40:45" x14ac:dyDescent="0.25">
      <c r="AN1562" s="106" t="s">
        <v>942</v>
      </c>
      <c r="AO1562" s="106" t="s">
        <v>1117</v>
      </c>
      <c r="AP1562" s="106" t="s">
        <v>1005</v>
      </c>
      <c r="AQ1562" s="106" t="s">
        <v>1032</v>
      </c>
      <c r="AR1562" s="106" t="s">
        <v>1097</v>
      </c>
      <c r="AS1562" s="106">
        <v>4940</v>
      </c>
    </row>
    <row r="1563" spans="40:45" x14ac:dyDescent="0.25">
      <c r="AN1563" s="106" t="s">
        <v>942</v>
      </c>
      <c r="AO1563" s="106" t="s">
        <v>1117</v>
      </c>
      <c r="AP1563" s="106" t="s">
        <v>1005</v>
      </c>
      <c r="AQ1563" s="106" t="s">
        <v>1033</v>
      </c>
      <c r="AR1563" s="106" t="s">
        <v>1097</v>
      </c>
      <c r="AS1563" s="106">
        <v>923188</v>
      </c>
    </row>
    <row r="1564" spans="40:45" x14ac:dyDescent="0.25">
      <c r="AN1564" s="106" t="s">
        <v>942</v>
      </c>
      <c r="AO1564" s="106" t="s">
        <v>1117</v>
      </c>
      <c r="AP1564" s="106" t="s">
        <v>1005</v>
      </c>
      <c r="AQ1564" s="106" t="s">
        <v>1034</v>
      </c>
      <c r="AR1564" s="106" t="s">
        <v>1097</v>
      </c>
      <c r="AS1564" s="106">
        <v>56070</v>
      </c>
    </row>
    <row r="1565" spans="40:45" x14ac:dyDescent="0.25">
      <c r="AN1565" s="106" t="s">
        <v>942</v>
      </c>
      <c r="AO1565" s="106" t="s">
        <v>1117</v>
      </c>
      <c r="AP1565" s="106" t="s">
        <v>1005</v>
      </c>
      <c r="AQ1565" s="106" t="s">
        <v>1035</v>
      </c>
      <c r="AR1565" s="106" t="s">
        <v>1097</v>
      </c>
      <c r="AS1565" s="106">
        <v>443658</v>
      </c>
    </row>
    <row r="1566" spans="40:45" x14ac:dyDescent="0.25">
      <c r="AN1566" s="106" t="s">
        <v>942</v>
      </c>
      <c r="AO1566" s="106" t="s">
        <v>1117</v>
      </c>
      <c r="AP1566" s="106" t="s">
        <v>1005</v>
      </c>
      <c r="AQ1566" s="106" t="s">
        <v>1036</v>
      </c>
      <c r="AR1566" s="106" t="s">
        <v>1097</v>
      </c>
      <c r="AS1566" s="106">
        <v>82211</v>
      </c>
    </row>
    <row r="1567" spans="40:45" x14ac:dyDescent="0.25">
      <c r="AN1567" s="106" t="s">
        <v>942</v>
      </c>
      <c r="AO1567" s="106" t="s">
        <v>1117</v>
      </c>
      <c r="AP1567" s="106" t="s">
        <v>1005</v>
      </c>
      <c r="AQ1567" s="106" t="s">
        <v>1037</v>
      </c>
      <c r="AR1567" s="106" t="s">
        <v>1097</v>
      </c>
      <c r="AS1567" s="106">
        <v>394856</v>
      </c>
    </row>
    <row r="1568" spans="40:45" x14ac:dyDescent="0.25">
      <c r="AN1568" s="106" t="s">
        <v>942</v>
      </c>
      <c r="AO1568" s="106" t="s">
        <v>1117</v>
      </c>
      <c r="AP1568" s="106" t="s">
        <v>1005</v>
      </c>
      <c r="AQ1568" s="106" t="s">
        <v>1038</v>
      </c>
      <c r="AR1568" s="106" t="s">
        <v>1097</v>
      </c>
      <c r="AS1568" s="106">
        <v>6187</v>
      </c>
    </row>
    <row r="1569" spans="40:45" x14ac:dyDescent="0.25">
      <c r="AN1569" s="106" t="s">
        <v>942</v>
      </c>
      <c r="AO1569" s="106" t="s">
        <v>1117</v>
      </c>
      <c r="AP1569" s="106" t="s">
        <v>1005</v>
      </c>
      <c r="AQ1569" s="106" t="s">
        <v>3</v>
      </c>
      <c r="AR1569" s="106" t="s">
        <v>1097</v>
      </c>
      <c r="AS1569" s="106">
        <v>1943828</v>
      </c>
    </row>
    <row r="1570" spans="40:45" x14ac:dyDescent="0.25">
      <c r="AN1570" s="106" t="s">
        <v>942</v>
      </c>
      <c r="AO1570" s="106" t="s">
        <v>1117</v>
      </c>
      <c r="AP1570" s="106" t="s">
        <v>1006</v>
      </c>
      <c r="AQ1570" s="106" t="s">
        <v>1030</v>
      </c>
      <c r="AR1570" s="106" t="s">
        <v>1097</v>
      </c>
      <c r="AS1570" s="106">
        <v>517</v>
      </c>
    </row>
    <row r="1571" spans="40:45" x14ac:dyDescent="0.25">
      <c r="AN1571" s="106" t="s">
        <v>942</v>
      </c>
      <c r="AO1571" s="106" t="s">
        <v>1117</v>
      </c>
      <c r="AP1571" s="106" t="s">
        <v>1006</v>
      </c>
      <c r="AQ1571" s="106" t="s">
        <v>1031</v>
      </c>
      <c r="AR1571" s="106" t="s">
        <v>1097</v>
      </c>
      <c r="AS1571" s="106">
        <v>7291</v>
      </c>
    </row>
    <row r="1572" spans="40:45" x14ac:dyDescent="0.25">
      <c r="AN1572" s="106" t="s">
        <v>942</v>
      </c>
      <c r="AO1572" s="106" t="s">
        <v>1117</v>
      </c>
      <c r="AP1572" s="106" t="s">
        <v>1006</v>
      </c>
      <c r="AQ1572" s="106" t="s">
        <v>1032</v>
      </c>
      <c r="AR1572" s="106" t="s">
        <v>1097</v>
      </c>
      <c r="AS1572" s="106">
        <v>45816</v>
      </c>
    </row>
    <row r="1573" spans="40:45" x14ac:dyDescent="0.25">
      <c r="AN1573" s="106" t="s">
        <v>942</v>
      </c>
      <c r="AO1573" s="106" t="s">
        <v>1117</v>
      </c>
      <c r="AP1573" s="106" t="s">
        <v>1006</v>
      </c>
      <c r="AQ1573" s="106" t="s">
        <v>1033</v>
      </c>
      <c r="AR1573" s="106" t="s">
        <v>1097</v>
      </c>
      <c r="AS1573" s="106">
        <v>58845</v>
      </c>
    </row>
    <row r="1574" spans="40:45" x14ac:dyDescent="0.25">
      <c r="AN1574" s="106" t="s">
        <v>942</v>
      </c>
      <c r="AO1574" s="106" t="s">
        <v>1117</v>
      </c>
      <c r="AP1574" s="106" t="s">
        <v>1006</v>
      </c>
      <c r="AQ1574" s="106" t="s">
        <v>1034</v>
      </c>
      <c r="AR1574" s="106" t="s">
        <v>1097</v>
      </c>
      <c r="AS1574" s="106">
        <v>54879</v>
      </c>
    </row>
    <row r="1575" spans="40:45" x14ac:dyDescent="0.25">
      <c r="AN1575" s="106" t="s">
        <v>942</v>
      </c>
      <c r="AO1575" s="106" t="s">
        <v>1117</v>
      </c>
      <c r="AP1575" s="106" t="s">
        <v>1006</v>
      </c>
      <c r="AQ1575" s="106" t="s">
        <v>1035</v>
      </c>
      <c r="AR1575" s="106" t="s">
        <v>1097</v>
      </c>
      <c r="AS1575" s="106">
        <v>20410</v>
      </c>
    </row>
    <row r="1576" spans="40:45" x14ac:dyDescent="0.25">
      <c r="AN1576" s="106" t="s">
        <v>942</v>
      </c>
      <c r="AO1576" s="106" t="s">
        <v>1117</v>
      </c>
      <c r="AP1576" s="106" t="s">
        <v>1006</v>
      </c>
      <c r="AQ1576" s="106" t="s">
        <v>1036</v>
      </c>
      <c r="AR1576" s="106" t="s">
        <v>1097</v>
      </c>
      <c r="AS1576" s="106">
        <v>7293</v>
      </c>
    </row>
    <row r="1577" spans="40:45" x14ac:dyDescent="0.25">
      <c r="AN1577" s="106" t="s">
        <v>942</v>
      </c>
      <c r="AO1577" s="106" t="s">
        <v>1117</v>
      </c>
      <c r="AP1577" s="106" t="s">
        <v>1006</v>
      </c>
      <c r="AQ1577" s="106" t="s">
        <v>1037</v>
      </c>
      <c r="AR1577" s="106" t="s">
        <v>1097</v>
      </c>
      <c r="AS1577" s="106">
        <v>27967</v>
      </c>
    </row>
    <row r="1578" spans="40:45" x14ac:dyDescent="0.25">
      <c r="AN1578" s="106" t="s">
        <v>942</v>
      </c>
      <c r="AO1578" s="106" t="s">
        <v>1117</v>
      </c>
      <c r="AP1578" s="106" t="s">
        <v>1006</v>
      </c>
      <c r="AQ1578" s="106" t="s">
        <v>1038</v>
      </c>
      <c r="AR1578" s="106" t="s">
        <v>1097</v>
      </c>
      <c r="AS1578" s="106">
        <v>6525</v>
      </c>
    </row>
    <row r="1579" spans="40:45" x14ac:dyDescent="0.25">
      <c r="AN1579" s="106" t="s">
        <v>942</v>
      </c>
      <c r="AO1579" s="106" t="s">
        <v>1117</v>
      </c>
      <c r="AP1579" s="106" t="s">
        <v>1006</v>
      </c>
      <c r="AQ1579" s="106" t="s">
        <v>3</v>
      </c>
      <c r="AR1579" s="106" t="s">
        <v>1087</v>
      </c>
      <c r="AS1579" s="106">
        <v>229543</v>
      </c>
    </row>
    <row r="1580" spans="40:45" x14ac:dyDescent="0.25">
      <c r="AN1580" s="106" t="s">
        <v>942</v>
      </c>
      <c r="AO1580" s="106" t="s">
        <v>1118</v>
      </c>
      <c r="AP1580" s="106" t="s">
        <v>1040</v>
      </c>
      <c r="AQ1580" s="106" t="s">
        <v>1030</v>
      </c>
      <c r="AR1580" s="106" t="s">
        <v>1087</v>
      </c>
      <c r="AS1580" s="106">
        <v>3384</v>
      </c>
    </row>
    <row r="1581" spans="40:45" x14ac:dyDescent="0.25">
      <c r="AN1581" s="106" t="s">
        <v>942</v>
      </c>
      <c r="AO1581" s="106" t="s">
        <v>1118</v>
      </c>
      <c r="AP1581" s="106" t="s">
        <v>1040</v>
      </c>
      <c r="AQ1581" s="106" t="s">
        <v>1031</v>
      </c>
      <c r="AR1581" s="106" t="s">
        <v>1087</v>
      </c>
      <c r="AS1581" s="106">
        <v>232396</v>
      </c>
    </row>
    <row r="1582" spans="40:45" x14ac:dyDescent="0.25">
      <c r="AN1582" s="106" t="s">
        <v>942</v>
      </c>
      <c r="AO1582" s="106" t="s">
        <v>1118</v>
      </c>
      <c r="AP1582" s="106" t="s">
        <v>1040</v>
      </c>
      <c r="AQ1582" s="106" t="s">
        <v>1032</v>
      </c>
      <c r="AR1582" s="106" t="s">
        <v>1087</v>
      </c>
      <c r="AS1582" s="106">
        <v>448449</v>
      </c>
    </row>
    <row r="1583" spans="40:45" x14ac:dyDescent="0.25">
      <c r="AN1583" s="106" t="s">
        <v>942</v>
      </c>
      <c r="AO1583" s="106" t="s">
        <v>1118</v>
      </c>
      <c r="AP1583" s="106" t="s">
        <v>1040</v>
      </c>
      <c r="AQ1583" s="106" t="s">
        <v>1033</v>
      </c>
      <c r="AR1583" s="106" t="s">
        <v>1087</v>
      </c>
      <c r="AS1583" s="106">
        <v>4706889</v>
      </c>
    </row>
    <row r="1584" spans="40:45" x14ac:dyDescent="0.25">
      <c r="AN1584" s="106" t="s">
        <v>942</v>
      </c>
      <c r="AO1584" s="106" t="s">
        <v>1118</v>
      </c>
      <c r="AP1584" s="106" t="s">
        <v>1040</v>
      </c>
      <c r="AQ1584" s="106" t="s">
        <v>1034</v>
      </c>
      <c r="AR1584" s="106" t="s">
        <v>1087</v>
      </c>
      <c r="AS1584" s="106">
        <v>761148</v>
      </c>
    </row>
    <row r="1585" spans="40:45" x14ac:dyDescent="0.25">
      <c r="AN1585" s="106" t="s">
        <v>942</v>
      </c>
      <c r="AO1585" s="106" t="s">
        <v>1118</v>
      </c>
      <c r="AP1585" s="106" t="s">
        <v>1040</v>
      </c>
      <c r="AQ1585" s="106" t="s">
        <v>1035</v>
      </c>
      <c r="AR1585" s="106" t="s">
        <v>1087</v>
      </c>
      <c r="AS1585" s="106">
        <v>1698233</v>
      </c>
    </row>
    <row r="1586" spans="40:45" x14ac:dyDescent="0.25">
      <c r="AN1586" s="106" t="s">
        <v>942</v>
      </c>
      <c r="AO1586" s="106" t="s">
        <v>1118</v>
      </c>
      <c r="AP1586" s="106" t="s">
        <v>1040</v>
      </c>
      <c r="AQ1586" s="106" t="s">
        <v>1036</v>
      </c>
      <c r="AR1586" s="106" t="s">
        <v>1087</v>
      </c>
      <c r="AS1586" s="106">
        <v>416720</v>
      </c>
    </row>
    <row r="1587" spans="40:45" x14ac:dyDescent="0.25">
      <c r="AN1587" s="106" t="s">
        <v>942</v>
      </c>
      <c r="AO1587" s="106" t="s">
        <v>1118</v>
      </c>
      <c r="AP1587" s="106" t="s">
        <v>1040</v>
      </c>
      <c r="AQ1587" s="106" t="s">
        <v>1037</v>
      </c>
      <c r="AR1587" s="106" t="s">
        <v>1087</v>
      </c>
      <c r="AS1587" s="106">
        <v>2456544</v>
      </c>
    </row>
    <row r="1588" spans="40:45" x14ac:dyDescent="0.25">
      <c r="AN1588" s="106" t="s">
        <v>942</v>
      </c>
      <c r="AO1588" s="106" t="s">
        <v>1118</v>
      </c>
      <c r="AP1588" s="106" t="s">
        <v>1040</v>
      </c>
      <c r="AQ1588" s="106" t="s">
        <v>1038</v>
      </c>
      <c r="AR1588" s="106" t="s">
        <v>1087</v>
      </c>
      <c r="AS1588" s="106">
        <v>77264</v>
      </c>
    </row>
    <row r="1589" spans="40:45" x14ac:dyDescent="0.25">
      <c r="AN1589" s="106" t="s">
        <v>942</v>
      </c>
      <c r="AO1589" s="106" t="s">
        <v>1118</v>
      </c>
      <c r="AP1589" s="106" t="s">
        <v>1040</v>
      </c>
      <c r="AQ1589" s="106" t="s">
        <v>3</v>
      </c>
      <c r="AR1589" s="106" t="s">
        <v>1087</v>
      </c>
      <c r="AS1589" s="106">
        <v>10801025</v>
      </c>
    </row>
    <row r="1590" spans="40:45" x14ac:dyDescent="0.25">
      <c r="AN1590" s="106" t="s">
        <v>942</v>
      </c>
      <c r="AO1590" s="106" t="s">
        <v>1118</v>
      </c>
      <c r="AP1590" s="106" t="s">
        <v>1005</v>
      </c>
      <c r="AQ1590" s="106" t="s">
        <v>1030</v>
      </c>
      <c r="AR1590" s="106" t="s">
        <v>1087</v>
      </c>
      <c r="AS1590" s="106">
        <v>360</v>
      </c>
    </row>
    <row r="1591" spans="40:45" x14ac:dyDescent="0.25">
      <c r="AN1591" s="106" t="s">
        <v>942</v>
      </c>
      <c r="AO1591" s="106" t="s">
        <v>1118</v>
      </c>
      <c r="AP1591" s="106" t="s">
        <v>1005</v>
      </c>
      <c r="AQ1591" s="106" t="s">
        <v>1031</v>
      </c>
      <c r="AR1591" s="106" t="s">
        <v>1087</v>
      </c>
      <c r="AS1591" s="106">
        <v>157396</v>
      </c>
    </row>
    <row r="1592" spans="40:45" x14ac:dyDescent="0.25">
      <c r="AN1592" s="106" t="s">
        <v>942</v>
      </c>
      <c r="AO1592" s="106" t="s">
        <v>1118</v>
      </c>
      <c r="AP1592" s="106" t="s">
        <v>1005</v>
      </c>
      <c r="AQ1592" s="106" t="s">
        <v>1032</v>
      </c>
      <c r="AR1592" s="106" t="s">
        <v>1087</v>
      </c>
      <c r="AS1592" s="106">
        <v>10863</v>
      </c>
    </row>
    <row r="1593" spans="40:45" x14ac:dyDescent="0.25">
      <c r="AN1593" s="106" t="s">
        <v>942</v>
      </c>
      <c r="AO1593" s="106" t="s">
        <v>1118</v>
      </c>
      <c r="AP1593" s="106" t="s">
        <v>1005</v>
      </c>
      <c r="AQ1593" s="106" t="s">
        <v>1033</v>
      </c>
      <c r="AR1593" s="106" t="s">
        <v>1087</v>
      </c>
      <c r="AS1593" s="106">
        <v>4221028</v>
      </c>
    </row>
    <row r="1594" spans="40:45" x14ac:dyDescent="0.25">
      <c r="AN1594" s="106" t="s">
        <v>942</v>
      </c>
      <c r="AO1594" s="106" t="s">
        <v>1118</v>
      </c>
      <c r="AP1594" s="106" t="s">
        <v>1005</v>
      </c>
      <c r="AQ1594" s="106" t="s">
        <v>1034</v>
      </c>
      <c r="AR1594" s="106" t="s">
        <v>1087</v>
      </c>
      <c r="AS1594" s="106">
        <v>301171</v>
      </c>
    </row>
    <row r="1595" spans="40:45" x14ac:dyDescent="0.25">
      <c r="AN1595" s="106" t="s">
        <v>942</v>
      </c>
      <c r="AO1595" s="106" t="s">
        <v>1118</v>
      </c>
      <c r="AP1595" s="106" t="s">
        <v>1005</v>
      </c>
      <c r="AQ1595" s="106" t="s">
        <v>1035</v>
      </c>
      <c r="AR1595" s="106" t="s">
        <v>1087</v>
      </c>
      <c r="AS1595" s="106">
        <v>1542018</v>
      </c>
    </row>
    <row r="1596" spans="40:45" x14ac:dyDescent="0.25">
      <c r="AN1596" s="106" t="s">
        <v>942</v>
      </c>
      <c r="AO1596" s="106" t="s">
        <v>1118</v>
      </c>
      <c r="AP1596" s="106" t="s">
        <v>1005</v>
      </c>
      <c r="AQ1596" s="106" t="s">
        <v>1036</v>
      </c>
      <c r="AR1596" s="106" t="s">
        <v>1087</v>
      </c>
      <c r="AS1596" s="106">
        <v>360783</v>
      </c>
    </row>
    <row r="1597" spans="40:45" x14ac:dyDescent="0.25">
      <c r="AN1597" s="106" t="s">
        <v>942</v>
      </c>
      <c r="AO1597" s="106" t="s">
        <v>1118</v>
      </c>
      <c r="AP1597" s="106" t="s">
        <v>1005</v>
      </c>
      <c r="AQ1597" s="106" t="s">
        <v>1037</v>
      </c>
      <c r="AR1597" s="106" t="s">
        <v>1087</v>
      </c>
      <c r="AS1597" s="106">
        <v>2207710</v>
      </c>
    </row>
    <row r="1598" spans="40:45" x14ac:dyDescent="0.25">
      <c r="AN1598" s="106" t="s">
        <v>942</v>
      </c>
      <c r="AO1598" s="106" t="s">
        <v>1118</v>
      </c>
      <c r="AP1598" s="106" t="s">
        <v>1005</v>
      </c>
      <c r="AQ1598" s="106" t="s">
        <v>1038</v>
      </c>
      <c r="AR1598" s="106" t="s">
        <v>1087</v>
      </c>
      <c r="AS1598" s="106">
        <v>23666</v>
      </c>
    </row>
    <row r="1599" spans="40:45" x14ac:dyDescent="0.25">
      <c r="AN1599" s="106" t="s">
        <v>942</v>
      </c>
      <c r="AO1599" s="106" t="s">
        <v>1118</v>
      </c>
      <c r="AP1599" s="106" t="s">
        <v>1005</v>
      </c>
      <c r="AQ1599" s="106" t="s">
        <v>3</v>
      </c>
      <c r="AR1599" s="106" t="s">
        <v>1087</v>
      </c>
      <c r="AS1599" s="106">
        <v>8824995</v>
      </c>
    </row>
    <row r="1600" spans="40:45" x14ac:dyDescent="0.25">
      <c r="AN1600" s="106" t="s">
        <v>942</v>
      </c>
      <c r="AO1600" s="106" t="s">
        <v>1118</v>
      </c>
      <c r="AP1600" s="106" t="s">
        <v>1006</v>
      </c>
      <c r="AQ1600" s="106" t="s">
        <v>1030</v>
      </c>
      <c r="AR1600" s="106" t="s">
        <v>1087</v>
      </c>
      <c r="AS1600" s="106">
        <v>3024</v>
      </c>
    </row>
    <row r="1601" spans="40:45" x14ac:dyDescent="0.25">
      <c r="AN1601" s="106" t="s">
        <v>942</v>
      </c>
      <c r="AO1601" s="106" t="s">
        <v>1118</v>
      </c>
      <c r="AP1601" s="106" t="s">
        <v>1006</v>
      </c>
      <c r="AQ1601" s="106" t="s">
        <v>1031</v>
      </c>
      <c r="AR1601" s="106" t="s">
        <v>1087</v>
      </c>
      <c r="AS1601" s="106">
        <v>75000</v>
      </c>
    </row>
    <row r="1602" spans="40:45" x14ac:dyDescent="0.25">
      <c r="AN1602" s="106" t="s">
        <v>942</v>
      </c>
      <c r="AO1602" s="106" t="s">
        <v>1118</v>
      </c>
      <c r="AP1602" s="106" t="s">
        <v>1006</v>
      </c>
      <c r="AQ1602" s="106" t="s">
        <v>1032</v>
      </c>
      <c r="AR1602" s="106" t="s">
        <v>1087</v>
      </c>
      <c r="AS1602" s="106">
        <v>437586</v>
      </c>
    </row>
    <row r="1603" spans="40:45" x14ac:dyDescent="0.25">
      <c r="AN1603" s="106" t="s">
        <v>942</v>
      </c>
      <c r="AO1603" s="106" t="s">
        <v>1118</v>
      </c>
      <c r="AP1603" s="106" t="s">
        <v>1006</v>
      </c>
      <c r="AQ1603" s="106" t="s">
        <v>1033</v>
      </c>
      <c r="AR1603" s="106" t="s">
        <v>1087</v>
      </c>
      <c r="AS1603" s="106">
        <v>485860</v>
      </c>
    </row>
    <row r="1604" spans="40:45" x14ac:dyDescent="0.25">
      <c r="AN1604" s="106" t="s">
        <v>942</v>
      </c>
      <c r="AO1604" s="106" t="s">
        <v>1118</v>
      </c>
      <c r="AP1604" s="106" t="s">
        <v>1006</v>
      </c>
      <c r="AQ1604" s="106" t="s">
        <v>1034</v>
      </c>
      <c r="AR1604" s="106" t="s">
        <v>1087</v>
      </c>
      <c r="AS1604" s="106">
        <v>459977</v>
      </c>
    </row>
    <row r="1605" spans="40:45" x14ac:dyDescent="0.25">
      <c r="AN1605" s="106" t="s">
        <v>942</v>
      </c>
      <c r="AO1605" s="106" t="s">
        <v>1118</v>
      </c>
      <c r="AP1605" s="106" t="s">
        <v>1006</v>
      </c>
      <c r="AQ1605" s="106" t="s">
        <v>1035</v>
      </c>
      <c r="AR1605" s="106" t="s">
        <v>1087</v>
      </c>
      <c r="AS1605" s="106">
        <v>156214</v>
      </c>
    </row>
    <row r="1606" spans="40:45" x14ac:dyDescent="0.25">
      <c r="AN1606" s="106" t="s">
        <v>942</v>
      </c>
      <c r="AO1606" s="106" t="s">
        <v>1118</v>
      </c>
      <c r="AP1606" s="106" t="s">
        <v>1006</v>
      </c>
      <c r="AQ1606" s="106" t="s">
        <v>1036</v>
      </c>
      <c r="AR1606" s="106" t="s">
        <v>1087</v>
      </c>
      <c r="AS1606" s="106">
        <v>55937</v>
      </c>
    </row>
    <row r="1607" spans="40:45" x14ac:dyDescent="0.25">
      <c r="AN1607" s="106" t="s">
        <v>942</v>
      </c>
      <c r="AO1607" s="106" t="s">
        <v>1118</v>
      </c>
      <c r="AP1607" s="106" t="s">
        <v>1006</v>
      </c>
      <c r="AQ1607" s="106" t="s">
        <v>1037</v>
      </c>
      <c r="AR1607" s="106" t="s">
        <v>1087</v>
      </c>
      <c r="AS1607" s="106">
        <v>248834</v>
      </c>
    </row>
    <row r="1608" spans="40:45" x14ac:dyDescent="0.25">
      <c r="AN1608" s="106" t="s">
        <v>942</v>
      </c>
      <c r="AO1608" s="106" t="s">
        <v>1118</v>
      </c>
      <c r="AP1608" s="106" t="s">
        <v>1006</v>
      </c>
      <c r="AQ1608" s="106" t="s">
        <v>1038</v>
      </c>
      <c r="AR1608" s="106" t="s">
        <v>1087</v>
      </c>
      <c r="AS1608" s="106">
        <v>53598</v>
      </c>
    </row>
    <row r="1609" spans="40:45" x14ac:dyDescent="0.25">
      <c r="AN1609" s="106" t="s">
        <v>942</v>
      </c>
      <c r="AO1609" s="106" t="s">
        <v>1118</v>
      </c>
      <c r="AP1609" s="106" t="s">
        <v>1006</v>
      </c>
      <c r="AQ1609" s="106" t="s">
        <v>3</v>
      </c>
      <c r="AR1609" s="106" t="s">
        <v>1087</v>
      </c>
      <c r="AS1609" s="106">
        <v>1976030</v>
      </c>
    </row>
    <row r="1610" spans="40:45" x14ac:dyDescent="0.25">
      <c r="AN1610" s="106" t="s">
        <v>1123</v>
      </c>
      <c r="AO1610" s="106" t="s">
        <v>1117</v>
      </c>
      <c r="AP1610" s="106" t="s">
        <v>1040</v>
      </c>
      <c r="AQ1610" s="106" t="s">
        <v>1030</v>
      </c>
      <c r="AR1610" s="106" t="s">
        <v>1097</v>
      </c>
      <c r="AS1610" s="106">
        <v>486</v>
      </c>
    </row>
    <row r="1611" spans="40:45" x14ac:dyDescent="0.25">
      <c r="AN1611" s="106" t="s">
        <v>1123</v>
      </c>
      <c r="AO1611" s="106" t="s">
        <v>1117</v>
      </c>
      <c r="AP1611" s="106" t="s">
        <v>1040</v>
      </c>
      <c r="AQ1611" s="106" t="s">
        <v>1031</v>
      </c>
      <c r="AR1611" s="106" t="s">
        <v>1097</v>
      </c>
      <c r="AS1611" s="106">
        <v>471</v>
      </c>
    </row>
    <row r="1612" spans="40:45" x14ac:dyDescent="0.25">
      <c r="AN1612" s="106" t="s">
        <v>1123</v>
      </c>
      <c r="AO1612" s="106" t="s">
        <v>1117</v>
      </c>
      <c r="AP1612" s="106" t="s">
        <v>1040</v>
      </c>
      <c r="AQ1612" s="106" t="s">
        <v>1032</v>
      </c>
      <c r="AR1612" s="106" t="s">
        <v>1097</v>
      </c>
      <c r="AS1612" s="106">
        <v>7173</v>
      </c>
    </row>
    <row r="1613" spans="40:45" x14ac:dyDescent="0.25">
      <c r="AN1613" s="106" t="s">
        <v>1123</v>
      </c>
      <c r="AO1613" s="106" t="s">
        <v>1117</v>
      </c>
      <c r="AP1613" s="106" t="s">
        <v>1040</v>
      </c>
      <c r="AQ1613" s="106" t="s">
        <v>1033</v>
      </c>
      <c r="AR1613" s="106" t="s">
        <v>1097</v>
      </c>
      <c r="AS1613" s="106">
        <v>610160</v>
      </c>
    </row>
    <row r="1614" spans="40:45" x14ac:dyDescent="0.25">
      <c r="AN1614" s="106" t="s">
        <v>1123</v>
      </c>
      <c r="AO1614" s="106" t="s">
        <v>1117</v>
      </c>
      <c r="AP1614" s="106" t="s">
        <v>1040</v>
      </c>
      <c r="AQ1614" s="106" t="s">
        <v>1034</v>
      </c>
      <c r="AR1614" s="106" t="s">
        <v>1097</v>
      </c>
      <c r="AS1614" s="106">
        <v>26727</v>
      </c>
    </row>
    <row r="1615" spans="40:45" x14ac:dyDescent="0.25">
      <c r="AN1615" s="106" t="s">
        <v>1123</v>
      </c>
      <c r="AO1615" s="106" t="s">
        <v>1117</v>
      </c>
      <c r="AP1615" s="106" t="s">
        <v>1040</v>
      </c>
      <c r="AQ1615" s="106" t="s">
        <v>1035</v>
      </c>
      <c r="AR1615" s="106" t="s">
        <v>1097</v>
      </c>
      <c r="AS1615" s="106">
        <v>383896</v>
      </c>
    </row>
    <row r="1616" spans="40:45" x14ac:dyDescent="0.25">
      <c r="AN1616" s="106" t="s">
        <v>1123</v>
      </c>
      <c r="AO1616" s="106" t="s">
        <v>1117</v>
      </c>
      <c r="AP1616" s="106" t="s">
        <v>1040</v>
      </c>
      <c r="AQ1616" s="106" t="s">
        <v>1036</v>
      </c>
      <c r="AR1616" s="106" t="s">
        <v>1097</v>
      </c>
      <c r="AS1616" s="106">
        <v>58534</v>
      </c>
    </row>
    <row r="1617" spans="40:45" x14ac:dyDescent="0.25">
      <c r="AN1617" s="106" t="s">
        <v>1123</v>
      </c>
      <c r="AO1617" s="106" t="s">
        <v>1117</v>
      </c>
      <c r="AP1617" s="106" t="s">
        <v>1040</v>
      </c>
      <c r="AQ1617" s="106" t="s">
        <v>1037</v>
      </c>
      <c r="AR1617" s="106" t="s">
        <v>1097</v>
      </c>
      <c r="AS1617" s="106">
        <v>167701</v>
      </c>
    </row>
    <row r="1618" spans="40:45" x14ac:dyDescent="0.25">
      <c r="AN1618" s="106" t="s">
        <v>1123</v>
      </c>
      <c r="AO1618" s="106" t="s">
        <v>1117</v>
      </c>
      <c r="AP1618" s="106" t="s">
        <v>1040</v>
      </c>
      <c r="AQ1618" s="106" t="s">
        <v>1038</v>
      </c>
      <c r="AR1618" s="106" t="s">
        <v>1097</v>
      </c>
      <c r="AS1618" s="106">
        <v>7286</v>
      </c>
    </row>
    <row r="1619" spans="40:45" x14ac:dyDescent="0.25">
      <c r="AN1619" s="106" t="s">
        <v>1123</v>
      </c>
      <c r="AO1619" s="106" t="s">
        <v>1117</v>
      </c>
      <c r="AP1619" s="106" t="s">
        <v>1040</v>
      </c>
      <c r="AQ1619" s="106" t="s">
        <v>3</v>
      </c>
      <c r="AR1619" s="106" t="s">
        <v>1097</v>
      </c>
      <c r="AS1619" s="106">
        <v>1262434</v>
      </c>
    </row>
    <row r="1620" spans="40:45" x14ac:dyDescent="0.25">
      <c r="AN1620" s="106" t="s">
        <v>1123</v>
      </c>
      <c r="AO1620" s="106" t="s">
        <v>1117</v>
      </c>
      <c r="AP1620" s="106" t="s">
        <v>1005</v>
      </c>
      <c r="AQ1620" s="106" t="s">
        <v>1030</v>
      </c>
      <c r="AR1620" s="106" t="s">
        <v>1097</v>
      </c>
      <c r="AS1620" s="106">
        <v>138</v>
      </c>
    </row>
    <row r="1621" spans="40:45" x14ac:dyDescent="0.25">
      <c r="AN1621" s="106" t="s">
        <v>1123</v>
      </c>
      <c r="AO1621" s="106" t="s">
        <v>1117</v>
      </c>
      <c r="AP1621" s="106" t="s">
        <v>1005</v>
      </c>
      <c r="AQ1621" s="106" t="s">
        <v>1031</v>
      </c>
      <c r="AR1621" s="106" t="s">
        <v>1097</v>
      </c>
      <c r="AS1621" s="106">
        <v>391</v>
      </c>
    </row>
    <row r="1622" spans="40:45" x14ac:dyDescent="0.25">
      <c r="AN1622" s="106" t="s">
        <v>1123</v>
      </c>
      <c r="AO1622" s="106" t="s">
        <v>1117</v>
      </c>
      <c r="AP1622" s="106" t="s">
        <v>1005</v>
      </c>
      <c r="AQ1622" s="106" t="s">
        <v>1032</v>
      </c>
      <c r="AR1622" s="106" t="s">
        <v>1097</v>
      </c>
      <c r="AS1622" s="106">
        <v>4940</v>
      </c>
    </row>
    <row r="1623" spans="40:45" x14ac:dyDescent="0.25">
      <c r="AN1623" s="106" t="s">
        <v>1123</v>
      </c>
      <c r="AO1623" s="106" t="s">
        <v>1117</v>
      </c>
      <c r="AP1623" s="106" t="s">
        <v>1005</v>
      </c>
      <c r="AQ1623" s="106" t="s">
        <v>1033</v>
      </c>
      <c r="AR1623" s="106" t="s">
        <v>1097</v>
      </c>
      <c r="AS1623" s="106">
        <v>571602</v>
      </c>
    </row>
    <row r="1624" spans="40:45" x14ac:dyDescent="0.25">
      <c r="AN1624" s="106" t="s">
        <v>1123</v>
      </c>
      <c r="AO1624" s="106" t="s">
        <v>1117</v>
      </c>
      <c r="AP1624" s="106" t="s">
        <v>1005</v>
      </c>
      <c r="AQ1624" s="106" t="s">
        <v>1034</v>
      </c>
      <c r="AR1624" s="106" t="s">
        <v>1097</v>
      </c>
      <c r="AS1624" s="106">
        <v>18297</v>
      </c>
    </row>
    <row r="1625" spans="40:45" x14ac:dyDescent="0.25">
      <c r="AN1625" s="106" t="s">
        <v>1123</v>
      </c>
      <c r="AO1625" s="106" t="s">
        <v>1117</v>
      </c>
      <c r="AP1625" s="106" t="s">
        <v>1005</v>
      </c>
      <c r="AQ1625" s="106" t="s">
        <v>1035</v>
      </c>
      <c r="AR1625" s="106" t="s">
        <v>1097</v>
      </c>
      <c r="AS1625" s="106">
        <v>368047</v>
      </c>
    </row>
    <row r="1626" spans="40:45" x14ac:dyDescent="0.25">
      <c r="AN1626" s="106" t="s">
        <v>1123</v>
      </c>
      <c r="AO1626" s="106" t="s">
        <v>1117</v>
      </c>
      <c r="AP1626" s="106" t="s">
        <v>1005</v>
      </c>
      <c r="AQ1626" s="106" t="s">
        <v>1036</v>
      </c>
      <c r="AR1626" s="106" t="s">
        <v>1097</v>
      </c>
      <c r="AS1626" s="106">
        <v>54012</v>
      </c>
    </row>
    <row r="1627" spans="40:45" x14ac:dyDescent="0.25">
      <c r="AN1627" s="106" t="s">
        <v>1123</v>
      </c>
      <c r="AO1627" s="106" t="s">
        <v>1117</v>
      </c>
      <c r="AP1627" s="106" t="s">
        <v>1005</v>
      </c>
      <c r="AQ1627" s="106" t="s">
        <v>1037</v>
      </c>
      <c r="AR1627" s="106" t="s">
        <v>1097</v>
      </c>
      <c r="AS1627" s="106">
        <v>158185</v>
      </c>
    </row>
    <row r="1628" spans="40:45" x14ac:dyDescent="0.25">
      <c r="AN1628" s="106" t="s">
        <v>1123</v>
      </c>
      <c r="AO1628" s="106" t="s">
        <v>1117</v>
      </c>
      <c r="AP1628" s="106" t="s">
        <v>1005</v>
      </c>
      <c r="AQ1628" s="106" t="s">
        <v>1038</v>
      </c>
      <c r="AR1628" s="106" t="s">
        <v>1097</v>
      </c>
      <c r="AS1628" s="106">
        <v>4074</v>
      </c>
    </row>
    <row r="1629" spans="40:45" x14ac:dyDescent="0.25">
      <c r="AN1629" s="106" t="s">
        <v>1123</v>
      </c>
      <c r="AO1629" s="106" t="s">
        <v>1117</v>
      </c>
      <c r="AP1629" s="106" t="s">
        <v>1005</v>
      </c>
      <c r="AQ1629" s="106" t="s">
        <v>3</v>
      </c>
      <c r="AR1629" s="106" t="s">
        <v>1097</v>
      </c>
      <c r="AS1629" s="106">
        <v>1179685</v>
      </c>
    </row>
    <row r="1630" spans="40:45" x14ac:dyDescent="0.25">
      <c r="AN1630" s="106" t="s">
        <v>1123</v>
      </c>
      <c r="AO1630" s="106" t="s">
        <v>1117</v>
      </c>
      <c r="AP1630" s="106" t="s">
        <v>1006</v>
      </c>
      <c r="AQ1630" s="106" t="s">
        <v>1030</v>
      </c>
      <c r="AR1630" s="106" t="s">
        <v>1097</v>
      </c>
      <c r="AS1630" s="106">
        <v>348</v>
      </c>
    </row>
    <row r="1631" spans="40:45" x14ac:dyDescent="0.25">
      <c r="AN1631" s="106" t="s">
        <v>1123</v>
      </c>
      <c r="AO1631" s="106" t="s">
        <v>1117</v>
      </c>
      <c r="AP1631" s="106" t="s">
        <v>1006</v>
      </c>
      <c r="AQ1631" s="106" t="s">
        <v>1031</v>
      </c>
      <c r="AR1631" s="106" t="s">
        <v>1097</v>
      </c>
      <c r="AS1631" s="106">
        <v>80</v>
      </c>
    </row>
    <row r="1632" spans="40:45" x14ac:dyDescent="0.25">
      <c r="AN1632" s="106" t="s">
        <v>1123</v>
      </c>
      <c r="AO1632" s="106" t="s">
        <v>1117</v>
      </c>
      <c r="AP1632" s="106" t="s">
        <v>1006</v>
      </c>
      <c r="AQ1632" s="106" t="s">
        <v>1032</v>
      </c>
      <c r="AR1632" s="106" t="s">
        <v>1097</v>
      </c>
      <c r="AS1632" s="106">
        <v>2233</v>
      </c>
    </row>
    <row r="1633" spans="40:45" x14ac:dyDescent="0.25">
      <c r="AN1633" s="106" t="s">
        <v>1123</v>
      </c>
      <c r="AO1633" s="106" t="s">
        <v>1117</v>
      </c>
      <c r="AP1633" s="106" t="s">
        <v>1006</v>
      </c>
      <c r="AQ1633" s="106" t="s">
        <v>1033</v>
      </c>
      <c r="AR1633" s="106" t="s">
        <v>1097</v>
      </c>
      <c r="AS1633" s="106">
        <v>38558</v>
      </c>
    </row>
    <row r="1634" spans="40:45" x14ac:dyDescent="0.25">
      <c r="AN1634" s="106" t="s">
        <v>1123</v>
      </c>
      <c r="AO1634" s="106" t="s">
        <v>1117</v>
      </c>
      <c r="AP1634" s="106" t="s">
        <v>1006</v>
      </c>
      <c r="AQ1634" s="106" t="s">
        <v>1034</v>
      </c>
      <c r="AR1634" s="106" t="s">
        <v>1097</v>
      </c>
      <c r="AS1634" s="106">
        <v>8430</v>
      </c>
    </row>
    <row r="1635" spans="40:45" x14ac:dyDescent="0.25">
      <c r="AN1635" s="106" t="s">
        <v>1123</v>
      </c>
      <c r="AO1635" s="106" t="s">
        <v>1117</v>
      </c>
      <c r="AP1635" s="106" t="s">
        <v>1006</v>
      </c>
      <c r="AQ1635" s="106" t="s">
        <v>1035</v>
      </c>
      <c r="AR1635" s="106" t="s">
        <v>1097</v>
      </c>
      <c r="AS1635" s="106">
        <v>15849</v>
      </c>
    </row>
    <row r="1636" spans="40:45" x14ac:dyDescent="0.25">
      <c r="AN1636" s="106" t="s">
        <v>1123</v>
      </c>
      <c r="AO1636" s="106" t="s">
        <v>1117</v>
      </c>
      <c r="AP1636" s="106" t="s">
        <v>1006</v>
      </c>
      <c r="AQ1636" s="106" t="s">
        <v>1036</v>
      </c>
      <c r="AR1636" s="106" t="s">
        <v>1097</v>
      </c>
      <c r="AS1636" s="106">
        <v>4522</v>
      </c>
    </row>
    <row r="1637" spans="40:45" x14ac:dyDescent="0.25">
      <c r="AN1637" s="106" t="s">
        <v>1123</v>
      </c>
      <c r="AO1637" s="106" t="s">
        <v>1117</v>
      </c>
      <c r="AP1637" s="106" t="s">
        <v>1006</v>
      </c>
      <c r="AQ1637" s="106" t="s">
        <v>1037</v>
      </c>
      <c r="AR1637" s="106" t="s">
        <v>1097</v>
      </c>
      <c r="AS1637" s="106">
        <v>9516</v>
      </c>
    </row>
    <row r="1638" spans="40:45" x14ac:dyDescent="0.25">
      <c r="AN1638" s="106" t="s">
        <v>1123</v>
      </c>
      <c r="AO1638" s="106" t="s">
        <v>1117</v>
      </c>
      <c r="AP1638" s="106" t="s">
        <v>1006</v>
      </c>
      <c r="AQ1638" s="106" t="s">
        <v>1038</v>
      </c>
      <c r="AR1638" s="106" t="s">
        <v>1097</v>
      </c>
      <c r="AS1638" s="106">
        <v>3212</v>
      </c>
    </row>
    <row r="1639" spans="40:45" x14ac:dyDescent="0.25">
      <c r="AN1639" s="106" t="s">
        <v>1123</v>
      </c>
      <c r="AO1639" s="106" t="s">
        <v>1117</v>
      </c>
      <c r="AP1639" s="106" t="s">
        <v>1006</v>
      </c>
      <c r="AQ1639" s="106" t="s">
        <v>3</v>
      </c>
      <c r="AR1639" s="106" t="s">
        <v>1087</v>
      </c>
      <c r="AS1639" s="106">
        <v>82749</v>
      </c>
    </row>
    <row r="1640" spans="40:45" x14ac:dyDescent="0.25">
      <c r="AN1640" s="106" t="s">
        <v>1123</v>
      </c>
      <c r="AO1640" s="106" t="s">
        <v>1118</v>
      </c>
      <c r="AP1640" s="106" t="s">
        <v>1040</v>
      </c>
      <c r="AQ1640" s="106" t="s">
        <v>1030</v>
      </c>
      <c r="AR1640" s="106" t="s">
        <v>1087</v>
      </c>
      <c r="AS1640" s="106">
        <v>1892</v>
      </c>
    </row>
    <row r="1641" spans="40:45" x14ac:dyDescent="0.25">
      <c r="AN1641" s="106" t="s">
        <v>1123</v>
      </c>
      <c r="AO1641" s="106" t="s">
        <v>1118</v>
      </c>
      <c r="AP1641" s="106" t="s">
        <v>1040</v>
      </c>
      <c r="AQ1641" s="106" t="s">
        <v>1031</v>
      </c>
      <c r="AR1641" s="106" t="s">
        <v>1087</v>
      </c>
      <c r="AS1641" s="106">
        <v>1568</v>
      </c>
    </row>
    <row r="1642" spans="40:45" x14ac:dyDescent="0.25">
      <c r="AN1642" s="106" t="s">
        <v>1123</v>
      </c>
      <c r="AO1642" s="106" t="s">
        <v>1118</v>
      </c>
      <c r="AP1642" s="106" t="s">
        <v>1040</v>
      </c>
      <c r="AQ1642" s="106" t="s">
        <v>1032</v>
      </c>
      <c r="AR1642" s="106" t="s">
        <v>1087</v>
      </c>
      <c r="AS1642" s="106">
        <v>21813</v>
      </c>
    </row>
    <row r="1643" spans="40:45" x14ac:dyDescent="0.25">
      <c r="AN1643" s="106" t="s">
        <v>1123</v>
      </c>
      <c r="AO1643" s="106" t="s">
        <v>1118</v>
      </c>
      <c r="AP1643" s="106" t="s">
        <v>1040</v>
      </c>
      <c r="AQ1643" s="106" t="s">
        <v>1033</v>
      </c>
      <c r="AR1643" s="106" t="s">
        <v>1087</v>
      </c>
      <c r="AS1643" s="106">
        <v>2931041</v>
      </c>
    </row>
    <row r="1644" spans="40:45" x14ac:dyDescent="0.25">
      <c r="AN1644" s="106" t="s">
        <v>1123</v>
      </c>
      <c r="AO1644" s="106" t="s">
        <v>1118</v>
      </c>
      <c r="AP1644" s="106" t="s">
        <v>1040</v>
      </c>
      <c r="AQ1644" s="106" t="s">
        <v>1034</v>
      </c>
      <c r="AR1644" s="106" t="s">
        <v>1087</v>
      </c>
      <c r="AS1644" s="106">
        <v>183378</v>
      </c>
    </row>
    <row r="1645" spans="40:45" x14ac:dyDescent="0.25">
      <c r="AN1645" s="106" t="s">
        <v>1123</v>
      </c>
      <c r="AO1645" s="106" t="s">
        <v>1118</v>
      </c>
      <c r="AP1645" s="106" t="s">
        <v>1040</v>
      </c>
      <c r="AQ1645" s="106" t="s">
        <v>1035</v>
      </c>
      <c r="AR1645" s="106" t="s">
        <v>1087</v>
      </c>
      <c r="AS1645" s="106">
        <v>1347443</v>
      </c>
    </row>
    <row r="1646" spans="40:45" x14ac:dyDescent="0.25">
      <c r="AN1646" s="106" t="s">
        <v>1123</v>
      </c>
      <c r="AO1646" s="106" t="s">
        <v>1118</v>
      </c>
      <c r="AP1646" s="106" t="s">
        <v>1040</v>
      </c>
      <c r="AQ1646" s="106" t="s">
        <v>1036</v>
      </c>
      <c r="AR1646" s="106" t="s">
        <v>1087</v>
      </c>
      <c r="AS1646" s="106">
        <v>253309</v>
      </c>
    </row>
    <row r="1647" spans="40:45" x14ac:dyDescent="0.25">
      <c r="AN1647" s="106" t="s">
        <v>1123</v>
      </c>
      <c r="AO1647" s="106" t="s">
        <v>1118</v>
      </c>
      <c r="AP1647" s="106" t="s">
        <v>1040</v>
      </c>
      <c r="AQ1647" s="106" t="s">
        <v>1037</v>
      </c>
      <c r="AR1647" s="106" t="s">
        <v>1087</v>
      </c>
      <c r="AS1647" s="106">
        <v>852502</v>
      </c>
    </row>
    <row r="1648" spans="40:45" x14ac:dyDescent="0.25">
      <c r="AN1648" s="106" t="s">
        <v>1123</v>
      </c>
      <c r="AO1648" s="106" t="s">
        <v>1118</v>
      </c>
      <c r="AP1648" s="106" t="s">
        <v>1040</v>
      </c>
      <c r="AQ1648" s="106" t="s">
        <v>1038</v>
      </c>
      <c r="AR1648" s="106" t="s">
        <v>1087</v>
      </c>
      <c r="AS1648" s="106">
        <v>34569</v>
      </c>
    </row>
    <row r="1649" spans="40:45" x14ac:dyDescent="0.25">
      <c r="AN1649" s="106" t="s">
        <v>1123</v>
      </c>
      <c r="AO1649" s="106" t="s">
        <v>1118</v>
      </c>
      <c r="AP1649" s="106" t="s">
        <v>1040</v>
      </c>
      <c r="AQ1649" s="106" t="s">
        <v>3</v>
      </c>
      <c r="AR1649" s="106" t="s">
        <v>1087</v>
      </c>
      <c r="AS1649" s="106">
        <v>5627514</v>
      </c>
    </row>
    <row r="1650" spans="40:45" x14ac:dyDescent="0.25">
      <c r="AN1650" s="106" t="s">
        <v>1123</v>
      </c>
      <c r="AO1650" s="106" t="s">
        <v>1118</v>
      </c>
      <c r="AP1650" s="106" t="s">
        <v>1005</v>
      </c>
      <c r="AQ1650" s="106" t="s">
        <v>1030</v>
      </c>
      <c r="AR1650" s="106" t="s">
        <v>1087</v>
      </c>
      <c r="AS1650" s="106">
        <v>345</v>
      </c>
    </row>
    <row r="1651" spans="40:45" x14ac:dyDescent="0.25">
      <c r="AN1651" s="106" t="s">
        <v>1123</v>
      </c>
      <c r="AO1651" s="106" t="s">
        <v>1118</v>
      </c>
      <c r="AP1651" s="106" t="s">
        <v>1005</v>
      </c>
      <c r="AQ1651" s="106" t="s">
        <v>1031</v>
      </c>
      <c r="AR1651" s="106" t="s">
        <v>1087</v>
      </c>
      <c r="AS1651" s="106">
        <v>1478</v>
      </c>
    </row>
    <row r="1652" spans="40:45" x14ac:dyDescent="0.25">
      <c r="AN1652" s="106" t="s">
        <v>1123</v>
      </c>
      <c r="AO1652" s="106" t="s">
        <v>1118</v>
      </c>
      <c r="AP1652" s="106" t="s">
        <v>1005</v>
      </c>
      <c r="AQ1652" s="106" t="s">
        <v>1032</v>
      </c>
      <c r="AR1652" s="106" t="s">
        <v>1087</v>
      </c>
      <c r="AS1652" s="106">
        <v>10863</v>
      </c>
    </row>
    <row r="1653" spans="40:45" x14ac:dyDescent="0.25">
      <c r="AN1653" s="106" t="s">
        <v>1123</v>
      </c>
      <c r="AO1653" s="106" t="s">
        <v>1118</v>
      </c>
      <c r="AP1653" s="106" t="s">
        <v>1005</v>
      </c>
      <c r="AQ1653" s="106" t="s">
        <v>1033</v>
      </c>
      <c r="AR1653" s="106" t="s">
        <v>1087</v>
      </c>
      <c r="AS1653" s="106">
        <v>2646284</v>
      </c>
    </row>
    <row r="1654" spans="40:45" x14ac:dyDescent="0.25">
      <c r="AN1654" s="106" t="s">
        <v>1123</v>
      </c>
      <c r="AO1654" s="106" t="s">
        <v>1118</v>
      </c>
      <c r="AP1654" s="106" t="s">
        <v>1005</v>
      </c>
      <c r="AQ1654" s="106" t="s">
        <v>1034</v>
      </c>
      <c r="AR1654" s="106" t="s">
        <v>1087</v>
      </c>
      <c r="AS1654" s="106">
        <v>104236</v>
      </c>
    </row>
    <row r="1655" spans="40:45" x14ac:dyDescent="0.25">
      <c r="AN1655" s="106" t="s">
        <v>1123</v>
      </c>
      <c r="AO1655" s="106" t="s">
        <v>1118</v>
      </c>
      <c r="AP1655" s="106" t="s">
        <v>1005</v>
      </c>
      <c r="AQ1655" s="106" t="s">
        <v>1035</v>
      </c>
      <c r="AR1655" s="106" t="s">
        <v>1087</v>
      </c>
      <c r="AS1655" s="106">
        <v>1242538</v>
      </c>
    </row>
    <row r="1656" spans="40:45" x14ac:dyDescent="0.25">
      <c r="AN1656" s="106" t="s">
        <v>1123</v>
      </c>
      <c r="AO1656" s="106" t="s">
        <v>1118</v>
      </c>
      <c r="AP1656" s="106" t="s">
        <v>1005</v>
      </c>
      <c r="AQ1656" s="106" t="s">
        <v>1036</v>
      </c>
      <c r="AR1656" s="106" t="s">
        <v>1087</v>
      </c>
      <c r="AS1656" s="106">
        <v>220052</v>
      </c>
    </row>
    <row r="1657" spans="40:45" x14ac:dyDescent="0.25">
      <c r="AN1657" s="106" t="s">
        <v>1123</v>
      </c>
      <c r="AO1657" s="106" t="s">
        <v>1118</v>
      </c>
      <c r="AP1657" s="106" t="s">
        <v>1005</v>
      </c>
      <c r="AQ1657" s="106" t="s">
        <v>1037</v>
      </c>
      <c r="AR1657" s="106" t="s">
        <v>1087</v>
      </c>
      <c r="AS1657" s="106">
        <v>763092</v>
      </c>
    </row>
    <row r="1658" spans="40:45" x14ac:dyDescent="0.25">
      <c r="AN1658" s="106" t="s">
        <v>1123</v>
      </c>
      <c r="AO1658" s="106" t="s">
        <v>1118</v>
      </c>
      <c r="AP1658" s="106" t="s">
        <v>1005</v>
      </c>
      <c r="AQ1658" s="106" t="s">
        <v>1038</v>
      </c>
      <c r="AR1658" s="106" t="s">
        <v>1087</v>
      </c>
      <c r="AS1658" s="106">
        <v>13293</v>
      </c>
    </row>
    <row r="1659" spans="40:45" x14ac:dyDescent="0.25">
      <c r="AN1659" s="106" t="s">
        <v>1123</v>
      </c>
      <c r="AO1659" s="106" t="s">
        <v>1118</v>
      </c>
      <c r="AP1659" s="106" t="s">
        <v>1005</v>
      </c>
      <c r="AQ1659" s="106" t="s">
        <v>3</v>
      </c>
      <c r="AR1659" s="106" t="s">
        <v>1087</v>
      </c>
      <c r="AS1659" s="106">
        <v>5002180</v>
      </c>
    </row>
    <row r="1660" spans="40:45" x14ac:dyDescent="0.25">
      <c r="AN1660" s="106" t="s">
        <v>1123</v>
      </c>
      <c r="AO1660" s="106" t="s">
        <v>1118</v>
      </c>
      <c r="AP1660" s="106" t="s">
        <v>1006</v>
      </c>
      <c r="AQ1660" s="106" t="s">
        <v>1030</v>
      </c>
      <c r="AR1660" s="106" t="s">
        <v>1087</v>
      </c>
      <c r="AS1660" s="106">
        <v>1547</v>
      </c>
    </row>
    <row r="1661" spans="40:45" x14ac:dyDescent="0.25">
      <c r="AN1661" s="106" t="s">
        <v>1123</v>
      </c>
      <c r="AO1661" s="106" t="s">
        <v>1118</v>
      </c>
      <c r="AP1661" s="106" t="s">
        <v>1006</v>
      </c>
      <c r="AQ1661" s="106" t="s">
        <v>1031</v>
      </c>
      <c r="AR1661" s="106" t="s">
        <v>1087</v>
      </c>
      <c r="AS1661" s="106">
        <v>90</v>
      </c>
    </row>
    <row r="1662" spans="40:45" x14ac:dyDescent="0.25">
      <c r="AN1662" s="106" t="s">
        <v>1123</v>
      </c>
      <c r="AO1662" s="106" t="s">
        <v>1118</v>
      </c>
      <c r="AP1662" s="106" t="s">
        <v>1006</v>
      </c>
      <c r="AQ1662" s="106" t="s">
        <v>1032</v>
      </c>
      <c r="AR1662" s="106" t="s">
        <v>1087</v>
      </c>
      <c r="AS1662" s="106">
        <v>10950</v>
      </c>
    </row>
    <row r="1663" spans="40:45" x14ac:dyDescent="0.25">
      <c r="AN1663" s="106" t="s">
        <v>1123</v>
      </c>
      <c r="AO1663" s="106" t="s">
        <v>1118</v>
      </c>
      <c r="AP1663" s="106" t="s">
        <v>1006</v>
      </c>
      <c r="AQ1663" s="106" t="s">
        <v>1033</v>
      </c>
      <c r="AR1663" s="106" t="s">
        <v>1087</v>
      </c>
      <c r="AS1663" s="106">
        <v>284757</v>
      </c>
    </row>
    <row r="1664" spans="40:45" x14ac:dyDescent="0.25">
      <c r="AN1664" s="106" t="s">
        <v>1123</v>
      </c>
      <c r="AO1664" s="106" t="s">
        <v>1118</v>
      </c>
      <c r="AP1664" s="106" t="s">
        <v>1006</v>
      </c>
      <c r="AQ1664" s="106" t="s">
        <v>1034</v>
      </c>
      <c r="AR1664" s="106" t="s">
        <v>1087</v>
      </c>
      <c r="AS1664" s="106">
        <v>79142</v>
      </c>
    </row>
    <row r="1665" spans="40:45" x14ac:dyDescent="0.25">
      <c r="AN1665" s="106" t="s">
        <v>1123</v>
      </c>
      <c r="AO1665" s="106" t="s">
        <v>1118</v>
      </c>
      <c r="AP1665" s="106" t="s">
        <v>1006</v>
      </c>
      <c r="AQ1665" s="106" t="s">
        <v>1035</v>
      </c>
      <c r="AR1665" s="106" t="s">
        <v>1087</v>
      </c>
      <c r="AS1665" s="106">
        <v>104905</v>
      </c>
    </row>
    <row r="1666" spans="40:45" x14ac:dyDescent="0.25">
      <c r="AN1666" s="106" t="s">
        <v>1123</v>
      </c>
      <c r="AO1666" s="106" t="s">
        <v>1118</v>
      </c>
      <c r="AP1666" s="106" t="s">
        <v>1006</v>
      </c>
      <c r="AQ1666" s="106" t="s">
        <v>1036</v>
      </c>
      <c r="AR1666" s="106" t="s">
        <v>1087</v>
      </c>
      <c r="AS1666" s="106">
        <v>33257</v>
      </c>
    </row>
    <row r="1667" spans="40:45" x14ac:dyDescent="0.25">
      <c r="AN1667" s="106" t="s">
        <v>1123</v>
      </c>
      <c r="AO1667" s="106" t="s">
        <v>1118</v>
      </c>
      <c r="AP1667" s="106" t="s">
        <v>1006</v>
      </c>
      <c r="AQ1667" s="106" t="s">
        <v>1037</v>
      </c>
      <c r="AR1667" s="106" t="s">
        <v>1087</v>
      </c>
      <c r="AS1667" s="106">
        <v>89410</v>
      </c>
    </row>
    <row r="1668" spans="40:45" x14ac:dyDescent="0.25">
      <c r="AN1668" s="106" t="s">
        <v>1123</v>
      </c>
      <c r="AO1668" s="106" t="s">
        <v>1118</v>
      </c>
      <c r="AP1668" s="106" t="s">
        <v>1006</v>
      </c>
      <c r="AQ1668" s="106" t="s">
        <v>1038</v>
      </c>
      <c r="AR1668" s="106" t="s">
        <v>1087</v>
      </c>
      <c r="AS1668" s="106">
        <v>21276</v>
      </c>
    </row>
    <row r="1669" spans="40:45" x14ac:dyDescent="0.25">
      <c r="AN1669" s="106" t="s">
        <v>1123</v>
      </c>
      <c r="AO1669" s="106" t="s">
        <v>1118</v>
      </c>
      <c r="AP1669" s="106" t="s">
        <v>1006</v>
      </c>
      <c r="AQ1669" s="106" t="s">
        <v>3</v>
      </c>
      <c r="AR1669" s="106" t="s">
        <v>1087</v>
      </c>
      <c r="AS1669" s="106">
        <v>625334</v>
      </c>
    </row>
    <row r="1670" spans="40:45" x14ac:dyDescent="0.25">
      <c r="AN1670" s="106" t="s">
        <v>1124</v>
      </c>
      <c r="AO1670" s="106" t="s">
        <v>1117</v>
      </c>
      <c r="AP1670" s="106" t="s">
        <v>1040</v>
      </c>
      <c r="AQ1670" s="106" t="s">
        <v>1030</v>
      </c>
      <c r="AR1670" s="106" t="s">
        <v>1097</v>
      </c>
      <c r="AS1670" s="106">
        <v>209</v>
      </c>
    </row>
    <row r="1671" spans="40:45" x14ac:dyDescent="0.25">
      <c r="AN1671" s="106" t="s">
        <v>1124</v>
      </c>
      <c r="AO1671" s="106" t="s">
        <v>1117</v>
      </c>
      <c r="AP1671" s="106" t="s">
        <v>1040</v>
      </c>
      <c r="AQ1671" s="106" t="s">
        <v>1031</v>
      </c>
      <c r="AR1671" s="106" t="s">
        <v>1097</v>
      </c>
      <c r="AS1671" s="106">
        <v>39359</v>
      </c>
    </row>
    <row r="1672" spans="40:45" x14ac:dyDescent="0.25">
      <c r="AN1672" s="106" t="s">
        <v>1124</v>
      </c>
      <c r="AO1672" s="106" t="s">
        <v>1117</v>
      </c>
      <c r="AP1672" s="106" t="s">
        <v>1040</v>
      </c>
      <c r="AQ1672" s="106" t="s">
        <v>1032</v>
      </c>
      <c r="AR1672" s="106" t="s">
        <v>1097</v>
      </c>
      <c r="AS1672" s="106">
        <v>43583</v>
      </c>
    </row>
    <row r="1673" spans="40:45" x14ac:dyDescent="0.25">
      <c r="AN1673" s="106" t="s">
        <v>1124</v>
      </c>
      <c r="AO1673" s="106" t="s">
        <v>1117</v>
      </c>
      <c r="AP1673" s="106" t="s">
        <v>1040</v>
      </c>
      <c r="AQ1673" s="106" t="s">
        <v>1033</v>
      </c>
      <c r="AR1673" s="106" t="s">
        <v>1097</v>
      </c>
      <c r="AS1673" s="106">
        <v>371873</v>
      </c>
    </row>
    <row r="1674" spans="40:45" x14ac:dyDescent="0.25">
      <c r="AN1674" s="106" t="s">
        <v>1124</v>
      </c>
      <c r="AO1674" s="106" t="s">
        <v>1117</v>
      </c>
      <c r="AP1674" s="106" t="s">
        <v>1040</v>
      </c>
      <c r="AQ1674" s="106" t="s">
        <v>1034</v>
      </c>
      <c r="AR1674" s="106" t="s">
        <v>1097</v>
      </c>
      <c r="AS1674" s="106">
        <v>84222</v>
      </c>
    </row>
    <row r="1675" spans="40:45" x14ac:dyDescent="0.25">
      <c r="AN1675" s="106" t="s">
        <v>1124</v>
      </c>
      <c r="AO1675" s="106" t="s">
        <v>1117</v>
      </c>
      <c r="AP1675" s="106" t="s">
        <v>1040</v>
      </c>
      <c r="AQ1675" s="106" t="s">
        <v>1035</v>
      </c>
      <c r="AR1675" s="106" t="s">
        <v>1097</v>
      </c>
      <c r="AS1675" s="106">
        <v>80172</v>
      </c>
    </row>
    <row r="1676" spans="40:45" x14ac:dyDescent="0.25">
      <c r="AN1676" s="106" t="s">
        <v>1124</v>
      </c>
      <c r="AO1676" s="106" t="s">
        <v>1117</v>
      </c>
      <c r="AP1676" s="106" t="s">
        <v>1040</v>
      </c>
      <c r="AQ1676" s="106" t="s">
        <v>1036</v>
      </c>
      <c r="AR1676" s="106" t="s">
        <v>1097</v>
      </c>
      <c r="AS1676" s="106">
        <v>30970</v>
      </c>
    </row>
    <row r="1677" spans="40:45" x14ac:dyDescent="0.25">
      <c r="AN1677" s="106" t="s">
        <v>1124</v>
      </c>
      <c r="AO1677" s="106" t="s">
        <v>1117</v>
      </c>
      <c r="AP1677" s="106" t="s">
        <v>1040</v>
      </c>
      <c r="AQ1677" s="106" t="s">
        <v>1037</v>
      </c>
      <c r="AR1677" s="106" t="s">
        <v>1097</v>
      </c>
      <c r="AS1677" s="106">
        <v>255123</v>
      </c>
    </row>
    <row r="1678" spans="40:45" x14ac:dyDescent="0.25">
      <c r="AN1678" s="106" t="s">
        <v>1124</v>
      </c>
      <c r="AO1678" s="106" t="s">
        <v>1117</v>
      </c>
      <c r="AP1678" s="106" t="s">
        <v>1040</v>
      </c>
      <c r="AQ1678" s="106" t="s">
        <v>1038</v>
      </c>
      <c r="AR1678" s="106" t="s">
        <v>1097</v>
      </c>
      <c r="AS1678" s="106">
        <v>5426</v>
      </c>
    </row>
    <row r="1679" spans="40:45" x14ac:dyDescent="0.25">
      <c r="AN1679" s="106" t="s">
        <v>1124</v>
      </c>
      <c r="AO1679" s="106" t="s">
        <v>1117</v>
      </c>
      <c r="AP1679" s="106" t="s">
        <v>1040</v>
      </c>
      <c r="AQ1679" s="106" t="s">
        <v>3</v>
      </c>
      <c r="AR1679" s="106" t="s">
        <v>1097</v>
      </c>
      <c r="AS1679" s="106">
        <v>910937</v>
      </c>
    </row>
    <row r="1680" spans="40:45" x14ac:dyDescent="0.25">
      <c r="AN1680" s="106" t="s">
        <v>1124</v>
      </c>
      <c r="AO1680" s="106" t="s">
        <v>1117</v>
      </c>
      <c r="AP1680" s="106" t="s">
        <v>1005</v>
      </c>
      <c r="AQ1680" s="106" t="s">
        <v>1030</v>
      </c>
      <c r="AR1680" s="106" t="s">
        <v>1097</v>
      </c>
      <c r="AS1680" s="106">
        <v>40</v>
      </c>
    </row>
    <row r="1681" spans="40:45" x14ac:dyDescent="0.25">
      <c r="AN1681" s="106" t="s">
        <v>1124</v>
      </c>
      <c r="AO1681" s="106" t="s">
        <v>1117</v>
      </c>
      <c r="AP1681" s="106" t="s">
        <v>1005</v>
      </c>
      <c r="AQ1681" s="106" t="s">
        <v>1031</v>
      </c>
      <c r="AR1681" s="106" t="s">
        <v>1097</v>
      </c>
      <c r="AS1681" s="106">
        <v>32148</v>
      </c>
    </row>
    <row r="1682" spans="40:45" x14ac:dyDescent="0.25">
      <c r="AN1682" s="106" t="s">
        <v>1124</v>
      </c>
      <c r="AO1682" s="106" t="s">
        <v>1117</v>
      </c>
      <c r="AP1682" s="106" t="s">
        <v>1005</v>
      </c>
      <c r="AQ1682" s="106" t="s">
        <v>1033</v>
      </c>
      <c r="AR1682" s="106" t="s">
        <v>1097</v>
      </c>
      <c r="AS1682" s="106">
        <v>351586</v>
      </c>
    </row>
    <row r="1683" spans="40:45" x14ac:dyDescent="0.25">
      <c r="AN1683" s="106" t="s">
        <v>1124</v>
      </c>
      <c r="AO1683" s="106" t="s">
        <v>1117</v>
      </c>
      <c r="AP1683" s="106" t="s">
        <v>1005</v>
      </c>
      <c r="AQ1683" s="106" t="s">
        <v>1034</v>
      </c>
      <c r="AR1683" s="106" t="s">
        <v>1097</v>
      </c>
      <c r="AS1683" s="106">
        <v>37774</v>
      </c>
    </row>
    <row r="1684" spans="40:45" x14ac:dyDescent="0.25">
      <c r="AN1684" s="106" t="s">
        <v>1124</v>
      </c>
      <c r="AO1684" s="106" t="s">
        <v>1117</v>
      </c>
      <c r="AP1684" s="106" t="s">
        <v>1005</v>
      </c>
      <c r="AQ1684" s="106" t="s">
        <v>1035</v>
      </c>
      <c r="AR1684" s="106" t="s">
        <v>1097</v>
      </c>
      <c r="AS1684" s="106">
        <v>75611</v>
      </c>
    </row>
    <row r="1685" spans="40:45" x14ac:dyDescent="0.25">
      <c r="AN1685" s="106" t="s">
        <v>1124</v>
      </c>
      <c r="AO1685" s="106" t="s">
        <v>1117</v>
      </c>
      <c r="AP1685" s="106" t="s">
        <v>1005</v>
      </c>
      <c r="AQ1685" s="106" t="s">
        <v>1036</v>
      </c>
      <c r="AR1685" s="106" t="s">
        <v>1097</v>
      </c>
      <c r="AS1685" s="106">
        <v>28199</v>
      </c>
    </row>
    <row r="1686" spans="40:45" x14ac:dyDescent="0.25">
      <c r="AN1686" s="106" t="s">
        <v>1124</v>
      </c>
      <c r="AO1686" s="106" t="s">
        <v>1117</v>
      </c>
      <c r="AP1686" s="106" t="s">
        <v>1005</v>
      </c>
      <c r="AQ1686" s="106" t="s">
        <v>1037</v>
      </c>
      <c r="AR1686" s="106" t="s">
        <v>1097</v>
      </c>
      <c r="AS1686" s="106">
        <v>236672</v>
      </c>
    </row>
    <row r="1687" spans="40:45" x14ac:dyDescent="0.25">
      <c r="AN1687" s="106" t="s">
        <v>1124</v>
      </c>
      <c r="AO1687" s="106" t="s">
        <v>1117</v>
      </c>
      <c r="AP1687" s="106" t="s">
        <v>1005</v>
      </c>
      <c r="AQ1687" s="106" t="s">
        <v>1038</v>
      </c>
      <c r="AR1687" s="106" t="s">
        <v>1097</v>
      </c>
      <c r="AS1687" s="106">
        <v>2113</v>
      </c>
    </row>
    <row r="1688" spans="40:45" x14ac:dyDescent="0.25">
      <c r="AN1688" s="106" t="s">
        <v>1124</v>
      </c>
      <c r="AO1688" s="106" t="s">
        <v>1117</v>
      </c>
      <c r="AP1688" s="106" t="s">
        <v>1005</v>
      </c>
      <c r="AQ1688" s="106" t="s">
        <v>3</v>
      </c>
      <c r="AR1688" s="106" t="s">
        <v>1097</v>
      </c>
      <c r="AS1688" s="106">
        <v>764143</v>
      </c>
    </row>
    <row r="1689" spans="40:45" x14ac:dyDescent="0.25">
      <c r="AN1689" s="106" t="s">
        <v>1124</v>
      </c>
      <c r="AO1689" s="106" t="s">
        <v>1117</v>
      </c>
      <c r="AP1689" s="106" t="s">
        <v>1006</v>
      </c>
      <c r="AQ1689" s="106" t="s">
        <v>1030</v>
      </c>
      <c r="AR1689" s="106" t="s">
        <v>1097</v>
      </c>
      <c r="AS1689" s="106">
        <v>169</v>
      </c>
    </row>
    <row r="1690" spans="40:45" x14ac:dyDescent="0.25">
      <c r="AN1690" s="106" t="s">
        <v>1124</v>
      </c>
      <c r="AO1690" s="106" t="s">
        <v>1117</v>
      </c>
      <c r="AP1690" s="106" t="s">
        <v>1006</v>
      </c>
      <c r="AQ1690" s="106" t="s">
        <v>1031</v>
      </c>
      <c r="AR1690" s="106" t="s">
        <v>1097</v>
      </c>
      <c r="AS1690" s="106">
        <v>7211</v>
      </c>
    </row>
    <row r="1691" spans="40:45" x14ac:dyDescent="0.25">
      <c r="AN1691" s="106" t="s">
        <v>1124</v>
      </c>
      <c r="AO1691" s="106" t="s">
        <v>1117</v>
      </c>
      <c r="AP1691" s="106" t="s">
        <v>1006</v>
      </c>
      <c r="AQ1691" s="106" t="s">
        <v>1032</v>
      </c>
      <c r="AR1691" s="106" t="s">
        <v>1097</v>
      </c>
      <c r="AS1691" s="106">
        <v>43583</v>
      </c>
    </row>
    <row r="1692" spans="40:45" x14ac:dyDescent="0.25">
      <c r="AN1692" s="106" t="s">
        <v>1124</v>
      </c>
      <c r="AO1692" s="106" t="s">
        <v>1117</v>
      </c>
      <c r="AP1692" s="106" t="s">
        <v>1006</v>
      </c>
      <c r="AQ1692" s="106" t="s">
        <v>1033</v>
      </c>
      <c r="AR1692" s="106" t="s">
        <v>1097</v>
      </c>
      <c r="AS1692" s="106">
        <v>20287</v>
      </c>
    </row>
    <row r="1693" spans="40:45" x14ac:dyDescent="0.25">
      <c r="AN1693" s="106" t="s">
        <v>1124</v>
      </c>
      <c r="AO1693" s="106" t="s">
        <v>1117</v>
      </c>
      <c r="AP1693" s="106" t="s">
        <v>1006</v>
      </c>
      <c r="AQ1693" s="106" t="s">
        <v>1034</v>
      </c>
      <c r="AR1693" s="106" t="s">
        <v>1097</v>
      </c>
      <c r="AS1693" s="106">
        <v>46449</v>
      </c>
    </row>
    <row r="1694" spans="40:45" x14ac:dyDescent="0.25">
      <c r="AN1694" s="106" t="s">
        <v>1124</v>
      </c>
      <c r="AO1694" s="106" t="s">
        <v>1117</v>
      </c>
      <c r="AP1694" s="106" t="s">
        <v>1006</v>
      </c>
      <c r="AQ1694" s="106" t="s">
        <v>1035</v>
      </c>
      <c r="AR1694" s="106" t="s">
        <v>1097</v>
      </c>
      <c r="AS1694" s="106">
        <v>4561</v>
      </c>
    </row>
    <row r="1695" spans="40:45" x14ac:dyDescent="0.25">
      <c r="AN1695" s="106" t="s">
        <v>1124</v>
      </c>
      <c r="AO1695" s="106" t="s">
        <v>1117</v>
      </c>
      <c r="AP1695" s="106" t="s">
        <v>1006</v>
      </c>
      <c r="AQ1695" s="106" t="s">
        <v>1036</v>
      </c>
      <c r="AR1695" s="106" t="s">
        <v>1097</v>
      </c>
      <c r="AS1695" s="106">
        <v>2771</v>
      </c>
    </row>
    <row r="1696" spans="40:45" x14ac:dyDescent="0.25">
      <c r="AN1696" s="106" t="s">
        <v>1124</v>
      </c>
      <c r="AO1696" s="106" t="s">
        <v>1117</v>
      </c>
      <c r="AP1696" s="106" t="s">
        <v>1006</v>
      </c>
      <c r="AQ1696" s="106" t="s">
        <v>1037</v>
      </c>
      <c r="AR1696" s="106" t="s">
        <v>1097</v>
      </c>
      <c r="AS1696" s="106">
        <v>18451</v>
      </c>
    </row>
    <row r="1697" spans="40:45" x14ac:dyDescent="0.25">
      <c r="AN1697" s="106" t="s">
        <v>1124</v>
      </c>
      <c r="AO1697" s="106" t="s">
        <v>1117</v>
      </c>
      <c r="AP1697" s="106" t="s">
        <v>1006</v>
      </c>
      <c r="AQ1697" s="106" t="s">
        <v>1038</v>
      </c>
      <c r="AR1697" s="106" t="s">
        <v>1097</v>
      </c>
      <c r="AS1697" s="106">
        <v>3313</v>
      </c>
    </row>
    <row r="1698" spans="40:45" x14ac:dyDescent="0.25">
      <c r="AN1698" s="106" t="s">
        <v>1124</v>
      </c>
      <c r="AO1698" s="106" t="s">
        <v>1117</v>
      </c>
      <c r="AP1698" s="106" t="s">
        <v>1006</v>
      </c>
      <c r="AQ1698" s="106" t="s">
        <v>3</v>
      </c>
      <c r="AR1698" s="106" t="s">
        <v>1087</v>
      </c>
      <c r="AS1698" s="106">
        <v>146794</v>
      </c>
    </row>
    <row r="1699" spans="40:45" x14ac:dyDescent="0.25">
      <c r="AN1699" s="106" t="s">
        <v>1124</v>
      </c>
      <c r="AO1699" s="106" t="s">
        <v>1118</v>
      </c>
      <c r="AP1699" s="106" t="s">
        <v>1040</v>
      </c>
      <c r="AQ1699" s="106" t="s">
        <v>1030</v>
      </c>
      <c r="AR1699" s="106" t="s">
        <v>1087</v>
      </c>
      <c r="AS1699" s="106">
        <v>1492</v>
      </c>
    </row>
    <row r="1700" spans="40:45" x14ac:dyDescent="0.25">
      <c r="AN1700" s="106" t="s">
        <v>1124</v>
      </c>
      <c r="AO1700" s="106" t="s">
        <v>1118</v>
      </c>
      <c r="AP1700" s="106" t="s">
        <v>1040</v>
      </c>
      <c r="AQ1700" s="106" t="s">
        <v>1031</v>
      </c>
      <c r="AR1700" s="106" t="s">
        <v>1087</v>
      </c>
      <c r="AS1700" s="106">
        <v>230827</v>
      </c>
    </row>
    <row r="1701" spans="40:45" x14ac:dyDescent="0.25">
      <c r="AN1701" s="106" t="s">
        <v>1124</v>
      </c>
      <c r="AO1701" s="106" t="s">
        <v>1118</v>
      </c>
      <c r="AP1701" s="106" t="s">
        <v>1040</v>
      </c>
      <c r="AQ1701" s="106" t="s">
        <v>1032</v>
      </c>
      <c r="AR1701" s="106" t="s">
        <v>1087</v>
      </c>
      <c r="AS1701" s="106">
        <v>426636</v>
      </c>
    </row>
    <row r="1702" spans="40:45" x14ac:dyDescent="0.25">
      <c r="AN1702" s="106" t="s">
        <v>1124</v>
      </c>
      <c r="AO1702" s="106" t="s">
        <v>1118</v>
      </c>
      <c r="AP1702" s="106" t="s">
        <v>1040</v>
      </c>
      <c r="AQ1702" s="106" t="s">
        <v>1033</v>
      </c>
      <c r="AR1702" s="106" t="s">
        <v>1087</v>
      </c>
      <c r="AS1702" s="106">
        <v>1775848</v>
      </c>
    </row>
    <row r="1703" spans="40:45" x14ac:dyDescent="0.25">
      <c r="AN1703" s="106" t="s">
        <v>1124</v>
      </c>
      <c r="AO1703" s="106" t="s">
        <v>1118</v>
      </c>
      <c r="AP1703" s="106" t="s">
        <v>1040</v>
      </c>
      <c r="AQ1703" s="106" t="s">
        <v>1034</v>
      </c>
      <c r="AR1703" s="106" t="s">
        <v>1087</v>
      </c>
      <c r="AS1703" s="106">
        <v>577770</v>
      </c>
    </row>
    <row r="1704" spans="40:45" x14ac:dyDescent="0.25">
      <c r="AN1704" s="106" t="s">
        <v>1124</v>
      </c>
      <c r="AO1704" s="106" t="s">
        <v>1118</v>
      </c>
      <c r="AP1704" s="106" t="s">
        <v>1040</v>
      </c>
      <c r="AQ1704" s="106" t="s">
        <v>1035</v>
      </c>
      <c r="AR1704" s="106" t="s">
        <v>1087</v>
      </c>
      <c r="AS1704" s="106">
        <v>350789</v>
      </c>
    </row>
    <row r="1705" spans="40:45" x14ac:dyDescent="0.25">
      <c r="AN1705" s="106" t="s">
        <v>1124</v>
      </c>
      <c r="AO1705" s="106" t="s">
        <v>1118</v>
      </c>
      <c r="AP1705" s="106" t="s">
        <v>1040</v>
      </c>
      <c r="AQ1705" s="106" t="s">
        <v>1036</v>
      </c>
      <c r="AR1705" s="106" t="s">
        <v>1087</v>
      </c>
      <c r="AS1705" s="106">
        <v>163411</v>
      </c>
    </row>
    <row r="1706" spans="40:45" x14ac:dyDescent="0.25">
      <c r="AN1706" s="106" t="s">
        <v>1124</v>
      </c>
      <c r="AO1706" s="106" t="s">
        <v>1118</v>
      </c>
      <c r="AP1706" s="106" t="s">
        <v>1040</v>
      </c>
      <c r="AQ1706" s="106" t="s">
        <v>1037</v>
      </c>
      <c r="AR1706" s="106" t="s">
        <v>1087</v>
      </c>
      <c r="AS1706" s="106">
        <v>1604042</v>
      </c>
    </row>
    <row r="1707" spans="40:45" x14ac:dyDescent="0.25">
      <c r="AN1707" s="106" t="s">
        <v>1124</v>
      </c>
      <c r="AO1707" s="106" t="s">
        <v>1118</v>
      </c>
      <c r="AP1707" s="106" t="s">
        <v>1040</v>
      </c>
      <c r="AQ1707" s="106" t="s">
        <v>1038</v>
      </c>
      <c r="AR1707" s="106" t="s">
        <v>1087</v>
      </c>
      <c r="AS1707" s="106">
        <v>42695</v>
      </c>
    </row>
    <row r="1708" spans="40:45" x14ac:dyDescent="0.25">
      <c r="AN1708" s="106" t="s">
        <v>1124</v>
      </c>
      <c r="AO1708" s="106" t="s">
        <v>1118</v>
      </c>
      <c r="AP1708" s="106" t="s">
        <v>1040</v>
      </c>
      <c r="AQ1708" s="106" t="s">
        <v>3</v>
      </c>
      <c r="AR1708" s="106" t="s">
        <v>1087</v>
      </c>
      <c r="AS1708" s="106">
        <v>5173511</v>
      </c>
    </row>
    <row r="1709" spans="40:45" x14ac:dyDescent="0.25">
      <c r="AN1709" s="106" t="s">
        <v>1124</v>
      </c>
      <c r="AO1709" s="106" t="s">
        <v>1118</v>
      </c>
      <c r="AP1709" s="106" t="s">
        <v>1005</v>
      </c>
      <c r="AQ1709" s="106" t="s">
        <v>1030</v>
      </c>
      <c r="AR1709" s="106" t="s">
        <v>1087</v>
      </c>
      <c r="AS1709" s="106">
        <v>15</v>
      </c>
    </row>
    <row r="1710" spans="40:45" x14ac:dyDescent="0.25">
      <c r="AN1710" s="106" t="s">
        <v>1124</v>
      </c>
      <c r="AO1710" s="106" t="s">
        <v>1118</v>
      </c>
      <c r="AP1710" s="106" t="s">
        <v>1005</v>
      </c>
      <c r="AQ1710" s="106" t="s">
        <v>1031</v>
      </c>
      <c r="AR1710" s="106" t="s">
        <v>1087</v>
      </c>
      <c r="AS1710" s="106">
        <v>155918</v>
      </c>
    </row>
    <row r="1711" spans="40:45" x14ac:dyDescent="0.25">
      <c r="AN1711" s="106" t="s">
        <v>1124</v>
      </c>
      <c r="AO1711" s="106" t="s">
        <v>1118</v>
      </c>
      <c r="AP1711" s="106" t="s">
        <v>1005</v>
      </c>
      <c r="AQ1711" s="106" t="s">
        <v>1033</v>
      </c>
      <c r="AR1711" s="106" t="s">
        <v>1087</v>
      </c>
      <c r="AS1711" s="106">
        <v>1574745</v>
      </c>
    </row>
    <row r="1712" spans="40:45" x14ac:dyDescent="0.25">
      <c r="AN1712" s="106" t="s">
        <v>1124</v>
      </c>
      <c r="AO1712" s="106" t="s">
        <v>1118</v>
      </c>
      <c r="AP1712" s="106" t="s">
        <v>1005</v>
      </c>
      <c r="AQ1712" s="106" t="s">
        <v>1034</v>
      </c>
      <c r="AR1712" s="106" t="s">
        <v>1087</v>
      </c>
      <c r="AS1712" s="106">
        <v>196936</v>
      </c>
    </row>
    <row r="1713" spans="40:45" x14ac:dyDescent="0.25">
      <c r="AN1713" s="106" t="s">
        <v>1124</v>
      </c>
      <c r="AO1713" s="106" t="s">
        <v>1118</v>
      </c>
      <c r="AP1713" s="106" t="s">
        <v>1005</v>
      </c>
      <c r="AQ1713" s="106" t="s">
        <v>1035</v>
      </c>
      <c r="AR1713" s="106" t="s">
        <v>1087</v>
      </c>
      <c r="AS1713" s="106">
        <v>299480</v>
      </c>
    </row>
    <row r="1714" spans="40:45" x14ac:dyDescent="0.25">
      <c r="AN1714" s="106" t="s">
        <v>1124</v>
      </c>
      <c r="AO1714" s="106" t="s">
        <v>1118</v>
      </c>
      <c r="AP1714" s="106" t="s">
        <v>1005</v>
      </c>
      <c r="AQ1714" s="106" t="s">
        <v>1036</v>
      </c>
      <c r="AR1714" s="106" t="s">
        <v>1087</v>
      </c>
      <c r="AS1714" s="106">
        <v>140731</v>
      </c>
    </row>
    <row r="1715" spans="40:45" x14ac:dyDescent="0.25">
      <c r="AN1715" s="106" t="s">
        <v>1124</v>
      </c>
      <c r="AO1715" s="106" t="s">
        <v>1118</v>
      </c>
      <c r="AP1715" s="106" t="s">
        <v>1005</v>
      </c>
      <c r="AQ1715" s="106" t="s">
        <v>1037</v>
      </c>
      <c r="AR1715" s="106" t="s">
        <v>1087</v>
      </c>
      <c r="AS1715" s="106">
        <v>1444618</v>
      </c>
    </row>
    <row r="1716" spans="40:45" x14ac:dyDescent="0.25">
      <c r="AN1716" s="106" t="s">
        <v>1124</v>
      </c>
      <c r="AO1716" s="106" t="s">
        <v>1118</v>
      </c>
      <c r="AP1716" s="106" t="s">
        <v>1005</v>
      </c>
      <c r="AQ1716" s="106" t="s">
        <v>1038</v>
      </c>
      <c r="AR1716" s="106" t="s">
        <v>1087</v>
      </c>
      <c r="AS1716" s="106">
        <v>10373</v>
      </c>
    </row>
    <row r="1717" spans="40:45" x14ac:dyDescent="0.25">
      <c r="AN1717" s="106" t="s">
        <v>1124</v>
      </c>
      <c r="AO1717" s="106" t="s">
        <v>1118</v>
      </c>
      <c r="AP1717" s="106" t="s">
        <v>1005</v>
      </c>
      <c r="AQ1717" s="106" t="s">
        <v>3</v>
      </c>
      <c r="AR1717" s="106" t="s">
        <v>1087</v>
      </c>
      <c r="AS1717" s="106">
        <v>3822815</v>
      </c>
    </row>
    <row r="1718" spans="40:45" x14ac:dyDescent="0.25">
      <c r="AN1718" s="106" t="s">
        <v>1124</v>
      </c>
      <c r="AO1718" s="106" t="s">
        <v>1118</v>
      </c>
      <c r="AP1718" s="106" t="s">
        <v>1006</v>
      </c>
      <c r="AQ1718" s="106" t="s">
        <v>1030</v>
      </c>
      <c r="AR1718" s="106" t="s">
        <v>1087</v>
      </c>
      <c r="AS1718" s="106">
        <v>1477</v>
      </c>
    </row>
    <row r="1719" spans="40:45" x14ac:dyDescent="0.25">
      <c r="AN1719" s="106" t="s">
        <v>1124</v>
      </c>
      <c r="AO1719" s="106" t="s">
        <v>1118</v>
      </c>
      <c r="AP1719" s="106" t="s">
        <v>1006</v>
      </c>
      <c r="AQ1719" s="106" t="s">
        <v>1031</v>
      </c>
      <c r="AR1719" s="106" t="s">
        <v>1087</v>
      </c>
      <c r="AS1719" s="106">
        <v>74910</v>
      </c>
    </row>
    <row r="1720" spans="40:45" x14ac:dyDescent="0.25">
      <c r="AN1720" s="106" t="s">
        <v>1124</v>
      </c>
      <c r="AO1720" s="106" t="s">
        <v>1118</v>
      </c>
      <c r="AP1720" s="106" t="s">
        <v>1006</v>
      </c>
      <c r="AQ1720" s="106" t="s">
        <v>1032</v>
      </c>
      <c r="AR1720" s="106" t="s">
        <v>1087</v>
      </c>
      <c r="AS1720" s="106">
        <v>426636</v>
      </c>
    </row>
    <row r="1721" spans="40:45" x14ac:dyDescent="0.25">
      <c r="AN1721" s="106" t="s">
        <v>1124</v>
      </c>
      <c r="AO1721" s="106" t="s">
        <v>1118</v>
      </c>
      <c r="AP1721" s="106" t="s">
        <v>1006</v>
      </c>
      <c r="AQ1721" s="106" t="s">
        <v>1033</v>
      </c>
      <c r="AR1721" s="106" t="s">
        <v>1087</v>
      </c>
      <c r="AS1721" s="106">
        <v>201103</v>
      </c>
    </row>
    <row r="1722" spans="40:45" x14ac:dyDescent="0.25">
      <c r="AN1722" s="106" t="s">
        <v>1124</v>
      </c>
      <c r="AO1722" s="106" t="s">
        <v>1118</v>
      </c>
      <c r="AP1722" s="106" t="s">
        <v>1006</v>
      </c>
      <c r="AQ1722" s="106" t="s">
        <v>1034</v>
      </c>
      <c r="AR1722" s="106" t="s">
        <v>1087</v>
      </c>
      <c r="AS1722" s="106">
        <v>380834</v>
      </c>
    </row>
    <row r="1723" spans="40:45" x14ac:dyDescent="0.25">
      <c r="AN1723" s="106" t="s">
        <v>1124</v>
      </c>
      <c r="AO1723" s="106" t="s">
        <v>1118</v>
      </c>
      <c r="AP1723" s="106" t="s">
        <v>1006</v>
      </c>
      <c r="AQ1723" s="106" t="s">
        <v>1035</v>
      </c>
      <c r="AR1723" s="106" t="s">
        <v>1087</v>
      </c>
      <c r="AS1723" s="106">
        <v>51309</v>
      </c>
    </row>
    <row r="1724" spans="40:45" x14ac:dyDescent="0.25">
      <c r="AN1724" s="106" t="s">
        <v>1124</v>
      </c>
      <c r="AO1724" s="106" t="s">
        <v>1118</v>
      </c>
      <c r="AP1724" s="106" t="s">
        <v>1006</v>
      </c>
      <c r="AQ1724" s="106" t="s">
        <v>1036</v>
      </c>
      <c r="AR1724" s="106" t="s">
        <v>1087</v>
      </c>
      <c r="AS1724" s="106">
        <v>22680</v>
      </c>
    </row>
    <row r="1725" spans="40:45" x14ac:dyDescent="0.25">
      <c r="AN1725" s="106" t="s">
        <v>1124</v>
      </c>
      <c r="AO1725" s="106" t="s">
        <v>1118</v>
      </c>
      <c r="AP1725" s="106" t="s">
        <v>1006</v>
      </c>
      <c r="AQ1725" s="106" t="s">
        <v>1037</v>
      </c>
      <c r="AR1725" s="106" t="s">
        <v>1087</v>
      </c>
      <c r="AS1725" s="106">
        <v>159424</v>
      </c>
    </row>
    <row r="1726" spans="40:45" x14ac:dyDescent="0.25">
      <c r="AN1726" s="106" t="s">
        <v>1124</v>
      </c>
      <c r="AO1726" s="106" t="s">
        <v>1118</v>
      </c>
      <c r="AP1726" s="106" t="s">
        <v>1006</v>
      </c>
      <c r="AQ1726" s="106" t="s">
        <v>1038</v>
      </c>
      <c r="AR1726" s="106" t="s">
        <v>1087</v>
      </c>
      <c r="AS1726" s="106">
        <v>32322</v>
      </c>
    </row>
    <row r="1727" spans="40:45" x14ac:dyDescent="0.25">
      <c r="AN1727" s="106" t="s">
        <v>1124</v>
      </c>
      <c r="AO1727" s="106" t="s">
        <v>1118</v>
      </c>
      <c r="AP1727" s="106" t="s">
        <v>1006</v>
      </c>
      <c r="AQ1727" s="106" t="s">
        <v>3</v>
      </c>
      <c r="AR1727" s="106" t="s">
        <v>1087</v>
      </c>
      <c r="AS1727" s="106">
        <v>1350696</v>
      </c>
    </row>
    <row r="1728" spans="40:45" x14ac:dyDescent="0.25">
      <c r="AN1728" s="106" t="s">
        <v>1125</v>
      </c>
      <c r="AO1728" s="106" t="s">
        <v>1117</v>
      </c>
      <c r="AP1728" s="106" t="s">
        <v>1040</v>
      </c>
      <c r="AQ1728" s="106" t="s">
        <v>1030</v>
      </c>
      <c r="AR1728" s="106" t="s">
        <v>1097</v>
      </c>
      <c r="AS1728" s="106">
        <v>1820</v>
      </c>
    </row>
    <row r="1729" spans="40:45" x14ac:dyDescent="0.25">
      <c r="AN1729" s="106" t="s">
        <v>1125</v>
      </c>
      <c r="AO1729" s="106" t="s">
        <v>1117</v>
      </c>
      <c r="AP1729" s="106" t="s">
        <v>1040</v>
      </c>
      <c r="AQ1729" s="106" t="s">
        <v>1031</v>
      </c>
      <c r="AR1729" s="106" t="s">
        <v>1097</v>
      </c>
      <c r="AS1729" s="106">
        <v>424</v>
      </c>
    </row>
    <row r="1730" spans="40:45" x14ac:dyDescent="0.25">
      <c r="AN1730" s="106" t="s">
        <v>1125</v>
      </c>
      <c r="AO1730" s="106" t="s">
        <v>1117</v>
      </c>
      <c r="AP1730" s="106" t="s">
        <v>1040</v>
      </c>
      <c r="AQ1730" s="106" t="s">
        <v>1032</v>
      </c>
      <c r="AR1730" s="106" t="s">
        <v>1097</v>
      </c>
      <c r="AS1730" s="106">
        <v>411</v>
      </c>
    </row>
    <row r="1731" spans="40:45" x14ac:dyDescent="0.25">
      <c r="AN1731" s="106" t="s">
        <v>1125</v>
      </c>
      <c r="AO1731" s="106" t="s">
        <v>1117</v>
      </c>
      <c r="AP1731" s="106" t="s">
        <v>1040</v>
      </c>
      <c r="AQ1731" s="106" t="s">
        <v>1033</v>
      </c>
      <c r="AR1731" s="106" t="s">
        <v>1097</v>
      </c>
      <c r="AS1731" s="106">
        <v>18461</v>
      </c>
    </row>
    <row r="1732" spans="40:45" x14ac:dyDescent="0.25">
      <c r="AN1732" s="106" t="s">
        <v>1125</v>
      </c>
      <c r="AO1732" s="106" t="s">
        <v>1117</v>
      </c>
      <c r="AP1732" s="106" t="s">
        <v>1040</v>
      </c>
      <c r="AQ1732" s="106" t="s">
        <v>1034</v>
      </c>
      <c r="AR1732" s="106" t="s">
        <v>1097</v>
      </c>
      <c r="AS1732" s="106">
        <v>258</v>
      </c>
    </row>
    <row r="1733" spans="40:45" x14ac:dyDescent="0.25">
      <c r="AN1733" s="106" t="s">
        <v>1125</v>
      </c>
      <c r="AO1733" s="106" t="s">
        <v>1117</v>
      </c>
      <c r="AP1733" s="106" t="s">
        <v>1040</v>
      </c>
      <c r="AQ1733" s="106" t="s">
        <v>1035</v>
      </c>
      <c r="AR1733" s="106" t="s">
        <v>1097</v>
      </c>
      <c r="AS1733" s="106">
        <v>10180</v>
      </c>
    </row>
    <row r="1734" spans="40:45" x14ac:dyDescent="0.25">
      <c r="AN1734" s="106" t="s">
        <v>1125</v>
      </c>
      <c r="AO1734" s="106" t="s">
        <v>1117</v>
      </c>
      <c r="AP1734" s="106" t="s">
        <v>1040</v>
      </c>
      <c r="AQ1734" s="106" t="s">
        <v>1036</v>
      </c>
      <c r="AR1734" s="106" t="s">
        <v>1097</v>
      </c>
      <c r="AS1734" s="106">
        <v>295</v>
      </c>
    </row>
    <row r="1735" spans="40:45" x14ac:dyDescent="0.25">
      <c r="AN1735" s="106" t="s">
        <v>1125</v>
      </c>
      <c r="AO1735" s="106" t="s">
        <v>1117</v>
      </c>
      <c r="AP1735" s="106" t="s">
        <v>1040</v>
      </c>
      <c r="AQ1735" s="106" t="s">
        <v>1037</v>
      </c>
      <c r="AR1735" s="106" t="s">
        <v>1097</v>
      </c>
      <c r="AS1735" s="106">
        <v>7798</v>
      </c>
    </row>
    <row r="1736" spans="40:45" x14ac:dyDescent="0.25">
      <c r="AN1736" s="106" t="s">
        <v>1125</v>
      </c>
      <c r="AO1736" s="106" t="s">
        <v>1117</v>
      </c>
      <c r="AP1736" s="106" t="s">
        <v>1040</v>
      </c>
      <c r="AQ1736" s="106" t="s">
        <v>1038</v>
      </c>
      <c r="AR1736" s="106" t="s">
        <v>1097</v>
      </c>
      <c r="AS1736" s="106">
        <v>8521</v>
      </c>
    </row>
    <row r="1737" spans="40:45" x14ac:dyDescent="0.25">
      <c r="AN1737" s="106" t="s">
        <v>1125</v>
      </c>
      <c r="AO1737" s="106" t="s">
        <v>1117</v>
      </c>
      <c r="AP1737" s="106" t="s">
        <v>1040</v>
      </c>
      <c r="AQ1737" s="106" t="s">
        <v>3</v>
      </c>
      <c r="AR1737" s="106" t="s">
        <v>1097</v>
      </c>
      <c r="AS1737" s="106">
        <v>48168</v>
      </c>
    </row>
    <row r="1738" spans="40:45" x14ac:dyDescent="0.25">
      <c r="AN1738" s="106" t="s">
        <v>1125</v>
      </c>
      <c r="AO1738" s="106" t="s">
        <v>1117</v>
      </c>
      <c r="AP1738" s="106" t="s">
        <v>1005</v>
      </c>
      <c r="AQ1738" s="106" t="s">
        <v>1030</v>
      </c>
      <c r="AR1738" s="106" t="s">
        <v>1097</v>
      </c>
      <c r="AS1738" s="106">
        <v>1655</v>
      </c>
    </row>
    <row r="1739" spans="40:45" x14ac:dyDescent="0.25">
      <c r="AN1739" s="106" t="s">
        <v>1125</v>
      </c>
      <c r="AO1739" s="106" t="s">
        <v>1117</v>
      </c>
      <c r="AP1739" s="106" t="s">
        <v>1005</v>
      </c>
      <c r="AQ1739" s="106" t="s">
        <v>1031</v>
      </c>
      <c r="AR1739" s="106" t="s">
        <v>1097</v>
      </c>
      <c r="AS1739" s="106">
        <v>350</v>
      </c>
    </row>
    <row r="1740" spans="40:45" x14ac:dyDescent="0.25">
      <c r="AN1740" s="106" t="s">
        <v>1125</v>
      </c>
      <c r="AO1740" s="106" t="s">
        <v>1117</v>
      </c>
      <c r="AP1740" s="106" t="s">
        <v>1005</v>
      </c>
      <c r="AQ1740" s="106" t="s">
        <v>1032</v>
      </c>
      <c r="AR1740" s="106" t="s">
        <v>1097</v>
      </c>
      <c r="AS1740" s="106">
        <v>380</v>
      </c>
    </row>
    <row r="1741" spans="40:45" x14ac:dyDescent="0.25">
      <c r="AN1741" s="106" t="s">
        <v>1125</v>
      </c>
      <c r="AO1741" s="106" t="s">
        <v>1117</v>
      </c>
      <c r="AP1741" s="106" t="s">
        <v>1005</v>
      </c>
      <c r="AQ1741" s="106" t="s">
        <v>1033</v>
      </c>
      <c r="AR1741" s="106" t="s">
        <v>1097</v>
      </c>
      <c r="AS1741" s="106">
        <v>16717</v>
      </c>
    </row>
    <row r="1742" spans="40:45" x14ac:dyDescent="0.25">
      <c r="AN1742" s="106" t="s">
        <v>1125</v>
      </c>
      <c r="AO1742" s="106" t="s">
        <v>1117</v>
      </c>
      <c r="AP1742" s="106" t="s">
        <v>1005</v>
      </c>
      <c r="AQ1742" s="106" t="s">
        <v>1034</v>
      </c>
      <c r="AR1742" s="106" t="s">
        <v>1097</v>
      </c>
      <c r="AS1742" s="106">
        <v>183</v>
      </c>
    </row>
    <row r="1743" spans="40:45" x14ac:dyDescent="0.25">
      <c r="AN1743" s="106" t="s">
        <v>1125</v>
      </c>
      <c r="AO1743" s="106" t="s">
        <v>1117</v>
      </c>
      <c r="AP1743" s="106" t="s">
        <v>1005</v>
      </c>
      <c r="AQ1743" s="106" t="s">
        <v>1035</v>
      </c>
      <c r="AR1743" s="106" t="s">
        <v>1097</v>
      </c>
      <c r="AS1743" s="106">
        <v>9285</v>
      </c>
    </row>
    <row r="1744" spans="40:45" x14ac:dyDescent="0.25">
      <c r="AN1744" s="106" t="s">
        <v>1125</v>
      </c>
      <c r="AO1744" s="106" t="s">
        <v>1117</v>
      </c>
      <c r="AP1744" s="106" t="s">
        <v>1005</v>
      </c>
      <c r="AQ1744" s="106" t="s">
        <v>1036</v>
      </c>
      <c r="AR1744" s="106" t="s">
        <v>1097</v>
      </c>
      <c r="AS1744" s="106">
        <v>295</v>
      </c>
    </row>
    <row r="1745" spans="40:45" x14ac:dyDescent="0.25">
      <c r="AN1745" s="106" t="s">
        <v>1125</v>
      </c>
      <c r="AO1745" s="106" t="s">
        <v>1117</v>
      </c>
      <c r="AP1745" s="106" t="s">
        <v>1005</v>
      </c>
      <c r="AQ1745" s="106" t="s">
        <v>1037</v>
      </c>
      <c r="AR1745" s="106" t="s">
        <v>1097</v>
      </c>
      <c r="AS1745" s="106">
        <v>7774</v>
      </c>
    </row>
    <row r="1746" spans="40:45" x14ac:dyDescent="0.25">
      <c r="AN1746" s="106" t="s">
        <v>1125</v>
      </c>
      <c r="AO1746" s="106" t="s">
        <v>1117</v>
      </c>
      <c r="AP1746" s="106" t="s">
        <v>1005</v>
      </c>
      <c r="AQ1746" s="106" t="s">
        <v>1038</v>
      </c>
      <c r="AR1746" s="106" t="s">
        <v>1097</v>
      </c>
      <c r="AS1746" s="106">
        <v>8318</v>
      </c>
    </row>
    <row r="1747" spans="40:45" x14ac:dyDescent="0.25">
      <c r="AN1747" s="106" t="s">
        <v>1125</v>
      </c>
      <c r="AO1747" s="106"/>
      <c r="AP1747" s="106"/>
      <c r="AQ1747" s="106" t="s">
        <v>3</v>
      </c>
      <c r="AR1747" s="106"/>
      <c r="AS1747" s="106">
        <v>44957</v>
      </c>
    </row>
    <row r="1748" spans="40:45" x14ac:dyDescent="0.25">
      <c r="AN1748" s="106" t="s">
        <v>1125</v>
      </c>
      <c r="AO1748" s="106" t="s">
        <v>1117</v>
      </c>
      <c r="AP1748" s="106" t="s">
        <v>1006</v>
      </c>
      <c r="AQ1748" s="106" t="s">
        <v>1030</v>
      </c>
      <c r="AR1748" s="106" t="s">
        <v>1097</v>
      </c>
      <c r="AS1748" s="106">
        <v>165</v>
      </c>
    </row>
    <row r="1749" spans="40:45" x14ac:dyDescent="0.25">
      <c r="AN1749" s="106" t="s">
        <v>1125</v>
      </c>
      <c r="AO1749" s="106" t="s">
        <v>1117</v>
      </c>
      <c r="AP1749" s="106" t="s">
        <v>1006</v>
      </c>
      <c r="AQ1749" s="106" t="s">
        <v>1031</v>
      </c>
      <c r="AR1749" s="106" t="s">
        <v>1097</v>
      </c>
      <c r="AS1749" s="106">
        <v>74</v>
      </c>
    </row>
    <row r="1750" spans="40:45" x14ac:dyDescent="0.25">
      <c r="AN1750" s="106" t="s">
        <v>1125</v>
      </c>
      <c r="AO1750" s="106" t="s">
        <v>1117</v>
      </c>
      <c r="AP1750" s="106" t="s">
        <v>1006</v>
      </c>
      <c r="AQ1750" s="106" t="s">
        <v>1032</v>
      </c>
      <c r="AR1750" s="106" t="s">
        <v>1097</v>
      </c>
      <c r="AS1750" s="106">
        <v>31</v>
      </c>
    </row>
    <row r="1751" spans="40:45" x14ac:dyDescent="0.25">
      <c r="AN1751" s="106" t="s">
        <v>1125</v>
      </c>
      <c r="AO1751" s="106" t="s">
        <v>1117</v>
      </c>
      <c r="AP1751" s="106" t="s">
        <v>1006</v>
      </c>
      <c r="AQ1751" s="106" t="s">
        <v>1033</v>
      </c>
      <c r="AR1751" s="106" t="s">
        <v>1097</v>
      </c>
      <c r="AS1751" s="106">
        <v>1744</v>
      </c>
    </row>
    <row r="1752" spans="40:45" x14ac:dyDescent="0.25">
      <c r="AN1752" s="106" t="s">
        <v>1125</v>
      </c>
      <c r="AO1752" s="106" t="s">
        <v>1117</v>
      </c>
      <c r="AP1752" s="106" t="s">
        <v>1006</v>
      </c>
      <c r="AQ1752" s="106" t="s">
        <v>1034</v>
      </c>
      <c r="AR1752" s="106" t="s">
        <v>1097</v>
      </c>
      <c r="AS1752" s="106">
        <v>75</v>
      </c>
    </row>
    <row r="1753" spans="40:45" x14ac:dyDescent="0.25">
      <c r="AN1753" s="106" t="s">
        <v>1125</v>
      </c>
      <c r="AO1753" s="106" t="s">
        <v>1117</v>
      </c>
      <c r="AP1753" s="106" t="s">
        <v>1006</v>
      </c>
      <c r="AQ1753" s="106" t="s">
        <v>1035</v>
      </c>
      <c r="AR1753" s="106" t="s">
        <v>1097</v>
      </c>
      <c r="AS1753" s="106">
        <v>894</v>
      </c>
    </row>
    <row r="1754" spans="40:45" x14ac:dyDescent="0.25">
      <c r="AN1754" s="106" t="s">
        <v>1125</v>
      </c>
      <c r="AO1754" s="106" t="s">
        <v>1117</v>
      </c>
      <c r="AP1754" s="106" t="s">
        <v>1006</v>
      </c>
      <c r="AQ1754" s="106" t="s">
        <v>1036</v>
      </c>
      <c r="AR1754" s="106" t="s">
        <v>1097</v>
      </c>
      <c r="AS1754" s="106"/>
    </row>
    <row r="1755" spans="40:45" x14ac:dyDescent="0.25">
      <c r="AN1755" s="106" t="s">
        <v>1125</v>
      </c>
      <c r="AO1755" s="106" t="s">
        <v>1117</v>
      </c>
      <c r="AP1755" s="106" t="s">
        <v>1006</v>
      </c>
      <c r="AQ1755" s="106" t="s">
        <v>1037</v>
      </c>
      <c r="AR1755" s="106" t="s">
        <v>1097</v>
      </c>
      <c r="AS1755" s="106">
        <v>24</v>
      </c>
    </row>
    <row r="1756" spans="40:45" x14ac:dyDescent="0.25">
      <c r="AN1756" s="106" t="s">
        <v>1125</v>
      </c>
      <c r="AO1756" s="106" t="s">
        <v>1117</v>
      </c>
      <c r="AP1756" s="106" t="s">
        <v>1006</v>
      </c>
      <c r="AQ1756" s="106" t="s">
        <v>1038</v>
      </c>
      <c r="AR1756" s="106" t="s">
        <v>1097</v>
      </c>
      <c r="AS1756" s="106">
        <v>203</v>
      </c>
    </row>
    <row r="1757" spans="40:45" x14ac:dyDescent="0.25">
      <c r="AN1757" s="106" t="s">
        <v>1125</v>
      </c>
      <c r="AO1757" s="106"/>
      <c r="AP1757" s="106"/>
      <c r="AQ1757" s="106" t="s">
        <v>3</v>
      </c>
      <c r="AR1757" s="106" t="s">
        <v>1087</v>
      </c>
      <c r="AS1757" s="106">
        <v>3211</v>
      </c>
    </row>
    <row r="1758" spans="40:45" x14ac:dyDescent="0.25">
      <c r="AN1758" s="106" t="s">
        <v>1125</v>
      </c>
      <c r="AO1758" s="106" t="s">
        <v>1118</v>
      </c>
      <c r="AP1758" s="106" t="s">
        <v>1040</v>
      </c>
      <c r="AQ1758" s="106" t="s">
        <v>1030</v>
      </c>
      <c r="AR1758" s="106" t="s">
        <v>1087</v>
      </c>
      <c r="AS1758" s="106">
        <v>3145</v>
      </c>
    </row>
    <row r="1759" spans="40:45" x14ac:dyDescent="0.25">
      <c r="AN1759" s="106" t="s">
        <v>1125</v>
      </c>
      <c r="AO1759" s="106" t="s">
        <v>1118</v>
      </c>
      <c r="AP1759" s="106" t="s">
        <v>1040</v>
      </c>
      <c r="AQ1759" s="106" t="s">
        <v>1031</v>
      </c>
      <c r="AR1759" s="106" t="s">
        <v>1087</v>
      </c>
      <c r="AS1759" s="106">
        <v>817</v>
      </c>
    </row>
    <row r="1760" spans="40:45" x14ac:dyDescent="0.25">
      <c r="AN1760" s="106" t="s">
        <v>1125</v>
      </c>
      <c r="AO1760" s="106" t="s">
        <v>1118</v>
      </c>
      <c r="AP1760" s="106" t="s">
        <v>1040</v>
      </c>
      <c r="AQ1760" s="106" t="s">
        <v>1032</v>
      </c>
      <c r="AR1760" s="106" t="s">
        <v>1087</v>
      </c>
      <c r="AS1760" s="106">
        <v>741</v>
      </c>
    </row>
    <row r="1761" spans="40:45" x14ac:dyDescent="0.25">
      <c r="AN1761" s="106" t="s">
        <v>1125</v>
      </c>
      <c r="AO1761" s="106" t="s">
        <v>1118</v>
      </c>
      <c r="AP1761" s="106" t="s">
        <v>1040</v>
      </c>
      <c r="AQ1761" s="106" t="s">
        <v>1033</v>
      </c>
      <c r="AR1761" s="106" t="s">
        <v>1087</v>
      </c>
      <c r="AS1761" s="106">
        <v>29767</v>
      </c>
    </row>
    <row r="1762" spans="40:45" x14ac:dyDescent="0.25">
      <c r="AN1762" s="106" t="s">
        <v>1125</v>
      </c>
      <c r="AO1762" s="106" t="s">
        <v>1118</v>
      </c>
      <c r="AP1762" s="106" t="s">
        <v>1040</v>
      </c>
      <c r="AQ1762" s="106" t="s">
        <v>1034</v>
      </c>
      <c r="AR1762" s="106" t="s">
        <v>1087</v>
      </c>
      <c r="AS1762" s="106">
        <v>509</v>
      </c>
    </row>
    <row r="1763" spans="40:45" x14ac:dyDescent="0.25">
      <c r="AN1763" s="106" t="s">
        <v>1125</v>
      </c>
      <c r="AO1763" s="106" t="s">
        <v>1118</v>
      </c>
      <c r="AP1763" s="106" t="s">
        <v>1040</v>
      </c>
      <c r="AQ1763" s="106" t="s">
        <v>1035</v>
      </c>
      <c r="AR1763" s="106" t="s">
        <v>1087</v>
      </c>
      <c r="AS1763" s="106">
        <v>20487</v>
      </c>
    </row>
    <row r="1764" spans="40:45" x14ac:dyDescent="0.25">
      <c r="AN1764" s="106" t="s">
        <v>1125</v>
      </c>
      <c r="AO1764" s="106" t="s">
        <v>1118</v>
      </c>
      <c r="AP1764" s="106" t="s">
        <v>1040</v>
      </c>
      <c r="AQ1764" s="106" t="s">
        <v>1036</v>
      </c>
      <c r="AR1764" s="106" t="s">
        <v>1087</v>
      </c>
      <c r="AS1764" s="106">
        <v>413</v>
      </c>
    </row>
    <row r="1765" spans="40:45" x14ac:dyDescent="0.25">
      <c r="AN1765" s="106" t="s">
        <v>1125</v>
      </c>
      <c r="AO1765" s="106" t="s">
        <v>1118</v>
      </c>
      <c r="AP1765" s="106" t="s">
        <v>1040</v>
      </c>
      <c r="AQ1765" s="106" t="s">
        <v>1037</v>
      </c>
      <c r="AR1765" s="106" t="s">
        <v>1087</v>
      </c>
      <c r="AS1765" s="106">
        <v>11703</v>
      </c>
    </row>
    <row r="1766" spans="40:45" x14ac:dyDescent="0.25">
      <c r="AN1766" s="106" t="s">
        <v>1125</v>
      </c>
      <c r="AO1766" s="106" t="s">
        <v>1118</v>
      </c>
      <c r="AP1766" s="106" t="s">
        <v>1040</v>
      </c>
      <c r="AQ1766" s="106" t="s">
        <v>1038</v>
      </c>
      <c r="AR1766" s="106" t="s">
        <v>1087</v>
      </c>
      <c r="AS1766" s="106">
        <v>13889</v>
      </c>
    </row>
    <row r="1767" spans="40:45" x14ac:dyDescent="0.25">
      <c r="AN1767" s="106" t="s">
        <v>1125</v>
      </c>
      <c r="AO1767" s="106"/>
      <c r="AP1767" s="106"/>
      <c r="AQ1767" s="106" t="s">
        <v>3</v>
      </c>
      <c r="AR1767" s="106"/>
      <c r="AS1767" s="106">
        <v>81471</v>
      </c>
    </row>
    <row r="1768" spans="40:45" x14ac:dyDescent="0.25">
      <c r="AN1768" s="106" t="s">
        <v>1125</v>
      </c>
      <c r="AO1768" s="106" t="s">
        <v>1118</v>
      </c>
      <c r="AP1768" s="106" t="s">
        <v>1005</v>
      </c>
      <c r="AQ1768" s="106" t="s">
        <v>1030</v>
      </c>
      <c r="AR1768" s="106" t="s">
        <v>1087</v>
      </c>
      <c r="AS1768" s="106">
        <v>2509</v>
      </c>
    </row>
    <row r="1769" spans="40:45" x14ac:dyDescent="0.25">
      <c r="AN1769" s="106" t="s">
        <v>1125</v>
      </c>
      <c r="AO1769" s="106" t="s">
        <v>1118</v>
      </c>
      <c r="AP1769" s="106" t="s">
        <v>1005</v>
      </c>
      <c r="AQ1769" s="106" t="s">
        <v>1031</v>
      </c>
      <c r="AR1769" s="106" t="s">
        <v>1087</v>
      </c>
      <c r="AS1769" s="106">
        <v>525</v>
      </c>
    </row>
    <row r="1770" spans="40:45" x14ac:dyDescent="0.25">
      <c r="AN1770" s="106" t="s">
        <v>1125</v>
      </c>
      <c r="AO1770" s="106" t="s">
        <v>1118</v>
      </c>
      <c r="AP1770" s="106" t="s">
        <v>1005</v>
      </c>
      <c r="AQ1770" s="106" t="s">
        <v>1032</v>
      </c>
      <c r="AR1770" s="106" t="s">
        <v>1087</v>
      </c>
      <c r="AS1770" s="106">
        <v>570</v>
      </c>
    </row>
    <row r="1771" spans="40:45" x14ac:dyDescent="0.25">
      <c r="AN1771" s="106" t="s">
        <v>1125</v>
      </c>
      <c r="AO1771" s="106" t="s">
        <v>1118</v>
      </c>
      <c r="AP1771" s="106" t="s">
        <v>1005</v>
      </c>
      <c r="AQ1771" s="106" t="s">
        <v>1033</v>
      </c>
      <c r="AR1771" s="106" t="s">
        <v>1087</v>
      </c>
      <c r="AS1771" s="106">
        <v>25751</v>
      </c>
    </row>
    <row r="1772" spans="40:45" x14ac:dyDescent="0.25">
      <c r="AN1772" s="106" t="s">
        <v>1125</v>
      </c>
      <c r="AO1772" s="106" t="s">
        <v>1118</v>
      </c>
      <c r="AP1772" s="106" t="s">
        <v>1005</v>
      </c>
      <c r="AQ1772" s="106" t="s">
        <v>1034</v>
      </c>
      <c r="AR1772" s="106" t="s">
        <v>1087</v>
      </c>
      <c r="AS1772" s="106">
        <v>209</v>
      </c>
    </row>
    <row r="1773" spans="40:45" x14ac:dyDescent="0.25">
      <c r="AN1773" s="106" t="s">
        <v>1125</v>
      </c>
      <c r="AO1773" s="106" t="s">
        <v>1118</v>
      </c>
      <c r="AP1773" s="106" t="s">
        <v>1005</v>
      </c>
      <c r="AQ1773" s="106" t="s">
        <v>1035</v>
      </c>
      <c r="AR1773" s="106" t="s">
        <v>1087</v>
      </c>
      <c r="AS1773" s="106">
        <v>15067</v>
      </c>
    </row>
    <row r="1774" spans="40:45" x14ac:dyDescent="0.25">
      <c r="AN1774" s="106" t="s">
        <v>1125</v>
      </c>
      <c r="AO1774" s="106" t="s">
        <v>1118</v>
      </c>
      <c r="AP1774" s="106" t="s">
        <v>1005</v>
      </c>
      <c r="AQ1774" s="106" t="s">
        <v>1036</v>
      </c>
      <c r="AR1774" s="106" t="s">
        <v>1087</v>
      </c>
      <c r="AS1774" s="106">
        <v>413</v>
      </c>
    </row>
    <row r="1775" spans="40:45" x14ac:dyDescent="0.25">
      <c r="AN1775" s="106" t="s">
        <v>1125</v>
      </c>
      <c r="AO1775" s="106" t="s">
        <v>1118</v>
      </c>
      <c r="AP1775" s="106" t="s">
        <v>1005</v>
      </c>
      <c r="AQ1775" s="106" t="s">
        <v>1037</v>
      </c>
      <c r="AR1775" s="106" t="s">
        <v>1087</v>
      </c>
      <c r="AS1775" s="106">
        <v>11606</v>
      </c>
    </row>
    <row r="1776" spans="40:45" x14ac:dyDescent="0.25">
      <c r="AN1776" s="106" t="s">
        <v>1125</v>
      </c>
      <c r="AO1776" s="106" t="s">
        <v>1118</v>
      </c>
      <c r="AP1776" s="106" t="s">
        <v>1005</v>
      </c>
      <c r="AQ1776" s="106" t="s">
        <v>1038</v>
      </c>
      <c r="AR1776" s="106" t="s">
        <v>1087</v>
      </c>
      <c r="AS1776" s="106">
        <v>12992</v>
      </c>
    </row>
    <row r="1777" spans="40:45" x14ac:dyDescent="0.25">
      <c r="AN1777" s="106" t="s">
        <v>1125</v>
      </c>
      <c r="AO1777" s="106"/>
      <c r="AP1777" s="106"/>
      <c r="AQ1777" s="106" t="s">
        <v>3</v>
      </c>
      <c r="AR1777" s="106"/>
      <c r="AS1777" s="106">
        <v>69642</v>
      </c>
    </row>
    <row r="1778" spans="40:45" x14ac:dyDescent="0.25">
      <c r="AN1778" s="106" t="s">
        <v>1125</v>
      </c>
      <c r="AO1778" s="106" t="s">
        <v>1118</v>
      </c>
      <c r="AP1778" s="106" t="s">
        <v>1006</v>
      </c>
      <c r="AQ1778" s="106" t="s">
        <v>1030</v>
      </c>
      <c r="AR1778" s="106" t="s">
        <v>1087</v>
      </c>
      <c r="AS1778" s="106">
        <v>636</v>
      </c>
    </row>
    <row r="1779" spans="40:45" x14ac:dyDescent="0.25">
      <c r="AN1779" s="106" t="s">
        <v>1125</v>
      </c>
      <c r="AO1779" s="106" t="s">
        <v>1118</v>
      </c>
      <c r="AP1779" s="106" t="s">
        <v>1006</v>
      </c>
      <c r="AQ1779" s="106" t="s">
        <v>1031</v>
      </c>
      <c r="AR1779" s="106" t="s">
        <v>1087</v>
      </c>
      <c r="AS1779" s="106">
        <v>292</v>
      </c>
    </row>
    <row r="1780" spans="40:45" x14ac:dyDescent="0.25">
      <c r="AN1780" s="106" t="s">
        <v>1125</v>
      </c>
      <c r="AO1780" s="106" t="s">
        <v>1118</v>
      </c>
      <c r="AP1780" s="106" t="s">
        <v>1006</v>
      </c>
      <c r="AQ1780" s="106" t="s">
        <v>1032</v>
      </c>
      <c r="AR1780" s="106" t="s">
        <v>1087</v>
      </c>
      <c r="AS1780" s="106">
        <v>171</v>
      </c>
    </row>
    <row r="1781" spans="40:45" x14ac:dyDescent="0.25">
      <c r="AN1781" s="106" t="s">
        <v>1125</v>
      </c>
      <c r="AO1781" s="106" t="s">
        <v>1118</v>
      </c>
      <c r="AP1781" s="106" t="s">
        <v>1006</v>
      </c>
      <c r="AQ1781" s="106" t="s">
        <v>1033</v>
      </c>
      <c r="AR1781" s="106" t="s">
        <v>1087</v>
      </c>
      <c r="AS1781" s="106">
        <v>4016</v>
      </c>
    </row>
    <row r="1782" spans="40:45" x14ac:dyDescent="0.25">
      <c r="AN1782" s="106" t="s">
        <v>1125</v>
      </c>
      <c r="AO1782" s="106" t="s">
        <v>1118</v>
      </c>
      <c r="AP1782" s="106" t="s">
        <v>1006</v>
      </c>
      <c r="AQ1782" s="106" t="s">
        <v>1034</v>
      </c>
      <c r="AR1782" s="106" t="s">
        <v>1087</v>
      </c>
      <c r="AS1782" s="106">
        <v>300</v>
      </c>
    </row>
    <row r="1783" spans="40:45" x14ac:dyDescent="0.25">
      <c r="AN1783" s="106" t="s">
        <v>1125</v>
      </c>
      <c r="AO1783" s="106" t="s">
        <v>1118</v>
      </c>
      <c r="AP1783" s="106" t="s">
        <v>1006</v>
      </c>
      <c r="AQ1783" s="106" t="s">
        <v>1035</v>
      </c>
      <c r="AR1783" s="106" t="s">
        <v>1087</v>
      </c>
      <c r="AS1783" s="106">
        <v>5420</v>
      </c>
    </row>
    <row r="1784" spans="40:45" x14ac:dyDescent="0.25">
      <c r="AN1784" s="106" t="s">
        <v>1125</v>
      </c>
      <c r="AO1784" s="106" t="s">
        <v>1118</v>
      </c>
      <c r="AP1784" s="106" t="s">
        <v>1006</v>
      </c>
      <c r="AQ1784" s="106" t="s">
        <v>1036</v>
      </c>
      <c r="AR1784" s="106" t="s">
        <v>1087</v>
      </c>
      <c r="AS1784" s="106"/>
    </row>
    <row r="1785" spans="40:45" x14ac:dyDescent="0.25">
      <c r="AN1785" s="106" t="s">
        <v>1125</v>
      </c>
      <c r="AO1785" s="106" t="s">
        <v>1118</v>
      </c>
      <c r="AP1785" s="106" t="s">
        <v>1006</v>
      </c>
      <c r="AQ1785" s="106" t="s">
        <v>1037</v>
      </c>
      <c r="AR1785" s="106" t="s">
        <v>1087</v>
      </c>
      <c r="AS1785" s="106">
        <v>97</v>
      </c>
    </row>
    <row r="1786" spans="40:45" x14ac:dyDescent="0.25">
      <c r="AN1786" s="106" t="s">
        <v>1125</v>
      </c>
      <c r="AO1786" s="106" t="s">
        <v>1118</v>
      </c>
      <c r="AP1786" s="106" t="s">
        <v>1006</v>
      </c>
      <c r="AQ1786" s="106" t="s">
        <v>1038</v>
      </c>
      <c r="AR1786" s="106" t="s">
        <v>1087</v>
      </c>
      <c r="AS1786" s="106">
        <v>897</v>
      </c>
    </row>
    <row r="1787" spans="40:45" x14ac:dyDescent="0.25">
      <c r="AN1787" s="106" t="s">
        <v>1125</v>
      </c>
      <c r="AO1787" s="106"/>
      <c r="AP1787" s="106"/>
      <c r="AQ1787" s="106" t="s">
        <v>3</v>
      </c>
      <c r="AR1787" s="106" t="s">
        <v>1087</v>
      </c>
      <c r="AS1787" s="106">
        <v>11829</v>
      </c>
    </row>
    <row r="1788" spans="40:45" x14ac:dyDescent="0.25">
      <c r="AN1788" s="106" t="s">
        <v>981</v>
      </c>
      <c r="AO1788" s="106" t="s">
        <v>1117</v>
      </c>
      <c r="AP1788" s="106" t="s">
        <v>1040</v>
      </c>
      <c r="AQ1788" s="106" t="s">
        <v>1030</v>
      </c>
      <c r="AR1788" s="106" t="s">
        <v>1097</v>
      </c>
      <c r="AS1788" s="106">
        <v>152959</v>
      </c>
    </row>
    <row r="1789" spans="40:45" x14ac:dyDescent="0.25">
      <c r="AN1789" s="106" t="s">
        <v>981</v>
      </c>
      <c r="AO1789" s="106" t="s">
        <v>1117</v>
      </c>
      <c r="AP1789" s="106" t="s">
        <v>1040</v>
      </c>
      <c r="AQ1789" s="106" t="s">
        <v>1031</v>
      </c>
      <c r="AR1789" s="106" t="s">
        <v>1097</v>
      </c>
      <c r="AS1789" s="106">
        <v>4315</v>
      </c>
    </row>
    <row r="1790" spans="40:45" x14ac:dyDescent="0.25">
      <c r="AN1790" s="106" t="s">
        <v>981</v>
      </c>
      <c r="AO1790" s="106" t="s">
        <v>1117</v>
      </c>
      <c r="AP1790" s="106" t="s">
        <v>1040</v>
      </c>
      <c r="AQ1790" s="106" t="s">
        <v>1032</v>
      </c>
      <c r="AR1790" s="106" t="s">
        <v>1097</v>
      </c>
      <c r="AS1790" s="106">
        <v>33553</v>
      </c>
    </row>
    <row r="1791" spans="40:45" x14ac:dyDescent="0.25">
      <c r="AN1791" s="106" t="s">
        <v>981</v>
      </c>
      <c r="AO1791" s="106" t="s">
        <v>1117</v>
      </c>
      <c r="AP1791" s="106" t="s">
        <v>1040</v>
      </c>
      <c r="AQ1791" s="106" t="s">
        <v>1033</v>
      </c>
      <c r="AR1791" s="106" t="s">
        <v>1097</v>
      </c>
      <c r="AS1791" s="106">
        <v>97279</v>
      </c>
    </row>
    <row r="1792" spans="40:45" x14ac:dyDescent="0.25">
      <c r="AN1792" s="106" t="s">
        <v>981</v>
      </c>
      <c r="AO1792" s="106" t="s">
        <v>1117</v>
      </c>
      <c r="AP1792" s="106" t="s">
        <v>1040</v>
      </c>
      <c r="AQ1792" s="106" t="s">
        <v>1034</v>
      </c>
      <c r="AR1792" s="106" t="s">
        <v>1097</v>
      </c>
      <c r="AS1792" s="106">
        <v>15325</v>
      </c>
    </row>
    <row r="1793" spans="40:45" x14ac:dyDescent="0.25">
      <c r="AN1793" s="106" t="s">
        <v>981</v>
      </c>
      <c r="AO1793" s="106" t="s">
        <v>1117</v>
      </c>
      <c r="AP1793" s="106" t="s">
        <v>1040</v>
      </c>
      <c r="AQ1793" s="106" t="s">
        <v>1035</v>
      </c>
      <c r="AR1793" s="106" t="s">
        <v>1097</v>
      </c>
      <c r="AS1793" s="106">
        <v>7586</v>
      </c>
    </row>
    <row r="1794" spans="40:45" x14ac:dyDescent="0.25">
      <c r="AN1794" s="106" t="s">
        <v>981</v>
      </c>
      <c r="AO1794" s="106" t="s">
        <v>1117</v>
      </c>
      <c r="AP1794" s="106" t="s">
        <v>1040</v>
      </c>
      <c r="AQ1794" s="106" t="s">
        <v>1036</v>
      </c>
      <c r="AR1794" s="106" t="s">
        <v>1097</v>
      </c>
      <c r="AS1794" s="106">
        <v>1682</v>
      </c>
    </row>
    <row r="1795" spans="40:45" x14ac:dyDescent="0.25">
      <c r="AN1795" s="106" t="s">
        <v>981</v>
      </c>
      <c r="AO1795" s="106" t="s">
        <v>1117</v>
      </c>
      <c r="AP1795" s="106" t="s">
        <v>1040</v>
      </c>
      <c r="AQ1795" s="106" t="s">
        <v>1037</v>
      </c>
      <c r="AR1795" s="106" t="s">
        <v>1097</v>
      </c>
      <c r="AS1795" s="106">
        <v>2396</v>
      </c>
    </row>
    <row r="1796" spans="40:45" x14ac:dyDescent="0.25">
      <c r="AN1796" s="106" t="s">
        <v>981</v>
      </c>
      <c r="AO1796" s="106" t="s">
        <v>1117</v>
      </c>
      <c r="AP1796" s="106" t="s">
        <v>1040</v>
      </c>
      <c r="AQ1796" s="106" t="s">
        <v>1038</v>
      </c>
      <c r="AR1796" s="106" t="s">
        <v>1097</v>
      </c>
      <c r="AS1796" s="106">
        <v>10815</v>
      </c>
    </row>
    <row r="1797" spans="40:45" x14ac:dyDescent="0.25">
      <c r="AN1797" s="106" t="s">
        <v>981</v>
      </c>
      <c r="AO1797" s="106"/>
      <c r="AP1797" s="106"/>
      <c r="AQ1797" s="106" t="s">
        <v>3</v>
      </c>
      <c r="AR1797" s="106"/>
      <c r="AS1797" s="106">
        <v>325910</v>
      </c>
    </row>
    <row r="1798" spans="40:45" x14ac:dyDescent="0.25">
      <c r="AN1798" s="106" t="s">
        <v>981</v>
      </c>
      <c r="AO1798" s="106" t="s">
        <v>1117</v>
      </c>
      <c r="AP1798" s="106" t="s">
        <v>1005</v>
      </c>
      <c r="AQ1798" s="106" t="s">
        <v>1030</v>
      </c>
      <c r="AR1798" s="106" t="s">
        <v>1097</v>
      </c>
      <c r="AS1798" s="106">
        <v>149163</v>
      </c>
    </row>
    <row r="1799" spans="40:45" x14ac:dyDescent="0.25">
      <c r="AN1799" s="106" t="s">
        <v>981</v>
      </c>
      <c r="AO1799" s="106" t="s">
        <v>1117</v>
      </c>
      <c r="AP1799" s="106" t="s">
        <v>1005</v>
      </c>
      <c r="AQ1799" s="106" t="s">
        <v>1031</v>
      </c>
      <c r="AR1799" s="106" t="s">
        <v>1097</v>
      </c>
      <c r="AS1799" s="106">
        <v>2693</v>
      </c>
    </row>
    <row r="1800" spans="40:45" x14ac:dyDescent="0.25">
      <c r="AN1800" s="106" t="s">
        <v>981</v>
      </c>
      <c r="AO1800" s="106" t="s">
        <v>1117</v>
      </c>
      <c r="AP1800" s="106" t="s">
        <v>1005</v>
      </c>
      <c r="AQ1800" s="106" t="s">
        <v>1032</v>
      </c>
      <c r="AR1800" s="106" t="s">
        <v>1097</v>
      </c>
      <c r="AS1800" s="106">
        <v>2199</v>
      </c>
    </row>
    <row r="1801" spans="40:45" x14ac:dyDescent="0.25">
      <c r="AN1801" s="106" t="s">
        <v>981</v>
      </c>
      <c r="AO1801" s="106" t="s">
        <v>1117</v>
      </c>
      <c r="AP1801" s="106" t="s">
        <v>1005</v>
      </c>
      <c r="AQ1801" s="106" t="s">
        <v>1033</v>
      </c>
      <c r="AR1801" s="106" t="s">
        <v>1097</v>
      </c>
      <c r="AS1801" s="106">
        <v>77198</v>
      </c>
    </row>
    <row r="1802" spans="40:45" x14ac:dyDescent="0.25">
      <c r="AN1802" s="106" t="s">
        <v>981</v>
      </c>
      <c r="AO1802" s="106" t="s">
        <v>1117</v>
      </c>
      <c r="AP1802" s="106" t="s">
        <v>1005</v>
      </c>
      <c r="AQ1802" s="106" t="s">
        <v>1034</v>
      </c>
      <c r="AR1802" s="106" t="s">
        <v>1097</v>
      </c>
      <c r="AS1802" s="106">
        <v>340</v>
      </c>
    </row>
    <row r="1803" spans="40:45" x14ac:dyDescent="0.25">
      <c r="AN1803" s="106" t="s">
        <v>981</v>
      </c>
      <c r="AO1803" s="106" t="s">
        <v>1117</v>
      </c>
      <c r="AP1803" s="106" t="s">
        <v>1005</v>
      </c>
      <c r="AQ1803" s="106" t="s">
        <v>1035</v>
      </c>
      <c r="AR1803" s="106" t="s">
        <v>1097</v>
      </c>
      <c r="AS1803" s="106">
        <v>2181</v>
      </c>
    </row>
    <row r="1804" spans="40:45" x14ac:dyDescent="0.25">
      <c r="AN1804" s="106" t="s">
        <v>981</v>
      </c>
      <c r="AO1804" s="106" t="s">
        <v>1117</v>
      </c>
      <c r="AP1804" s="106" t="s">
        <v>1005</v>
      </c>
      <c r="AQ1804" s="106" t="s">
        <v>1036</v>
      </c>
      <c r="AR1804" s="106" t="s">
        <v>1097</v>
      </c>
      <c r="AS1804" s="106">
        <v>622</v>
      </c>
    </row>
    <row r="1805" spans="40:45" x14ac:dyDescent="0.25">
      <c r="AN1805" s="106" t="s">
        <v>981</v>
      </c>
      <c r="AO1805" s="106" t="s">
        <v>1117</v>
      </c>
      <c r="AP1805" s="106" t="s">
        <v>1005</v>
      </c>
      <c r="AQ1805" s="106" t="s">
        <v>1037</v>
      </c>
      <c r="AR1805" s="106" t="s">
        <v>1097</v>
      </c>
      <c r="AS1805" s="106">
        <v>720</v>
      </c>
    </row>
    <row r="1806" spans="40:45" x14ac:dyDescent="0.25">
      <c r="AN1806" s="106" t="s">
        <v>981</v>
      </c>
      <c r="AO1806" s="106" t="s">
        <v>1117</v>
      </c>
      <c r="AP1806" s="106" t="s">
        <v>1005</v>
      </c>
      <c r="AQ1806" s="106" t="s">
        <v>1038</v>
      </c>
      <c r="AR1806" s="106" t="s">
        <v>1097</v>
      </c>
      <c r="AS1806" s="106">
        <v>2858</v>
      </c>
    </row>
    <row r="1807" spans="40:45" x14ac:dyDescent="0.25">
      <c r="AN1807" s="106" t="s">
        <v>981</v>
      </c>
      <c r="AO1807" s="106"/>
      <c r="AP1807" s="106"/>
      <c r="AQ1807" s="106" t="s">
        <v>3</v>
      </c>
      <c r="AR1807" s="106"/>
      <c r="AS1807" s="106">
        <v>237974</v>
      </c>
    </row>
    <row r="1808" spans="40:45" x14ac:dyDescent="0.25">
      <c r="AN1808" s="106" t="s">
        <v>981</v>
      </c>
      <c r="AO1808" s="106" t="s">
        <v>1117</v>
      </c>
      <c r="AP1808" s="106" t="s">
        <v>1006</v>
      </c>
      <c r="AQ1808" s="106" t="s">
        <v>1030</v>
      </c>
      <c r="AR1808" s="106" t="s">
        <v>1097</v>
      </c>
      <c r="AS1808" s="106">
        <v>3796</v>
      </c>
    </row>
    <row r="1809" spans="40:45" x14ac:dyDescent="0.25">
      <c r="AN1809" s="106" t="s">
        <v>981</v>
      </c>
      <c r="AO1809" s="106" t="s">
        <v>1117</v>
      </c>
      <c r="AP1809" s="106" t="s">
        <v>1006</v>
      </c>
      <c r="AQ1809" s="106" t="s">
        <v>1031</v>
      </c>
      <c r="AR1809" s="106" t="s">
        <v>1097</v>
      </c>
      <c r="AS1809" s="106">
        <v>1621</v>
      </c>
    </row>
    <row r="1810" spans="40:45" x14ac:dyDescent="0.25">
      <c r="AN1810" s="106" t="s">
        <v>981</v>
      </c>
      <c r="AO1810" s="106" t="s">
        <v>1117</v>
      </c>
      <c r="AP1810" s="106" t="s">
        <v>1006</v>
      </c>
      <c r="AQ1810" s="106" t="s">
        <v>1032</v>
      </c>
      <c r="AR1810" s="106" t="s">
        <v>1097</v>
      </c>
      <c r="AS1810" s="106">
        <v>31353</v>
      </c>
    </row>
    <row r="1811" spans="40:45" x14ac:dyDescent="0.25">
      <c r="AN1811" s="106" t="s">
        <v>981</v>
      </c>
      <c r="AO1811" s="106" t="s">
        <v>1117</v>
      </c>
      <c r="AP1811" s="106" t="s">
        <v>1006</v>
      </c>
      <c r="AQ1811" s="106" t="s">
        <v>1033</v>
      </c>
      <c r="AR1811" s="106" t="s">
        <v>1097</v>
      </c>
      <c r="AS1811" s="106">
        <v>20081</v>
      </c>
    </row>
    <row r="1812" spans="40:45" x14ac:dyDescent="0.25">
      <c r="AN1812" s="106" t="s">
        <v>981</v>
      </c>
      <c r="AO1812" s="106" t="s">
        <v>1117</v>
      </c>
      <c r="AP1812" s="106" t="s">
        <v>1006</v>
      </c>
      <c r="AQ1812" s="106" t="s">
        <v>1034</v>
      </c>
      <c r="AR1812" s="106" t="s">
        <v>1097</v>
      </c>
      <c r="AS1812" s="106">
        <v>14984</v>
      </c>
    </row>
    <row r="1813" spans="40:45" x14ac:dyDescent="0.25">
      <c r="AN1813" s="106" t="s">
        <v>981</v>
      </c>
      <c r="AO1813" s="106" t="s">
        <v>1117</v>
      </c>
      <c r="AP1813" s="106" t="s">
        <v>1006</v>
      </c>
      <c r="AQ1813" s="106" t="s">
        <v>1035</v>
      </c>
      <c r="AR1813" s="106" t="s">
        <v>1097</v>
      </c>
      <c r="AS1813" s="106">
        <v>5406</v>
      </c>
    </row>
    <row r="1814" spans="40:45" x14ac:dyDescent="0.25">
      <c r="AN1814" s="106" t="s">
        <v>981</v>
      </c>
      <c r="AO1814" s="106" t="s">
        <v>1117</v>
      </c>
      <c r="AP1814" s="106" t="s">
        <v>1006</v>
      </c>
      <c r="AQ1814" s="106" t="s">
        <v>1036</v>
      </c>
      <c r="AR1814" s="106" t="s">
        <v>1097</v>
      </c>
      <c r="AS1814" s="106">
        <v>1061</v>
      </c>
    </row>
    <row r="1815" spans="40:45" x14ac:dyDescent="0.25">
      <c r="AN1815" s="106" t="s">
        <v>981</v>
      </c>
      <c r="AO1815" s="106" t="s">
        <v>1117</v>
      </c>
      <c r="AP1815" s="106" t="s">
        <v>1006</v>
      </c>
      <c r="AQ1815" s="106" t="s">
        <v>1037</v>
      </c>
      <c r="AR1815" s="106" t="s">
        <v>1097</v>
      </c>
      <c r="AS1815" s="106">
        <v>1676</v>
      </c>
    </row>
    <row r="1816" spans="40:45" x14ac:dyDescent="0.25">
      <c r="AN1816" s="106" t="s">
        <v>981</v>
      </c>
      <c r="AO1816" s="106" t="s">
        <v>1117</v>
      </c>
      <c r="AP1816" s="106" t="s">
        <v>1006</v>
      </c>
      <c r="AQ1816" s="106" t="s">
        <v>1038</v>
      </c>
      <c r="AR1816" s="106" t="s">
        <v>1097</v>
      </c>
      <c r="AS1816" s="106">
        <v>7957</v>
      </c>
    </row>
    <row r="1817" spans="40:45" x14ac:dyDescent="0.25">
      <c r="AN1817" s="106" t="s">
        <v>981</v>
      </c>
      <c r="AO1817" s="106"/>
      <c r="AP1817" s="106"/>
      <c r="AQ1817" s="106" t="s">
        <v>3</v>
      </c>
      <c r="AR1817" s="106" t="s">
        <v>1087</v>
      </c>
      <c r="AS1817" s="106">
        <v>87935</v>
      </c>
    </row>
    <row r="1818" spans="40:45" x14ac:dyDescent="0.25">
      <c r="AN1818" s="106" t="s">
        <v>981</v>
      </c>
      <c r="AO1818" s="106" t="s">
        <v>1118</v>
      </c>
      <c r="AP1818" s="106" t="s">
        <v>1040</v>
      </c>
      <c r="AQ1818" s="106" t="s">
        <v>1030</v>
      </c>
      <c r="AR1818" s="106" t="s">
        <v>1087</v>
      </c>
      <c r="AS1818" s="106">
        <v>388990</v>
      </c>
    </row>
    <row r="1819" spans="40:45" x14ac:dyDescent="0.25">
      <c r="AN1819" s="106" t="s">
        <v>981</v>
      </c>
      <c r="AO1819" s="106" t="s">
        <v>1118</v>
      </c>
      <c r="AP1819" s="106" t="s">
        <v>1040</v>
      </c>
      <c r="AQ1819" s="106" t="s">
        <v>1031</v>
      </c>
      <c r="AR1819" s="106" t="s">
        <v>1087</v>
      </c>
      <c r="AS1819" s="106">
        <v>13988</v>
      </c>
    </row>
    <row r="1820" spans="40:45" x14ac:dyDescent="0.25">
      <c r="AN1820" s="106" t="s">
        <v>981</v>
      </c>
      <c r="AO1820" s="106" t="s">
        <v>1118</v>
      </c>
      <c r="AP1820" s="106" t="s">
        <v>1040</v>
      </c>
      <c r="AQ1820" s="106" t="s">
        <v>1032</v>
      </c>
      <c r="AR1820" s="106" t="s">
        <v>1087</v>
      </c>
      <c r="AS1820" s="106">
        <v>159359</v>
      </c>
    </row>
    <row r="1821" spans="40:45" x14ac:dyDescent="0.25">
      <c r="AN1821" s="106" t="s">
        <v>981</v>
      </c>
      <c r="AO1821" s="106" t="s">
        <v>1118</v>
      </c>
      <c r="AP1821" s="106" t="s">
        <v>1040</v>
      </c>
      <c r="AQ1821" s="106" t="s">
        <v>1033</v>
      </c>
      <c r="AR1821" s="106" t="s">
        <v>1087</v>
      </c>
      <c r="AS1821" s="106">
        <v>281026</v>
      </c>
    </row>
    <row r="1822" spans="40:45" x14ac:dyDescent="0.25">
      <c r="AN1822" s="106" t="s">
        <v>981</v>
      </c>
      <c r="AO1822" s="106" t="s">
        <v>1118</v>
      </c>
      <c r="AP1822" s="106" t="s">
        <v>1040</v>
      </c>
      <c r="AQ1822" s="106" t="s">
        <v>1034</v>
      </c>
      <c r="AR1822" s="106" t="s">
        <v>1087</v>
      </c>
      <c r="AS1822" s="106">
        <v>73661</v>
      </c>
    </row>
    <row r="1823" spans="40:45" x14ac:dyDescent="0.25">
      <c r="AN1823" s="106" t="s">
        <v>981</v>
      </c>
      <c r="AO1823" s="106" t="s">
        <v>1118</v>
      </c>
      <c r="AP1823" s="106" t="s">
        <v>1040</v>
      </c>
      <c r="AQ1823" s="106" t="s">
        <v>1035</v>
      </c>
      <c r="AR1823" s="106" t="s">
        <v>1087</v>
      </c>
      <c r="AS1823" s="106">
        <v>29793</v>
      </c>
    </row>
    <row r="1824" spans="40:45" x14ac:dyDescent="0.25">
      <c r="AN1824" s="106" t="s">
        <v>981</v>
      </c>
      <c r="AO1824" s="106" t="s">
        <v>1118</v>
      </c>
      <c r="AP1824" s="106" t="s">
        <v>1040</v>
      </c>
      <c r="AQ1824" s="106" t="s">
        <v>1036</v>
      </c>
      <c r="AR1824" s="106" t="s">
        <v>1087</v>
      </c>
      <c r="AS1824" s="106">
        <v>8169</v>
      </c>
    </row>
    <row r="1825" spans="40:45" x14ac:dyDescent="0.25">
      <c r="AN1825" s="106" t="s">
        <v>981</v>
      </c>
      <c r="AO1825" s="106" t="s">
        <v>1118</v>
      </c>
      <c r="AP1825" s="106" t="s">
        <v>1040</v>
      </c>
      <c r="AQ1825" s="106" t="s">
        <v>1037</v>
      </c>
      <c r="AR1825" s="106" t="s">
        <v>1087</v>
      </c>
      <c r="AS1825" s="106">
        <v>9124</v>
      </c>
    </row>
    <row r="1826" spans="40:45" x14ac:dyDescent="0.25">
      <c r="AN1826" s="106" t="s">
        <v>981</v>
      </c>
      <c r="AO1826" s="106" t="s">
        <v>1118</v>
      </c>
      <c r="AP1826" s="106" t="s">
        <v>1040</v>
      </c>
      <c r="AQ1826" s="106" t="s">
        <v>1038</v>
      </c>
      <c r="AR1826" s="106" t="s">
        <v>1087</v>
      </c>
      <c r="AS1826" s="106">
        <v>47596</v>
      </c>
    </row>
    <row r="1827" spans="40:45" x14ac:dyDescent="0.25">
      <c r="AN1827" s="106" t="s">
        <v>981</v>
      </c>
      <c r="AO1827" s="106"/>
      <c r="AP1827" s="106"/>
      <c r="AQ1827" s="106" t="s">
        <v>3</v>
      </c>
      <c r="AR1827" s="106"/>
      <c r="AS1827" s="106">
        <v>1011705</v>
      </c>
    </row>
    <row r="1828" spans="40:45" x14ac:dyDescent="0.25">
      <c r="AN1828" s="106" t="s">
        <v>981</v>
      </c>
      <c r="AO1828" s="106" t="s">
        <v>1118</v>
      </c>
      <c r="AP1828" s="106" t="s">
        <v>1005</v>
      </c>
      <c r="AQ1828" s="106" t="s">
        <v>1030</v>
      </c>
      <c r="AR1828" s="106" t="s">
        <v>1087</v>
      </c>
      <c r="AS1828" s="106">
        <v>377883</v>
      </c>
    </row>
    <row r="1829" spans="40:45" x14ac:dyDescent="0.25">
      <c r="AN1829" s="106" t="s">
        <v>981</v>
      </c>
      <c r="AO1829" s="106" t="s">
        <v>1118</v>
      </c>
      <c r="AP1829" s="106" t="s">
        <v>1005</v>
      </c>
      <c r="AQ1829" s="106" t="s">
        <v>1031</v>
      </c>
      <c r="AR1829" s="106" t="s">
        <v>1087</v>
      </c>
      <c r="AS1829" s="106">
        <v>4320</v>
      </c>
    </row>
    <row r="1830" spans="40:45" x14ac:dyDescent="0.25">
      <c r="AN1830" s="106" t="s">
        <v>981</v>
      </c>
      <c r="AO1830" s="106" t="s">
        <v>1118</v>
      </c>
      <c r="AP1830" s="106" t="s">
        <v>1005</v>
      </c>
      <c r="AQ1830" s="106" t="s">
        <v>1032</v>
      </c>
      <c r="AR1830" s="106" t="s">
        <v>1087</v>
      </c>
      <c r="AS1830" s="106">
        <v>3319</v>
      </c>
    </row>
    <row r="1831" spans="40:45" x14ac:dyDescent="0.25">
      <c r="AN1831" s="106" t="s">
        <v>981</v>
      </c>
      <c r="AO1831" s="106" t="s">
        <v>1118</v>
      </c>
      <c r="AP1831" s="106" t="s">
        <v>1005</v>
      </c>
      <c r="AQ1831" s="106" t="s">
        <v>1033</v>
      </c>
      <c r="AR1831" s="106" t="s">
        <v>1087</v>
      </c>
      <c r="AS1831" s="106">
        <v>175450</v>
      </c>
    </row>
    <row r="1832" spans="40:45" x14ac:dyDescent="0.25">
      <c r="AN1832" s="106" t="s">
        <v>981</v>
      </c>
      <c r="AO1832" s="106" t="s">
        <v>1118</v>
      </c>
      <c r="AP1832" s="106" t="s">
        <v>1005</v>
      </c>
      <c r="AQ1832" s="106" t="s">
        <v>1034</v>
      </c>
      <c r="AR1832" s="106" t="s">
        <v>1087</v>
      </c>
      <c r="AS1832" s="106">
        <v>1167</v>
      </c>
    </row>
    <row r="1833" spans="40:45" x14ac:dyDescent="0.25">
      <c r="AN1833" s="106" t="s">
        <v>981</v>
      </c>
      <c r="AO1833" s="106" t="s">
        <v>1118</v>
      </c>
      <c r="AP1833" s="106" t="s">
        <v>1005</v>
      </c>
      <c r="AQ1833" s="106" t="s">
        <v>1035</v>
      </c>
      <c r="AR1833" s="106" t="s">
        <v>1087</v>
      </c>
      <c r="AS1833" s="106">
        <v>4816</v>
      </c>
    </row>
    <row r="1834" spans="40:45" x14ac:dyDescent="0.25">
      <c r="AN1834" s="106" t="s">
        <v>981</v>
      </c>
      <c r="AO1834" s="106" t="s">
        <v>1118</v>
      </c>
      <c r="AP1834" s="106" t="s">
        <v>1005</v>
      </c>
      <c r="AQ1834" s="106" t="s">
        <v>1036</v>
      </c>
      <c r="AR1834" s="106" t="s">
        <v>1087</v>
      </c>
      <c r="AS1834" s="106">
        <v>1810</v>
      </c>
    </row>
    <row r="1835" spans="40:45" x14ac:dyDescent="0.25">
      <c r="AN1835" s="106" t="s">
        <v>981</v>
      </c>
      <c r="AO1835" s="106" t="s">
        <v>1118</v>
      </c>
      <c r="AP1835" s="106" t="s">
        <v>1005</v>
      </c>
      <c r="AQ1835" s="106" t="s">
        <v>1037</v>
      </c>
      <c r="AR1835" s="106" t="s">
        <v>1087</v>
      </c>
      <c r="AS1835" s="106">
        <v>1840</v>
      </c>
    </row>
    <row r="1836" spans="40:45" x14ac:dyDescent="0.25">
      <c r="AN1836" s="106" t="s">
        <v>981</v>
      </c>
      <c r="AO1836" s="106" t="s">
        <v>1118</v>
      </c>
      <c r="AP1836" s="106" t="s">
        <v>1005</v>
      </c>
      <c r="AQ1836" s="106" t="s">
        <v>1038</v>
      </c>
      <c r="AR1836" s="106" t="s">
        <v>1087</v>
      </c>
      <c r="AS1836" s="106">
        <v>7089</v>
      </c>
    </row>
    <row r="1837" spans="40:45" x14ac:dyDescent="0.25">
      <c r="AN1837" s="106" t="s">
        <v>981</v>
      </c>
      <c r="AO1837" s="106"/>
      <c r="AP1837" s="106"/>
      <c r="AQ1837" s="106" t="s">
        <v>3</v>
      </c>
      <c r="AR1837" s="106"/>
      <c r="AS1837" s="106">
        <v>577693</v>
      </c>
    </row>
    <row r="1838" spans="40:45" x14ac:dyDescent="0.25">
      <c r="AN1838" s="106" t="s">
        <v>981</v>
      </c>
      <c r="AO1838" s="106" t="s">
        <v>1118</v>
      </c>
      <c r="AP1838" s="106" t="s">
        <v>1006</v>
      </c>
      <c r="AQ1838" s="106" t="s">
        <v>1030</v>
      </c>
      <c r="AR1838" s="106" t="s">
        <v>1087</v>
      </c>
      <c r="AS1838" s="106">
        <v>11107</v>
      </c>
    </row>
    <row r="1839" spans="40:45" x14ac:dyDescent="0.25">
      <c r="AN1839" s="106" t="s">
        <v>981</v>
      </c>
      <c r="AO1839" s="106" t="s">
        <v>1118</v>
      </c>
      <c r="AP1839" s="106" t="s">
        <v>1006</v>
      </c>
      <c r="AQ1839" s="106" t="s">
        <v>1031</v>
      </c>
      <c r="AR1839" s="106" t="s">
        <v>1087</v>
      </c>
      <c r="AS1839" s="106">
        <v>9668</v>
      </c>
    </row>
    <row r="1840" spans="40:45" x14ac:dyDescent="0.25">
      <c r="AN1840" s="106" t="s">
        <v>981</v>
      </c>
      <c r="AO1840" s="106" t="s">
        <v>1118</v>
      </c>
      <c r="AP1840" s="106" t="s">
        <v>1006</v>
      </c>
      <c r="AQ1840" s="106" t="s">
        <v>1032</v>
      </c>
      <c r="AR1840" s="106" t="s">
        <v>1087</v>
      </c>
      <c r="AS1840" s="106">
        <v>156040</v>
      </c>
    </row>
    <row r="1841" spans="40:45" x14ac:dyDescent="0.25">
      <c r="AN1841" s="106" t="s">
        <v>981</v>
      </c>
      <c r="AO1841" s="106" t="s">
        <v>1118</v>
      </c>
      <c r="AP1841" s="106" t="s">
        <v>1006</v>
      </c>
      <c r="AQ1841" s="106" t="s">
        <v>1033</v>
      </c>
      <c r="AR1841" s="106" t="s">
        <v>1087</v>
      </c>
      <c r="AS1841" s="106">
        <v>105576</v>
      </c>
    </row>
    <row r="1842" spans="40:45" x14ac:dyDescent="0.25">
      <c r="AN1842" s="106" t="s">
        <v>981</v>
      </c>
      <c r="AO1842" s="106" t="s">
        <v>1118</v>
      </c>
      <c r="AP1842" s="106" t="s">
        <v>1006</v>
      </c>
      <c r="AQ1842" s="106" t="s">
        <v>1034</v>
      </c>
      <c r="AR1842" s="106" t="s">
        <v>1087</v>
      </c>
      <c r="AS1842" s="106">
        <v>72494</v>
      </c>
    </row>
    <row r="1843" spans="40:45" x14ac:dyDescent="0.25">
      <c r="AN1843" s="106" t="s">
        <v>981</v>
      </c>
      <c r="AO1843" s="106" t="s">
        <v>1118</v>
      </c>
      <c r="AP1843" s="106" t="s">
        <v>1006</v>
      </c>
      <c r="AQ1843" s="106" t="s">
        <v>1035</v>
      </c>
      <c r="AR1843" s="106" t="s">
        <v>1087</v>
      </c>
      <c r="AS1843" s="106">
        <v>24978</v>
      </c>
    </row>
    <row r="1844" spans="40:45" x14ac:dyDescent="0.25">
      <c r="AN1844" s="106" t="s">
        <v>981</v>
      </c>
      <c r="AO1844" s="106" t="s">
        <v>1118</v>
      </c>
      <c r="AP1844" s="106" t="s">
        <v>1006</v>
      </c>
      <c r="AQ1844" s="106" t="s">
        <v>1036</v>
      </c>
      <c r="AR1844" s="106" t="s">
        <v>1087</v>
      </c>
      <c r="AS1844" s="106">
        <v>6359</v>
      </c>
    </row>
    <row r="1845" spans="40:45" x14ac:dyDescent="0.25">
      <c r="AN1845" s="106" t="s">
        <v>981</v>
      </c>
      <c r="AO1845" s="106" t="s">
        <v>1118</v>
      </c>
      <c r="AP1845" s="106" t="s">
        <v>1006</v>
      </c>
      <c r="AQ1845" s="106" t="s">
        <v>1037</v>
      </c>
      <c r="AR1845" s="106" t="s">
        <v>1087</v>
      </c>
      <c r="AS1845" s="106">
        <v>7284</v>
      </c>
    </row>
    <row r="1846" spans="40:45" x14ac:dyDescent="0.25">
      <c r="AN1846" s="106" t="s">
        <v>981</v>
      </c>
      <c r="AO1846" s="106" t="s">
        <v>1118</v>
      </c>
      <c r="AP1846" s="106" t="s">
        <v>1006</v>
      </c>
      <c r="AQ1846" s="106" t="s">
        <v>1038</v>
      </c>
      <c r="AR1846" s="106" t="s">
        <v>1087</v>
      </c>
      <c r="AS1846" s="106">
        <v>40507</v>
      </c>
    </row>
    <row r="1847" spans="40:45" x14ac:dyDescent="0.25">
      <c r="AN1847" s="106" t="s">
        <v>981</v>
      </c>
      <c r="AO1847" s="106"/>
      <c r="AP1847" s="106"/>
      <c r="AQ1847" s="106" t="s">
        <v>3</v>
      </c>
      <c r="AR1847" s="106" t="s">
        <v>1087</v>
      </c>
      <c r="AS1847" s="106">
        <v>434012</v>
      </c>
    </row>
    <row r="1848" spans="40:45" x14ac:dyDescent="0.25">
      <c r="AN1848" s="106" t="s">
        <v>913</v>
      </c>
      <c r="AO1848" s="106" t="s">
        <v>1117</v>
      </c>
      <c r="AP1848" s="106" t="s">
        <v>1040</v>
      </c>
      <c r="AQ1848" s="106" t="s">
        <v>1030</v>
      </c>
      <c r="AR1848" s="106" t="s">
        <v>1097</v>
      </c>
      <c r="AS1848" s="106">
        <v>56805</v>
      </c>
    </row>
    <row r="1849" spans="40:45" x14ac:dyDescent="0.25">
      <c r="AN1849" s="106" t="s">
        <v>913</v>
      </c>
      <c r="AO1849" s="106" t="s">
        <v>1117</v>
      </c>
      <c r="AP1849" s="106" t="s">
        <v>1040</v>
      </c>
      <c r="AQ1849" s="106" t="s">
        <v>1031</v>
      </c>
      <c r="AR1849" s="106" t="s">
        <v>1097</v>
      </c>
      <c r="AS1849" s="106">
        <v>1950</v>
      </c>
    </row>
    <row r="1850" spans="40:45" x14ac:dyDescent="0.25">
      <c r="AN1850" s="106" t="s">
        <v>913</v>
      </c>
      <c r="AO1850" s="106" t="s">
        <v>1117</v>
      </c>
      <c r="AP1850" s="106" t="s">
        <v>1040</v>
      </c>
      <c r="AQ1850" s="106" t="s">
        <v>1032</v>
      </c>
      <c r="AR1850" s="106" t="s">
        <v>1097</v>
      </c>
      <c r="AS1850" s="106">
        <v>1894</v>
      </c>
    </row>
    <row r="1851" spans="40:45" x14ac:dyDescent="0.25">
      <c r="AN1851" s="106" t="s">
        <v>913</v>
      </c>
      <c r="AO1851" s="106" t="s">
        <v>1117</v>
      </c>
      <c r="AP1851" s="106" t="s">
        <v>1040</v>
      </c>
      <c r="AQ1851" s="106" t="s">
        <v>1033</v>
      </c>
      <c r="AR1851" s="106" t="s">
        <v>1097</v>
      </c>
      <c r="AS1851" s="106">
        <v>398</v>
      </c>
    </row>
    <row r="1852" spans="40:45" x14ac:dyDescent="0.25">
      <c r="AN1852" s="106" t="s">
        <v>913</v>
      </c>
      <c r="AO1852" s="106" t="s">
        <v>1117</v>
      </c>
      <c r="AP1852" s="106" t="s">
        <v>1040</v>
      </c>
      <c r="AQ1852" s="106" t="s">
        <v>1034</v>
      </c>
      <c r="AR1852" s="106" t="s">
        <v>1097</v>
      </c>
      <c r="AS1852" s="106">
        <v>14</v>
      </c>
    </row>
    <row r="1853" spans="40:45" x14ac:dyDescent="0.25">
      <c r="AN1853" s="106" t="s">
        <v>913</v>
      </c>
      <c r="AO1853" s="106" t="s">
        <v>1117</v>
      </c>
      <c r="AP1853" s="106" t="s">
        <v>1040</v>
      </c>
      <c r="AQ1853" s="106" t="s">
        <v>1035</v>
      </c>
      <c r="AR1853" s="106" t="s">
        <v>1097</v>
      </c>
      <c r="AS1853" s="106">
        <v>246</v>
      </c>
    </row>
    <row r="1854" spans="40:45" x14ac:dyDescent="0.25">
      <c r="AN1854" s="106" t="s">
        <v>913</v>
      </c>
      <c r="AO1854" s="106" t="s">
        <v>1117</v>
      </c>
      <c r="AP1854" s="106" t="s">
        <v>1040</v>
      </c>
      <c r="AQ1854" s="106" t="s">
        <v>1036</v>
      </c>
      <c r="AR1854" s="106" t="s">
        <v>1097</v>
      </c>
      <c r="AS1854" s="106"/>
    </row>
    <row r="1855" spans="40:45" x14ac:dyDescent="0.25">
      <c r="AN1855" s="106" t="s">
        <v>913</v>
      </c>
      <c r="AO1855" s="106" t="s">
        <v>1117</v>
      </c>
      <c r="AP1855" s="106" t="s">
        <v>1040</v>
      </c>
      <c r="AQ1855" s="106" t="s">
        <v>1037</v>
      </c>
      <c r="AR1855" s="106" t="s">
        <v>1097</v>
      </c>
      <c r="AS1855" s="106">
        <v>500</v>
      </c>
    </row>
    <row r="1856" spans="40:45" x14ac:dyDescent="0.25">
      <c r="AN1856" s="106" t="s">
        <v>913</v>
      </c>
      <c r="AO1856" s="106" t="s">
        <v>1117</v>
      </c>
      <c r="AP1856" s="106" t="s">
        <v>1040</v>
      </c>
      <c r="AQ1856" s="106" t="s">
        <v>1038</v>
      </c>
      <c r="AR1856" s="106" t="s">
        <v>1097</v>
      </c>
      <c r="AS1856" s="106">
        <v>71</v>
      </c>
    </row>
    <row r="1857" spans="40:45" x14ac:dyDescent="0.25">
      <c r="AN1857" s="106" t="s">
        <v>913</v>
      </c>
      <c r="AO1857" s="106"/>
      <c r="AP1857" s="106"/>
      <c r="AQ1857" s="106" t="s">
        <v>3</v>
      </c>
      <c r="AR1857" s="106"/>
      <c r="AS1857" s="106">
        <v>61879</v>
      </c>
    </row>
    <row r="1858" spans="40:45" x14ac:dyDescent="0.25">
      <c r="AN1858" s="106" t="s">
        <v>913</v>
      </c>
      <c r="AO1858" s="106" t="s">
        <v>1117</v>
      </c>
      <c r="AP1858" s="106" t="s">
        <v>1005</v>
      </c>
      <c r="AQ1858" s="106" t="s">
        <v>1030</v>
      </c>
      <c r="AR1858" s="106" t="s">
        <v>1097</v>
      </c>
      <c r="AS1858" s="106">
        <v>55470</v>
      </c>
    </row>
    <row r="1859" spans="40:45" x14ac:dyDescent="0.25">
      <c r="AN1859" s="106" t="s">
        <v>913</v>
      </c>
      <c r="AO1859" s="106" t="s">
        <v>1117</v>
      </c>
      <c r="AP1859" s="106" t="s">
        <v>1005</v>
      </c>
      <c r="AQ1859" s="106" t="s">
        <v>1031</v>
      </c>
      <c r="AR1859" s="106" t="s">
        <v>1097</v>
      </c>
      <c r="AS1859" s="106">
        <v>1358</v>
      </c>
    </row>
    <row r="1860" spans="40:45" x14ac:dyDescent="0.25">
      <c r="AN1860" s="106" t="s">
        <v>913</v>
      </c>
      <c r="AO1860" s="106" t="s">
        <v>1117</v>
      </c>
      <c r="AP1860" s="106" t="s">
        <v>1005</v>
      </c>
      <c r="AQ1860" s="106" t="s">
        <v>1032</v>
      </c>
      <c r="AR1860" s="106" t="s">
        <v>1097</v>
      </c>
      <c r="AS1860" s="106">
        <v>303</v>
      </c>
    </row>
    <row r="1861" spans="40:45" x14ac:dyDescent="0.25">
      <c r="AN1861" s="106" t="s">
        <v>913</v>
      </c>
      <c r="AO1861" s="106" t="s">
        <v>1117</v>
      </c>
      <c r="AP1861" s="106" t="s">
        <v>1005</v>
      </c>
      <c r="AQ1861" s="106" t="s">
        <v>1033</v>
      </c>
      <c r="AR1861" s="106" t="s">
        <v>1097</v>
      </c>
      <c r="AS1861" s="106">
        <v>360</v>
      </c>
    </row>
    <row r="1862" spans="40:45" x14ac:dyDescent="0.25">
      <c r="AN1862" s="106" t="s">
        <v>913</v>
      </c>
      <c r="AO1862" s="106" t="s">
        <v>1117</v>
      </c>
      <c r="AP1862" s="106" t="s">
        <v>1005</v>
      </c>
      <c r="AQ1862" s="106" t="s">
        <v>1034</v>
      </c>
      <c r="AR1862" s="106" t="s">
        <v>1097</v>
      </c>
      <c r="AS1862" s="106">
        <v>6</v>
      </c>
    </row>
    <row r="1863" spans="40:45" x14ac:dyDescent="0.25">
      <c r="AN1863" s="106" t="s">
        <v>913</v>
      </c>
      <c r="AO1863" s="106" t="s">
        <v>1117</v>
      </c>
      <c r="AP1863" s="106" t="s">
        <v>1005</v>
      </c>
      <c r="AQ1863" s="106" t="s">
        <v>1035</v>
      </c>
      <c r="AR1863" s="106" t="s">
        <v>1097</v>
      </c>
      <c r="AS1863" s="106">
        <v>1</v>
      </c>
    </row>
    <row r="1864" spans="40:45" x14ac:dyDescent="0.25">
      <c r="AN1864" s="106" t="s">
        <v>913</v>
      </c>
      <c r="AO1864" s="106" t="s">
        <v>1117</v>
      </c>
      <c r="AP1864" s="106" t="s">
        <v>1005</v>
      </c>
      <c r="AQ1864" s="106" t="s">
        <v>1036</v>
      </c>
      <c r="AR1864" s="106" t="s">
        <v>1097</v>
      </c>
      <c r="AS1864" s="106"/>
    </row>
    <row r="1865" spans="40:45" x14ac:dyDescent="0.25">
      <c r="AN1865" s="106" t="s">
        <v>913</v>
      </c>
      <c r="AO1865" s="106" t="s">
        <v>1117</v>
      </c>
      <c r="AP1865" s="106" t="s">
        <v>1005</v>
      </c>
      <c r="AQ1865" s="106" t="s">
        <v>1037</v>
      </c>
      <c r="AR1865" s="106" t="s">
        <v>1097</v>
      </c>
      <c r="AS1865" s="106">
        <v>500</v>
      </c>
    </row>
    <row r="1866" spans="40:45" x14ac:dyDescent="0.25">
      <c r="AN1866" s="106" t="s">
        <v>913</v>
      </c>
      <c r="AO1866" s="106" t="s">
        <v>1117</v>
      </c>
      <c r="AP1866" s="106" t="s">
        <v>1005</v>
      </c>
      <c r="AQ1866" s="106" t="s">
        <v>1038</v>
      </c>
      <c r="AR1866" s="106" t="s">
        <v>1097</v>
      </c>
      <c r="AS1866" s="106">
        <v>30</v>
      </c>
    </row>
    <row r="1867" spans="40:45" x14ac:dyDescent="0.25">
      <c r="AN1867" s="106" t="s">
        <v>913</v>
      </c>
      <c r="AO1867" s="106"/>
      <c r="AP1867" s="106"/>
      <c r="AQ1867" s="106" t="s">
        <v>3</v>
      </c>
      <c r="AR1867" s="106"/>
      <c r="AS1867" s="106">
        <v>58027</v>
      </c>
    </row>
    <row r="1868" spans="40:45" x14ac:dyDescent="0.25">
      <c r="AN1868" s="106" t="s">
        <v>913</v>
      </c>
      <c r="AO1868" s="106" t="s">
        <v>1117</v>
      </c>
      <c r="AP1868" s="106" t="s">
        <v>1006</v>
      </c>
      <c r="AQ1868" s="106" t="s">
        <v>1030</v>
      </c>
      <c r="AR1868" s="106" t="s">
        <v>1097</v>
      </c>
      <c r="AS1868" s="106">
        <v>1335</v>
      </c>
    </row>
    <row r="1869" spans="40:45" x14ac:dyDescent="0.25">
      <c r="AN1869" s="106" t="s">
        <v>913</v>
      </c>
      <c r="AO1869" s="106" t="s">
        <v>1117</v>
      </c>
      <c r="AP1869" s="106" t="s">
        <v>1006</v>
      </c>
      <c r="AQ1869" s="106" t="s">
        <v>1031</v>
      </c>
      <c r="AR1869" s="106" t="s">
        <v>1097</v>
      </c>
      <c r="AS1869" s="106">
        <v>592</v>
      </c>
    </row>
    <row r="1870" spans="40:45" x14ac:dyDescent="0.25">
      <c r="AN1870" s="106" t="s">
        <v>913</v>
      </c>
      <c r="AO1870" s="106" t="s">
        <v>1117</v>
      </c>
      <c r="AP1870" s="106" t="s">
        <v>1006</v>
      </c>
      <c r="AQ1870" s="106" t="s">
        <v>1032</v>
      </c>
      <c r="AR1870" s="106" t="s">
        <v>1097</v>
      </c>
      <c r="AS1870" s="106">
        <v>1591</v>
      </c>
    </row>
    <row r="1871" spans="40:45" x14ac:dyDescent="0.25">
      <c r="AN1871" s="106" t="s">
        <v>913</v>
      </c>
      <c r="AO1871" s="106" t="s">
        <v>1117</v>
      </c>
      <c r="AP1871" s="106" t="s">
        <v>1006</v>
      </c>
      <c r="AQ1871" s="106" t="s">
        <v>1033</v>
      </c>
      <c r="AR1871" s="106" t="s">
        <v>1097</v>
      </c>
      <c r="AS1871" s="106">
        <v>38</v>
      </c>
    </row>
    <row r="1872" spans="40:45" x14ac:dyDescent="0.25">
      <c r="AN1872" s="106" t="s">
        <v>913</v>
      </c>
      <c r="AO1872" s="106" t="s">
        <v>1117</v>
      </c>
      <c r="AP1872" s="106" t="s">
        <v>1006</v>
      </c>
      <c r="AQ1872" s="106" t="s">
        <v>1034</v>
      </c>
      <c r="AR1872" s="106" t="s">
        <v>1097</v>
      </c>
      <c r="AS1872" s="106">
        <v>8</v>
      </c>
    </row>
    <row r="1873" spans="40:45" x14ac:dyDescent="0.25">
      <c r="AN1873" s="106" t="s">
        <v>913</v>
      </c>
      <c r="AO1873" s="106" t="s">
        <v>1117</v>
      </c>
      <c r="AP1873" s="106" t="s">
        <v>1006</v>
      </c>
      <c r="AQ1873" s="106" t="s">
        <v>1035</v>
      </c>
      <c r="AR1873" s="106" t="s">
        <v>1097</v>
      </c>
      <c r="AS1873" s="106">
        <v>245</v>
      </c>
    </row>
    <row r="1874" spans="40:45" x14ac:dyDescent="0.25">
      <c r="AN1874" s="106" t="s">
        <v>913</v>
      </c>
      <c r="AO1874" s="106" t="s">
        <v>1117</v>
      </c>
      <c r="AP1874" s="106" t="s">
        <v>1006</v>
      </c>
      <c r="AQ1874" s="106" t="s">
        <v>1038</v>
      </c>
      <c r="AR1874" s="106" t="s">
        <v>1097</v>
      </c>
      <c r="AS1874" s="106">
        <v>41</v>
      </c>
    </row>
    <row r="1875" spans="40:45" x14ac:dyDescent="0.25">
      <c r="AN1875" s="106" t="s">
        <v>913</v>
      </c>
      <c r="AO1875" s="106"/>
      <c r="AP1875" s="106"/>
      <c r="AQ1875" s="106" t="s">
        <v>3</v>
      </c>
      <c r="AR1875" s="106" t="s">
        <v>1087</v>
      </c>
      <c r="AS1875" s="106">
        <v>3852</v>
      </c>
    </row>
    <row r="1876" spans="40:45" x14ac:dyDescent="0.25">
      <c r="AN1876" s="106" t="s">
        <v>913</v>
      </c>
      <c r="AO1876" s="106" t="s">
        <v>1118</v>
      </c>
      <c r="AP1876" s="106" t="s">
        <v>1040</v>
      </c>
      <c r="AQ1876" s="106" t="s">
        <v>1030</v>
      </c>
      <c r="AR1876" s="106" t="s">
        <v>1087</v>
      </c>
      <c r="AS1876" s="106">
        <v>133809</v>
      </c>
    </row>
    <row r="1877" spans="40:45" x14ac:dyDescent="0.25">
      <c r="AN1877" s="106" t="s">
        <v>913</v>
      </c>
      <c r="AO1877" s="106" t="s">
        <v>1118</v>
      </c>
      <c r="AP1877" s="106" t="s">
        <v>1040</v>
      </c>
      <c r="AQ1877" s="106" t="s">
        <v>1031</v>
      </c>
      <c r="AR1877" s="106" t="s">
        <v>1087</v>
      </c>
      <c r="AS1877" s="106">
        <v>3890</v>
      </c>
    </row>
    <row r="1878" spans="40:45" x14ac:dyDescent="0.25">
      <c r="AN1878" s="106" t="s">
        <v>913</v>
      </c>
      <c r="AO1878" s="106" t="s">
        <v>1118</v>
      </c>
      <c r="AP1878" s="106" t="s">
        <v>1040</v>
      </c>
      <c r="AQ1878" s="106" t="s">
        <v>1032</v>
      </c>
      <c r="AR1878" s="106" t="s">
        <v>1087</v>
      </c>
      <c r="AS1878" s="106">
        <v>5117</v>
      </c>
    </row>
    <row r="1879" spans="40:45" x14ac:dyDescent="0.25">
      <c r="AN1879" s="106" t="s">
        <v>913</v>
      </c>
      <c r="AO1879" s="106" t="s">
        <v>1118</v>
      </c>
      <c r="AP1879" s="106" t="s">
        <v>1040</v>
      </c>
      <c r="AQ1879" s="106" t="s">
        <v>1033</v>
      </c>
      <c r="AR1879" s="106" t="s">
        <v>1087</v>
      </c>
      <c r="AS1879" s="106">
        <v>858</v>
      </c>
    </row>
    <row r="1880" spans="40:45" x14ac:dyDescent="0.25">
      <c r="AN1880" s="106" t="s">
        <v>913</v>
      </c>
      <c r="AO1880" s="106" t="s">
        <v>1118</v>
      </c>
      <c r="AP1880" s="106" t="s">
        <v>1040</v>
      </c>
      <c r="AQ1880" s="106" t="s">
        <v>1034</v>
      </c>
      <c r="AR1880" s="106" t="s">
        <v>1087</v>
      </c>
      <c r="AS1880" s="106">
        <v>32</v>
      </c>
    </row>
    <row r="1881" spans="40:45" x14ac:dyDescent="0.25">
      <c r="AN1881" s="106" t="s">
        <v>913</v>
      </c>
      <c r="AO1881" s="106" t="s">
        <v>1118</v>
      </c>
      <c r="AP1881" s="106" t="s">
        <v>1040</v>
      </c>
      <c r="AQ1881" s="106" t="s">
        <v>1035</v>
      </c>
      <c r="AR1881" s="106" t="s">
        <v>1087</v>
      </c>
      <c r="AS1881" s="106">
        <v>964</v>
      </c>
    </row>
    <row r="1882" spans="40:45" x14ac:dyDescent="0.25">
      <c r="AN1882" s="106" t="s">
        <v>913</v>
      </c>
      <c r="AO1882" s="106" t="s">
        <v>1118</v>
      </c>
      <c r="AP1882" s="106" t="s">
        <v>1040</v>
      </c>
      <c r="AQ1882" s="106" t="s">
        <v>1036</v>
      </c>
      <c r="AR1882" s="106" t="s">
        <v>1087</v>
      </c>
      <c r="AS1882" s="106"/>
    </row>
    <row r="1883" spans="40:45" x14ac:dyDescent="0.25">
      <c r="AN1883" s="106" t="s">
        <v>913</v>
      </c>
      <c r="AO1883" s="106" t="s">
        <v>1118</v>
      </c>
      <c r="AP1883" s="106" t="s">
        <v>1040</v>
      </c>
      <c r="AQ1883" s="106" t="s">
        <v>1037</v>
      </c>
      <c r="AR1883" s="106" t="s">
        <v>1087</v>
      </c>
      <c r="AS1883" s="106">
        <v>850</v>
      </c>
    </row>
    <row r="1884" spans="40:45" x14ac:dyDescent="0.25">
      <c r="AN1884" s="106" t="s">
        <v>913</v>
      </c>
      <c r="AO1884" s="106" t="s">
        <v>1118</v>
      </c>
      <c r="AP1884" s="106" t="s">
        <v>1040</v>
      </c>
      <c r="AQ1884" s="106" t="s">
        <v>1038</v>
      </c>
      <c r="AR1884" s="106" t="s">
        <v>1087</v>
      </c>
      <c r="AS1884" s="106">
        <v>180</v>
      </c>
    </row>
    <row r="1885" spans="40:45" x14ac:dyDescent="0.25">
      <c r="AN1885" s="106" t="s">
        <v>913</v>
      </c>
      <c r="AO1885" s="106"/>
      <c r="AP1885" s="106"/>
      <c r="AQ1885" s="106" t="s">
        <v>3</v>
      </c>
      <c r="AR1885" s="106"/>
      <c r="AS1885" s="106">
        <v>145700</v>
      </c>
    </row>
    <row r="1886" spans="40:45" x14ac:dyDescent="0.25">
      <c r="AN1886" s="106" t="s">
        <v>913</v>
      </c>
      <c r="AO1886" s="106" t="s">
        <v>1118</v>
      </c>
      <c r="AP1886" s="106" t="s">
        <v>1005</v>
      </c>
      <c r="AQ1886" s="106" t="s">
        <v>1030</v>
      </c>
      <c r="AR1886" s="106" t="s">
        <v>1087</v>
      </c>
      <c r="AS1886" s="106">
        <v>130571</v>
      </c>
    </row>
    <row r="1887" spans="40:45" x14ac:dyDescent="0.25">
      <c r="AN1887" s="106" t="s">
        <v>913</v>
      </c>
      <c r="AO1887" s="106" t="s">
        <v>1118</v>
      </c>
      <c r="AP1887" s="106" t="s">
        <v>1005</v>
      </c>
      <c r="AQ1887" s="106" t="s">
        <v>1031</v>
      </c>
      <c r="AR1887" s="106" t="s">
        <v>1087</v>
      </c>
      <c r="AS1887" s="106">
        <v>2381</v>
      </c>
    </row>
    <row r="1888" spans="40:45" x14ac:dyDescent="0.25">
      <c r="AN1888" s="106" t="s">
        <v>913</v>
      </c>
      <c r="AO1888" s="106" t="s">
        <v>1118</v>
      </c>
      <c r="AP1888" s="106" t="s">
        <v>1005</v>
      </c>
      <c r="AQ1888" s="106" t="s">
        <v>1032</v>
      </c>
      <c r="AR1888" s="106" t="s">
        <v>1087</v>
      </c>
      <c r="AS1888" s="106">
        <v>651</v>
      </c>
    </row>
    <row r="1889" spans="40:45" x14ac:dyDescent="0.25">
      <c r="AN1889" s="106" t="s">
        <v>913</v>
      </c>
      <c r="AO1889" s="106" t="s">
        <v>1118</v>
      </c>
      <c r="AP1889" s="106" t="s">
        <v>1005</v>
      </c>
      <c r="AQ1889" s="106" t="s">
        <v>1033</v>
      </c>
      <c r="AR1889" s="106" t="s">
        <v>1087</v>
      </c>
      <c r="AS1889" s="106">
        <v>630</v>
      </c>
    </row>
    <row r="1890" spans="40:45" x14ac:dyDescent="0.25">
      <c r="AN1890" s="106" t="s">
        <v>913</v>
      </c>
      <c r="AO1890" s="106" t="s">
        <v>1118</v>
      </c>
      <c r="AP1890" s="106" t="s">
        <v>1005</v>
      </c>
      <c r="AQ1890" s="106" t="s">
        <v>1035</v>
      </c>
      <c r="AR1890" s="106" t="s">
        <v>1087</v>
      </c>
      <c r="AS1890" s="106">
        <v>1</v>
      </c>
    </row>
    <row r="1891" spans="40:45" x14ac:dyDescent="0.25">
      <c r="AN1891" s="106" t="s">
        <v>913</v>
      </c>
      <c r="AO1891" s="106" t="s">
        <v>1118</v>
      </c>
      <c r="AP1891" s="106" t="s">
        <v>1005</v>
      </c>
      <c r="AQ1891" s="106" t="s">
        <v>1036</v>
      </c>
      <c r="AR1891" s="106" t="s">
        <v>1087</v>
      </c>
      <c r="AS1891" s="106"/>
    </row>
    <row r="1892" spans="40:45" x14ac:dyDescent="0.25">
      <c r="AN1892" s="106" t="s">
        <v>913</v>
      </c>
      <c r="AO1892" s="106" t="s">
        <v>1118</v>
      </c>
      <c r="AP1892" s="106" t="s">
        <v>1005</v>
      </c>
      <c r="AQ1892" s="106" t="s">
        <v>1037</v>
      </c>
      <c r="AR1892" s="106" t="s">
        <v>1087</v>
      </c>
      <c r="AS1892" s="106">
        <v>850</v>
      </c>
    </row>
    <row r="1893" spans="40:45" x14ac:dyDescent="0.25">
      <c r="AN1893" s="106" t="s">
        <v>913</v>
      </c>
      <c r="AO1893" s="106" t="s">
        <v>1118</v>
      </c>
      <c r="AP1893" s="106" t="s">
        <v>1005</v>
      </c>
      <c r="AQ1893" s="106" t="s">
        <v>1038</v>
      </c>
      <c r="AR1893" s="106" t="s">
        <v>1087</v>
      </c>
      <c r="AS1893" s="106">
        <v>60</v>
      </c>
    </row>
    <row r="1894" spans="40:45" x14ac:dyDescent="0.25">
      <c r="AN1894" s="106" t="s">
        <v>913</v>
      </c>
      <c r="AO1894" s="106"/>
      <c r="AP1894" s="106"/>
      <c r="AQ1894" s="106" t="s">
        <v>3</v>
      </c>
      <c r="AR1894" s="106"/>
      <c r="AS1894" s="106">
        <v>135144</v>
      </c>
    </row>
    <row r="1895" spans="40:45" x14ac:dyDescent="0.25">
      <c r="AN1895" s="106" t="s">
        <v>913</v>
      </c>
      <c r="AO1895" s="106" t="s">
        <v>1118</v>
      </c>
      <c r="AP1895" s="106" t="s">
        <v>1006</v>
      </c>
      <c r="AQ1895" s="106" t="s">
        <v>1030</v>
      </c>
      <c r="AR1895" s="106" t="s">
        <v>1087</v>
      </c>
      <c r="AS1895" s="106">
        <v>3238</v>
      </c>
    </row>
    <row r="1896" spans="40:45" x14ac:dyDescent="0.25">
      <c r="AN1896" s="106" t="s">
        <v>913</v>
      </c>
      <c r="AO1896" s="106" t="s">
        <v>1118</v>
      </c>
      <c r="AP1896" s="106" t="s">
        <v>1006</v>
      </c>
      <c r="AQ1896" s="106" t="s">
        <v>1031</v>
      </c>
      <c r="AR1896" s="106" t="s">
        <v>1087</v>
      </c>
      <c r="AS1896" s="106">
        <v>1508</v>
      </c>
    </row>
    <row r="1897" spans="40:45" x14ac:dyDescent="0.25">
      <c r="AN1897" s="106" t="s">
        <v>913</v>
      </c>
      <c r="AO1897" s="106" t="s">
        <v>1118</v>
      </c>
      <c r="AP1897" s="106" t="s">
        <v>1006</v>
      </c>
      <c r="AQ1897" s="106" t="s">
        <v>1032</v>
      </c>
      <c r="AR1897" s="106" t="s">
        <v>1087</v>
      </c>
      <c r="AS1897" s="106">
        <v>4466</v>
      </c>
    </row>
    <row r="1898" spans="40:45" x14ac:dyDescent="0.25">
      <c r="AN1898" s="106" t="s">
        <v>913</v>
      </c>
      <c r="AO1898" s="106" t="s">
        <v>1118</v>
      </c>
      <c r="AP1898" s="106" t="s">
        <v>1006</v>
      </c>
      <c r="AQ1898" s="106" t="s">
        <v>1033</v>
      </c>
      <c r="AR1898" s="106" t="s">
        <v>1087</v>
      </c>
      <c r="AS1898" s="106">
        <v>228</v>
      </c>
    </row>
    <row r="1899" spans="40:45" x14ac:dyDescent="0.25">
      <c r="AN1899" s="106" t="s">
        <v>913</v>
      </c>
      <c r="AO1899" s="106" t="s">
        <v>1118</v>
      </c>
      <c r="AP1899" s="106" t="s">
        <v>1006</v>
      </c>
      <c r="AQ1899" s="106" t="s">
        <v>1034</v>
      </c>
      <c r="AR1899" s="106" t="s">
        <v>1087</v>
      </c>
      <c r="AS1899" s="106">
        <v>32</v>
      </c>
    </row>
    <row r="1900" spans="40:45" x14ac:dyDescent="0.25">
      <c r="AN1900" s="106" t="s">
        <v>913</v>
      </c>
      <c r="AO1900" s="106" t="s">
        <v>1118</v>
      </c>
      <c r="AP1900" s="106" t="s">
        <v>1006</v>
      </c>
      <c r="AQ1900" s="106" t="s">
        <v>1035</v>
      </c>
      <c r="AR1900" s="106" t="s">
        <v>1087</v>
      </c>
      <c r="AS1900" s="106">
        <v>963</v>
      </c>
    </row>
    <row r="1901" spans="40:45" x14ac:dyDescent="0.25">
      <c r="AN1901" s="106" t="s">
        <v>913</v>
      </c>
      <c r="AO1901" s="106" t="s">
        <v>1118</v>
      </c>
      <c r="AP1901" s="106" t="s">
        <v>1006</v>
      </c>
      <c r="AQ1901" s="106" t="s">
        <v>1038</v>
      </c>
      <c r="AR1901" s="106" t="s">
        <v>1087</v>
      </c>
      <c r="AS1901" s="106">
        <v>120</v>
      </c>
    </row>
    <row r="1902" spans="40:45" x14ac:dyDescent="0.25">
      <c r="AN1902" s="106" t="s">
        <v>913</v>
      </c>
      <c r="AO1902" s="106"/>
      <c r="AP1902" s="106"/>
      <c r="AQ1902" s="106" t="s">
        <v>3</v>
      </c>
      <c r="AR1902" s="106" t="s">
        <v>1087</v>
      </c>
      <c r="AS1902" s="106">
        <v>10555</v>
      </c>
    </row>
    <row r="1903" spans="40:45" x14ac:dyDescent="0.25">
      <c r="AN1903" s="106" t="s">
        <v>949</v>
      </c>
      <c r="AO1903" s="106" t="s">
        <v>1117</v>
      </c>
      <c r="AP1903" s="106" t="s">
        <v>1040</v>
      </c>
      <c r="AQ1903" s="106" t="s">
        <v>1030</v>
      </c>
      <c r="AR1903" s="106" t="s">
        <v>1097</v>
      </c>
      <c r="AS1903" s="106">
        <v>24869</v>
      </c>
    </row>
    <row r="1904" spans="40:45" x14ac:dyDescent="0.25">
      <c r="AN1904" s="106" t="s">
        <v>949</v>
      </c>
      <c r="AO1904" s="106" t="s">
        <v>1117</v>
      </c>
      <c r="AP1904" s="106" t="s">
        <v>1040</v>
      </c>
      <c r="AQ1904" s="106" t="s">
        <v>1031</v>
      </c>
      <c r="AR1904" s="106" t="s">
        <v>1097</v>
      </c>
      <c r="AS1904" s="106">
        <v>2398</v>
      </c>
    </row>
    <row r="1905" spans="40:45" x14ac:dyDescent="0.25">
      <c r="AN1905" s="106" t="s">
        <v>949</v>
      </c>
      <c r="AO1905" s="106" t="s">
        <v>1117</v>
      </c>
      <c r="AP1905" s="106" t="s">
        <v>1040</v>
      </c>
      <c r="AQ1905" s="106" t="s">
        <v>1032</v>
      </c>
      <c r="AR1905" s="106" t="s">
        <v>1097</v>
      </c>
      <c r="AS1905" s="106">
        <v>9719</v>
      </c>
    </row>
    <row r="1906" spans="40:45" x14ac:dyDescent="0.25">
      <c r="AN1906" s="106" t="s">
        <v>949</v>
      </c>
      <c r="AO1906" s="106" t="s">
        <v>1117</v>
      </c>
      <c r="AP1906" s="106" t="s">
        <v>1040</v>
      </c>
      <c r="AQ1906" s="106" t="s">
        <v>1033</v>
      </c>
      <c r="AR1906" s="106" t="s">
        <v>1097</v>
      </c>
      <c r="AS1906" s="106">
        <v>17535</v>
      </c>
    </row>
    <row r="1907" spans="40:45" x14ac:dyDescent="0.25">
      <c r="AN1907" s="106" t="s">
        <v>949</v>
      </c>
      <c r="AO1907" s="106" t="s">
        <v>1117</v>
      </c>
      <c r="AP1907" s="106" t="s">
        <v>1040</v>
      </c>
      <c r="AQ1907" s="106" t="s">
        <v>1034</v>
      </c>
      <c r="AR1907" s="106" t="s">
        <v>1097</v>
      </c>
      <c r="AS1907" s="106">
        <v>1258</v>
      </c>
    </row>
    <row r="1908" spans="40:45" x14ac:dyDescent="0.25">
      <c r="AN1908" s="106" t="s">
        <v>949</v>
      </c>
      <c r="AO1908" s="106" t="s">
        <v>1117</v>
      </c>
      <c r="AP1908" s="106" t="s">
        <v>1040</v>
      </c>
      <c r="AQ1908" s="106" t="s">
        <v>1035</v>
      </c>
      <c r="AR1908" s="106" t="s">
        <v>1097</v>
      </c>
      <c r="AS1908" s="106">
        <v>232</v>
      </c>
    </row>
    <row r="1909" spans="40:45" x14ac:dyDescent="0.25">
      <c r="AN1909" s="106" t="s">
        <v>949</v>
      </c>
      <c r="AO1909" s="106" t="s">
        <v>1117</v>
      </c>
      <c r="AP1909" s="106" t="s">
        <v>1040</v>
      </c>
      <c r="AQ1909" s="106" t="s">
        <v>1036</v>
      </c>
      <c r="AR1909" s="106" t="s">
        <v>1097</v>
      </c>
      <c r="AS1909" s="106">
        <v>211</v>
      </c>
    </row>
    <row r="1910" spans="40:45" x14ac:dyDescent="0.25">
      <c r="AN1910" s="106" t="s">
        <v>949</v>
      </c>
      <c r="AO1910" s="106" t="s">
        <v>1117</v>
      </c>
      <c r="AP1910" s="106" t="s">
        <v>1040</v>
      </c>
      <c r="AQ1910" s="106" t="s">
        <v>1037</v>
      </c>
      <c r="AR1910" s="106" t="s">
        <v>1097</v>
      </c>
      <c r="AS1910" s="106">
        <v>610</v>
      </c>
    </row>
    <row r="1911" spans="40:45" x14ac:dyDescent="0.25">
      <c r="AN1911" s="106" t="s">
        <v>949</v>
      </c>
      <c r="AO1911" s="106" t="s">
        <v>1117</v>
      </c>
      <c r="AP1911" s="106" t="s">
        <v>1040</v>
      </c>
      <c r="AQ1911" s="106" t="s">
        <v>1038</v>
      </c>
      <c r="AR1911" s="106" t="s">
        <v>1097</v>
      </c>
      <c r="AS1911" s="106">
        <v>486</v>
      </c>
    </row>
    <row r="1912" spans="40:45" x14ac:dyDescent="0.25">
      <c r="AN1912" s="106" t="s">
        <v>949</v>
      </c>
      <c r="AO1912" s="106"/>
      <c r="AP1912" s="106"/>
      <c r="AQ1912" s="106" t="s">
        <v>3</v>
      </c>
      <c r="AR1912" s="106"/>
      <c r="AS1912" s="106">
        <v>57318</v>
      </c>
    </row>
    <row r="1913" spans="40:45" x14ac:dyDescent="0.25">
      <c r="AN1913" s="106" t="s">
        <v>949</v>
      </c>
      <c r="AO1913" s="106" t="s">
        <v>1117</v>
      </c>
      <c r="AP1913" s="106" t="s">
        <v>1005</v>
      </c>
      <c r="AQ1913" s="106" t="s">
        <v>1030</v>
      </c>
      <c r="AR1913" s="106" t="s">
        <v>1097</v>
      </c>
      <c r="AS1913" s="106">
        <v>21537</v>
      </c>
    </row>
    <row r="1914" spans="40:45" x14ac:dyDescent="0.25">
      <c r="AN1914" s="106" t="s">
        <v>949</v>
      </c>
      <c r="AO1914" s="106" t="s">
        <v>1117</v>
      </c>
      <c r="AP1914" s="106" t="s">
        <v>1005</v>
      </c>
      <c r="AQ1914" s="106" t="s">
        <v>1031</v>
      </c>
      <c r="AR1914" s="106" t="s">
        <v>1097</v>
      </c>
      <c r="AS1914" s="106">
        <v>2017</v>
      </c>
    </row>
    <row r="1915" spans="40:45" x14ac:dyDescent="0.25">
      <c r="AN1915" s="106" t="s">
        <v>949</v>
      </c>
      <c r="AO1915" s="106" t="s">
        <v>1117</v>
      </c>
      <c r="AP1915" s="106" t="s">
        <v>1005</v>
      </c>
      <c r="AQ1915" s="106" t="s">
        <v>1032</v>
      </c>
      <c r="AR1915" s="106" t="s">
        <v>1097</v>
      </c>
      <c r="AS1915" s="106">
        <v>8155</v>
      </c>
    </row>
    <row r="1916" spans="40:45" x14ac:dyDescent="0.25">
      <c r="AN1916" s="106" t="s">
        <v>949</v>
      </c>
      <c r="AO1916" s="106" t="s">
        <v>1117</v>
      </c>
      <c r="AP1916" s="106" t="s">
        <v>1005</v>
      </c>
      <c r="AQ1916" s="106" t="s">
        <v>1033</v>
      </c>
      <c r="AR1916" s="106" t="s">
        <v>1097</v>
      </c>
      <c r="AS1916" s="106">
        <v>15531</v>
      </c>
    </row>
    <row r="1917" spans="40:45" x14ac:dyDescent="0.25">
      <c r="AN1917" s="106" t="s">
        <v>949</v>
      </c>
      <c r="AO1917" s="106" t="s">
        <v>1117</v>
      </c>
      <c r="AP1917" s="106" t="s">
        <v>1005</v>
      </c>
      <c r="AQ1917" s="106" t="s">
        <v>1034</v>
      </c>
      <c r="AR1917" s="106" t="s">
        <v>1097</v>
      </c>
      <c r="AS1917" s="106">
        <v>354</v>
      </c>
    </row>
    <row r="1918" spans="40:45" x14ac:dyDescent="0.25">
      <c r="AN1918" s="106" t="s">
        <v>949</v>
      </c>
      <c r="AO1918" s="106" t="s">
        <v>1117</v>
      </c>
      <c r="AP1918" s="106" t="s">
        <v>1005</v>
      </c>
      <c r="AQ1918" s="106" t="s">
        <v>1035</v>
      </c>
      <c r="AR1918" s="106" t="s">
        <v>1097</v>
      </c>
      <c r="AS1918" s="106">
        <v>54</v>
      </c>
    </row>
    <row r="1919" spans="40:45" x14ac:dyDescent="0.25">
      <c r="AN1919" s="106" t="s">
        <v>949</v>
      </c>
      <c r="AO1919" s="106" t="s">
        <v>1117</v>
      </c>
      <c r="AP1919" s="106" t="s">
        <v>1005</v>
      </c>
      <c r="AQ1919" s="106" t="s">
        <v>1036</v>
      </c>
      <c r="AR1919" s="106" t="s">
        <v>1097</v>
      </c>
      <c r="AS1919" s="106">
        <v>174</v>
      </c>
    </row>
    <row r="1920" spans="40:45" x14ac:dyDescent="0.25">
      <c r="AN1920" s="106" t="s">
        <v>949</v>
      </c>
      <c r="AO1920" s="106" t="s">
        <v>1117</v>
      </c>
      <c r="AP1920" s="106" t="s">
        <v>1005</v>
      </c>
      <c r="AQ1920" s="106" t="s">
        <v>1037</v>
      </c>
      <c r="AR1920" s="106" t="s">
        <v>1097</v>
      </c>
      <c r="AS1920" s="106">
        <v>94</v>
      </c>
    </row>
    <row r="1921" spans="40:45" x14ac:dyDescent="0.25">
      <c r="AN1921" s="106" t="s">
        <v>949</v>
      </c>
      <c r="AO1921" s="106"/>
      <c r="AP1921" s="106"/>
      <c r="AQ1921" s="106" t="s">
        <v>3</v>
      </c>
      <c r="AR1921" s="106"/>
      <c r="AS1921" s="106">
        <v>47916</v>
      </c>
    </row>
    <row r="1922" spans="40:45" x14ac:dyDescent="0.25">
      <c r="AN1922" s="106" t="s">
        <v>949</v>
      </c>
      <c r="AO1922" s="106" t="s">
        <v>1117</v>
      </c>
      <c r="AP1922" s="106" t="s">
        <v>1006</v>
      </c>
      <c r="AQ1922" s="106" t="s">
        <v>1030</v>
      </c>
      <c r="AR1922" s="106" t="s">
        <v>1097</v>
      </c>
      <c r="AS1922" s="106">
        <v>3332</v>
      </c>
    </row>
    <row r="1923" spans="40:45" x14ac:dyDescent="0.25">
      <c r="AN1923" s="106" t="s">
        <v>949</v>
      </c>
      <c r="AO1923" s="106" t="s">
        <v>1117</v>
      </c>
      <c r="AP1923" s="106" t="s">
        <v>1006</v>
      </c>
      <c r="AQ1923" s="106" t="s">
        <v>1031</v>
      </c>
      <c r="AR1923" s="106" t="s">
        <v>1097</v>
      </c>
      <c r="AS1923" s="106">
        <v>381</v>
      </c>
    </row>
    <row r="1924" spans="40:45" x14ac:dyDescent="0.25">
      <c r="AN1924" s="106" t="s">
        <v>949</v>
      </c>
      <c r="AO1924" s="106" t="s">
        <v>1117</v>
      </c>
      <c r="AP1924" s="106" t="s">
        <v>1006</v>
      </c>
      <c r="AQ1924" s="106" t="s">
        <v>1032</v>
      </c>
      <c r="AR1924" s="106" t="s">
        <v>1097</v>
      </c>
      <c r="AS1924" s="106">
        <v>1564</v>
      </c>
    </row>
    <row r="1925" spans="40:45" x14ac:dyDescent="0.25">
      <c r="AN1925" s="106" t="s">
        <v>949</v>
      </c>
      <c r="AO1925" s="106" t="s">
        <v>1117</v>
      </c>
      <c r="AP1925" s="106" t="s">
        <v>1006</v>
      </c>
      <c r="AQ1925" s="106" t="s">
        <v>1033</v>
      </c>
      <c r="AR1925" s="106" t="s">
        <v>1097</v>
      </c>
      <c r="AS1925" s="106">
        <v>2004</v>
      </c>
    </row>
    <row r="1926" spans="40:45" x14ac:dyDescent="0.25">
      <c r="AN1926" s="106" t="s">
        <v>949</v>
      </c>
      <c r="AO1926" s="106" t="s">
        <v>1117</v>
      </c>
      <c r="AP1926" s="106" t="s">
        <v>1006</v>
      </c>
      <c r="AQ1926" s="106" t="s">
        <v>1034</v>
      </c>
      <c r="AR1926" s="106" t="s">
        <v>1097</v>
      </c>
      <c r="AS1926" s="106">
        <v>904</v>
      </c>
    </row>
    <row r="1927" spans="40:45" x14ac:dyDescent="0.25">
      <c r="AN1927" s="106" t="s">
        <v>949</v>
      </c>
      <c r="AO1927" s="106" t="s">
        <v>1117</v>
      </c>
      <c r="AP1927" s="106" t="s">
        <v>1006</v>
      </c>
      <c r="AQ1927" s="106" t="s">
        <v>1035</v>
      </c>
      <c r="AR1927" s="106" t="s">
        <v>1097</v>
      </c>
      <c r="AS1927" s="106">
        <v>179</v>
      </c>
    </row>
    <row r="1928" spans="40:45" x14ac:dyDescent="0.25">
      <c r="AN1928" s="106" t="s">
        <v>949</v>
      </c>
      <c r="AO1928" s="106" t="s">
        <v>1117</v>
      </c>
      <c r="AP1928" s="106" t="s">
        <v>1006</v>
      </c>
      <c r="AQ1928" s="106" t="s">
        <v>1036</v>
      </c>
      <c r="AR1928" s="106" t="s">
        <v>1097</v>
      </c>
      <c r="AS1928" s="106">
        <v>37</v>
      </c>
    </row>
    <row r="1929" spans="40:45" x14ac:dyDescent="0.25">
      <c r="AN1929" s="106" t="s">
        <v>949</v>
      </c>
      <c r="AO1929" s="106" t="s">
        <v>1117</v>
      </c>
      <c r="AP1929" s="106" t="s">
        <v>1006</v>
      </c>
      <c r="AQ1929" s="106" t="s">
        <v>1037</v>
      </c>
      <c r="AR1929" s="106" t="s">
        <v>1097</v>
      </c>
      <c r="AS1929" s="106">
        <v>516</v>
      </c>
    </row>
    <row r="1930" spans="40:45" x14ac:dyDescent="0.25">
      <c r="AN1930" s="106" t="s">
        <v>949</v>
      </c>
      <c r="AO1930" s="106" t="s">
        <v>1117</v>
      </c>
      <c r="AP1930" s="106" t="s">
        <v>1006</v>
      </c>
      <c r="AQ1930" s="106" t="s">
        <v>1038</v>
      </c>
      <c r="AR1930" s="106" t="s">
        <v>1097</v>
      </c>
      <c r="AS1930" s="106">
        <v>486</v>
      </c>
    </row>
    <row r="1931" spans="40:45" x14ac:dyDescent="0.25">
      <c r="AN1931" s="106" t="s">
        <v>949</v>
      </c>
      <c r="AO1931" s="106"/>
      <c r="AP1931" s="106"/>
      <c r="AQ1931" s="106" t="s">
        <v>3</v>
      </c>
      <c r="AR1931" s="106" t="s">
        <v>1087</v>
      </c>
      <c r="AS1931" s="106">
        <v>9402</v>
      </c>
    </row>
    <row r="1932" spans="40:45" x14ac:dyDescent="0.25">
      <c r="AN1932" s="106" t="s">
        <v>949</v>
      </c>
      <c r="AO1932" s="106" t="s">
        <v>1118</v>
      </c>
      <c r="AP1932" s="106" t="s">
        <v>1040</v>
      </c>
      <c r="AQ1932" s="106" t="s">
        <v>1030</v>
      </c>
      <c r="AR1932" s="106" t="s">
        <v>1087</v>
      </c>
      <c r="AS1932" s="106">
        <v>43852</v>
      </c>
    </row>
    <row r="1933" spans="40:45" x14ac:dyDescent="0.25">
      <c r="AN1933" s="106" t="s">
        <v>949</v>
      </c>
      <c r="AO1933" s="106" t="s">
        <v>1118</v>
      </c>
      <c r="AP1933" s="106" t="s">
        <v>1040</v>
      </c>
      <c r="AQ1933" s="106" t="s">
        <v>1031</v>
      </c>
      <c r="AR1933" s="106" t="s">
        <v>1087</v>
      </c>
      <c r="AS1933" s="106">
        <v>3390</v>
      </c>
    </row>
    <row r="1934" spans="40:45" x14ac:dyDescent="0.25">
      <c r="AN1934" s="106" t="s">
        <v>949</v>
      </c>
      <c r="AO1934" s="106" t="s">
        <v>1118</v>
      </c>
      <c r="AP1934" s="106" t="s">
        <v>1040</v>
      </c>
      <c r="AQ1934" s="106" t="s">
        <v>1032</v>
      </c>
      <c r="AR1934" s="106" t="s">
        <v>1087</v>
      </c>
      <c r="AS1934" s="106">
        <v>23457</v>
      </c>
    </row>
    <row r="1935" spans="40:45" x14ac:dyDescent="0.25">
      <c r="AN1935" s="106" t="s">
        <v>949</v>
      </c>
      <c r="AO1935" s="106" t="s">
        <v>1118</v>
      </c>
      <c r="AP1935" s="106" t="s">
        <v>1040</v>
      </c>
      <c r="AQ1935" s="106" t="s">
        <v>1033</v>
      </c>
      <c r="AR1935" s="106" t="s">
        <v>1087</v>
      </c>
      <c r="AS1935" s="106">
        <v>29953</v>
      </c>
    </row>
    <row r="1936" spans="40:45" x14ac:dyDescent="0.25">
      <c r="AN1936" s="106" t="s">
        <v>949</v>
      </c>
      <c r="AO1936" s="106" t="s">
        <v>1118</v>
      </c>
      <c r="AP1936" s="106" t="s">
        <v>1040</v>
      </c>
      <c r="AQ1936" s="106" t="s">
        <v>1034</v>
      </c>
      <c r="AR1936" s="106" t="s">
        <v>1087</v>
      </c>
      <c r="AS1936" s="106">
        <v>2397</v>
      </c>
    </row>
    <row r="1937" spans="40:45" x14ac:dyDescent="0.25">
      <c r="AN1937" s="106" t="s">
        <v>949</v>
      </c>
      <c r="AO1937" s="106" t="s">
        <v>1118</v>
      </c>
      <c r="AP1937" s="106" t="s">
        <v>1040</v>
      </c>
      <c r="AQ1937" s="106" t="s">
        <v>1035</v>
      </c>
      <c r="AR1937" s="106" t="s">
        <v>1087</v>
      </c>
      <c r="AS1937" s="106">
        <v>454</v>
      </c>
    </row>
    <row r="1938" spans="40:45" x14ac:dyDescent="0.25">
      <c r="AN1938" s="106" t="s">
        <v>949</v>
      </c>
      <c r="AO1938" s="106" t="s">
        <v>1118</v>
      </c>
      <c r="AP1938" s="106" t="s">
        <v>1040</v>
      </c>
      <c r="AQ1938" s="106" t="s">
        <v>1036</v>
      </c>
      <c r="AR1938" s="106" t="s">
        <v>1087</v>
      </c>
      <c r="AS1938" s="106">
        <v>556</v>
      </c>
    </row>
    <row r="1939" spans="40:45" x14ac:dyDescent="0.25">
      <c r="AN1939" s="106" t="s">
        <v>949</v>
      </c>
      <c r="AO1939" s="106" t="s">
        <v>1118</v>
      </c>
      <c r="AP1939" s="106" t="s">
        <v>1040</v>
      </c>
      <c r="AQ1939" s="106" t="s">
        <v>1037</v>
      </c>
      <c r="AR1939" s="106" t="s">
        <v>1087</v>
      </c>
      <c r="AS1939" s="106">
        <v>1063</v>
      </c>
    </row>
    <row r="1940" spans="40:45" x14ac:dyDescent="0.25">
      <c r="AN1940" s="106" t="s">
        <v>949</v>
      </c>
      <c r="AO1940" s="106" t="s">
        <v>1118</v>
      </c>
      <c r="AP1940" s="106" t="s">
        <v>1040</v>
      </c>
      <c r="AQ1940" s="106" t="s">
        <v>1038</v>
      </c>
      <c r="AR1940" s="106" t="s">
        <v>1087</v>
      </c>
      <c r="AS1940" s="106">
        <v>997</v>
      </c>
    </row>
    <row r="1941" spans="40:45" x14ac:dyDescent="0.25">
      <c r="AN1941" s="106" t="s">
        <v>949</v>
      </c>
      <c r="AO1941" s="106"/>
      <c r="AP1941" s="106"/>
      <c r="AQ1941" s="106" t="s">
        <v>3</v>
      </c>
      <c r="AR1941" s="106"/>
      <c r="AS1941" s="106">
        <v>106119</v>
      </c>
    </row>
    <row r="1942" spans="40:45" x14ac:dyDescent="0.25">
      <c r="AN1942" s="106" t="s">
        <v>949</v>
      </c>
      <c r="AO1942" s="106" t="s">
        <v>1118</v>
      </c>
      <c r="AP1942" s="106" t="s">
        <v>1005</v>
      </c>
      <c r="AQ1942" s="106" t="s">
        <v>1030</v>
      </c>
      <c r="AR1942" s="106" t="s">
        <v>1087</v>
      </c>
      <c r="AS1942" s="106">
        <v>36039</v>
      </c>
    </row>
    <row r="1943" spans="40:45" x14ac:dyDescent="0.25">
      <c r="AN1943" s="106" t="s">
        <v>949</v>
      </c>
      <c r="AO1943" s="106" t="s">
        <v>1118</v>
      </c>
      <c r="AP1943" s="106" t="s">
        <v>1005</v>
      </c>
      <c r="AQ1943" s="106" t="s">
        <v>1031</v>
      </c>
      <c r="AR1943" s="106" t="s">
        <v>1087</v>
      </c>
      <c r="AS1943" s="106">
        <v>2516</v>
      </c>
    </row>
    <row r="1944" spans="40:45" x14ac:dyDescent="0.25">
      <c r="AN1944" s="106" t="s">
        <v>949</v>
      </c>
      <c r="AO1944" s="106" t="s">
        <v>1118</v>
      </c>
      <c r="AP1944" s="106" t="s">
        <v>1005</v>
      </c>
      <c r="AQ1944" s="106" t="s">
        <v>1032</v>
      </c>
      <c r="AR1944" s="106" t="s">
        <v>1087</v>
      </c>
      <c r="AS1944" s="106">
        <v>19216</v>
      </c>
    </row>
    <row r="1945" spans="40:45" x14ac:dyDescent="0.25">
      <c r="AN1945" s="106" t="s">
        <v>949</v>
      </c>
      <c r="AO1945" s="106" t="s">
        <v>1118</v>
      </c>
      <c r="AP1945" s="106" t="s">
        <v>1005</v>
      </c>
      <c r="AQ1945" s="106" t="s">
        <v>1033</v>
      </c>
      <c r="AR1945" s="106" t="s">
        <v>1087</v>
      </c>
      <c r="AS1945" s="106">
        <v>22317</v>
      </c>
    </row>
    <row r="1946" spans="40:45" x14ac:dyDescent="0.25">
      <c r="AN1946" s="106" t="s">
        <v>949</v>
      </c>
      <c r="AO1946" s="106" t="s">
        <v>1118</v>
      </c>
      <c r="AP1946" s="106" t="s">
        <v>1005</v>
      </c>
      <c r="AQ1946" s="106" t="s">
        <v>1034</v>
      </c>
      <c r="AR1946" s="106" t="s">
        <v>1087</v>
      </c>
      <c r="AS1946" s="106">
        <v>405</v>
      </c>
    </row>
    <row r="1947" spans="40:45" x14ac:dyDescent="0.25">
      <c r="AN1947" s="106" t="s">
        <v>949</v>
      </c>
      <c r="AO1947" s="106" t="s">
        <v>1118</v>
      </c>
      <c r="AP1947" s="106" t="s">
        <v>1005</v>
      </c>
      <c r="AQ1947" s="106" t="s">
        <v>1035</v>
      </c>
      <c r="AR1947" s="106" t="s">
        <v>1087</v>
      </c>
      <c r="AS1947" s="106">
        <v>41</v>
      </c>
    </row>
    <row r="1948" spans="40:45" x14ac:dyDescent="0.25">
      <c r="AN1948" s="106" t="s">
        <v>949</v>
      </c>
      <c r="AO1948" s="106" t="s">
        <v>1118</v>
      </c>
      <c r="AP1948" s="106" t="s">
        <v>1005</v>
      </c>
      <c r="AQ1948" s="106" t="s">
        <v>1036</v>
      </c>
      <c r="AR1948" s="106" t="s">
        <v>1087</v>
      </c>
      <c r="AS1948" s="106">
        <v>433</v>
      </c>
    </row>
    <row r="1949" spans="40:45" x14ac:dyDescent="0.25">
      <c r="AN1949" s="106" t="s">
        <v>949</v>
      </c>
      <c r="AO1949" s="106" t="s">
        <v>1118</v>
      </c>
      <c r="AP1949" s="106" t="s">
        <v>1005</v>
      </c>
      <c r="AQ1949" s="106" t="s">
        <v>1037</v>
      </c>
      <c r="AR1949" s="106" t="s">
        <v>1087</v>
      </c>
      <c r="AS1949" s="106">
        <v>105</v>
      </c>
    </row>
    <row r="1950" spans="40:45" x14ac:dyDescent="0.25">
      <c r="AN1950" s="106" t="s">
        <v>949</v>
      </c>
      <c r="AO1950" s="106"/>
      <c r="AP1950" s="106"/>
      <c r="AQ1950" s="106" t="s">
        <v>3</v>
      </c>
      <c r="AR1950" s="106"/>
      <c r="AS1950" s="106">
        <v>81071</v>
      </c>
    </row>
    <row r="1951" spans="40:45" x14ac:dyDescent="0.25">
      <c r="AN1951" s="106" t="s">
        <v>949</v>
      </c>
      <c r="AO1951" s="106" t="s">
        <v>1118</v>
      </c>
      <c r="AP1951" s="106" t="s">
        <v>1006</v>
      </c>
      <c r="AQ1951" s="106" t="s">
        <v>1030</v>
      </c>
      <c r="AR1951" s="106" t="s">
        <v>1087</v>
      </c>
      <c r="AS1951" s="106">
        <v>7813</v>
      </c>
    </row>
    <row r="1952" spans="40:45" x14ac:dyDescent="0.25">
      <c r="AN1952" s="106" t="s">
        <v>949</v>
      </c>
      <c r="AO1952" s="106" t="s">
        <v>1118</v>
      </c>
      <c r="AP1952" s="106" t="s">
        <v>1006</v>
      </c>
      <c r="AQ1952" s="106" t="s">
        <v>1031</v>
      </c>
      <c r="AR1952" s="106" t="s">
        <v>1087</v>
      </c>
      <c r="AS1952" s="106">
        <v>874</v>
      </c>
    </row>
    <row r="1953" spans="40:45" x14ac:dyDescent="0.25">
      <c r="AN1953" s="106" t="s">
        <v>949</v>
      </c>
      <c r="AO1953" s="106" t="s">
        <v>1118</v>
      </c>
      <c r="AP1953" s="106" t="s">
        <v>1006</v>
      </c>
      <c r="AQ1953" s="106" t="s">
        <v>1032</v>
      </c>
      <c r="AR1953" s="106" t="s">
        <v>1087</v>
      </c>
      <c r="AS1953" s="106">
        <v>4241</v>
      </c>
    </row>
    <row r="1954" spans="40:45" x14ac:dyDescent="0.25">
      <c r="AN1954" s="106" t="s">
        <v>949</v>
      </c>
      <c r="AO1954" s="106" t="s">
        <v>1118</v>
      </c>
      <c r="AP1954" s="106" t="s">
        <v>1006</v>
      </c>
      <c r="AQ1954" s="106" t="s">
        <v>1033</v>
      </c>
      <c r="AR1954" s="106" t="s">
        <v>1087</v>
      </c>
      <c r="AS1954" s="106">
        <v>7635</v>
      </c>
    </row>
    <row r="1955" spans="40:45" x14ac:dyDescent="0.25">
      <c r="AN1955" s="106" t="s">
        <v>949</v>
      </c>
      <c r="AO1955" s="106" t="s">
        <v>1118</v>
      </c>
      <c r="AP1955" s="106" t="s">
        <v>1006</v>
      </c>
      <c r="AQ1955" s="106" t="s">
        <v>1034</v>
      </c>
      <c r="AR1955" s="106" t="s">
        <v>1087</v>
      </c>
      <c r="AS1955" s="106">
        <v>1992</v>
      </c>
    </row>
    <row r="1956" spans="40:45" x14ac:dyDescent="0.25">
      <c r="AN1956" s="106" t="s">
        <v>949</v>
      </c>
      <c r="AO1956" s="106" t="s">
        <v>1118</v>
      </c>
      <c r="AP1956" s="106" t="s">
        <v>1006</v>
      </c>
      <c r="AQ1956" s="106" t="s">
        <v>1035</v>
      </c>
      <c r="AR1956" s="106" t="s">
        <v>1087</v>
      </c>
      <c r="AS1956" s="106">
        <v>413</v>
      </c>
    </row>
    <row r="1957" spans="40:45" x14ac:dyDescent="0.25">
      <c r="AN1957" s="106" t="s">
        <v>949</v>
      </c>
      <c r="AO1957" s="106" t="s">
        <v>1118</v>
      </c>
      <c r="AP1957" s="106" t="s">
        <v>1006</v>
      </c>
      <c r="AQ1957" s="106" t="s">
        <v>1036</v>
      </c>
      <c r="AR1957" s="106" t="s">
        <v>1087</v>
      </c>
      <c r="AS1957" s="106">
        <v>123</v>
      </c>
    </row>
    <row r="1958" spans="40:45" x14ac:dyDescent="0.25">
      <c r="AN1958" s="106" t="s">
        <v>949</v>
      </c>
      <c r="AO1958" s="106" t="s">
        <v>1118</v>
      </c>
      <c r="AP1958" s="106" t="s">
        <v>1006</v>
      </c>
      <c r="AQ1958" s="106" t="s">
        <v>1037</v>
      </c>
      <c r="AR1958" s="106" t="s">
        <v>1087</v>
      </c>
      <c r="AS1958" s="106">
        <v>958</v>
      </c>
    </row>
    <row r="1959" spans="40:45" x14ac:dyDescent="0.25">
      <c r="AN1959" s="106" t="s">
        <v>949</v>
      </c>
      <c r="AO1959" s="106" t="s">
        <v>1118</v>
      </c>
      <c r="AP1959" s="106" t="s">
        <v>1006</v>
      </c>
      <c r="AQ1959" s="106" t="s">
        <v>1038</v>
      </c>
      <c r="AR1959" s="106" t="s">
        <v>1087</v>
      </c>
      <c r="AS1959" s="106">
        <v>997</v>
      </c>
    </row>
    <row r="1960" spans="40:45" x14ac:dyDescent="0.25">
      <c r="AN1960" s="106" t="s">
        <v>949</v>
      </c>
      <c r="AO1960" s="106"/>
      <c r="AP1960" s="106"/>
      <c r="AQ1960" s="106" t="s">
        <v>3</v>
      </c>
      <c r="AR1960" s="106" t="s">
        <v>1087</v>
      </c>
      <c r="AS1960" s="106">
        <v>25048</v>
      </c>
    </row>
    <row r="1961" spans="40:45" x14ac:dyDescent="0.25">
      <c r="AN1961" s="106" t="s">
        <v>1002</v>
      </c>
      <c r="AO1961" s="106" t="s">
        <v>1117</v>
      </c>
      <c r="AP1961" s="106" t="s">
        <v>1040</v>
      </c>
      <c r="AQ1961" s="106" t="s">
        <v>1030</v>
      </c>
      <c r="AR1961" s="106" t="s">
        <v>1097</v>
      </c>
      <c r="AS1961" s="106"/>
    </row>
    <row r="1962" spans="40:45" x14ac:dyDescent="0.25">
      <c r="AN1962" s="106" t="s">
        <v>1002</v>
      </c>
      <c r="AO1962" s="106" t="s">
        <v>1117</v>
      </c>
      <c r="AP1962" s="106" t="s">
        <v>1040</v>
      </c>
      <c r="AQ1962" s="106" t="s">
        <v>1031</v>
      </c>
      <c r="AR1962" s="106" t="s">
        <v>1097</v>
      </c>
      <c r="AS1962" s="106">
        <v>32</v>
      </c>
    </row>
    <row r="1963" spans="40:45" x14ac:dyDescent="0.25">
      <c r="AN1963" s="106" t="s">
        <v>1002</v>
      </c>
      <c r="AO1963" s="106" t="s">
        <v>1117</v>
      </c>
      <c r="AP1963" s="106" t="s">
        <v>1040</v>
      </c>
      <c r="AQ1963" s="106" t="s">
        <v>1032</v>
      </c>
      <c r="AR1963" s="106" t="s">
        <v>1097</v>
      </c>
      <c r="AS1963" s="106">
        <v>317</v>
      </c>
    </row>
    <row r="1964" spans="40:45" x14ac:dyDescent="0.25">
      <c r="AN1964" s="106" t="s">
        <v>1002</v>
      </c>
      <c r="AO1964" s="106" t="s">
        <v>1117</v>
      </c>
      <c r="AP1964" s="106" t="s">
        <v>1040</v>
      </c>
      <c r="AQ1964" s="106" t="s">
        <v>1033</v>
      </c>
      <c r="AR1964" s="106" t="s">
        <v>1097</v>
      </c>
      <c r="AS1964" s="106">
        <v>205243</v>
      </c>
    </row>
    <row r="1965" spans="40:45" x14ac:dyDescent="0.25">
      <c r="AN1965" s="106" t="s">
        <v>1002</v>
      </c>
      <c r="AO1965" s="106" t="s">
        <v>1117</v>
      </c>
      <c r="AP1965" s="106" t="s">
        <v>1040</v>
      </c>
      <c r="AQ1965" s="106" t="s">
        <v>1034</v>
      </c>
      <c r="AR1965" s="106" t="s">
        <v>1097</v>
      </c>
      <c r="AS1965" s="106"/>
    </row>
    <row r="1966" spans="40:45" x14ac:dyDescent="0.25">
      <c r="AN1966" s="106" t="s">
        <v>1002</v>
      </c>
      <c r="AO1966" s="106" t="s">
        <v>1117</v>
      </c>
      <c r="AP1966" s="106" t="s">
        <v>1040</v>
      </c>
      <c r="AQ1966" s="106" t="s">
        <v>1035</v>
      </c>
      <c r="AR1966" s="106" t="s">
        <v>1097</v>
      </c>
      <c r="AS1966" s="106">
        <v>108186</v>
      </c>
    </row>
    <row r="1967" spans="40:45" x14ac:dyDescent="0.25">
      <c r="AN1967" s="106" t="s">
        <v>1002</v>
      </c>
      <c r="AO1967" s="106" t="s">
        <v>1117</v>
      </c>
      <c r="AP1967" s="106" t="s">
        <v>1040</v>
      </c>
      <c r="AQ1967" s="106" t="s">
        <v>1036</v>
      </c>
      <c r="AR1967" s="106" t="s">
        <v>1097</v>
      </c>
      <c r="AS1967" s="106">
        <v>1772</v>
      </c>
    </row>
    <row r="1968" spans="40:45" x14ac:dyDescent="0.25">
      <c r="AN1968" s="106" t="s">
        <v>1002</v>
      </c>
      <c r="AO1968" s="106" t="s">
        <v>1117</v>
      </c>
      <c r="AP1968" s="106" t="s">
        <v>1040</v>
      </c>
      <c r="AQ1968" s="106" t="s">
        <v>1037</v>
      </c>
      <c r="AR1968" s="106" t="s">
        <v>1097</v>
      </c>
      <c r="AS1968" s="106">
        <v>1351</v>
      </c>
    </row>
    <row r="1969" spans="40:45" x14ac:dyDescent="0.25">
      <c r="AN1969" s="106" t="s">
        <v>1002</v>
      </c>
      <c r="AO1969" s="106" t="s">
        <v>1117</v>
      </c>
      <c r="AP1969" s="106" t="s">
        <v>1040</v>
      </c>
      <c r="AQ1969" s="106" t="s">
        <v>1038</v>
      </c>
      <c r="AR1969" s="106" t="s">
        <v>1097</v>
      </c>
      <c r="AS1969" s="106">
        <v>38759</v>
      </c>
    </row>
    <row r="1970" spans="40:45" x14ac:dyDescent="0.25">
      <c r="AN1970" s="106" t="s">
        <v>1002</v>
      </c>
      <c r="AO1970" s="106"/>
      <c r="AP1970" s="106"/>
      <c r="AQ1970" s="106" t="s">
        <v>3</v>
      </c>
      <c r="AR1970" s="106"/>
      <c r="AS1970" s="106">
        <v>355661</v>
      </c>
    </row>
    <row r="1971" spans="40:45" x14ac:dyDescent="0.25">
      <c r="AN1971" s="106" t="s">
        <v>1002</v>
      </c>
      <c r="AO1971" s="106" t="s">
        <v>1117</v>
      </c>
      <c r="AP1971" s="106" t="s">
        <v>1005</v>
      </c>
      <c r="AQ1971" s="106" t="s">
        <v>1030</v>
      </c>
      <c r="AR1971" s="106" t="s">
        <v>1097</v>
      </c>
      <c r="AS1971" s="106"/>
    </row>
    <row r="1972" spans="40:45" x14ac:dyDescent="0.25">
      <c r="AN1972" s="106" t="s">
        <v>1002</v>
      </c>
      <c r="AO1972" s="106" t="s">
        <v>1117</v>
      </c>
      <c r="AP1972" s="106" t="s">
        <v>1005</v>
      </c>
      <c r="AQ1972" s="106" t="s">
        <v>1031</v>
      </c>
      <c r="AR1972" s="106" t="s">
        <v>1097</v>
      </c>
      <c r="AS1972" s="106">
        <v>32</v>
      </c>
    </row>
    <row r="1973" spans="40:45" x14ac:dyDescent="0.25">
      <c r="AN1973" s="106" t="s">
        <v>1002</v>
      </c>
      <c r="AO1973" s="106" t="s">
        <v>1117</v>
      </c>
      <c r="AP1973" s="106" t="s">
        <v>1005</v>
      </c>
      <c r="AQ1973" s="106" t="s">
        <v>1032</v>
      </c>
      <c r="AR1973" s="106" t="s">
        <v>1097</v>
      </c>
      <c r="AS1973" s="106">
        <v>100</v>
      </c>
    </row>
    <row r="1974" spans="40:45" x14ac:dyDescent="0.25">
      <c r="AN1974" s="106" t="s">
        <v>1002</v>
      </c>
      <c r="AO1974" s="106" t="s">
        <v>1117</v>
      </c>
      <c r="AP1974" s="106" t="s">
        <v>1005</v>
      </c>
      <c r="AQ1974" s="106" t="s">
        <v>1033</v>
      </c>
      <c r="AR1974" s="106" t="s">
        <v>1097</v>
      </c>
      <c r="AS1974" s="106">
        <v>203939</v>
      </c>
    </row>
    <row r="1975" spans="40:45" x14ac:dyDescent="0.25">
      <c r="AN1975" s="106" t="s">
        <v>1002</v>
      </c>
      <c r="AO1975" s="106" t="s">
        <v>1117</v>
      </c>
      <c r="AP1975" s="106" t="s">
        <v>1005</v>
      </c>
      <c r="AQ1975" s="106" t="s">
        <v>1034</v>
      </c>
      <c r="AR1975" s="106" t="s">
        <v>1097</v>
      </c>
      <c r="AS1975" s="106"/>
    </row>
    <row r="1976" spans="40:45" x14ac:dyDescent="0.25">
      <c r="AN1976" s="106" t="s">
        <v>1002</v>
      </c>
      <c r="AO1976" s="106" t="s">
        <v>1117</v>
      </c>
      <c r="AP1976" s="106" t="s">
        <v>1005</v>
      </c>
      <c r="AQ1976" s="106" t="s">
        <v>1035</v>
      </c>
      <c r="AR1976" s="106" t="s">
        <v>1097</v>
      </c>
      <c r="AS1976" s="106">
        <v>107963</v>
      </c>
    </row>
    <row r="1977" spans="40:45" x14ac:dyDescent="0.25">
      <c r="AN1977" s="106" t="s">
        <v>1002</v>
      </c>
      <c r="AO1977" s="106" t="s">
        <v>1117</v>
      </c>
      <c r="AP1977" s="106" t="s">
        <v>1005</v>
      </c>
      <c r="AQ1977" s="106" t="s">
        <v>1036</v>
      </c>
      <c r="AR1977" s="106" t="s">
        <v>1097</v>
      </c>
      <c r="AS1977" s="106">
        <v>1766</v>
      </c>
    </row>
    <row r="1978" spans="40:45" x14ac:dyDescent="0.25">
      <c r="AN1978" s="106" t="s">
        <v>1002</v>
      </c>
      <c r="AO1978" s="106" t="s">
        <v>1117</v>
      </c>
      <c r="AP1978" s="106" t="s">
        <v>1005</v>
      </c>
      <c r="AQ1978" s="106" t="s">
        <v>1037</v>
      </c>
      <c r="AR1978" s="106" t="s">
        <v>1097</v>
      </c>
      <c r="AS1978" s="106">
        <v>1349</v>
      </c>
    </row>
    <row r="1979" spans="40:45" x14ac:dyDescent="0.25">
      <c r="AN1979" s="106" t="s">
        <v>1002</v>
      </c>
      <c r="AO1979" s="106" t="s">
        <v>1117</v>
      </c>
      <c r="AP1979" s="106" t="s">
        <v>1005</v>
      </c>
      <c r="AQ1979" s="106" t="s">
        <v>1038</v>
      </c>
      <c r="AR1979" s="106" t="s">
        <v>1097</v>
      </c>
      <c r="AS1979" s="106">
        <v>37844</v>
      </c>
    </row>
    <row r="1980" spans="40:45" x14ac:dyDescent="0.25">
      <c r="AN1980" s="106" t="s">
        <v>1002</v>
      </c>
      <c r="AO1980" s="106"/>
      <c r="AP1980" s="106"/>
      <c r="AQ1980" s="106" t="s">
        <v>3</v>
      </c>
      <c r="AR1980" s="106"/>
      <c r="AS1980" s="106">
        <v>352993</v>
      </c>
    </row>
    <row r="1981" spans="40:45" x14ac:dyDescent="0.25">
      <c r="AN1981" s="106" t="s">
        <v>1002</v>
      </c>
      <c r="AO1981" s="106" t="s">
        <v>1117</v>
      </c>
      <c r="AP1981" s="106" t="s">
        <v>1006</v>
      </c>
      <c r="AQ1981" s="106" t="s">
        <v>1030</v>
      </c>
      <c r="AR1981" s="106" t="s">
        <v>1097</v>
      </c>
      <c r="AS1981" s="106"/>
    </row>
    <row r="1982" spans="40:45" x14ac:dyDescent="0.25">
      <c r="AN1982" s="106" t="s">
        <v>1002</v>
      </c>
      <c r="AO1982" s="106" t="s">
        <v>1117</v>
      </c>
      <c r="AP1982" s="106" t="s">
        <v>1006</v>
      </c>
      <c r="AQ1982" s="106" t="s">
        <v>1032</v>
      </c>
      <c r="AR1982" s="106" t="s">
        <v>1097</v>
      </c>
      <c r="AS1982" s="106">
        <v>217</v>
      </c>
    </row>
    <row r="1983" spans="40:45" x14ac:dyDescent="0.25">
      <c r="AN1983" s="106" t="s">
        <v>1002</v>
      </c>
      <c r="AO1983" s="106" t="s">
        <v>1117</v>
      </c>
      <c r="AP1983" s="106" t="s">
        <v>1006</v>
      </c>
      <c r="AQ1983" s="106" t="s">
        <v>1033</v>
      </c>
      <c r="AR1983" s="106" t="s">
        <v>1097</v>
      </c>
      <c r="AS1983" s="106">
        <v>1304</v>
      </c>
    </row>
    <row r="1984" spans="40:45" x14ac:dyDescent="0.25">
      <c r="AN1984" s="106" t="s">
        <v>1002</v>
      </c>
      <c r="AO1984" s="106" t="s">
        <v>1117</v>
      </c>
      <c r="AP1984" s="106" t="s">
        <v>1006</v>
      </c>
      <c r="AQ1984" s="106" t="s">
        <v>1034</v>
      </c>
      <c r="AR1984" s="106" t="s">
        <v>1097</v>
      </c>
      <c r="AS1984" s="106"/>
    </row>
    <row r="1985" spans="40:45" x14ac:dyDescent="0.25">
      <c r="AN1985" s="106" t="s">
        <v>1002</v>
      </c>
      <c r="AO1985" s="106" t="s">
        <v>1117</v>
      </c>
      <c r="AP1985" s="106" t="s">
        <v>1006</v>
      </c>
      <c r="AQ1985" s="106" t="s">
        <v>1035</v>
      </c>
      <c r="AR1985" s="106" t="s">
        <v>1097</v>
      </c>
      <c r="AS1985" s="106">
        <v>223</v>
      </c>
    </row>
    <row r="1986" spans="40:45" x14ac:dyDescent="0.25">
      <c r="AN1986" s="106" t="s">
        <v>1002</v>
      </c>
      <c r="AO1986" s="106" t="s">
        <v>1117</v>
      </c>
      <c r="AP1986" s="106" t="s">
        <v>1006</v>
      </c>
      <c r="AQ1986" s="106" t="s">
        <v>1036</v>
      </c>
      <c r="AR1986" s="106" t="s">
        <v>1097</v>
      </c>
      <c r="AS1986" s="106">
        <v>6</v>
      </c>
    </row>
    <row r="1987" spans="40:45" x14ac:dyDescent="0.25">
      <c r="AN1987" s="106" t="s">
        <v>1002</v>
      </c>
      <c r="AO1987" s="106" t="s">
        <v>1117</v>
      </c>
      <c r="AP1987" s="106" t="s">
        <v>1006</v>
      </c>
      <c r="AQ1987" s="106" t="s">
        <v>1037</v>
      </c>
      <c r="AR1987" s="106" t="s">
        <v>1097</v>
      </c>
      <c r="AS1987" s="106">
        <v>2</v>
      </c>
    </row>
    <row r="1988" spans="40:45" x14ac:dyDescent="0.25">
      <c r="AN1988" s="106" t="s">
        <v>1002</v>
      </c>
      <c r="AO1988" s="106" t="s">
        <v>1117</v>
      </c>
      <c r="AP1988" s="106" t="s">
        <v>1006</v>
      </c>
      <c r="AQ1988" s="106" t="s">
        <v>1038</v>
      </c>
      <c r="AR1988" s="106" t="s">
        <v>1097</v>
      </c>
      <c r="AS1988" s="106">
        <v>915</v>
      </c>
    </row>
    <row r="1989" spans="40:45" x14ac:dyDescent="0.25">
      <c r="AN1989" s="106" t="s">
        <v>1002</v>
      </c>
      <c r="AO1989" s="106"/>
      <c r="AP1989" s="106"/>
      <c r="AQ1989" s="106" t="s">
        <v>3</v>
      </c>
      <c r="AR1989" s="106" t="s">
        <v>1087</v>
      </c>
      <c r="AS1989" s="106">
        <v>2668</v>
      </c>
    </row>
    <row r="1990" spans="40:45" x14ac:dyDescent="0.25">
      <c r="AN1990" s="106" t="s">
        <v>1002</v>
      </c>
      <c r="AO1990" s="106" t="s">
        <v>1118</v>
      </c>
      <c r="AP1990" s="106" t="s">
        <v>1040</v>
      </c>
      <c r="AQ1990" s="106" t="s">
        <v>1030</v>
      </c>
      <c r="AR1990" s="106" t="s">
        <v>1087</v>
      </c>
      <c r="AS1990" s="106"/>
    </row>
    <row r="1991" spans="40:45" x14ac:dyDescent="0.25">
      <c r="AN1991" s="106" t="s">
        <v>1002</v>
      </c>
      <c r="AO1991" s="106" t="s">
        <v>1118</v>
      </c>
      <c r="AP1991" s="106" t="s">
        <v>1040</v>
      </c>
      <c r="AQ1991" s="106" t="s">
        <v>1031</v>
      </c>
      <c r="AR1991" s="106" t="s">
        <v>1087</v>
      </c>
      <c r="AS1991" s="106">
        <v>74</v>
      </c>
    </row>
    <row r="1992" spans="40:45" x14ac:dyDescent="0.25">
      <c r="AN1992" s="106" t="s">
        <v>1002</v>
      </c>
      <c r="AO1992" s="106" t="s">
        <v>1118</v>
      </c>
      <c r="AP1992" s="106" t="s">
        <v>1040</v>
      </c>
      <c r="AQ1992" s="106" t="s">
        <v>1032</v>
      </c>
      <c r="AR1992" s="106" t="s">
        <v>1087</v>
      </c>
      <c r="AS1992" s="106">
        <v>243</v>
      </c>
    </row>
    <row r="1993" spans="40:45" x14ac:dyDescent="0.25">
      <c r="AN1993" s="106" t="s">
        <v>1002</v>
      </c>
      <c r="AO1993" s="106" t="s">
        <v>1118</v>
      </c>
      <c r="AP1993" s="106" t="s">
        <v>1040</v>
      </c>
      <c r="AQ1993" s="106" t="s">
        <v>1033</v>
      </c>
      <c r="AR1993" s="106" t="s">
        <v>1087</v>
      </c>
      <c r="AS1993" s="106">
        <v>321378</v>
      </c>
    </row>
    <row r="1994" spans="40:45" x14ac:dyDescent="0.25">
      <c r="AN1994" s="106" t="s">
        <v>1002</v>
      </c>
      <c r="AO1994" s="106" t="s">
        <v>1118</v>
      </c>
      <c r="AP1994" s="106" t="s">
        <v>1040</v>
      </c>
      <c r="AQ1994" s="106" t="s">
        <v>1034</v>
      </c>
      <c r="AR1994" s="106" t="s">
        <v>1087</v>
      </c>
      <c r="AS1994" s="106"/>
    </row>
    <row r="1995" spans="40:45" x14ac:dyDescent="0.25">
      <c r="AN1995" s="106" t="s">
        <v>1002</v>
      </c>
      <c r="AO1995" s="106" t="s">
        <v>1118</v>
      </c>
      <c r="AP1995" s="106" t="s">
        <v>1040</v>
      </c>
      <c r="AQ1995" s="106" t="s">
        <v>1035</v>
      </c>
      <c r="AR1995" s="106" t="s">
        <v>1087</v>
      </c>
      <c r="AS1995" s="106">
        <v>170049</v>
      </c>
    </row>
    <row r="1996" spans="40:45" x14ac:dyDescent="0.25">
      <c r="AN1996" s="106" t="s">
        <v>1002</v>
      </c>
      <c r="AO1996" s="106" t="s">
        <v>1118</v>
      </c>
      <c r="AP1996" s="106" t="s">
        <v>1040</v>
      </c>
      <c r="AQ1996" s="106" t="s">
        <v>1036</v>
      </c>
      <c r="AR1996" s="106" t="s">
        <v>1087</v>
      </c>
      <c r="AS1996" s="106">
        <v>3580</v>
      </c>
    </row>
    <row r="1997" spans="40:45" x14ac:dyDescent="0.25">
      <c r="AN1997" s="106" t="s">
        <v>1002</v>
      </c>
      <c r="AO1997" s="106" t="s">
        <v>1118</v>
      </c>
      <c r="AP1997" s="106" t="s">
        <v>1040</v>
      </c>
      <c r="AQ1997" s="106" t="s">
        <v>1037</v>
      </c>
      <c r="AR1997" s="106" t="s">
        <v>1087</v>
      </c>
      <c r="AS1997" s="106">
        <v>2114</v>
      </c>
    </row>
    <row r="1998" spans="40:45" x14ac:dyDescent="0.25">
      <c r="AN1998" s="106" t="s">
        <v>1002</v>
      </c>
      <c r="AO1998" s="106" t="s">
        <v>1118</v>
      </c>
      <c r="AP1998" s="106" t="s">
        <v>1040</v>
      </c>
      <c r="AQ1998" s="106" t="s">
        <v>1038</v>
      </c>
      <c r="AR1998" s="106" t="s">
        <v>1087</v>
      </c>
      <c r="AS1998" s="106">
        <v>58558</v>
      </c>
    </row>
    <row r="1999" spans="40:45" x14ac:dyDescent="0.25">
      <c r="AN1999" s="106" t="s">
        <v>1002</v>
      </c>
      <c r="AO1999" s="106"/>
      <c r="AP1999" s="106"/>
      <c r="AQ1999" s="106" t="s">
        <v>3</v>
      </c>
      <c r="AR1999" s="106"/>
      <c r="AS1999" s="106">
        <v>555995</v>
      </c>
    </row>
    <row r="2000" spans="40:45" x14ac:dyDescent="0.25">
      <c r="AN2000" s="106" t="s">
        <v>1002</v>
      </c>
      <c r="AO2000" s="106" t="s">
        <v>1118</v>
      </c>
      <c r="AP2000" s="106" t="s">
        <v>1005</v>
      </c>
      <c r="AQ2000" s="106" t="s">
        <v>1030</v>
      </c>
      <c r="AR2000" s="106" t="s">
        <v>1087</v>
      </c>
      <c r="AS2000" s="106"/>
    </row>
    <row r="2001" spans="40:45" x14ac:dyDescent="0.25">
      <c r="AN2001" s="106" t="s">
        <v>1002</v>
      </c>
      <c r="AO2001" s="106" t="s">
        <v>1118</v>
      </c>
      <c r="AP2001" s="106" t="s">
        <v>1005</v>
      </c>
      <c r="AQ2001" s="106" t="s">
        <v>1031</v>
      </c>
      <c r="AR2001" s="106" t="s">
        <v>1087</v>
      </c>
      <c r="AS2001" s="106">
        <v>74</v>
      </c>
    </row>
    <row r="2002" spans="40:45" x14ac:dyDescent="0.25">
      <c r="AN2002" s="106" t="s">
        <v>1002</v>
      </c>
      <c r="AO2002" s="106" t="s">
        <v>1118</v>
      </c>
      <c r="AP2002" s="106" t="s">
        <v>1005</v>
      </c>
      <c r="AQ2002" s="106" t="s">
        <v>1032</v>
      </c>
      <c r="AR2002" s="106" t="s">
        <v>1087</v>
      </c>
      <c r="AS2002" s="106">
        <v>100</v>
      </c>
    </row>
    <row r="2003" spans="40:45" x14ac:dyDescent="0.25">
      <c r="AN2003" s="106" t="s">
        <v>1002</v>
      </c>
      <c r="AO2003" s="106" t="s">
        <v>1118</v>
      </c>
      <c r="AP2003" s="106" t="s">
        <v>1005</v>
      </c>
      <c r="AQ2003" s="106" t="s">
        <v>1033</v>
      </c>
      <c r="AR2003" s="106" t="s">
        <v>1087</v>
      </c>
      <c r="AS2003" s="106">
        <v>318475</v>
      </c>
    </row>
    <row r="2004" spans="40:45" x14ac:dyDescent="0.25">
      <c r="AN2004" s="106" t="s">
        <v>1002</v>
      </c>
      <c r="AO2004" s="106" t="s">
        <v>1118</v>
      </c>
      <c r="AP2004" s="106" t="s">
        <v>1005</v>
      </c>
      <c r="AQ2004" s="106" t="s">
        <v>1034</v>
      </c>
      <c r="AR2004" s="106" t="s">
        <v>1087</v>
      </c>
      <c r="AS2004" s="106"/>
    </row>
    <row r="2005" spans="40:45" x14ac:dyDescent="0.25">
      <c r="AN2005" s="106" t="s">
        <v>1002</v>
      </c>
      <c r="AO2005" s="106" t="s">
        <v>1118</v>
      </c>
      <c r="AP2005" s="106" t="s">
        <v>1005</v>
      </c>
      <c r="AQ2005" s="106" t="s">
        <v>1035</v>
      </c>
      <c r="AR2005" s="106" t="s">
        <v>1087</v>
      </c>
      <c r="AS2005" s="106">
        <v>169703</v>
      </c>
    </row>
    <row r="2006" spans="40:45" x14ac:dyDescent="0.25">
      <c r="AN2006" s="106" t="s">
        <v>1002</v>
      </c>
      <c r="AO2006" s="106" t="s">
        <v>1118</v>
      </c>
      <c r="AP2006" s="106" t="s">
        <v>1005</v>
      </c>
      <c r="AQ2006" s="106" t="s">
        <v>1036</v>
      </c>
      <c r="AR2006" s="106" t="s">
        <v>1087</v>
      </c>
      <c r="AS2006" s="106">
        <v>3580</v>
      </c>
    </row>
    <row r="2007" spans="40:45" x14ac:dyDescent="0.25">
      <c r="AN2007" s="106" t="s">
        <v>1002</v>
      </c>
      <c r="AO2007" s="106" t="s">
        <v>1118</v>
      </c>
      <c r="AP2007" s="106" t="s">
        <v>1005</v>
      </c>
      <c r="AQ2007" s="106" t="s">
        <v>1037</v>
      </c>
      <c r="AR2007" s="106" t="s">
        <v>1087</v>
      </c>
      <c r="AS2007" s="106">
        <v>2106</v>
      </c>
    </row>
    <row r="2008" spans="40:45" x14ac:dyDescent="0.25">
      <c r="AN2008" s="106" t="s">
        <v>1002</v>
      </c>
      <c r="AO2008" s="106" t="s">
        <v>1118</v>
      </c>
      <c r="AP2008" s="106" t="s">
        <v>1005</v>
      </c>
      <c r="AQ2008" s="106" t="s">
        <v>1038</v>
      </c>
      <c r="AR2008" s="106" t="s">
        <v>1087</v>
      </c>
      <c r="AS2008" s="106">
        <v>55941</v>
      </c>
    </row>
    <row r="2009" spans="40:45" x14ac:dyDescent="0.25">
      <c r="AN2009" s="106" t="s">
        <v>1002</v>
      </c>
      <c r="AO2009" s="106"/>
      <c r="AP2009" s="106"/>
      <c r="AQ2009" s="106" t="s">
        <v>3</v>
      </c>
      <c r="AR2009" s="106"/>
      <c r="AS2009" s="106">
        <v>549978</v>
      </c>
    </row>
    <row r="2010" spans="40:45" x14ac:dyDescent="0.25">
      <c r="AN2010" s="106" t="s">
        <v>1002</v>
      </c>
      <c r="AO2010" s="106" t="s">
        <v>1118</v>
      </c>
      <c r="AP2010" s="106" t="s">
        <v>1006</v>
      </c>
      <c r="AQ2010" s="106" t="s">
        <v>1030</v>
      </c>
      <c r="AR2010" s="106" t="s">
        <v>1087</v>
      </c>
      <c r="AS2010" s="106"/>
    </row>
    <row r="2011" spans="40:45" x14ac:dyDescent="0.25">
      <c r="AN2011" s="106" t="s">
        <v>1002</v>
      </c>
      <c r="AO2011" s="106" t="s">
        <v>1118</v>
      </c>
      <c r="AP2011" s="106" t="s">
        <v>1006</v>
      </c>
      <c r="AQ2011" s="106" t="s">
        <v>1032</v>
      </c>
      <c r="AR2011" s="106" t="s">
        <v>1087</v>
      </c>
      <c r="AS2011" s="106">
        <v>143</v>
      </c>
    </row>
    <row r="2012" spans="40:45" x14ac:dyDescent="0.25">
      <c r="AN2012" s="106" t="s">
        <v>1002</v>
      </c>
      <c r="AO2012" s="106" t="s">
        <v>1118</v>
      </c>
      <c r="AP2012" s="106" t="s">
        <v>1006</v>
      </c>
      <c r="AQ2012" s="106" t="s">
        <v>1033</v>
      </c>
      <c r="AR2012" s="106" t="s">
        <v>1087</v>
      </c>
      <c r="AS2012" s="106">
        <v>2902</v>
      </c>
    </row>
    <row r="2013" spans="40:45" x14ac:dyDescent="0.25">
      <c r="AN2013" s="106" t="s">
        <v>1002</v>
      </c>
      <c r="AO2013" s="106" t="s">
        <v>1118</v>
      </c>
      <c r="AP2013" s="106" t="s">
        <v>1006</v>
      </c>
      <c r="AQ2013" s="106" t="s">
        <v>1034</v>
      </c>
      <c r="AR2013" s="106" t="s">
        <v>1087</v>
      </c>
      <c r="AS2013" s="106"/>
    </row>
    <row r="2014" spans="40:45" x14ac:dyDescent="0.25">
      <c r="AN2014" s="106" t="s">
        <v>1002</v>
      </c>
      <c r="AO2014" s="106" t="s">
        <v>1118</v>
      </c>
      <c r="AP2014" s="106" t="s">
        <v>1006</v>
      </c>
      <c r="AQ2014" s="106" t="s">
        <v>1035</v>
      </c>
      <c r="AR2014" s="106" t="s">
        <v>1087</v>
      </c>
      <c r="AS2014" s="106">
        <v>346</v>
      </c>
    </row>
    <row r="2015" spans="40:45" x14ac:dyDescent="0.25">
      <c r="AN2015" s="106" t="s">
        <v>1002</v>
      </c>
      <c r="AO2015" s="106" t="s">
        <v>1118</v>
      </c>
      <c r="AP2015" s="106" t="s">
        <v>1006</v>
      </c>
      <c r="AQ2015" s="106" t="s">
        <v>1037</v>
      </c>
      <c r="AR2015" s="106" t="s">
        <v>1087</v>
      </c>
      <c r="AS2015" s="106">
        <v>8</v>
      </c>
    </row>
    <row r="2016" spans="40:45" x14ac:dyDescent="0.25">
      <c r="AN2016" s="106" t="s">
        <v>1002</v>
      </c>
      <c r="AO2016" s="106" t="s">
        <v>1118</v>
      </c>
      <c r="AP2016" s="106" t="s">
        <v>1006</v>
      </c>
      <c r="AQ2016" s="106" t="s">
        <v>1038</v>
      </c>
      <c r="AR2016" s="106" t="s">
        <v>1087</v>
      </c>
      <c r="AS2016" s="106">
        <v>2617</v>
      </c>
    </row>
    <row r="2017" spans="40:45" x14ac:dyDescent="0.25">
      <c r="AN2017" s="106" t="s">
        <v>1002</v>
      </c>
      <c r="AO2017" s="106"/>
      <c r="AP2017" s="106"/>
      <c r="AQ2017" s="106" t="s">
        <v>3</v>
      </c>
      <c r="AR2017" s="106" t="s">
        <v>1087</v>
      </c>
      <c r="AS2017" s="106">
        <v>6017</v>
      </c>
    </row>
    <row r="2018" spans="40:45" x14ac:dyDescent="0.25">
      <c r="AN2018" s="106" t="s">
        <v>1126</v>
      </c>
      <c r="AO2018" s="106" t="s">
        <v>1117</v>
      </c>
      <c r="AP2018" s="106" t="s">
        <v>1040</v>
      </c>
      <c r="AQ2018" s="106" t="s">
        <v>1031</v>
      </c>
      <c r="AR2018" s="106" t="s">
        <v>1097</v>
      </c>
      <c r="AS2018" s="106"/>
    </row>
    <row r="2019" spans="40:45" x14ac:dyDescent="0.25">
      <c r="AN2019" s="106" t="s">
        <v>1126</v>
      </c>
      <c r="AO2019" s="106" t="s">
        <v>1117</v>
      </c>
      <c r="AP2019" s="106" t="s">
        <v>1040</v>
      </c>
      <c r="AQ2019" s="106" t="s">
        <v>1032</v>
      </c>
      <c r="AR2019" s="106" t="s">
        <v>1097</v>
      </c>
      <c r="AS2019" s="106">
        <v>918</v>
      </c>
    </row>
    <row r="2020" spans="40:45" x14ac:dyDescent="0.25">
      <c r="AN2020" s="106" t="s">
        <v>1126</v>
      </c>
      <c r="AO2020" s="106" t="s">
        <v>1117</v>
      </c>
      <c r="AP2020" s="106" t="s">
        <v>1040</v>
      </c>
      <c r="AQ2020" s="106" t="s">
        <v>1033</v>
      </c>
      <c r="AR2020" s="106" t="s">
        <v>1097</v>
      </c>
      <c r="AS2020" s="106">
        <v>11622</v>
      </c>
    </row>
    <row r="2021" spans="40:45" x14ac:dyDescent="0.25">
      <c r="AN2021" s="106" t="s">
        <v>1126</v>
      </c>
      <c r="AO2021" s="106" t="s">
        <v>1117</v>
      </c>
      <c r="AP2021" s="106" t="s">
        <v>1040</v>
      </c>
      <c r="AQ2021" s="106" t="s">
        <v>1034</v>
      </c>
      <c r="AR2021" s="106" t="s">
        <v>1097</v>
      </c>
      <c r="AS2021" s="106"/>
    </row>
    <row r="2022" spans="40:45" x14ac:dyDescent="0.25">
      <c r="AN2022" s="106" t="s">
        <v>1126</v>
      </c>
      <c r="AO2022" s="106" t="s">
        <v>1117</v>
      </c>
      <c r="AP2022" s="106" t="s">
        <v>1040</v>
      </c>
      <c r="AQ2022" s="106" t="s">
        <v>1035</v>
      </c>
      <c r="AR2022" s="106" t="s">
        <v>1097</v>
      </c>
      <c r="AS2022" s="106">
        <v>18803</v>
      </c>
    </row>
    <row r="2023" spans="40:45" x14ac:dyDescent="0.25">
      <c r="AN2023" s="106" t="s">
        <v>1126</v>
      </c>
      <c r="AO2023" s="106" t="s">
        <v>1117</v>
      </c>
      <c r="AP2023" s="106" t="s">
        <v>1040</v>
      </c>
      <c r="AQ2023" s="106" t="s">
        <v>1036</v>
      </c>
      <c r="AR2023" s="106" t="s">
        <v>1097</v>
      </c>
      <c r="AS2023" s="106"/>
    </row>
    <row r="2024" spans="40:45" x14ac:dyDescent="0.25">
      <c r="AN2024" s="106" t="s">
        <v>1126</v>
      </c>
      <c r="AO2024" s="106" t="s">
        <v>1117</v>
      </c>
      <c r="AP2024" s="106" t="s">
        <v>1040</v>
      </c>
      <c r="AQ2024" s="106" t="s">
        <v>1037</v>
      </c>
      <c r="AR2024" s="106" t="s">
        <v>1097</v>
      </c>
      <c r="AS2024" s="106"/>
    </row>
    <row r="2025" spans="40:45" x14ac:dyDescent="0.25">
      <c r="AN2025" s="106" t="s">
        <v>1126</v>
      </c>
      <c r="AO2025" s="106" t="s">
        <v>1117</v>
      </c>
      <c r="AP2025" s="106" t="s">
        <v>1040</v>
      </c>
      <c r="AQ2025" s="106" t="s">
        <v>1038</v>
      </c>
      <c r="AR2025" s="106" t="s">
        <v>1097</v>
      </c>
      <c r="AS2025" s="106">
        <v>802</v>
      </c>
    </row>
    <row r="2026" spans="40:45" x14ac:dyDescent="0.25">
      <c r="AN2026" s="106" t="s">
        <v>1126</v>
      </c>
      <c r="AO2026" s="106"/>
      <c r="AP2026" s="106"/>
      <c r="AQ2026" s="106" t="s">
        <v>3</v>
      </c>
      <c r="AR2026" s="106"/>
      <c r="AS2026" s="106">
        <v>32145</v>
      </c>
    </row>
    <row r="2027" spans="40:45" x14ac:dyDescent="0.25">
      <c r="AN2027" s="106" t="s">
        <v>1126</v>
      </c>
      <c r="AO2027" s="106" t="s">
        <v>1117</v>
      </c>
      <c r="AP2027" s="106" t="s">
        <v>1005</v>
      </c>
      <c r="AQ2027" s="106" t="s">
        <v>1032</v>
      </c>
      <c r="AR2027" s="106" t="s">
        <v>1097</v>
      </c>
      <c r="AS2027" s="106">
        <v>120</v>
      </c>
    </row>
    <row r="2028" spans="40:45" x14ac:dyDescent="0.25">
      <c r="AN2028" s="106" t="s">
        <v>1126</v>
      </c>
      <c r="AO2028" s="106" t="s">
        <v>1117</v>
      </c>
      <c r="AP2028" s="106" t="s">
        <v>1005</v>
      </c>
      <c r="AQ2028" s="106" t="s">
        <v>1033</v>
      </c>
      <c r="AR2028" s="106" t="s">
        <v>1097</v>
      </c>
      <c r="AS2028" s="106">
        <v>11622</v>
      </c>
    </row>
    <row r="2029" spans="40:45" x14ac:dyDescent="0.25">
      <c r="AN2029" s="106" t="s">
        <v>1126</v>
      </c>
      <c r="AO2029" s="106" t="s">
        <v>1117</v>
      </c>
      <c r="AP2029" s="106" t="s">
        <v>1005</v>
      </c>
      <c r="AQ2029" s="106" t="s">
        <v>1034</v>
      </c>
      <c r="AR2029" s="106" t="s">
        <v>1097</v>
      </c>
      <c r="AS2029" s="106"/>
    </row>
    <row r="2030" spans="40:45" x14ac:dyDescent="0.25">
      <c r="AN2030" s="106" t="s">
        <v>1126</v>
      </c>
      <c r="AO2030" s="106" t="s">
        <v>1117</v>
      </c>
      <c r="AP2030" s="106" t="s">
        <v>1005</v>
      </c>
      <c r="AQ2030" s="106" t="s">
        <v>1035</v>
      </c>
      <c r="AR2030" s="106" t="s">
        <v>1097</v>
      </c>
      <c r="AS2030" s="106">
        <v>18473</v>
      </c>
    </row>
    <row r="2031" spans="40:45" x14ac:dyDescent="0.25">
      <c r="AN2031" s="106" t="s">
        <v>1126</v>
      </c>
      <c r="AO2031" s="106" t="s">
        <v>1117</v>
      </c>
      <c r="AP2031" s="106" t="s">
        <v>1005</v>
      </c>
      <c r="AQ2031" s="106" t="s">
        <v>1036</v>
      </c>
      <c r="AR2031" s="106" t="s">
        <v>1097</v>
      </c>
      <c r="AS2031" s="106"/>
    </row>
    <row r="2032" spans="40:45" x14ac:dyDescent="0.25">
      <c r="AN2032" s="106" t="s">
        <v>1126</v>
      </c>
      <c r="AO2032" s="106" t="s">
        <v>1117</v>
      </c>
      <c r="AP2032" s="106" t="s">
        <v>1005</v>
      </c>
      <c r="AQ2032" s="106" t="s">
        <v>1037</v>
      </c>
      <c r="AR2032" s="106" t="s">
        <v>1097</v>
      </c>
      <c r="AS2032" s="106"/>
    </row>
    <row r="2033" spans="40:45" x14ac:dyDescent="0.25">
      <c r="AN2033" s="106" t="s">
        <v>1126</v>
      </c>
      <c r="AO2033" s="106" t="s">
        <v>1117</v>
      </c>
      <c r="AP2033" s="106" t="s">
        <v>1005</v>
      </c>
      <c r="AQ2033" s="106" t="s">
        <v>1038</v>
      </c>
      <c r="AR2033" s="106" t="s">
        <v>1097</v>
      </c>
      <c r="AS2033" s="106">
        <v>312</v>
      </c>
    </row>
    <row r="2034" spans="40:45" x14ac:dyDescent="0.25">
      <c r="AN2034" s="106" t="s">
        <v>1126</v>
      </c>
      <c r="AO2034" s="106"/>
      <c r="AP2034" s="106"/>
      <c r="AQ2034" s="106" t="s">
        <v>3</v>
      </c>
      <c r="AR2034" s="106"/>
      <c r="AS2034" s="106">
        <v>30527</v>
      </c>
    </row>
    <row r="2035" spans="40:45" x14ac:dyDescent="0.25">
      <c r="AN2035" s="106" t="s">
        <v>1126</v>
      </c>
      <c r="AO2035" s="106" t="s">
        <v>1117</v>
      </c>
      <c r="AP2035" s="106" t="s">
        <v>1006</v>
      </c>
      <c r="AQ2035" s="106" t="s">
        <v>1031</v>
      </c>
      <c r="AR2035" s="106" t="s">
        <v>1097</v>
      </c>
      <c r="AS2035" s="106"/>
    </row>
    <row r="2036" spans="40:45" x14ac:dyDescent="0.25">
      <c r="AN2036" s="106" t="s">
        <v>1126</v>
      </c>
      <c r="AO2036" s="106" t="s">
        <v>1117</v>
      </c>
      <c r="AP2036" s="106" t="s">
        <v>1006</v>
      </c>
      <c r="AQ2036" s="106" t="s">
        <v>1032</v>
      </c>
      <c r="AR2036" s="106" t="s">
        <v>1097</v>
      </c>
      <c r="AS2036" s="106">
        <v>798</v>
      </c>
    </row>
    <row r="2037" spans="40:45" x14ac:dyDescent="0.25">
      <c r="AN2037" s="106" t="s">
        <v>1126</v>
      </c>
      <c r="AO2037" s="106" t="s">
        <v>1117</v>
      </c>
      <c r="AP2037" s="106" t="s">
        <v>1006</v>
      </c>
      <c r="AQ2037" s="106" t="s">
        <v>1033</v>
      </c>
      <c r="AR2037" s="106" t="s">
        <v>1097</v>
      </c>
      <c r="AS2037" s="106"/>
    </row>
    <row r="2038" spans="40:45" x14ac:dyDescent="0.25">
      <c r="AN2038" s="106" t="s">
        <v>1126</v>
      </c>
      <c r="AO2038" s="106" t="s">
        <v>1117</v>
      </c>
      <c r="AP2038" s="106" t="s">
        <v>1006</v>
      </c>
      <c r="AQ2038" s="106" t="s">
        <v>1034</v>
      </c>
      <c r="AR2038" s="106" t="s">
        <v>1097</v>
      </c>
      <c r="AS2038" s="106"/>
    </row>
    <row r="2039" spans="40:45" x14ac:dyDescent="0.25">
      <c r="AN2039" s="106" t="s">
        <v>1126</v>
      </c>
      <c r="AO2039" s="106" t="s">
        <v>1117</v>
      </c>
      <c r="AP2039" s="106" t="s">
        <v>1006</v>
      </c>
      <c r="AQ2039" s="106" t="s">
        <v>1035</v>
      </c>
      <c r="AR2039" s="106" t="s">
        <v>1097</v>
      </c>
      <c r="AS2039" s="106">
        <v>329</v>
      </c>
    </row>
    <row r="2040" spans="40:45" x14ac:dyDescent="0.25">
      <c r="AN2040" s="106" t="s">
        <v>1126</v>
      </c>
      <c r="AO2040" s="106" t="s">
        <v>1117</v>
      </c>
      <c r="AP2040" s="106" t="s">
        <v>1006</v>
      </c>
      <c r="AQ2040" s="106" t="s">
        <v>1037</v>
      </c>
      <c r="AR2040" s="106" t="s">
        <v>1097</v>
      </c>
      <c r="AS2040" s="106"/>
    </row>
    <row r="2041" spans="40:45" x14ac:dyDescent="0.25">
      <c r="AN2041" s="106" t="s">
        <v>1126</v>
      </c>
      <c r="AO2041" s="106" t="s">
        <v>1117</v>
      </c>
      <c r="AP2041" s="106" t="s">
        <v>1006</v>
      </c>
      <c r="AQ2041" s="106" t="s">
        <v>1038</v>
      </c>
      <c r="AR2041" s="106" t="s">
        <v>1097</v>
      </c>
      <c r="AS2041" s="106">
        <v>490</v>
      </c>
    </row>
    <row r="2042" spans="40:45" x14ac:dyDescent="0.25">
      <c r="AN2042" s="106" t="s">
        <v>1126</v>
      </c>
      <c r="AO2042" s="106"/>
      <c r="AP2042" s="106"/>
      <c r="AQ2042" s="106" t="s">
        <v>3</v>
      </c>
      <c r="AR2042" s="106" t="s">
        <v>1087</v>
      </c>
      <c r="AS2042" s="106">
        <v>1617</v>
      </c>
    </row>
    <row r="2043" spans="40:45" x14ac:dyDescent="0.25">
      <c r="AN2043" s="106" t="s">
        <v>1126</v>
      </c>
      <c r="AO2043" s="106" t="s">
        <v>1118</v>
      </c>
      <c r="AP2043" s="106" t="s">
        <v>1040</v>
      </c>
      <c r="AQ2043" s="106" t="s">
        <v>1031</v>
      </c>
      <c r="AR2043" s="106" t="s">
        <v>1087</v>
      </c>
      <c r="AS2043" s="106"/>
    </row>
    <row r="2044" spans="40:45" x14ac:dyDescent="0.25">
      <c r="AN2044" s="106" t="s">
        <v>1126</v>
      </c>
      <c r="AO2044" s="106" t="s">
        <v>1118</v>
      </c>
      <c r="AP2044" s="106" t="s">
        <v>1040</v>
      </c>
      <c r="AQ2044" s="106" t="s">
        <v>1032</v>
      </c>
      <c r="AR2044" s="106" t="s">
        <v>1087</v>
      </c>
      <c r="AS2044" s="106">
        <v>2444</v>
      </c>
    </row>
    <row r="2045" spans="40:45" x14ac:dyDescent="0.25">
      <c r="AN2045" s="106" t="s">
        <v>1126</v>
      </c>
      <c r="AO2045" s="106" t="s">
        <v>1118</v>
      </c>
      <c r="AP2045" s="106" t="s">
        <v>1040</v>
      </c>
      <c r="AQ2045" s="106" t="s">
        <v>1033</v>
      </c>
      <c r="AR2045" s="106" t="s">
        <v>1087</v>
      </c>
      <c r="AS2045" s="106">
        <v>25949</v>
      </c>
    </row>
    <row r="2046" spans="40:45" x14ac:dyDescent="0.25">
      <c r="AN2046" s="106" t="s">
        <v>1126</v>
      </c>
      <c r="AO2046" s="106" t="s">
        <v>1118</v>
      </c>
      <c r="AP2046" s="106" t="s">
        <v>1040</v>
      </c>
      <c r="AQ2046" s="106" t="s">
        <v>1034</v>
      </c>
      <c r="AR2046" s="106" t="s">
        <v>1087</v>
      </c>
      <c r="AS2046" s="106"/>
    </row>
    <row r="2047" spans="40:45" x14ac:dyDescent="0.25">
      <c r="AN2047" s="106" t="s">
        <v>1126</v>
      </c>
      <c r="AO2047" s="106" t="s">
        <v>1118</v>
      </c>
      <c r="AP2047" s="106" t="s">
        <v>1040</v>
      </c>
      <c r="AQ2047" s="106" t="s">
        <v>1035</v>
      </c>
      <c r="AR2047" s="106" t="s">
        <v>1087</v>
      </c>
      <c r="AS2047" s="106">
        <v>35530</v>
      </c>
    </row>
    <row r="2048" spans="40:45" x14ac:dyDescent="0.25">
      <c r="AN2048" s="106" t="s">
        <v>1126</v>
      </c>
      <c r="AO2048" s="106" t="s">
        <v>1118</v>
      </c>
      <c r="AP2048" s="106" t="s">
        <v>1040</v>
      </c>
      <c r="AQ2048" s="106" t="s">
        <v>1036</v>
      </c>
      <c r="AR2048" s="106" t="s">
        <v>1087</v>
      </c>
      <c r="AS2048" s="106"/>
    </row>
    <row r="2049" spans="40:45" x14ac:dyDescent="0.25">
      <c r="AN2049" s="106" t="s">
        <v>1126</v>
      </c>
      <c r="AO2049" s="106" t="s">
        <v>1118</v>
      </c>
      <c r="AP2049" s="106" t="s">
        <v>1040</v>
      </c>
      <c r="AQ2049" s="106" t="s">
        <v>1037</v>
      </c>
      <c r="AR2049" s="106" t="s">
        <v>1087</v>
      </c>
      <c r="AS2049" s="106"/>
    </row>
    <row r="2050" spans="40:45" x14ac:dyDescent="0.25">
      <c r="AN2050" s="106" t="s">
        <v>1126</v>
      </c>
      <c r="AO2050" s="106" t="s">
        <v>1118</v>
      </c>
      <c r="AP2050" s="106" t="s">
        <v>1040</v>
      </c>
      <c r="AQ2050" s="106" t="s">
        <v>1038</v>
      </c>
      <c r="AR2050" s="106" t="s">
        <v>1087</v>
      </c>
      <c r="AS2050" s="106">
        <v>2005</v>
      </c>
    </row>
    <row r="2051" spans="40:45" x14ac:dyDescent="0.25">
      <c r="AN2051" s="106" t="s">
        <v>1126</v>
      </c>
      <c r="AO2051" s="106"/>
      <c r="AP2051" s="106"/>
      <c r="AQ2051" s="106" t="s">
        <v>3</v>
      </c>
      <c r="AR2051" s="106"/>
      <c r="AS2051" s="106">
        <v>65928</v>
      </c>
    </row>
    <row r="2052" spans="40:45" x14ac:dyDescent="0.25">
      <c r="AN2052" s="106" t="s">
        <v>1126</v>
      </c>
      <c r="AO2052" s="106" t="s">
        <v>1118</v>
      </c>
      <c r="AP2052" s="106" t="s">
        <v>1005</v>
      </c>
      <c r="AQ2052" s="106" t="s">
        <v>1032</v>
      </c>
      <c r="AR2052" s="106" t="s">
        <v>1087</v>
      </c>
      <c r="AS2052" s="106">
        <v>167</v>
      </c>
    </row>
    <row r="2053" spans="40:45" x14ac:dyDescent="0.25">
      <c r="AN2053" s="106" t="s">
        <v>1126</v>
      </c>
      <c r="AO2053" s="106" t="s">
        <v>1118</v>
      </c>
      <c r="AP2053" s="106" t="s">
        <v>1005</v>
      </c>
      <c r="AQ2053" s="106" t="s">
        <v>1033</v>
      </c>
      <c r="AR2053" s="106" t="s">
        <v>1087</v>
      </c>
      <c r="AS2053" s="106">
        <v>25949</v>
      </c>
    </row>
    <row r="2054" spans="40:45" x14ac:dyDescent="0.25">
      <c r="AN2054" s="106" t="s">
        <v>1126</v>
      </c>
      <c r="AO2054" s="106" t="s">
        <v>1118</v>
      </c>
      <c r="AP2054" s="106" t="s">
        <v>1005</v>
      </c>
      <c r="AQ2054" s="106" t="s">
        <v>1034</v>
      </c>
      <c r="AR2054" s="106" t="s">
        <v>1087</v>
      </c>
      <c r="AS2054" s="106"/>
    </row>
    <row r="2055" spans="40:45" x14ac:dyDescent="0.25">
      <c r="AN2055" s="106" t="s">
        <v>1126</v>
      </c>
      <c r="AO2055" s="106" t="s">
        <v>1118</v>
      </c>
      <c r="AP2055" s="106" t="s">
        <v>1005</v>
      </c>
      <c r="AQ2055" s="106" t="s">
        <v>1035</v>
      </c>
      <c r="AR2055" s="106" t="s">
        <v>1087</v>
      </c>
      <c r="AS2055" s="106">
        <v>33594</v>
      </c>
    </row>
    <row r="2056" spans="40:45" x14ac:dyDescent="0.25">
      <c r="AN2056" s="106" t="s">
        <v>1126</v>
      </c>
      <c r="AO2056" s="106" t="s">
        <v>1118</v>
      </c>
      <c r="AP2056" s="106" t="s">
        <v>1005</v>
      </c>
      <c r="AQ2056" s="106" t="s">
        <v>1036</v>
      </c>
      <c r="AR2056" s="106" t="s">
        <v>1087</v>
      </c>
      <c r="AS2056" s="106"/>
    </row>
    <row r="2057" spans="40:45" x14ac:dyDescent="0.25">
      <c r="AN2057" s="106" t="s">
        <v>1126</v>
      </c>
      <c r="AO2057" s="106" t="s">
        <v>1118</v>
      </c>
      <c r="AP2057" s="106" t="s">
        <v>1005</v>
      </c>
      <c r="AQ2057" s="106" t="s">
        <v>1037</v>
      </c>
      <c r="AR2057" s="106" t="s">
        <v>1087</v>
      </c>
      <c r="AS2057" s="106"/>
    </row>
    <row r="2058" spans="40:45" x14ac:dyDescent="0.25">
      <c r="AN2058" s="106" t="s">
        <v>1126</v>
      </c>
      <c r="AO2058" s="106" t="s">
        <v>1118</v>
      </c>
      <c r="AP2058" s="106" t="s">
        <v>1005</v>
      </c>
      <c r="AQ2058" s="106" t="s">
        <v>1038</v>
      </c>
      <c r="AR2058" s="106" t="s">
        <v>1087</v>
      </c>
      <c r="AS2058" s="106">
        <v>605</v>
      </c>
    </row>
    <row r="2059" spans="40:45" x14ac:dyDescent="0.25">
      <c r="AN2059" s="106" t="s">
        <v>1126</v>
      </c>
      <c r="AO2059" s="106"/>
      <c r="AP2059" s="106"/>
      <c r="AQ2059" s="106" t="s">
        <v>3</v>
      </c>
      <c r="AR2059" s="106"/>
      <c r="AS2059" s="106">
        <v>60315</v>
      </c>
    </row>
    <row r="2060" spans="40:45" x14ac:dyDescent="0.25">
      <c r="AN2060" s="106" t="s">
        <v>1126</v>
      </c>
      <c r="AO2060" s="106" t="s">
        <v>1118</v>
      </c>
      <c r="AP2060" s="106" t="s">
        <v>1006</v>
      </c>
      <c r="AQ2060" s="106" t="s">
        <v>1031</v>
      </c>
      <c r="AR2060" s="106" t="s">
        <v>1087</v>
      </c>
      <c r="AS2060" s="106"/>
    </row>
    <row r="2061" spans="40:45" x14ac:dyDescent="0.25">
      <c r="AN2061" s="106" t="s">
        <v>1126</v>
      </c>
      <c r="AO2061" s="106" t="s">
        <v>1118</v>
      </c>
      <c r="AP2061" s="106" t="s">
        <v>1006</v>
      </c>
      <c r="AQ2061" s="106" t="s">
        <v>1032</v>
      </c>
      <c r="AR2061" s="106" t="s">
        <v>1087</v>
      </c>
      <c r="AS2061" s="106">
        <v>2277</v>
      </c>
    </row>
    <row r="2062" spans="40:45" x14ac:dyDescent="0.25">
      <c r="AN2062" s="106" t="s">
        <v>1126</v>
      </c>
      <c r="AO2062" s="106" t="s">
        <v>1118</v>
      </c>
      <c r="AP2062" s="106" t="s">
        <v>1006</v>
      </c>
      <c r="AQ2062" s="106" t="s">
        <v>1033</v>
      </c>
      <c r="AR2062" s="106" t="s">
        <v>1087</v>
      </c>
      <c r="AS2062" s="106"/>
    </row>
    <row r="2063" spans="40:45" x14ac:dyDescent="0.25">
      <c r="AN2063" s="106" t="s">
        <v>1126</v>
      </c>
      <c r="AO2063" s="106" t="s">
        <v>1118</v>
      </c>
      <c r="AP2063" s="106" t="s">
        <v>1006</v>
      </c>
      <c r="AQ2063" s="106" t="s">
        <v>1034</v>
      </c>
      <c r="AR2063" s="106" t="s">
        <v>1087</v>
      </c>
      <c r="AS2063" s="106"/>
    </row>
    <row r="2064" spans="40:45" x14ac:dyDescent="0.25">
      <c r="AN2064" s="106" t="s">
        <v>1126</v>
      </c>
      <c r="AO2064" s="106" t="s">
        <v>1118</v>
      </c>
      <c r="AP2064" s="106" t="s">
        <v>1006</v>
      </c>
      <c r="AQ2064" s="106" t="s">
        <v>1035</v>
      </c>
      <c r="AR2064" s="106" t="s">
        <v>1087</v>
      </c>
      <c r="AS2064" s="106">
        <v>1936</v>
      </c>
    </row>
    <row r="2065" spans="40:45" x14ac:dyDescent="0.25">
      <c r="AN2065" s="106" t="s">
        <v>1126</v>
      </c>
      <c r="AO2065" s="106" t="s">
        <v>1118</v>
      </c>
      <c r="AP2065" s="106" t="s">
        <v>1006</v>
      </c>
      <c r="AQ2065" s="106" t="s">
        <v>1037</v>
      </c>
      <c r="AR2065" s="106" t="s">
        <v>1087</v>
      </c>
      <c r="AS2065" s="106"/>
    </row>
    <row r="2066" spans="40:45" x14ac:dyDescent="0.25">
      <c r="AN2066" s="106" t="s">
        <v>1126</v>
      </c>
      <c r="AO2066" s="106" t="s">
        <v>1118</v>
      </c>
      <c r="AP2066" s="106" t="s">
        <v>1006</v>
      </c>
      <c r="AQ2066" s="106" t="s">
        <v>1038</v>
      </c>
      <c r="AR2066" s="106" t="s">
        <v>1087</v>
      </c>
      <c r="AS2066" s="106">
        <v>1400</v>
      </c>
    </row>
    <row r="2067" spans="40:45" x14ac:dyDescent="0.25">
      <c r="AN2067" s="106" t="s">
        <v>1126</v>
      </c>
      <c r="AO2067" s="106"/>
      <c r="AP2067" s="106"/>
      <c r="AQ2067" s="106" t="s">
        <v>3</v>
      </c>
      <c r="AR2067" s="106" t="s">
        <v>1087</v>
      </c>
      <c r="AS2067" s="106">
        <v>5613</v>
      </c>
    </row>
    <row r="2068" spans="40:45" x14ac:dyDescent="0.25">
      <c r="AN2068" s="106" t="s">
        <v>1001</v>
      </c>
      <c r="AO2068" s="106" t="s">
        <v>1117</v>
      </c>
      <c r="AP2068" s="106" t="s">
        <v>1040</v>
      </c>
      <c r="AQ2068" s="106" t="s">
        <v>1030</v>
      </c>
      <c r="AR2068" s="106" t="s">
        <v>1097</v>
      </c>
      <c r="AS2068" s="106">
        <v>404</v>
      </c>
    </row>
    <row r="2069" spans="40:45" x14ac:dyDescent="0.25">
      <c r="AN2069" s="106" t="s">
        <v>1001</v>
      </c>
      <c r="AO2069" s="106" t="s">
        <v>1117</v>
      </c>
      <c r="AP2069" s="106" t="s">
        <v>1040</v>
      </c>
      <c r="AQ2069" s="106" t="s">
        <v>1031</v>
      </c>
      <c r="AR2069" s="106" t="s">
        <v>1097</v>
      </c>
      <c r="AS2069" s="106">
        <v>4368</v>
      </c>
    </row>
    <row r="2070" spans="40:45" x14ac:dyDescent="0.25">
      <c r="AN2070" s="106" t="s">
        <v>1001</v>
      </c>
      <c r="AO2070" s="106" t="s">
        <v>1117</v>
      </c>
      <c r="AP2070" s="106" t="s">
        <v>1040</v>
      </c>
      <c r="AQ2070" s="106" t="s">
        <v>1032</v>
      </c>
      <c r="AR2070" s="106" t="s">
        <v>1097</v>
      </c>
      <c r="AS2070" s="106">
        <v>379</v>
      </c>
    </row>
    <row r="2071" spans="40:45" x14ac:dyDescent="0.25">
      <c r="AN2071" s="106" t="s">
        <v>1001</v>
      </c>
      <c r="AO2071" s="106" t="s">
        <v>1117</v>
      </c>
      <c r="AP2071" s="106" t="s">
        <v>1040</v>
      </c>
      <c r="AQ2071" s="106" t="s">
        <v>1033</v>
      </c>
      <c r="AR2071" s="106" t="s">
        <v>1097</v>
      </c>
      <c r="AS2071" s="106">
        <v>202550</v>
      </c>
    </row>
    <row r="2072" spans="40:45" x14ac:dyDescent="0.25">
      <c r="AN2072" s="106" t="s">
        <v>1001</v>
      </c>
      <c r="AO2072" s="106" t="s">
        <v>1117</v>
      </c>
      <c r="AP2072" s="106" t="s">
        <v>1040</v>
      </c>
      <c r="AQ2072" s="106" t="s">
        <v>1034</v>
      </c>
      <c r="AR2072" s="106" t="s">
        <v>1097</v>
      </c>
      <c r="AS2072" s="106">
        <v>21457</v>
      </c>
    </row>
    <row r="2073" spans="40:45" x14ac:dyDescent="0.25">
      <c r="AN2073" s="106" t="s">
        <v>1001</v>
      </c>
      <c r="AO2073" s="106" t="s">
        <v>1117</v>
      </c>
      <c r="AP2073" s="106" t="s">
        <v>1040</v>
      </c>
      <c r="AQ2073" s="106" t="s">
        <v>1035</v>
      </c>
      <c r="AR2073" s="106" t="s">
        <v>1097</v>
      </c>
      <c r="AS2073" s="106">
        <v>17259</v>
      </c>
    </row>
    <row r="2074" spans="40:45" x14ac:dyDescent="0.25">
      <c r="AN2074" s="106" t="s">
        <v>1001</v>
      </c>
      <c r="AO2074" s="106" t="s">
        <v>1117</v>
      </c>
      <c r="AP2074" s="106" t="s">
        <v>1040</v>
      </c>
      <c r="AQ2074" s="106" t="s">
        <v>1036</v>
      </c>
      <c r="AR2074" s="106" t="s">
        <v>1097</v>
      </c>
      <c r="AS2074" s="106">
        <v>10348</v>
      </c>
    </row>
    <row r="2075" spans="40:45" x14ac:dyDescent="0.25">
      <c r="AN2075" s="106" t="s">
        <v>1001</v>
      </c>
      <c r="AO2075" s="106" t="s">
        <v>1117</v>
      </c>
      <c r="AP2075" s="106" t="s">
        <v>1040</v>
      </c>
      <c r="AQ2075" s="106" t="s">
        <v>1037</v>
      </c>
      <c r="AR2075" s="106" t="s">
        <v>1097</v>
      </c>
      <c r="AS2075" s="106">
        <v>207150</v>
      </c>
    </row>
    <row r="2076" spans="40:45" x14ac:dyDescent="0.25">
      <c r="AN2076" s="106" t="s">
        <v>1001</v>
      </c>
      <c r="AO2076" s="106" t="s">
        <v>1117</v>
      </c>
      <c r="AP2076" s="106" t="s">
        <v>1040</v>
      </c>
      <c r="AQ2076" s="106" t="s">
        <v>1038</v>
      </c>
      <c r="AR2076" s="106" t="s">
        <v>1097</v>
      </c>
      <c r="AS2076" s="106">
        <v>6254</v>
      </c>
    </row>
    <row r="2077" spans="40:45" x14ac:dyDescent="0.25">
      <c r="AN2077" s="106" t="s">
        <v>1001</v>
      </c>
      <c r="AO2077" s="106"/>
      <c r="AP2077" s="106"/>
      <c r="AQ2077" s="106" t="s">
        <v>3</v>
      </c>
      <c r="AR2077" s="106"/>
      <c r="AS2077" s="106">
        <v>470169</v>
      </c>
    </row>
    <row r="2078" spans="40:45" x14ac:dyDescent="0.25">
      <c r="AN2078" s="106" t="s">
        <v>1001</v>
      </c>
      <c r="AO2078" s="106" t="s">
        <v>1117</v>
      </c>
      <c r="AP2078" s="106" t="s">
        <v>1005</v>
      </c>
      <c r="AQ2078" s="106" t="s">
        <v>1030</v>
      </c>
      <c r="AR2078" s="106" t="s">
        <v>1097</v>
      </c>
      <c r="AS2078" s="106">
        <v>404</v>
      </c>
    </row>
    <row r="2079" spans="40:45" x14ac:dyDescent="0.25">
      <c r="AN2079" s="106" t="s">
        <v>1001</v>
      </c>
      <c r="AO2079" s="106" t="s">
        <v>1117</v>
      </c>
      <c r="AP2079" s="106" t="s">
        <v>1005</v>
      </c>
      <c r="AQ2079" s="106" t="s">
        <v>1031</v>
      </c>
      <c r="AR2079" s="106" t="s">
        <v>1097</v>
      </c>
      <c r="AS2079" s="106">
        <v>4368</v>
      </c>
    </row>
    <row r="2080" spans="40:45" x14ac:dyDescent="0.25">
      <c r="AN2080" s="106" t="s">
        <v>1001</v>
      </c>
      <c r="AO2080" s="106" t="s">
        <v>1117</v>
      </c>
      <c r="AP2080" s="106" t="s">
        <v>1005</v>
      </c>
      <c r="AQ2080" s="106" t="s">
        <v>1032</v>
      </c>
      <c r="AR2080" s="106" t="s">
        <v>1097</v>
      </c>
      <c r="AS2080" s="106"/>
    </row>
    <row r="2081" spans="40:45" x14ac:dyDescent="0.25">
      <c r="AN2081" s="106" t="s">
        <v>1001</v>
      </c>
      <c r="AO2081" s="106" t="s">
        <v>1117</v>
      </c>
      <c r="AP2081" s="106" t="s">
        <v>1005</v>
      </c>
      <c r="AQ2081" s="106" t="s">
        <v>1033</v>
      </c>
      <c r="AR2081" s="106" t="s">
        <v>1097</v>
      </c>
      <c r="AS2081" s="106">
        <v>196277</v>
      </c>
    </row>
    <row r="2082" spans="40:45" x14ac:dyDescent="0.25">
      <c r="AN2082" s="106" t="s">
        <v>1001</v>
      </c>
      <c r="AO2082" s="106" t="s">
        <v>1117</v>
      </c>
      <c r="AP2082" s="106" t="s">
        <v>1005</v>
      </c>
      <c r="AQ2082" s="106" t="s">
        <v>1034</v>
      </c>
      <c r="AR2082" s="106" t="s">
        <v>1097</v>
      </c>
      <c r="AS2082" s="106">
        <v>12701</v>
      </c>
    </row>
    <row r="2083" spans="40:45" x14ac:dyDescent="0.25">
      <c r="AN2083" s="106" t="s">
        <v>1001</v>
      </c>
      <c r="AO2083" s="106" t="s">
        <v>1117</v>
      </c>
      <c r="AP2083" s="106" t="s">
        <v>1005</v>
      </c>
      <c r="AQ2083" s="106" t="s">
        <v>1035</v>
      </c>
      <c r="AR2083" s="106" t="s">
        <v>1097</v>
      </c>
      <c r="AS2083" s="106">
        <v>13139</v>
      </c>
    </row>
    <row r="2084" spans="40:45" x14ac:dyDescent="0.25">
      <c r="AN2084" s="106" t="s">
        <v>1001</v>
      </c>
      <c r="AO2084" s="106" t="s">
        <v>1117</v>
      </c>
      <c r="AP2084" s="106" t="s">
        <v>1005</v>
      </c>
      <c r="AQ2084" s="106" t="s">
        <v>1036</v>
      </c>
      <c r="AR2084" s="106" t="s">
        <v>1097</v>
      </c>
      <c r="AS2084" s="106">
        <v>9597</v>
      </c>
    </row>
    <row r="2085" spans="40:45" x14ac:dyDescent="0.25">
      <c r="AN2085" s="106" t="s">
        <v>1001</v>
      </c>
      <c r="AO2085" s="106" t="s">
        <v>1117</v>
      </c>
      <c r="AP2085" s="106" t="s">
        <v>1005</v>
      </c>
      <c r="AQ2085" s="106" t="s">
        <v>1037</v>
      </c>
      <c r="AR2085" s="106" t="s">
        <v>1097</v>
      </c>
      <c r="AS2085" s="106">
        <v>202674</v>
      </c>
    </row>
    <row r="2086" spans="40:45" x14ac:dyDescent="0.25">
      <c r="AN2086" s="106" t="s">
        <v>1001</v>
      </c>
      <c r="AO2086" s="106" t="s">
        <v>1117</v>
      </c>
      <c r="AP2086" s="106" t="s">
        <v>1005</v>
      </c>
      <c r="AQ2086" s="106" t="s">
        <v>1038</v>
      </c>
      <c r="AR2086" s="106" t="s">
        <v>1097</v>
      </c>
      <c r="AS2086" s="106">
        <v>1213</v>
      </c>
    </row>
    <row r="2087" spans="40:45" x14ac:dyDescent="0.25">
      <c r="AN2087" s="106" t="s">
        <v>1001</v>
      </c>
      <c r="AO2087" s="106"/>
      <c r="AP2087" s="106"/>
      <c r="AQ2087" s="106" t="s">
        <v>3</v>
      </c>
      <c r="AR2087" s="106"/>
      <c r="AS2087" s="106">
        <v>440373</v>
      </c>
    </row>
    <row r="2088" spans="40:45" x14ac:dyDescent="0.25">
      <c r="AN2088" s="106" t="s">
        <v>1001</v>
      </c>
      <c r="AO2088" s="106" t="s">
        <v>1117</v>
      </c>
      <c r="AP2088" s="106" t="s">
        <v>1006</v>
      </c>
      <c r="AQ2088" s="106" t="s">
        <v>1032</v>
      </c>
      <c r="AR2088" s="106" t="s">
        <v>1097</v>
      </c>
      <c r="AS2088" s="106">
        <v>379</v>
      </c>
    </row>
    <row r="2089" spans="40:45" x14ac:dyDescent="0.25">
      <c r="AN2089" s="106" t="s">
        <v>1001</v>
      </c>
      <c r="AO2089" s="106" t="s">
        <v>1117</v>
      </c>
      <c r="AP2089" s="106" t="s">
        <v>1006</v>
      </c>
      <c r="AQ2089" s="106" t="s">
        <v>1033</v>
      </c>
      <c r="AR2089" s="106" t="s">
        <v>1097</v>
      </c>
      <c r="AS2089" s="106">
        <v>6272</v>
      </c>
    </row>
    <row r="2090" spans="40:45" x14ac:dyDescent="0.25">
      <c r="AN2090" s="106" t="s">
        <v>1001</v>
      </c>
      <c r="AO2090" s="106" t="s">
        <v>1117</v>
      </c>
      <c r="AP2090" s="106" t="s">
        <v>1006</v>
      </c>
      <c r="AQ2090" s="106" t="s">
        <v>1034</v>
      </c>
      <c r="AR2090" s="106" t="s">
        <v>1097</v>
      </c>
      <c r="AS2090" s="106">
        <v>8757</v>
      </c>
    </row>
    <row r="2091" spans="40:45" x14ac:dyDescent="0.25">
      <c r="AN2091" s="106" t="s">
        <v>1001</v>
      </c>
      <c r="AO2091" s="106" t="s">
        <v>1117</v>
      </c>
      <c r="AP2091" s="106" t="s">
        <v>1006</v>
      </c>
      <c r="AQ2091" s="106" t="s">
        <v>1035</v>
      </c>
      <c r="AR2091" s="106" t="s">
        <v>1097</v>
      </c>
      <c r="AS2091" s="106">
        <v>4120</v>
      </c>
    </row>
    <row r="2092" spans="40:45" x14ac:dyDescent="0.25">
      <c r="AN2092" s="106" t="s">
        <v>1001</v>
      </c>
      <c r="AO2092" s="106" t="s">
        <v>1117</v>
      </c>
      <c r="AP2092" s="106" t="s">
        <v>1006</v>
      </c>
      <c r="AQ2092" s="106" t="s">
        <v>1036</v>
      </c>
      <c r="AR2092" s="106" t="s">
        <v>1097</v>
      </c>
      <c r="AS2092" s="106">
        <v>751</v>
      </c>
    </row>
    <row r="2093" spans="40:45" x14ac:dyDescent="0.25">
      <c r="AN2093" s="106" t="s">
        <v>1001</v>
      </c>
      <c r="AO2093" s="106" t="s">
        <v>1117</v>
      </c>
      <c r="AP2093" s="106" t="s">
        <v>1006</v>
      </c>
      <c r="AQ2093" s="106" t="s">
        <v>1037</v>
      </c>
      <c r="AR2093" s="106" t="s">
        <v>1097</v>
      </c>
      <c r="AS2093" s="106">
        <v>4476</v>
      </c>
    </row>
    <row r="2094" spans="40:45" x14ac:dyDescent="0.25">
      <c r="AN2094" s="106" t="s">
        <v>1001</v>
      </c>
      <c r="AO2094" s="106" t="s">
        <v>1117</v>
      </c>
      <c r="AP2094" s="106" t="s">
        <v>1006</v>
      </c>
      <c r="AQ2094" s="106" t="s">
        <v>1038</v>
      </c>
      <c r="AR2094" s="106" t="s">
        <v>1097</v>
      </c>
      <c r="AS2094" s="106">
        <v>5041</v>
      </c>
    </row>
    <row r="2095" spans="40:45" x14ac:dyDescent="0.25">
      <c r="AN2095" s="106" t="s">
        <v>1001</v>
      </c>
      <c r="AO2095" s="106"/>
      <c r="AP2095" s="106"/>
      <c r="AQ2095" s="106" t="s">
        <v>3</v>
      </c>
      <c r="AR2095" s="106" t="s">
        <v>1087</v>
      </c>
      <c r="AS2095" s="106">
        <v>29796</v>
      </c>
    </row>
    <row r="2096" spans="40:45" x14ac:dyDescent="0.25">
      <c r="AN2096" s="106" t="s">
        <v>1001</v>
      </c>
      <c r="AO2096" s="106" t="s">
        <v>1118</v>
      </c>
      <c r="AP2096" s="106" t="s">
        <v>1040</v>
      </c>
      <c r="AQ2096" s="106" t="s">
        <v>1030</v>
      </c>
      <c r="AR2096" s="106" t="s">
        <v>1087</v>
      </c>
      <c r="AS2096" s="106">
        <v>760</v>
      </c>
    </row>
    <row r="2097" spans="40:45" x14ac:dyDescent="0.25">
      <c r="AN2097" s="106" t="s">
        <v>1001</v>
      </c>
      <c r="AO2097" s="106" t="s">
        <v>1118</v>
      </c>
      <c r="AP2097" s="106" t="s">
        <v>1040</v>
      </c>
      <c r="AQ2097" s="106" t="s">
        <v>1031</v>
      </c>
      <c r="AR2097" s="106" t="s">
        <v>1087</v>
      </c>
      <c r="AS2097" s="106">
        <v>8835</v>
      </c>
    </row>
    <row r="2098" spans="40:45" x14ac:dyDescent="0.25">
      <c r="AN2098" s="106" t="s">
        <v>1001</v>
      </c>
      <c r="AO2098" s="106" t="s">
        <v>1118</v>
      </c>
      <c r="AP2098" s="106" t="s">
        <v>1040</v>
      </c>
      <c r="AQ2098" s="106" t="s">
        <v>1032</v>
      </c>
      <c r="AR2098" s="106" t="s">
        <v>1087</v>
      </c>
      <c r="AS2098" s="106">
        <v>758</v>
      </c>
    </row>
    <row r="2099" spans="40:45" x14ac:dyDescent="0.25">
      <c r="AN2099" s="106" t="s">
        <v>1001</v>
      </c>
      <c r="AO2099" s="106" t="s">
        <v>1118</v>
      </c>
      <c r="AP2099" s="106" t="s">
        <v>1040</v>
      </c>
      <c r="AQ2099" s="106" t="s">
        <v>1033</v>
      </c>
      <c r="AR2099" s="106" t="s">
        <v>1087</v>
      </c>
      <c r="AS2099" s="106">
        <v>342180</v>
      </c>
    </row>
    <row r="2100" spans="40:45" x14ac:dyDescent="0.25">
      <c r="AN2100" s="106" t="s">
        <v>1001</v>
      </c>
      <c r="AO2100" s="106" t="s">
        <v>1118</v>
      </c>
      <c r="AP2100" s="106" t="s">
        <v>1040</v>
      </c>
      <c r="AQ2100" s="106" t="s">
        <v>1034</v>
      </c>
      <c r="AR2100" s="106" t="s">
        <v>1087</v>
      </c>
      <c r="AS2100" s="106">
        <v>52990</v>
      </c>
    </row>
    <row r="2101" spans="40:45" x14ac:dyDescent="0.25">
      <c r="AN2101" s="106" t="s">
        <v>1001</v>
      </c>
      <c r="AO2101" s="106" t="s">
        <v>1118</v>
      </c>
      <c r="AP2101" s="106" t="s">
        <v>1040</v>
      </c>
      <c r="AQ2101" s="106" t="s">
        <v>1035</v>
      </c>
      <c r="AR2101" s="106" t="s">
        <v>1087</v>
      </c>
      <c r="AS2101" s="106">
        <v>32091</v>
      </c>
    </row>
    <row r="2102" spans="40:45" x14ac:dyDescent="0.25">
      <c r="AN2102" s="106" t="s">
        <v>1001</v>
      </c>
      <c r="AO2102" s="106" t="s">
        <v>1118</v>
      </c>
      <c r="AP2102" s="106" t="s">
        <v>1040</v>
      </c>
      <c r="AQ2102" s="106" t="s">
        <v>1036</v>
      </c>
      <c r="AR2102" s="106" t="s">
        <v>1087</v>
      </c>
      <c r="AS2102" s="106">
        <v>22502</v>
      </c>
    </row>
    <row r="2103" spans="40:45" x14ac:dyDescent="0.25">
      <c r="AN2103" s="106" t="s">
        <v>1001</v>
      </c>
      <c r="AO2103" s="106" t="s">
        <v>1118</v>
      </c>
      <c r="AP2103" s="106" t="s">
        <v>1040</v>
      </c>
      <c r="AQ2103" s="106" t="s">
        <v>1037</v>
      </c>
      <c r="AR2103" s="106" t="s">
        <v>1087</v>
      </c>
      <c r="AS2103" s="106">
        <v>366677</v>
      </c>
    </row>
    <row r="2104" spans="40:45" x14ac:dyDescent="0.25">
      <c r="AN2104" s="106" t="s">
        <v>1001</v>
      </c>
      <c r="AO2104" s="106" t="s">
        <v>1118</v>
      </c>
      <c r="AP2104" s="106" t="s">
        <v>1040</v>
      </c>
      <c r="AQ2104" s="106" t="s">
        <v>1038</v>
      </c>
      <c r="AR2104" s="106" t="s">
        <v>1087</v>
      </c>
      <c r="AS2104" s="106">
        <v>15755</v>
      </c>
    </row>
    <row r="2105" spans="40:45" x14ac:dyDescent="0.25">
      <c r="AN2105" s="106" t="s">
        <v>1001</v>
      </c>
      <c r="AO2105" s="106"/>
      <c r="AP2105" s="106"/>
      <c r="AQ2105" s="106" t="s">
        <v>3</v>
      </c>
      <c r="AR2105" s="106"/>
      <c r="AS2105" s="106">
        <v>842550</v>
      </c>
    </row>
    <row r="2106" spans="40:45" x14ac:dyDescent="0.25">
      <c r="AN2106" s="106" t="s">
        <v>1001</v>
      </c>
      <c r="AO2106" s="106" t="s">
        <v>1118</v>
      </c>
      <c r="AP2106" s="106" t="s">
        <v>1005</v>
      </c>
      <c r="AQ2106" s="106" t="s">
        <v>1030</v>
      </c>
      <c r="AR2106" s="106" t="s">
        <v>1087</v>
      </c>
      <c r="AS2106" s="106">
        <v>760</v>
      </c>
    </row>
    <row r="2107" spans="40:45" x14ac:dyDescent="0.25">
      <c r="AN2107" s="106" t="s">
        <v>1001</v>
      </c>
      <c r="AO2107" s="106" t="s">
        <v>1118</v>
      </c>
      <c r="AP2107" s="106" t="s">
        <v>1005</v>
      </c>
      <c r="AQ2107" s="106" t="s">
        <v>1031</v>
      </c>
      <c r="AR2107" s="106" t="s">
        <v>1087</v>
      </c>
      <c r="AS2107" s="106">
        <v>8835</v>
      </c>
    </row>
    <row r="2108" spans="40:45" x14ac:dyDescent="0.25">
      <c r="AN2108" s="106" t="s">
        <v>1001</v>
      </c>
      <c r="AO2108" s="106" t="s">
        <v>1118</v>
      </c>
      <c r="AP2108" s="106" t="s">
        <v>1005</v>
      </c>
      <c r="AQ2108" s="106" t="s">
        <v>1032</v>
      </c>
      <c r="AR2108" s="106" t="s">
        <v>1087</v>
      </c>
      <c r="AS2108" s="106"/>
    </row>
    <row r="2109" spans="40:45" x14ac:dyDescent="0.25">
      <c r="AN2109" s="106" t="s">
        <v>1001</v>
      </c>
      <c r="AO2109" s="106" t="s">
        <v>1118</v>
      </c>
      <c r="AP2109" s="106" t="s">
        <v>1005</v>
      </c>
      <c r="AQ2109" s="106" t="s">
        <v>1033</v>
      </c>
      <c r="AR2109" s="106" t="s">
        <v>1087</v>
      </c>
      <c r="AS2109" s="106">
        <v>323694</v>
      </c>
    </row>
    <row r="2110" spans="40:45" x14ac:dyDescent="0.25">
      <c r="AN2110" s="106" t="s">
        <v>1001</v>
      </c>
      <c r="AO2110" s="106" t="s">
        <v>1118</v>
      </c>
      <c r="AP2110" s="106" t="s">
        <v>1005</v>
      </c>
      <c r="AQ2110" s="106" t="s">
        <v>1034</v>
      </c>
      <c r="AR2110" s="106" t="s">
        <v>1087</v>
      </c>
      <c r="AS2110" s="106">
        <v>24809</v>
      </c>
    </row>
    <row r="2111" spans="40:45" x14ac:dyDescent="0.25">
      <c r="AN2111" s="106" t="s">
        <v>1001</v>
      </c>
      <c r="AO2111" s="106" t="s">
        <v>1118</v>
      </c>
      <c r="AP2111" s="106" t="s">
        <v>1005</v>
      </c>
      <c r="AQ2111" s="106" t="s">
        <v>1035</v>
      </c>
      <c r="AR2111" s="106" t="s">
        <v>1087</v>
      </c>
      <c r="AS2111" s="106">
        <v>20097</v>
      </c>
    </row>
    <row r="2112" spans="40:45" x14ac:dyDescent="0.25">
      <c r="AN2112" s="106" t="s">
        <v>1001</v>
      </c>
      <c r="AO2112" s="106" t="s">
        <v>1118</v>
      </c>
      <c r="AP2112" s="106" t="s">
        <v>1005</v>
      </c>
      <c r="AQ2112" s="106" t="s">
        <v>1036</v>
      </c>
      <c r="AR2112" s="106" t="s">
        <v>1087</v>
      </c>
      <c r="AS2112" s="106">
        <v>19444</v>
      </c>
    </row>
    <row r="2113" spans="40:45" x14ac:dyDescent="0.25">
      <c r="AN2113" s="106" t="s">
        <v>1001</v>
      </c>
      <c r="AO2113" s="106" t="s">
        <v>1118</v>
      </c>
      <c r="AP2113" s="106" t="s">
        <v>1005</v>
      </c>
      <c r="AQ2113" s="106" t="s">
        <v>1037</v>
      </c>
      <c r="AR2113" s="106" t="s">
        <v>1087</v>
      </c>
      <c r="AS2113" s="106">
        <v>353950</v>
      </c>
    </row>
    <row r="2114" spans="40:45" x14ac:dyDescent="0.25">
      <c r="AN2114" s="106" t="s">
        <v>1001</v>
      </c>
      <c r="AO2114" s="106" t="s">
        <v>1118</v>
      </c>
      <c r="AP2114" s="106" t="s">
        <v>1005</v>
      </c>
      <c r="AQ2114" s="106" t="s">
        <v>1038</v>
      </c>
      <c r="AR2114" s="106" t="s">
        <v>1087</v>
      </c>
      <c r="AS2114" s="106">
        <v>1839</v>
      </c>
    </row>
    <row r="2115" spans="40:45" x14ac:dyDescent="0.25">
      <c r="AN2115" s="106" t="s">
        <v>1001</v>
      </c>
      <c r="AO2115" s="106"/>
      <c r="AP2115" s="106"/>
      <c r="AQ2115" s="106" t="s">
        <v>3</v>
      </c>
      <c r="AR2115" s="106"/>
      <c r="AS2115" s="106">
        <v>753428</v>
      </c>
    </row>
    <row r="2116" spans="40:45" x14ac:dyDescent="0.25">
      <c r="AN2116" s="106" t="s">
        <v>1001</v>
      </c>
      <c r="AO2116" s="106" t="s">
        <v>1118</v>
      </c>
      <c r="AP2116" s="106" t="s">
        <v>1006</v>
      </c>
      <c r="AQ2116" s="106" t="s">
        <v>1032</v>
      </c>
      <c r="AR2116" s="106" t="s">
        <v>1087</v>
      </c>
      <c r="AS2116" s="106">
        <v>758</v>
      </c>
    </row>
    <row r="2117" spans="40:45" x14ac:dyDescent="0.25">
      <c r="AN2117" s="106" t="s">
        <v>1001</v>
      </c>
      <c r="AO2117" s="106" t="s">
        <v>1118</v>
      </c>
      <c r="AP2117" s="106" t="s">
        <v>1006</v>
      </c>
      <c r="AQ2117" s="106" t="s">
        <v>1033</v>
      </c>
      <c r="AR2117" s="106" t="s">
        <v>1087</v>
      </c>
      <c r="AS2117" s="106">
        <v>18487</v>
      </c>
    </row>
    <row r="2118" spans="40:45" x14ac:dyDescent="0.25">
      <c r="AN2118" s="106" t="s">
        <v>1001</v>
      </c>
      <c r="AO2118" s="106" t="s">
        <v>1118</v>
      </c>
      <c r="AP2118" s="106" t="s">
        <v>1006</v>
      </c>
      <c r="AQ2118" s="106" t="s">
        <v>1034</v>
      </c>
      <c r="AR2118" s="106" t="s">
        <v>1087</v>
      </c>
      <c r="AS2118" s="106">
        <v>28181</v>
      </c>
    </row>
    <row r="2119" spans="40:45" x14ac:dyDescent="0.25">
      <c r="AN2119" s="106" t="s">
        <v>1001</v>
      </c>
      <c r="AO2119" s="106" t="s">
        <v>1118</v>
      </c>
      <c r="AP2119" s="106" t="s">
        <v>1006</v>
      </c>
      <c r="AQ2119" s="106" t="s">
        <v>1035</v>
      </c>
      <c r="AR2119" s="106" t="s">
        <v>1087</v>
      </c>
      <c r="AS2119" s="106">
        <v>11994</v>
      </c>
    </row>
    <row r="2120" spans="40:45" x14ac:dyDescent="0.25">
      <c r="AN2120" s="106" t="s">
        <v>1001</v>
      </c>
      <c r="AO2120" s="106" t="s">
        <v>1118</v>
      </c>
      <c r="AP2120" s="106" t="s">
        <v>1006</v>
      </c>
      <c r="AQ2120" s="106" t="s">
        <v>1036</v>
      </c>
      <c r="AR2120" s="106" t="s">
        <v>1087</v>
      </c>
      <c r="AS2120" s="106">
        <v>3058</v>
      </c>
    </row>
    <row r="2121" spans="40:45" x14ac:dyDescent="0.25">
      <c r="AN2121" s="106" t="s">
        <v>1001</v>
      </c>
      <c r="AO2121" s="106" t="s">
        <v>1118</v>
      </c>
      <c r="AP2121" s="106" t="s">
        <v>1006</v>
      </c>
      <c r="AQ2121" s="106" t="s">
        <v>1037</v>
      </c>
      <c r="AR2121" s="106" t="s">
        <v>1087</v>
      </c>
      <c r="AS2121" s="106">
        <v>12727</v>
      </c>
    </row>
    <row r="2122" spans="40:45" x14ac:dyDescent="0.25">
      <c r="AN2122" s="106" t="s">
        <v>1001</v>
      </c>
      <c r="AO2122" s="106" t="s">
        <v>1118</v>
      </c>
      <c r="AP2122" s="106" t="s">
        <v>1006</v>
      </c>
      <c r="AQ2122" s="106" t="s">
        <v>1038</v>
      </c>
      <c r="AR2122" s="106" t="s">
        <v>1087</v>
      </c>
      <c r="AS2122" s="106">
        <v>13916</v>
      </c>
    </row>
    <row r="2123" spans="40:45" x14ac:dyDescent="0.25">
      <c r="AN2123" s="106" t="s">
        <v>1001</v>
      </c>
      <c r="AO2123" s="106"/>
      <c r="AP2123" s="106"/>
      <c r="AQ2123" s="106" t="s">
        <v>3</v>
      </c>
      <c r="AR2123" s="106" t="s">
        <v>1087</v>
      </c>
      <c r="AS2123" s="106">
        <v>89121</v>
      </c>
    </row>
    <row r="2124" spans="40:45" x14ac:dyDescent="0.25">
      <c r="AN2124" s="106" t="s">
        <v>1127</v>
      </c>
      <c r="AO2124" s="106" t="s">
        <v>1117</v>
      </c>
      <c r="AP2124" s="106" t="s">
        <v>1040</v>
      </c>
      <c r="AQ2124" s="106" t="s">
        <v>1030</v>
      </c>
      <c r="AR2124" s="106" t="s">
        <v>1097</v>
      </c>
      <c r="AS2124" s="106">
        <v>34563</v>
      </c>
    </row>
    <row r="2125" spans="40:45" x14ac:dyDescent="0.25">
      <c r="AN2125" s="106" t="s">
        <v>1127</v>
      </c>
      <c r="AO2125" s="106" t="s">
        <v>1117</v>
      </c>
      <c r="AP2125" s="106" t="s">
        <v>1040</v>
      </c>
      <c r="AQ2125" s="106" t="s">
        <v>1036</v>
      </c>
      <c r="AR2125" s="106" t="s">
        <v>1097</v>
      </c>
      <c r="AS2125" s="106">
        <v>275</v>
      </c>
    </row>
    <row r="2126" spans="40:45" x14ac:dyDescent="0.25">
      <c r="AN2126" s="106" t="s">
        <v>1127</v>
      </c>
      <c r="AO2126" s="106" t="s">
        <v>1117</v>
      </c>
      <c r="AP2126" s="106" t="s">
        <v>1040</v>
      </c>
      <c r="AQ2126" s="106" t="s">
        <v>1037</v>
      </c>
      <c r="AR2126" s="106" t="s">
        <v>1097</v>
      </c>
      <c r="AS2126" s="106">
        <v>180</v>
      </c>
    </row>
    <row r="2127" spans="40:45" x14ac:dyDescent="0.25">
      <c r="AN2127" s="106" t="s">
        <v>1127</v>
      </c>
      <c r="AO2127" s="106"/>
      <c r="AP2127" s="106"/>
      <c r="AQ2127" s="106" t="s">
        <v>3</v>
      </c>
      <c r="AR2127" s="106"/>
      <c r="AS2127" s="106">
        <v>35018</v>
      </c>
    </row>
    <row r="2128" spans="40:45" x14ac:dyDescent="0.25">
      <c r="AN2128" s="106" t="s">
        <v>1127</v>
      </c>
      <c r="AO2128" s="106" t="s">
        <v>1117</v>
      </c>
      <c r="AP2128" s="106" t="s">
        <v>1005</v>
      </c>
      <c r="AQ2128" s="106" t="s">
        <v>1030</v>
      </c>
      <c r="AR2128" s="106" t="s">
        <v>1097</v>
      </c>
      <c r="AS2128" s="106">
        <v>33686</v>
      </c>
    </row>
    <row r="2129" spans="40:45" x14ac:dyDescent="0.25">
      <c r="AN2129" s="106" t="s">
        <v>1127</v>
      </c>
      <c r="AO2129" s="106" t="s">
        <v>1117</v>
      </c>
      <c r="AP2129" s="106" t="s">
        <v>1005</v>
      </c>
      <c r="AQ2129" s="106" t="s">
        <v>1036</v>
      </c>
      <c r="AR2129" s="106" t="s">
        <v>1097</v>
      </c>
      <c r="AS2129" s="106">
        <v>275</v>
      </c>
    </row>
    <row r="2130" spans="40:45" x14ac:dyDescent="0.25">
      <c r="AN2130" s="106" t="s">
        <v>1127</v>
      </c>
      <c r="AO2130" s="106"/>
      <c r="AP2130" s="106"/>
      <c r="AQ2130" s="106" t="s">
        <v>3</v>
      </c>
      <c r="AR2130" s="106"/>
      <c r="AS2130" s="106">
        <v>33961</v>
      </c>
    </row>
    <row r="2131" spans="40:45" x14ac:dyDescent="0.25">
      <c r="AN2131" s="106" t="s">
        <v>1127</v>
      </c>
      <c r="AO2131" s="106" t="s">
        <v>1117</v>
      </c>
      <c r="AP2131" s="106" t="s">
        <v>1006</v>
      </c>
      <c r="AQ2131" s="106" t="s">
        <v>1030</v>
      </c>
      <c r="AR2131" s="106" t="s">
        <v>1097</v>
      </c>
      <c r="AS2131" s="106">
        <v>877</v>
      </c>
    </row>
    <row r="2132" spans="40:45" x14ac:dyDescent="0.25">
      <c r="AN2132" s="106" t="s">
        <v>1127</v>
      </c>
      <c r="AO2132" s="106" t="s">
        <v>1117</v>
      </c>
      <c r="AP2132" s="106" t="s">
        <v>1006</v>
      </c>
      <c r="AQ2132" s="106" t="s">
        <v>1037</v>
      </c>
      <c r="AR2132" s="106" t="s">
        <v>1097</v>
      </c>
      <c r="AS2132" s="106">
        <v>180</v>
      </c>
    </row>
    <row r="2133" spans="40:45" x14ac:dyDescent="0.25">
      <c r="AN2133" s="106" t="s">
        <v>1127</v>
      </c>
      <c r="AO2133" s="106"/>
      <c r="AP2133" s="106"/>
      <c r="AQ2133" s="106" t="s">
        <v>3</v>
      </c>
      <c r="AR2133" s="106" t="s">
        <v>1087</v>
      </c>
      <c r="AS2133" s="106">
        <v>1057</v>
      </c>
    </row>
    <row r="2134" spans="40:45" x14ac:dyDescent="0.25">
      <c r="AN2134" s="106" t="s">
        <v>1127</v>
      </c>
      <c r="AO2134" s="106" t="s">
        <v>1118</v>
      </c>
      <c r="AP2134" s="106" t="s">
        <v>1040</v>
      </c>
      <c r="AQ2134" s="106" t="s">
        <v>1030</v>
      </c>
      <c r="AR2134" s="106" t="s">
        <v>1087</v>
      </c>
      <c r="AS2134" s="106">
        <v>54233</v>
      </c>
    </row>
    <row r="2135" spans="40:45" x14ac:dyDescent="0.25">
      <c r="AN2135" s="106" t="s">
        <v>1127</v>
      </c>
      <c r="AO2135" s="106" t="s">
        <v>1118</v>
      </c>
      <c r="AP2135" s="106" t="s">
        <v>1040</v>
      </c>
      <c r="AQ2135" s="106" t="s">
        <v>1036</v>
      </c>
      <c r="AR2135" s="106" t="s">
        <v>1087</v>
      </c>
      <c r="AS2135" s="106">
        <v>528</v>
      </c>
    </row>
    <row r="2136" spans="40:45" x14ac:dyDescent="0.25">
      <c r="AN2136" s="106" t="s">
        <v>1127</v>
      </c>
      <c r="AO2136" s="106" t="s">
        <v>1118</v>
      </c>
      <c r="AP2136" s="106" t="s">
        <v>1040</v>
      </c>
      <c r="AQ2136" s="106" t="s">
        <v>1037</v>
      </c>
      <c r="AR2136" s="106" t="s">
        <v>1087</v>
      </c>
      <c r="AS2136" s="106">
        <v>365</v>
      </c>
    </row>
    <row r="2137" spans="40:45" x14ac:dyDescent="0.25">
      <c r="AN2137" s="106" t="s">
        <v>1127</v>
      </c>
      <c r="AO2137" s="106"/>
      <c r="AP2137" s="106"/>
      <c r="AQ2137" s="106" t="s">
        <v>3</v>
      </c>
      <c r="AR2137" s="106"/>
      <c r="AS2137" s="106">
        <v>55126</v>
      </c>
    </row>
    <row r="2138" spans="40:45" x14ac:dyDescent="0.25">
      <c r="AN2138" s="106" t="s">
        <v>1127</v>
      </c>
      <c r="AO2138" s="106" t="s">
        <v>1118</v>
      </c>
      <c r="AP2138" s="106" t="s">
        <v>1005</v>
      </c>
      <c r="AQ2138" s="106" t="s">
        <v>1030</v>
      </c>
      <c r="AR2138" s="106" t="s">
        <v>1087</v>
      </c>
      <c r="AS2138" s="106">
        <v>52533</v>
      </c>
    </row>
    <row r="2139" spans="40:45" x14ac:dyDescent="0.25">
      <c r="AN2139" s="106" t="s">
        <v>1127</v>
      </c>
      <c r="AO2139" s="106" t="s">
        <v>1118</v>
      </c>
      <c r="AP2139" s="106" t="s">
        <v>1005</v>
      </c>
      <c r="AQ2139" s="106" t="s">
        <v>1036</v>
      </c>
      <c r="AR2139" s="106" t="s">
        <v>1087</v>
      </c>
      <c r="AS2139" s="106">
        <v>528</v>
      </c>
    </row>
    <row r="2140" spans="40:45" x14ac:dyDescent="0.25">
      <c r="AN2140" s="106" t="s">
        <v>1127</v>
      </c>
      <c r="AO2140" s="106"/>
      <c r="AP2140" s="106"/>
      <c r="AQ2140" s="106" t="s">
        <v>3</v>
      </c>
      <c r="AR2140" s="106"/>
      <c r="AS2140" s="106">
        <v>53061</v>
      </c>
    </row>
    <row r="2141" spans="40:45" x14ac:dyDescent="0.25">
      <c r="AN2141" s="106" t="s">
        <v>1127</v>
      </c>
      <c r="AO2141" s="106" t="s">
        <v>1118</v>
      </c>
      <c r="AP2141" s="106" t="s">
        <v>1006</v>
      </c>
      <c r="AQ2141" s="106" t="s">
        <v>1030</v>
      </c>
      <c r="AR2141" s="106" t="s">
        <v>1087</v>
      </c>
      <c r="AS2141" s="106">
        <v>1700</v>
      </c>
    </row>
    <row r="2142" spans="40:45" x14ac:dyDescent="0.25">
      <c r="AN2142" s="106" t="s">
        <v>1127</v>
      </c>
      <c r="AO2142" s="106" t="s">
        <v>1118</v>
      </c>
      <c r="AP2142" s="106" t="s">
        <v>1006</v>
      </c>
      <c r="AQ2142" s="106" t="s">
        <v>1037</v>
      </c>
      <c r="AR2142" s="106" t="s">
        <v>1087</v>
      </c>
      <c r="AS2142" s="106">
        <v>365</v>
      </c>
    </row>
    <row r="2143" spans="40:45" x14ac:dyDescent="0.25">
      <c r="AN2143" s="106" t="s">
        <v>1127</v>
      </c>
      <c r="AO2143" s="106"/>
      <c r="AP2143" s="106"/>
      <c r="AQ2143" s="106" t="s">
        <v>3</v>
      </c>
      <c r="AR2143" s="106" t="s">
        <v>1087</v>
      </c>
      <c r="AS2143" s="106">
        <v>2065</v>
      </c>
    </row>
    <row r="2144" spans="40:45" x14ac:dyDescent="0.25">
      <c r="AN2144" s="106" t="s">
        <v>1128</v>
      </c>
      <c r="AO2144" s="106" t="s">
        <v>1117</v>
      </c>
      <c r="AP2144" s="106" t="s">
        <v>1040</v>
      </c>
      <c r="AQ2144" s="106" t="s">
        <v>1030</v>
      </c>
      <c r="AR2144" s="106" t="s">
        <v>1097</v>
      </c>
      <c r="AS2144" s="106">
        <v>501</v>
      </c>
    </row>
    <row r="2145" spans="40:45" x14ac:dyDescent="0.25">
      <c r="AN2145" s="106" t="s">
        <v>1128</v>
      </c>
      <c r="AO2145" s="106" t="s">
        <v>1117</v>
      </c>
      <c r="AP2145" s="106" t="s">
        <v>1040</v>
      </c>
      <c r="AQ2145" s="106" t="s">
        <v>1031</v>
      </c>
      <c r="AR2145" s="106" t="s">
        <v>1097</v>
      </c>
      <c r="AS2145" s="106">
        <v>142</v>
      </c>
    </row>
    <row r="2146" spans="40:45" x14ac:dyDescent="0.25">
      <c r="AN2146" s="106" t="s">
        <v>1128</v>
      </c>
      <c r="AO2146" s="106" t="s">
        <v>1117</v>
      </c>
      <c r="AP2146" s="106" t="s">
        <v>1040</v>
      </c>
      <c r="AQ2146" s="106" t="s">
        <v>1032</v>
      </c>
      <c r="AR2146" s="106" t="s">
        <v>1097</v>
      </c>
      <c r="AS2146" s="106">
        <v>104</v>
      </c>
    </row>
    <row r="2147" spans="40:45" x14ac:dyDescent="0.25">
      <c r="AN2147" s="106" t="s">
        <v>1128</v>
      </c>
      <c r="AO2147" s="106" t="s">
        <v>1117</v>
      </c>
      <c r="AP2147" s="106" t="s">
        <v>1040</v>
      </c>
      <c r="AQ2147" s="106" t="s">
        <v>1033</v>
      </c>
      <c r="AR2147" s="106" t="s">
        <v>1097</v>
      </c>
      <c r="AS2147" s="106">
        <v>11796</v>
      </c>
    </row>
    <row r="2148" spans="40:45" x14ac:dyDescent="0.25">
      <c r="AN2148" s="106" t="s">
        <v>1128</v>
      </c>
      <c r="AO2148" s="106" t="s">
        <v>1117</v>
      </c>
      <c r="AP2148" s="106" t="s">
        <v>1040</v>
      </c>
      <c r="AQ2148" s="106" t="s">
        <v>1034</v>
      </c>
      <c r="AR2148" s="106" t="s">
        <v>1097</v>
      </c>
      <c r="AS2148" s="106">
        <v>948</v>
      </c>
    </row>
    <row r="2149" spans="40:45" x14ac:dyDescent="0.25">
      <c r="AN2149" s="106" t="s">
        <v>1128</v>
      </c>
      <c r="AO2149" s="106" t="s">
        <v>1117</v>
      </c>
      <c r="AP2149" s="106" t="s">
        <v>1040</v>
      </c>
      <c r="AQ2149" s="106" t="s">
        <v>1035</v>
      </c>
      <c r="AR2149" s="106" t="s">
        <v>1097</v>
      </c>
      <c r="AS2149" s="106">
        <v>2408</v>
      </c>
    </row>
    <row r="2150" spans="40:45" x14ac:dyDescent="0.25">
      <c r="AN2150" s="106" t="s">
        <v>1128</v>
      </c>
      <c r="AO2150" s="106" t="s">
        <v>1117</v>
      </c>
      <c r="AP2150" s="106" t="s">
        <v>1040</v>
      </c>
      <c r="AQ2150" s="106" t="s">
        <v>1036</v>
      </c>
      <c r="AR2150" s="106" t="s">
        <v>1097</v>
      </c>
      <c r="AS2150" s="106">
        <v>338</v>
      </c>
    </row>
    <row r="2151" spans="40:45" x14ac:dyDescent="0.25">
      <c r="AN2151" s="106" t="s">
        <v>1128</v>
      </c>
      <c r="AO2151" s="106" t="s">
        <v>1117</v>
      </c>
      <c r="AP2151" s="106" t="s">
        <v>1040</v>
      </c>
      <c r="AQ2151" s="106" t="s">
        <v>1037</v>
      </c>
      <c r="AR2151" s="106" t="s">
        <v>1097</v>
      </c>
      <c r="AS2151" s="106">
        <v>2155</v>
      </c>
    </row>
    <row r="2152" spans="40:45" x14ac:dyDescent="0.25">
      <c r="AN2152" s="106" t="s">
        <v>1128</v>
      </c>
      <c r="AO2152" s="106" t="s">
        <v>1117</v>
      </c>
      <c r="AP2152" s="106" t="s">
        <v>1040</v>
      </c>
      <c r="AQ2152" s="106" t="s">
        <v>1038</v>
      </c>
      <c r="AR2152" s="106" t="s">
        <v>1097</v>
      </c>
      <c r="AS2152" s="106">
        <v>2079</v>
      </c>
    </row>
    <row r="2153" spans="40:45" x14ac:dyDescent="0.25">
      <c r="AN2153" s="106" t="s">
        <v>1128</v>
      </c>
      <c r="AO2153" s="106"/>
      <c r="AP2153" s="106"/>
      <c r="AQ2153" s="106" t="s">
        <v>3</v>
      </c>
      <c r="AR2153" s="106"/>
      <c r="AS2153" s="106">
        <v>20471</v>
      </c>
    </row>
    <row r="2154" spans="40:45" x14ac:dyDescent="0.25">
      <c r="AN2154" s="106" t="s">
        <v>1128</v>
      </c>
      <c r="AO2154" s="106" t="s">
        <v>1117</v>
      </c>
      <c r="AP2154" s="106" t="s">
        <v>1005</v>
      </c>
      <c r="AQ2154" s="106" t="s">
        <v>1030</v>
      </c>
      <c r="AR2154" s="106" t="s">
        <v>1097</v>
      </c>
      <c r="AS2154" s="106">
        <v>403</v>
      </c>
    </row>
    <row r="2155" spans="40:45" x14ac:dyDescent="0.25">
      <c r="AN2155" s="106" t="s">
        <v>1128</v>
      </c>
      <c r="AO2155" s="106" t="s">
        <v>1117</v>
      </c>
      <c r="AP2155" s="106" t="s">
        <v>1005</v>
      </c>
      <c r="AQ2155" s="106" t="s">
        <v>1031</v>
      </c>
      <c r="AR2155" s="106" t="s">
        <v>1097</v>
      </c>
      <c r="AS2155" s="106">
        <v>142</v>
      </c>
    </row>
    <row r="2156" spans="40:45" x14ac:dyDescent="0.25">
      <c r="AN2156" s="106" t="s">
        <v>1128</v>
      </c>
      <c r="AO2156" s="106" t="s">
        <v>1117</v>
      </c>
      <c r="AP2156" s="106" t="s">
        <v>1005</v>
      </c>
      <c r="AQ2156" s="106" t="s">
        <v>1032</v>
      </c>
      <c r="AR2156" s="106" t="s">
        <v>1097</v>
      </c>
      <c r="AS2156" s="106"/>
    </row>
    <row r="2157" spans="40:45" x14ac:dyDescent="0.25">
      <c r="AN2157" s="106" t="s">
        <v>1128</v>
      </c>
      <c r="AO2157" s="106" t="s">
        <v>1117</v>
      </c>
      <c r="AP2157" s="106" t="s">
        <v>1005</v>
      </c>
      <c r="AQ2157" s="106" t="s">
        <v>1033</v>
      </c>
      <c r="AR2157" s="106" t="s">
        <v>1097</v>
      </c>
      <c r="AS2157" s="106">
        <v>11734</v>
      </c>
    </row>
    <row r="2158" spans="40:45" x14ac:dyDescent="0.25">
      <c r="AN2158" s="106" t="s">
        <v>1128</v>
      </c>
      <c r="AO2158" s="106" t="s">
        <v>1117</v>
      </c>
      <c r="AP2158" s="106" t="s">
        <v>1005</v>
      </c>
      <c r="AQ2158" s="106" t="s">
        <v>1034</v>
      </c>
      <c r="AR2158" s="106" t="s">
        <v>1097</v>
      </c>
      <c r="AS2158" s="106">
        <v>404</v>
      </c>
    </row>
    <row r="2159" spans="40:45" x14ac:dyDescent="0.25">
      <c r="AN2159" s="106" t="s">
        <v>1128</v>
      </c>
      <c r="AO2159" s="106" t="s">
        <v>1117</v>
      </c>
      <c r="AP2159" s="106" t="s">
        <v>1005</v>
      </c>
      <c r="AQ2159" s="106" t="s">
        <v>1035</v>
      </c>
      <c r="AR2159" s="106" t="s">
        <v>1097</v>
      </c>
      <c r="AS2159" s="106">
        <v>1928</v>
      </c>
    </row>
    <row r="2160" spans="40:45" x14ac:dyDescent="0.25">
      <c r="AN2160" s="106" t="s">
        <v>1128</v>
      </c>
      <c r="AO2160" s="106" t="s">
        <v>1117</v>
      </c>
      <c r="AP2160" s="106" t="s">
        <v>1005</v>
      </c>
      <c r="AQ2160" s="106" t="s">
        <v>1036</v>
      </c>
      <c r="AR2160" s="106" t="s">
        <v>1097</v>
      </c>
      <c r="AS2160" s="106">
        <v>204</v>
      </c>
    </row>
    <row r="2161" spans="40:45" x14ac:dyDescent="0.25">
      <c r="AN2161" s="106" t="s">
        <v>1128</v>
      </c>
      <c r="AO2161" s="106" t="s">
        <v>1117</v>
      </c>
      <c r="AP2161" s="106" t="s">
        <v>1005</v>
      </c>
      <c r="AQ2161" s="106" t="s">
        <v>1037</v>
      </c>
      <c r="AR2161" s="106" t="s">
        <v>1097</v>
      </c>
      <c r="AS2161" s="106">
        <v>2091</v>
      </c>
    </row>
    <row r="2162" spans="40:45" x14ac:dyDescent="0.25">
      <c r="AN2162" s="106" t="s">
        <v>1128</v>
      </c>
      <c r="AO2162" s="106" t="s">
        <v>1117</v>
      </c>
      <c r="AP2162" s="106" t="s">
        <v>1005</v>
      </c>
      <c r="AQ2162" s="106" t="s">
        <v>1038</v>
      </c>
      <c r="AR2162" s="106" t="s">
        <v>1097</v>
      </c>
      <c r="AS2162" s="106">
        <v>291</v>
      </c>
    </row>
    <row r="2163" spans="40:45" x14ac:dyDescent="0.25">
      <c r="AN2163" s="106" t="s">
        <v>1128</v>
      </c>
      <c r="AO2163" s="106"/>
      <c r="AP2163" s="106"/>
      <c r="AQ2163" s="106" t="s">
        <v>3</v>
      </c>
      <c r="AR2163" s="106"/>
      <c r="AS2163" s="106">
        <v>17197</v>
      </c>
    </row>
    <row r="2164" spans="40:45" x14ac:dyDescent="0.25">
      <c r="AN2164" s="106" t="s">
        <v>1128</v>
      </c>
      <c r="AO2164" s="106" t="s">
        <v>1117</v>
      </c>
      <c r="AP2164" s="106" t="s">
        <v>1006</v>
      </c>
      <c r="AQ2164" s="106" t="s">
        <v>1030</v>
      </c>
      <c r="AR2164" s="106" t="s">
        <v>1097</v>
      </c>
      <c r="AS2164" s="106">
        <v>98</v>
      </c>
    </row>
    <row r="2165" spans="40:45" x14ac:dyDescent="0.25">
      <c r="AN2165" s="106" t="s">
        <v>1128</v>
      </c>
      <c r="AO2165" s="106" t="s">
        <v>1117</v>
      </c>
      <c r="AP2165" s="106" t="s">
        <v>1006</v>
      </c>
      <c r="AQ2165" s="106" t="s">
        <v>1031</v>
      </c>
      <c r="AR2165" s="106" t="s">
        <v>1097</v>
      </c>
      <c r="AS2165" s="106"/>
    </row>
    <row r="2166" spans="40:45" x14ac:dyDescent="0.25">
      <c r="AN2166" s="106" t="s">
        <v>1128</v>
      </c>
      <c r="AO2166" s="106" t="s">
        <v>1117</v>
      </c>
      <c r="AP2166" s="106" t="s">
        <v>1006</v>
      </c>
      <c r="AQ2166" s="106" t="s">
        <v>1032</v>
      </c>
      <c r="AR2166" s="106" t="s">
        <v>1097</v>
      </c>
      <c r="AS2166" s="106">
        <v>104</v>
      </c>
    </row>
    <row r="2167" spans="40:45" x14ac:dyDescent="0.25">
      <c r="AN2167" s="106" t="s">
        <v>1128</v>
      </c>
      <c r="AO2167" s="106" t="s">
        <v>1117</v>
      </c>
      <c r="AP2167" s="106" t="s">
        <v>1006</v>
      </c>
      <c r="AQ2167" s="106" t="s">
        <v>1033</v>
      </c>
      <c r="AR2167" s="106" t="s">
        <v>1097</v>
      </c>
      <c r="AS2167" s="106">
        <v>62</v>
      </c>
    </row>
    <row r="2168" spans="40:45" x14ac:dyDescent="0.25">
      <c r="AN2168" s="106" t="s">
        <v>1128</v>
      </c>
      <c r="AO2168" s="106" t="s">
        <v>1117</v>
      </c>
      <c r="AP2168" s="106" t="s">
        <v>1006</v>
      </c>
      <c r="AQ2168" s="106" t="s">
        <v>1034</v>
      </c>
      <c r="AR2168" s="106" t="s">
        <v>1097</v>
      </c>
      <c r="AS2168" s="106">
        <v>544</v>
      </c>
    </row>
    <row r="2169" spans="40:45" x14ac:dyDescent="0.25">
      <c r="AN2169" s="106" t="s">
        <v>1128</v>
      </c>
      <c r="AO2169" s="106" t="s">
        <v>1117</v>
      </c>
      <c r="AP2169" s="106" t="s">
        <v>1006</v>
      </c>
      <c r="AQ2169" s="106" t="s">
        <v>1035</v>
      </c>
      <c r="AR2169" s="106" t="s">
        <v>1097</v>
      </c>
      <c r="AS2169" s="106">
        <v>480</v>
      </c>
    </row>
    <row r="2170" spans="40:45" x14ac:dyDescent="0.25">
      <c r="AN2170" s="106" t="s">
        <v>1128</v>
      </c>
      <c r="AO2170" s="106" t="s">
        <v>1117</v>
      </c>
      <c r="AP2170" s="106" t="s">
        <v>1006</v>
      </c>
      <c r="AQ2170" s="106" t="s">
        <v>1036</v>
      </c>
      <c r="AR2170" s="106" t="s">
        <v>1097</v>
      </c>
      <c r="AS2170" s="106">
        <v>134</v>
      </c>
    </row>
    <row r="2171" spans="40:45" x14ac:dyDescent="0.25">
      <c r="AN2171" s="106" t="s">
        <v>1128</v>
      </c>
      <c r="AO2171" s="106" t="s">
        <v>1117</v>
      </c>
      <c r="AP2171" s="106" t="s">
        <v>1006</v>
      </c>
      <c r="AQ2171" s="106" t="s">
        <v>1037</v>
      </c>
      <c r="AR2171" s="106" t="s">
        <v>1097</v>
      </c>
      <c r="AS2171" s="106">
        <v>64</v>
      </c>
    </row>
    <row r="2172" spans="40:45" x14ac:dyDescent="0.25">
      <c r="AN2172" s="106" t="s">
        <v>1128</v>
      </c>
      <c r="AO2172" s="106" t="s">
        <v>1117</v>
      </c>
      <c r="AP2172" s="106" t="s">
        <v>1006</v>
      </c>
      <c r="AQ2172" s="106" t="s">
        <v>1038</v>
      </c>
      <c r="AR2172" s="106" t="s">
        <v>1097</v>
      </c>
      <c r="AS2172" s="106">
        <v>1788</v>
      </c>
    </row>
    <row r="2173" spans="40:45" x14ac:dyDescent="0.25">
      <c r="AN2173" s="106" t="s">
        <v>1128</v>
      </c>
      <c r="AO2173" s="106"/>
      <c r="AP2173" s="106"/>
      <c r="AQ2173" s="106" t="s">
        <v>3</v>
      </c>
      <c r="AR2173" s="106" t="s">
        <v>1087</v>
      </c>
      <c r="AS2173" s="106">
        <v>3274</v>
      </c>
    </row>
    <row r="2174" spans="40:45" x14ac:dyDescent="0.25">
      <c r="AN2174" s="106" t="s">
        <v>1128</v>
      </c>
      <c r="AO2174" s="106" t="s">
        <v>1118</v>
      </c>
      <c r="AP2174" s="106" t="s">
        <v>1040</v>
      </c>
      <c r="AQ2174" s="106" t="s">
        <v>1030</v>
      </c>
      <c r="AR2174" s="106" t="s">
        <v>1087</v>
      </c>
      <c r="AS2174" s="106">
        <v>705</v>
      </c>
    </row>
    <row r="2175" spans="40:45" x14ac:dyDescent="0.25">
      <c r="AN2175" s="106" t="s">
        <v>1128</v>
      </c>
      <c r="AO2175" s="106" t="s">
        <v>1118</v>
      </c>
      <c r="AP2175" s="106" t="s">
        <v>1040</v>
      </c>
      <c r="AQ2175" s="106" t="s">
        <v>1031</v>
      </c>
      <c r="AR2175" s="106" t="s">
        <v>1087</v>
      </c>
      <c r="AS2175" s="106">
        <v>213</v>
      </c>
    </row>
    <row r="2176" spans="40:45" x14ac:dyDescent="0.25">
      <c r="AN2176" s="106" t="s">
        <v>1128</v>
      </c>
      <c r="AO2176" s="106" t="s">
        <v>1118</v>
      </c>
      <c r="AP2176" s="106" t="s">
        <v>1040</v>
      </c>
      <c r="AQ2176" s="106" t="s">
        <v>1032</v>
      </c>
      <c r="AR2176" s="106" t="s">
        <v>1087</v>
      </c>
      <c r="AS2176" s="106">
        <v>370</v>
      </c>
    </row>
    <row r="2177" spans="40:45" x14ac:dyDescent="0.25">
      <c r="AN2177" s="106" t="s">
        <v>1128</v>
      </c>
      <c r="AO2177" s="106" t="s">
        <v>1118</v>
      </c>
      <c r="AP2177" s="106" t="s">
        <v>1040</v>
      </c>
      <c r="AQ2177" s="106" t="s">
        <v>1033</v>
      </c>
      <c r="AR2177" s="106" t="s">
        <v>1087</v>
      </c>
      <c r="AS2177" s="106">
        <v>19387</v>
      </c>
    </row>
    <row r="2178" spans="40:45" x14ac:dyDescent="0.25">
      <c r="AN2178" s="106" t="s">
        <v>1128</v>
      </c>
      <c r="AO2178" s="106" t="s">
        <v>1118</v>
      </c>
      <c r="AP2178" s="106" t="s">
        <v>1040</v>
      </c>
      <c r="AQ2178" s="106" t="s">
        <v>1034</v>
      </c>
      <c r="AR2178" s="106" t="s">
        <v>1087</v>
      </c>
      <c r="AS2178" s="106">
        <v>2088</v>
      </c>
    </row>
    <row r="2179" spans="40:45" x14ac:dyDescent="0.25">
      <c r="AN2179" s="106" t="s">
        <v>1128</v>
      </c>
      <c r="AO2179" s="106" t="s">
        <v>1118</v>
      </c>
      <c r="AP2179" s="106" t="s">
        <v>1040</v>
      </c>
      <c r="AQ2179" s="106" t="s">
        <v>1035</v>
      </c>
      <c r="AR2179" s="106" t="s">
        <v>1087</v>
      </c>
      <c r="AS2179" s="106">
        <v>4641</v>
      </c>
    </row>
    <row r="2180" spans="40:45" x14ac:dyDescent="0.25">
      <c r="AN2180" s="106" t="s">
        <v>1128</v>
      </c>
      <c r="AO2180" s="106" t="s">
        <v>1118</v>
      </c>
      <c r="AP2180" s="106" t="s">
        <v>1040</v>
      </c>
      <c r="AQ2180" s="106" t="s">
        <v>1036</v>
      </c>
      <c r="AR2180" s="106" t="s">
        <v>1087</v>
      </c>
      <c r="AS2180" s="106">
        <v>898</v>
      </c>
    </row>
    <row r="2181" spans="40:45" x14ac:dyDescent="0.25">
      <c r="AN2181" s="106" t="s">
        <v>1128</v>
      </c>
      <c r="AO2181" s="106" t="s">
        <v>1118</v>
      </c>
      <c r="AP2181" s="106" t="s">
        <v>1040</v>
      </c>
      <c r="AQ2181" s="106" t="s">
        <v>1037</v>
      </c>
      <c r="AR2181" s="106" t="s">
        <v>1087</v>
      </c>
      <c r="AS2181" s="106">
        <v>4129</v>
      </c>
    </row>
    <row r="2182" spans="40:45" x14ac:dyDescent="0.25">
      <c r="AN2182" s="106" t="s">
        <v>1128</v>
      </c>
      <c r="AO2182" s="106" t="s">
        <v>1118</v>
      </c>
      <c r="AP2182" s="106" t="s">
        <v>1040</v>
      </c>
      <c r="AQ2182" s="106" t="s">
        <v>1038</v>
      </c>
      <c r="AR2182" s="106" t="s">
        <v>1087</v>
      </c>
      <c r="AS2182" s="106">
        <v>5425</v>
      </c>
    </row>
    <row r="2183" spans="40:45" x14ac:dyDescent="0.25">
      <c r="AN2183" s="106" t="s">
        <v>1128</v>
      </c>
      <c r="AO2183" s="106"/>
      <c r="AP2183" s="106"/>
      <c r="AQ2183" s="106" t="s">
        <v>3</v>
      </c>
      <c r="AR2183" s="106"/>
      <c r="AS2183" s="106">
        <v>37856</v>
      </c>
    </row>
    <row r="2184" spans="40:45" x14ac:dyDescent="0.25">
      <c r="AN2184" s="106" t="s">
        <v>1128</v>
      </c>
      <c r="AO2184" s="106" t="s">
        <v>1118</v>
      </c>
      <c r="AP2184" s="106" t="s">
        <v>1005</v>
      </c>
      <c r="AQ2184" s="106" t="s">
        <v>1030</v>
      </c>
      <c r="AR2184" s="106" t="s">
        <v>1087</v>
      </c>
      <c r="AS2184" s="106">
        <v>474</v>
      </c>
    </row>
    <row r="2185" spans="40:45" x14ac:dyDescent="0.25">
      <c r="AN2185" s="106" t="s">
        <v>1128</v>
      </c>
      <c r="AO2185" s="106" t="s">
        <v>1118</v>
      </c>
      <c r="AP2185" s="106" t="s">
        <v>1005</v>
      </c>
      <c r="AQ2185" s="106" t="s">
        <v>1031</v>
      </c>
      <c r="AR2185" s="106" t="s">
        <v>1087</v>
      </c>
      <c r="AS2185" s="106">
        <v>213</v>
      </c>
    </row>
    <row r="2186" spans="40:45" x14ac:dyDescent="0.25">
      <c r="AN2186" s="106" t="s">
        <v>1128</v>
      </c>
      <c r="AO2186" s="106" t="s">
        <v>1118</v>
      </c>
      <c r="AP2186" s="106" t="s">
        <v>1005</v>
      </c>
      <c r="AQ2186" s="106" t="s">
        <v>1032</v>
      </c>
      <c r="AR2186" s="106" t="s">
        <v>1087</v>
      </c>
      <c r="AS2186" s="106"/>
    </row>
    <row r="2187" spans="40:45" x14ac:dyDescent="0.25">
      <c r="AN2187" s="106" t="s">
        <v>1128</v>
      </c>
      <c r="AO2187" s="106" t="s">
        <v>1118</v>
      </c>
      <c r="AP2187" s="106" t="s">
        <v>1005</v>
      </c>
      <c r="AQ2187" s="106" t="s">
        <v>1033</v>
      </c>
      <c r="AR2187" s="106" t="s">
        <v>1087</v>
      </c>
      <c r="AS2187" s="106">
        <v>19247</v>
      </c>
    </row>
    <row r="2188" spans="40:45" x14ac:dyDescent="0.25">
      <c r="AN2188" s="106" t="s">
        <v>1128</v>
      </c>
      <c r="AO2188" s="106" t="s">
        <v>1118</v>
      </c>
      <c r="AP2188" s="106" t="s">
        <v>1005</v>
      </c>
      <c r="AQ2188" s="106" t="s">
        <v>1034</v>
      </c>
      <c r="AR2188" s="106" t="s">
        <v>1087</v>
      </c>
      <c r="AS2188" s="106">
        <v>870</v>
      </c>
    </row>
    <row r="2189" spans="40:45" x14ac:dyDescent="0.25">
      <c r="AN2189" s="106" t="s">
        <v>1128</v>
      </c>
      <c r="AO2189" s="106" t="s">
        <v>1118</v>
      </c>
      <c r="AP2189" s="106" t="s">
        <v>1005</v>
      </c>
      <c r="AQ2189" s="106" t="s">
        <v>1035</v>
      </c>
      <c r="AR2189" s="106" t="s">
        <v>1087</v>
      </c>
      <c r="AS2189" s="106">
        <v>3235</v>
      </c>
    </row>
    <row r="2190" spans="40:45" x14ac:dyDescent="0.25">
      <c r="AN2190" s="106" t="s">
        <v>1128</v>
      </c>
      <c r="AO2190" s="106" t="s">
        <v>1118</v>
      </c>
      <c r="AP2190" s="106" t="s">
        <v>1005</v>
      </c>
      <c r="AQ2190" s="106" t="s">
        <v>1036</v>
      </c>
      <c r="AR2190" s="106" t="s">
        <v>1087</v>
      </c>
      <c r="AS2190" s="106">
        <v>381</v>
      </c>
    </row>
    <row r="2191" spans="40:45" x14ac:dyDescent="0.25">
      <c r="AN2191" s="106" t="s">
        <v>1128</v>
      </c>
      <c r="AO2191" s="106" t="s">
        <v>1118</v>
      </c>
      <c r="AP2191" s="106" t="s">
        <v>1005</v>
      </c>
      <c r="AQ2191" s="106" t="s">
        <v>1037</v>
      </c>
      <c r="AR2191" s="106" t="s">
        <v>1087</v>
      </c>
      <c r="AS2191" s="106">
        <v>3971</v>
      </c>
    </row>
    <row r="2192" spans="40:45" x14ac:dyDescent="0.25">
      <c r="AN2192" s="106" t="s">
        <v>1128</v>
      </c>
      <c r="AO2192" s="106" t="s">
        <v>1118</v>
      </c>
      <c r="AP2192" s="106" t="s">
        <v>1005</v>
      </c>
      <c r="AQ2192" s="106" t="s">
        <v>1038</v>
      </c>
      <c r="AR2192" s="106" t="s">
        <v>1087</v>
      </c>
      <c r="AS2192" s="106">
        <v>420</v>
      </c>
    </row>
    <row r="2193" spans="40:45" x14ac:dyDescent="0.25">
      <c r="AN2193" s="106" t="s">
        <v>1128</v>
      </c>
      <c r="AO2193" s="106"/>
      <c r="AP2193" s="106"/>
      <c r="AQ2193" s="106" t="s">
        <v>3</v>
      </c>
      <c r="AR2193" s="106"/>
      <c r="AS2193" s="106">
        <v>28812</v>
      </c>
    </row>
    <row r="2194" spans="40:45" x14ac:dyDescent="0.25">
      <c r="AN2194" s="106" t="s">
        <v>1128</v>
      </c>
      <c r="AO2194" s="106" t="s">
        <v>1118</v>
      </c>
      <c r="AP2194" s="106" t="s">
        <v>1006</v>
      </c>
      <c r="AQ2194" s="106" t="s">
        <v>1030</v>
      </c>
      <c r="AR2194" s="106" t="s">
        <v>1087</v>
      </c>
      <c r="AS2194" s="106">
        <v>231</v>
      </c>
    </row>
    <row r="2195" spans="40:45" x14ac:dyDescent="0.25">
      <c r="AN2195" s="106" t="s">
        <v>1128</v>
      </c>
      <c r="AO2195" s="106" t="s">
        <v>1118</v>
      </c>
      <c r="AP2195" s="106" t="s">
        <v>1006</v>
      </c>
      <c r="AQ2195" s="106" t="s">
        <v>1031</v>
      </c>
      <c r="AR2195" s="106" t="s">
        <v>1087</v>
      </c>
      <c r="AS2195" s="106"/>
    </row>
    <row r="2196" spans="40:45" x14ac:dyDescent="0.25">
      <c r="AN2196" s="106" t="s">
        <v>1128</v>
      </c>
      <c r="AO2196" s="106" t="s">
        <v>1118</v>
      </c>
      <c r="AP2196" s="106" t="s">
        <v>1006</v>
      </c>
      <c r="AQ2196" s="106" t="s">
        <v>1032</v>
      </c>
      <c r="AR2196" s="106" t="s">
        <v>1087</v>
      </c>
      <c r="AS2196" s="106">
        <v>370</v>
      </c>
    </row>
    <row r="2197" spans="40:45" x14ac:dyDescent="0.25">
      <c r="AN2197" s="106" t="s">
        <v>1128</v>
      </c>
      <c r="AO2197" s="106" t="s">
        <v>1118</v>
      </c>
      <c r="AP2197" s="106" t="s">
        <v>1006</v>
      </c>
      <c r="AQ2197" s="106" t="s">
        <v>1033</v>
      </c>
      <c r="AR2197" s="106" t="s">
        <v>1087</v>
      </c>
      <c r="AS2197" s="106">
        <v>140</v>
      </c>
    </row>
    <row r="2198" spans="40:45" x14ac:dyDescent="0.25">
      <c r="AN2198" s="106" t="s">
        <v>1128</v>
      </c>
      <c r="AO2198" s="106" t="s">
        <v>1118</v>
      </c>
      <c r="AP2198" s="106" t="s">
        <v>1006</v>
      </c>
      <c r="AQ2198" s="106" t="s">
        <v>1034</v>
      </c>
      <c r="AR2198" s="106" t="s">
        <v>1087</v>
      </c>
      <c r="AS2198" s="106">
        <v>1218</v>
      </c>
    </row>
    <row r="2199" spans="40:45" x14ac:dyDescent="0.25">
      <c r="AN2199" s="106" t="s">
        <v>1128</v>
      </c>
      <c r="AO2199" s="106" t="s">
        <v>1118</v>
      </c>
      <c r="AP2199" s="106" t="s">
        <v>1006</v>
      </c>
      <c r="AQ2199" s="106" t="s">
        <v>1035</v>
      </c>
      <c r="AR2199" s="106" t="s">
        <v>1087</v>
      </c>
      <c r="AS2199" s="106">
        <v>1406</v>
      </c>
    </row>
    <row r="2200" spans="40:45" x14ac:dyDescent="0.25">
      <c r="AN2200" s="106" t="s">
        <v>1128</v>
      </c>
      <c r="AO2200" s="106" t="s">
        <v>1118</v>
      </c>
      <c r="AP2200" s="106" t="s">
        <v>1006</v>
      </c>
      <c r="AQ2200" s="106" t="s">
        <v>1036</v>
      </c>
      <c r="AR2200" s="106" t="s">
        <v>1087</v>
      </c>
      <c r="AS2200" s="106">
        <v>517</v>
      </c>
    </row>
    <row r="2201" spans="40:45" x14ac:dyDescent="0.25">
      <c r="AN2201" s="106" t="s">
        <v>1128</v>
      </c>
      <c r="AO2201" s="106" t="s">
        <v>1118</v>
      </c>
      <c r="AP2201" s="106" t="s">
        <v>1006</v>
      </c>
      <c r="AQ2201" s="106" t="s">
        <v>1037</v>
      </c>
      <c r="AR2201" s="106" t="s">
        <v>1087</v>
      </c>
      <c r="AS2201" s="106">
        <v>158</v>
      </c>
    </row>
    <row r="2202" spans="40:45" x14ac:dyDescent="0.25">
      <c r="AN2202" s="106" t="s">
        <v>1128</v>
      </c>
      <c r="AO2202" s="106" t="s">
        <v>1118</v>
      </c>
      <c r="AP2202" s="106" t="s">
        <v>1006</v>
      </c>
      <c r="AQ2202" s="106" t="s">
        <v>1038</v>
      </c>
      <c r="AR2202" s="106" t="s">
        <v>1087</v>
      </c>
      <c r="AS2202" s="106">
        <v>5004</v>
      </c>
    </row>
    <row r="2203" spans="40:45" x14ac:dyDescent="0.25">
      <c r="AN2203" s="106" t="s">
        <v>1128</v>
      </c>
      <c r="AO2203" s="106"/>
      <c r="AP2203" s="106"/>
      <c r="AQ2203" s="106" t="s">
        <v>3</v>
      </c>
      <c r="AR2203" s="106" t="s">
        <v>1087</v>
      </c>
      <c r="AS2203" s="106">
        <v>9044</v>
      </c>
    </row>
    <row r="2204" spans="40:45" x14ac:dyDescent="0.25">
      <c r="AN2204" s="106" t="s">
        <v>1129</v>
      </c>
      <c r="AO2204" s="106" t="s">
        <v>1117</v>
      </c>
      <c r="AP2204" s="106" t="s">
        <v>1040</v>
      </c>
      <c r="AQ2204" s="106" t="s">
        <v>1030</v>
      </c>
      <c r="AR2204" s="106" t="s">
        <v>1097</v>
      </c>
      <c r="AS2204" s="106">
        <v>11449</v>
      </c>
    </row>
    <row r="2205" spans="40:45" x14ac:dyDescent="0.25">
      <c r="AN2205" s="106" t="s">
        <v>1129</v>
      </c>
      <c r="AO2205" s="106" t="s">
        <v>1117</v>
      </c>
      <c r="AP2205" s="106" t="s">
        <v>1040</v>
      </c>
      <c r="AQ2205" s="106" t="s">
        <v>1031</v>
      </c>
      <c r="AR2205" s="106" t="s">
        <v>1097</v>
      </c>
      <c r="AS2205" s="106">
        <v>26687</v>
      </c>
    </row>
    <row r="2206" spans="40:45" x14ac:dyDescent="0.25">
      <c r="AN2206" s="106" t="s">
        <v>1129</v>
      </c>
      <c r="AO2206" s="106" t="s">
        <v>1117</v>
      </c>
      <c r="AP2206" s="106" t="s">
        <v>1040</v>
      </c>
      <c r="AQ2206" s="106" t="s">
        <v>1032</v>
      </c>
      <c r="AR2206" s="106" t="s">
        <v>1097</v>
      </c>
      <c r="AS2206" s="106">
        <v>151</v>
      </c>
    </row>
    <row r="2207" spans="40:45" x14ac:dyDescent="0.25">
      <c r="AN2207" s="106" t="s">
        <v>1129</v>
      </c>
      <c r="AO2207" s="106" t="s">
        <v>1117</v>
      </c>
      <c r="AP2207" s="106" t="s">
        <v>1040</v>
      </c>
      <c r="AQ2207" s="106" t="s">
        <v>1033</v>
      </c>
      <c r="AR2207" s="106" t="s">
        <v>1097</v>
      </c>
      <c r="AS2207" s="106">
        <v>34663</v>
      </c>
    </row>
    <row r="2208" spans="40:45" x14ac:dyDescent="0.25">
      <c r="AN2208" s="106" t="s">
        <v>1129</v>
      </c>
      <c r="AO2208" s="106" t="s">
        <v>1117</v>
      </c>
      <c r="AP2208" s="106" t="s">
        <v>1040</v>
      </c>
      <c r="AQ2208" s="106" t="s">
        <v>1034</v>
      </c>
      <c r="AR2208" s="106" t="s">
        <v>1097</v>
      </c>
      <c r="AS2208" s="106">
        <v>24086</v>
      </c>
    </row>
    <row r="2209" spans="40:45" x14ac:dyDescent="0.25">
      <c r="AN2209" s="106" t="s">
        <v>1129</v>
      </c>
      <c r="AO2209" s="106" t="s">
        <v>1117</v>
      </c>
      <c r="AP2209" s="106" t="s">
        <v>1040</v>
      </c>
      <c r="AQ2209" s="106" t="s">
        <v>1035</v>
      </c>
      <c r="AR2209" s="106" t="s">
        <v>1097</v>
      </c>
      <c r="AS2209" s="106">
        <v>10273</v>
      </c>
    </row>
    <row r="2210" spans="40:45" x14ac:dyDescent="0.25">
      <c r="AN2210" s="106" t="s">
        <v>1129</v>
      </c>
      <c r="AO2210" s="106" t="s">
        <v>1117</v>
      </c>
      <c r="AP2210" s="106" t="s">
        <v>1040</v>
      </c>
      <c r="AQ2210" s="106" t="s">
        <v>1036</v>
      </c>
      <c r="AR2210" s="106" t="s">
        <v>1097</v>
      </c>
      <c r="AS2210" s="106">
        <v>4562</v>
      </c>
    </row>
    <row r="2211" spans="40:45" x14ac:dyDescent="0.25">
      <c r="AN2211" s="106" t="s">
        <v>1129</v>
      </c>
      <c r="AO2211" s="106" t="s">
        <v>1117</v>
      </c>
      <c r="AP2211" s="106" t="s">
        <v>1040</v>
      </c>
      <c r="AQ2211" s="106" t="s">
        <v>1037</v>
      </c>
      <c r="AR2211" s="106" t="s">
        <v>1097</v>
      </c>
      <c r="AS2211" s="106">
        <v>13182</v>
      </c>
    </row>
    <row r="2212" spans="40:45" x14ac:dyDescent="0.25">
      <c r="AN2212" s="106" t="s">
        <v>1129</v>
      </c>
      <c r="AO2212" s="106" t="s">
        <v>1117</v>
      </c>
      <c r="AP2212" s="106" t="s">
        <v>1040</v>
      </c>
      <c r="AQ2212" s="106" t="s">
        <v>1038</v>
      </c>
      <c r="AR2212" s="106" t="s">
        <v>1097</v>
      </c>
      <c r="AS2212" s="106">
        <v>4305</v>
      </c>
    </row>
    <row r="2213" spans="40:45" x14ac:dyDescent="0.25">
      <c r="AN2213" s="106" t="s">
        <v>1129</v>
      </c>
      <c r="AO2213" s="106"/>
      <c r="AP2213" s="106"/>
      <c r="AQ2213" s="106" t="s">
        <v>3</v>
      </c>
      <c r="AR2213" s="106"/>
      <c r="AS2213" s="106">
        <v>129358</v>
      </c>
    </row>
    <row r="2214" spans="40:45" x14ac:dyDescent="0.25">
      <c r="AN2214" s="106" t="s">
        <v>1129</v>
      </c>
      <c r="AO2214" s="106" t="s">
        <v>1117</v>
      </c>
      <c r="AP2214" s="106" t="s">
        <v>1005</v>
      </c>
      <c r="AQ2214" s="106" t="s">
        <v>1030</v>
      </c>
      <c r="AR2214" s="106" t="s">
        <v>1097</v>
      </c>
      <c r="AS2214" s="106">
        <v>6456</v>
      </c>
    </row>
    <row r="2215" spans="40:45" x14ac:dyDescent="0.25">
      <c r="AN2215" s="106" t="s">
        <v>1129</v>
      </c>
      <c r="AO2215" s="106" t="s">
        <v>1117</v>
      </c>
      <c r="AP2215" s="106" t="s">
        <v>1005</v>
      </c>
      <c r="AQ2215" s="106" t="s">
        <v>1031</v>
      </c>
      <c r="AR2215" s="106" t="s">
        <v>1097</v>
      </c>
      <c r="AS2215" s="106">
        <v>22099</v>
      </c>
    </row>
    <row r="2216" spans="40:45" x14ac:dyDescent="0.25">
      <c r="AN2216" s="106" t="s">
        <v>1129</v>
      </c>
      <c r="AO2216" s="106" t="s">
        <v>1117</v>
      </c>
      <c r="AP2216" s="106" t="s">
        <v>1005</v>
      </c>
      <c r="AQ2216" s="106" t="s">
        <v>1032</v>
      </c>
      <c r="AR2216" s="106" t="s">
        <v>1097</v>
      </c>
      <c r="AS2216" s="106">
        <v>20</v>
      </c>
    </row>
    <row r="2217" spans="40:45" x14ac:dyDescent="0.25">
      <c r="AN2217" s="106" t="s">
        <v>1129</v>
      </c>
      <c r="AO2217" s="106" t="s">
        <v>1117</v>
      </c>
      <c r="AP2217" s="106" t="s">
        <v>1005</v>
      </c>
      <c r="AQ2217" s="106" t="s">
        <v>1033</v>
      </c>
      <c r="AR2217" s="106" t="s">
        <v>1097</v>
      </c>
      <c r="AS2217" s="106">
        <v>33538</v>
      </c>
    </row>
    <row r="2218" spans="40:45" x14ac:dyDescent="0.25">
      <c r="AN2218" s="106" t="s">
        <v>1129</v>
      </c>
      <c r="AO2218" s="106" t="s">
        <v>1117</v>
      </c>
      <c r="AP2218" s="106" t="s">
        <v>1005</v>
      </c>
      <c r="AQ2218" s="106" t="s">
        <v>1034</v>
      </c>
      <c r="AR2218" s="106" t="s">
        <v>1097</v>
      </c>
      <c r="AS2218" s="106">
        <v>11670</v>
      </c>
    </row>
    <row r="2219" spans="40:45" x14ac:dyDescent="0.25">
      <c r="AN2219" s="106" t="s">
        <v>1129</v>
      </c>
      <c r="AO2219" s="106" t="s">
        <v>1117</v>
      </c>
      <c r="AP2219" s="106" t="s">
        <v>1005</v>
      </c>
      <c r="AQ2219" s="106" t="s">
        <v>1035</v>
      </c>
      <c r="AR2219" s="106" t="s">
        <v>1097</v>
      </c>
      <c r="AS2219" s="106">
        <v>9830</v>
      </c>
    </row>
    <row r="2220" spans="40:45" x14ac:dyDescent="0.25">
      <c r="AN2220" s="106" t="s">
        <v>1129</v>
      </c>
      <c r="AO2220" s="106" t="s">
        <v>1117</v>
      </c>
      <c r="AP2220" s="106" t="s">
        <v>1005</v>
      </c>
      <c r="AQ2220" s="106" t="s">
        <v>1036</v>
      </c>
      <c r="AR2220" s="106" t="s">
        <v>1097</v>
      </c>
      <c r="AS2220" s="106">
        <v>4479</v>
      </c>
    </row>
    <row r="2221" spans="40:45" x14ac:dyDescent="0.25">
      <c r="AN2221" s="106" t="s">
        <v>1129</v>
      </c>
      <c r="AO2221" s="106" t="s">
        <v>1117</v>
      </c>
      <c r="AP2221" s="106" t="s">
        <v>1005</v>
      </c>
      <c r="AQ2221" s="106" t="s">
        <v>1037</v>
      </c>
      <c r="AR2221" s="106" t="s">
        <v>1097</v>
      </c>
      <c r="AS2221" s="106">
        <v>11885</v>
      </c>
    </row>
    <row r="2222" spans="40:45" x14ac:dyDescent="0.25">
      <c r="AN2222" s="106" t="s">
        <v>1129</v>
      </c>
      <c r="AO2222" s="106" t="s">
        <v>1117</v>
      </c>
      <c r="AP2222" s="106" t="s">
        <v>1005</v>
      </c>
      <c r="AQ2222" s="106" t="s">
        <v>1038</v>
      </c>
      <c r="AR2222" s="106" t="s">
        <v>1097</v>
      </c>
      <c r="AS2222" s="106">
        <v>3174</v>
      </c>
    </row>
    <row r="2223" spans="40:45" x14ac:dyDescent="0.25">
      <c r="AN2223" s="106" t="s">
        <v>1129</v>
      </c>
      <c r="AO2223" s="106"/>
      <c r="AP2223" s="106"/>
      <c r="AQ2223" s="106" t="s">
        <v>3</v>
      </c>
      <c r="AR2223" s="106"/>
      <c r="AS2223" s="106">
        <v>103152</v>
      </c>
    </row>
    <row r="2224" spans="40:45" x14ac:dyDescent="0.25">
      <c r="AN2224" s="106" t="s">
        <v>1129</v>
      </c>
      <c r="AO2224" s="106" t="s">
        <v>1117</v>
      </c>
      <c r="AP2224" s="106" t="s">
        <v>1006</v>
      </c>
      <c r="AQ2224" s="106" t="s">
        <v>1030</v>
      </c>
      <c r="AR2224" s="106" t="s">
        <v>1097</v>
      </c>
      <c r="AS2224" s="106">
        <v>4992</v>
      </c>
    </row>
    <row r="2225" spans="40:45" x14ac:dyDescent="0.25">
      <c r="AN2225" s="106" t="s">
        <v>1129</v>
      </c>
      <c r="AO2225" s="106" t="s">
        <v>1117</v>
      </c>
      <c r="AP2225" s="106" t="s">
        <v>1006</v>
      </c>
      <c r="AQ2225" s="106" t="s">
        <v>1031</v>
      </c>
      <c r="AR2225" s="106" t="s">
        <v>1097</v>
      </c>
      <c r="AS2225" s="106">
        <v>4588</v>
      </c>
    </row>
    <row r="2226" spans="40:45" x14ac:dyDescent="0.25">
      <c r="AN2226" s="106" t="s">
        <v>1129</v>
      </c>
      <c r="AO2226" s="106" t="s">
        <v>1117</v>
      </c>
      <c r="AP2226" s="106" t="s">
        <v>1006</v>
      </c>
      <c r="AQ2226" s="106" t="s">
        <v>1032</v>
      </c>
      <c r="AR2226" s="106" t="s">
        <v>1097</v>
      </c>
      <c r="AS2226" s="106">
        <v>131</v>
      </c>
    </row>
    <row r="2227" spans="40:45" x14ac:dyDescent="0.25">
      <c r="AN2227" s="106" t="s">
        <v>1129</v>
      </c>
      <c r="AO2227" s="106" t="s">
        <v>1117</v>
      </c>
      <c r="AP2227" s="106" t="s">
        <v>1006</v>
      </c>
      <c r="AQ2227" s="106" t="s">
        <v>1033</v>
      </c>
      <c r="AR2227" s="106" t="s">
        <v>1097</v>
      </c>
      <c r="AS2227" s="106">
        <v>1125</v>
      </c>
    </row>
    <row r="2228" spans="40:45" x14ac:dyDescent="0.25">
      <c r="AN2228" s="106" t="s">
        <v>1129</v>
      </c>
      <c r="AO2228" s="106" t="s">
        <v>1117</v>
      </c>
      <c r="AP2228" s="106" t="s">
        <v>1006</v>
      </c>
      <c r="AQ2228" s="106" t="s">
        <v>1034</v>
      </c>
      <c r="AR2228" s="106" t="s">
        <v>1097</v>
      </c>
      <c r="AS2228" s="106">
        <v>12416</v>
      </c>
    </row>
    <row r="2229" spans="40:45" x14ac:dyDescent="0.25">
      <c r="AN2229" s="106" t="s">
        <v>1129</v>
      </c>
      <c r="AO2229" s="106" t="s">
        <v>1117</v>
      </c>
      <c r="AP2229" s="106" t="s">
        <v>1006</v>
      </c>
      <c r="AQ2229" s="106" t="s">
        <v>1035</v>
      </c>
      <c r="AR2229" s="106" t="s">
        <v>1097</v>
      </c>
      <c r="AS2229" s="106">
        <v>444</v>
      </c>
    </row>
    <row r="2230" spans="40:45" x14ac:dyDescent="0.25">
      <c r="AN2230" s="106" t="s">
        <v>1129</v>
      </c>
      <c r="AO2230" s="106" t="s">
        <v>1117</v>
      </c>
      <c r="AP2230" s="106" t="s">
        <v>1006</v>
      </c>
      <c r="AQ2230" s="106" t="s">
        <v>1036</v>
      </c>
      <c r="AR2230" s="106" t="s">
        <v>1097</v>
      </c>
      <c r="AS2230" s="106">
        <v>83</v>
      </c>
    </row>
    <row r="2231" spans="40:45" x14ac:dyDescent="0.25">
      <c r="AN2231" s="106" t="s">
        <v>1129</v>
      </c>
      <c r="AO2231" s="106" t="s">
        <v>1117</v>
      </c>
      <c r="AP2231" s="106" t="s">
        <v>1006</v>
      </c>
      <c r="AQ2231" s="106" t="s">
        <v>1037</v>
      </c>
      <c r="AR2231" s="106" t="s">
        <v>1097</v>
      </c>
      <c r="AS2231" s="106">
        <v>1297</v>
      </c>
    </row>
    <row r="2232" spans="40:45" x14ac:dyDescent="0.25">
      <c r="AN2232" s="106" t="s">
        <v>1129</v>
      </c>
      <c r="AO2232" s="106" t="s">
        <v>1117</v>
      </c>
      <c r="AP2232" s="106" t="s">
        <v>1006</v>
      </c>
      <c r="AQ2232" s="106" t="s">
        <v>1038</v>
      </c>
      <c r="AR2232" s="106" t="s">
        <v>1097</v>
      </c>
      <c r="AS2232" s="106">
        <v>1131</v>
      </c>
    </row>
    <row r="2233" spans="40:45" x14ac:dyDescent="0.25">
      <c r="AN2233" s="106" t="s">
        <v>1129</v>
      </c>
      <c r="AO2233" s="106"/>
      <c r="AP2233" s="106"/>
      <c r="AQ2233" s="106" t="s">
        <v>3</v>
      </c>
      <c r="AR2233" s="106" t="s">
        <v>1087</v>
      </c>
      <c r="AS2233" s="106">
        <v>26206</v>
      </c>
    </row>
    <row r="2234" spans="40:45" x14ac:dyDescent="0.25">
      <c r="AN2234" s="106" t="s">
        <v>1129</v>
      </c>
      <c r="AO2234" s="106" t="s">
        <v>1118</v>
      </c>
      <c r="AP2234" s="106" t="s">
        <v>1040</v>
      </c>
      <c r="AQ2234" s="106" t="s">
        <v>1030</v>
      </c>
      <c r="AR2234" s="106" t="s">
        <v>1087</v>
      </c>
      <c r="AS2234" s="106">
        <v>26992</v>
      </c>
    </row>
    <row r="2235" spans="40:45" x14ac:dyDescent="0.25">
      <c r="AN2235" s="106" t="s">
        <v>1129</v>
      </c>
      <c r="AO2235" s="106" t="s">
        <v>1118</v>
      </c>
      <c r="AP2235" s="106" t="s">
        <v>1040</v>
      </c>
      <c r="AQ2235" s="106" t="s">
        <v>1031</v>
      </c>
      <c r="AR2235" s="106" t="s">
        <v>1087</v>
      </c>
      <c r="AS2235" s="106">
        <v>58705</v>
      </c>
    </row>
    <row r="2236" spans="40:45" x14ac:dyDescent="0.25">
      <c r="AN2236" s="106" t="s">
        <v>1129</v>
      </c>
      <c r="AO2236" s="106" t="s">
        <v>1118</v>
      </c>
      <c r="AP2236" s="106" t="s">
        <v>1040</v>
      </c>
      <c r="AQ2236" s="106" t="s">
        <v>1032</v>
      </c>
      <c r="AR2236" s="106" t="s">
        <v>1087</v>
      </c>
      <c r="AS2236" s="106">
        <v>387</v>
      </c>
    </row>
    <row r="2237" spans="40:45" x14ac:dyDescent="0.25">
      <c r="AN2237" s="106" t="s">
        <v>1129</v>
      </c>
      <c r="AO2237" s="106" t="s">
        <v>1118</v>
      </c>
      <c r="AP2237" s="106" t="s">
        <v>1040</v>
      </c>
      <c r="AQ2237" s="106" t="s">
        <v>1033</v>
      </c>
      <c r="AR2237" s="106" t="s">
        <v>1087</v>
      </c>
      <c r="AS2237" s="106">
        <v>60539</v>
      </c>
    </row>
    <row r="2238" spans="40:45" x14ac:dyDescent="0.25">
      <c r="AN2238" s="106" t="s">
        <v>1129</v>
      </c>
      <c r="AO2238" s="106" t="s">
        <v>1118</v>
      </c>
      <c r="AP2238" s="106" t="s">
        <v>1040</v>
      </c>
      <c r="AQ2238" s="106" t="s">
        <v>1034</v>
      </c>
      <c r="AR2238" s="106" t="s">
        <v>1087</v>
      </c>
      <c r="AS2238" s="106">
        <v>54892</v>
      </c>
    </row>
    <row r="2239" spans="40:45" x14ac:dyDescent="0.25">
      <c r="AN2239" s="106" t="s">
        <v>1129</v>
      </c>
      <c r="AO2239" s="106" t="s">
        <v>1118</v>
      </c>
      <c r="AP2239" s="106" t="s">
        <v>1040</v>
      </c>
      <c r="AQ2239" s="106" t="s">
        <v>1035</v>
      </c>
      <c r="AR2239" s="106" t="s">
        <v>1087</v>
      </c>
      <c r="AS2239" s="106">
        <v>20046</v>
      </c>
    </row>
    <row r="2240" spans="40:45" x14ac:dyDescent="0.25">
      <c r="AN2240" s="106" t="s">
        <v>1129</v>
      </c>
      <c r="AO2240" s="106" t="s">
        <v>1118</v>
      </c>
      <c r="AP2240" s="106" t="s">
        <v>1040</v>
      </c>
      <c r="AQ2240" s="106" t="s">
        <v>1036</v>
      </c>
      <c r="AR2240" s="106" t="s">
        <v>1087</v>
      </c>
      <c r="AS2240" s="106">
        <v>7703</v>
      </c>
    </row>
    <row r="2241" spans="40:45" x14ac:dyDescent="0.25">
      <c r="AN2241" s="106" t="s">
        <v>1129</v>
      </c>
      <c r="AO2241" s="106" t="s">
        <v>1118</v>
      </c>
      <c r="AP2241" s="106" t="s">
        <v>1040</v>
      </c>
      <c r="AQ2241" s="106" t="s">
        <v>1037</v>
      </c>
      <c r="AR2241" s="106" t="s">
        <v>1087</v>
      </c>
      <c r="AS2241" s="106">
        <v>26695</v>
      </c>
    </row>
    <row r="2242" spans="40:45" x14ac:dyDescent="0.25">
      <c r="AN2242" s="106" t="s">
        <v>1129</v>
      </c>
      <c r="AO2242" s="106" t="s">
        <v>1118</v>
      </c>
      <c r="AP2242" s="106" t="s">
        <v>1040</v>
      </c>
      <c r="AQ2242" s="106" t="s">
        <v>1038</v>
      </c>
      <c r="AR2242" s="106" t="s">
        <v>1087</v>
      </c>
      <c r="AS2242" s="106">
        <v>7890</v>
      </c>
    </row>
    <row r="2243" spans="40:45" x14ac:dyDescent="0.25">
      <c r="AN2243" s="106" t="s">
        <v>1129</v>
      </c>
      <c r="AO2243" s="106"/>
      <c r="AP2243" s="106"/>
      <c r="AQ2243" s="106" t="s">
        <v>3</v>
      </c>
      <c r="AR2243" s="106"/>
      <c r="AS2243" s="106">
        <v>263850</v>
      </c>
    </row>
    <row r="2244" spans="40:45" x14ac:dyDescent="0.25">
      <c r="AN2244" s="106" t="s">
        <v>1129</v>
      </c>
      <c r="AO2244" s="106" t="s">
        <v>1118</v>
      </c>
      <c r="AP2244" s="106" t="s">
        <v>1005</v>
      </c>
      <c r="AQ2244" s="106" t="s">
        <v>1030</v>
      </c>
      <c r="AR2244" s="106" t="s">
        <v>1087</v>
      </c>
      <c r="AS2244" s="106">
        <v>11647</v>
      </c>
    </row>
    <row r="2245" spans="40:45" x14ac:dyDescent="0.25">
      <c r="AN2245" s="106" t="s">
        <v>1129</v>
      </c>
      <c r="AO2245" s="106" t="s">
        <v>1118</v>
      </c>
      <c r="AP2245" s="106" t="s">
        <v>1005</v>
      </c>
      <c r="AQ2245" s="106" t="s">
        <v>1031</v>
      </c>
      <c r="AR2245" s="106" t="s">
        <v>1087</v>
      </c>
      <c r="AS2245" s="106">
        <v>41956</v>
      </c>
    </row>
    <row r="2246" spans="40:45" x14ac:dyDescent="0.25">
      <c r="AN2246" s="106" t="s">
        <v>1129</v>
      </c>
      <c r="AO2246" s="106" t="s">
        <v>1118</v>
      </c>
      <c r="AP2246" s="106" t="s">
        <v>1005</v>
      </c>
      <c r="AQ2246" s="106" t="s">
        <v>1032</v>
      </c>
      <c r="AR2246" s="106" t="s">
        <v>1087</v>
      </c>
      <c r="AS2246" s="106">
        <v>7</v>
      </c>
    </row>
    <row r="2247" spans="40:45" x14ac:dyDescent="0.25">
      <c r="AN2247" s="106" t="s">
        <v>1129</v>
      </c>
      <c r="AO2247" s="106" t="s">
        <v>1118</v>
      </c>
      <c r="AP2247" s="106" t="s">
        <v>1005</v>
      </c>
      <c r="AQ2247" s="106" t="s">
        <v>1033</v>
      </c>
      <c r="AR2247" s="106" t="s">
        <v>1087</v>
      </c>
      <c r="AS2247" s="106">
        <v>56925</v>
      </c>
    </row>
    <row r="2248" spans="40:45" x14ac:dyDescent="0.25">
      <c r="AN2248" s="106" t="s">
        <v>1129</v>
      </c>
      <c r="AO2248" s="106" t="s">
        <v>1118</v>
      </c>
      <c r="AP2248" s="106" t="s">
        <v>1005</v>
      </c>
      <c r="AQ2248" s="106" t="s">
        <v>1034</v>
      </c>
      <c r="AR2248" s="106" t="s">
        <v>1087</v>
      </c>
      <c r="AS2248" s="106">
        <v>18232</v>
      </c>
    </row>
    <row r="2249" spans="40:45" x14ac:dyDescent="0.25">
      <c r="AN2249" s="106" t="s">
        <v>1129</v>
      </c>
      <c r="AO2249" s="106" t="s">
        <v>1118</v>
      </c>
      <c r="AP2249" s="106" t="s">
        <v>1005</v>
      </c>
      <c r="AQ2249" s="106" t="s">
        <v>1035</v>
      </c>
      <c r="AR2249" s="106" t="s">
        <v>1087</v>
      </c>
      <c r="AS2249" s="106">
        <v>18964</v>
      </c>
    </row>
    <row r="2250" spans="40:45" x14ac:dyDescent="0.25">
      <c r="AN2250" s="106" t="s">
        <v>1129</v>
      </c>
      <c r="AO2250" s="106" t="s">
        <v>1118</v>
      </c>
      <c r="AP2250" s="106" t="s">
        <v>1005</v>
      </c>
      <c r="AQ2250" s="106" t="s">
        <v>1036</v>
      </c>
      <c r="AR2250" s="106" t="s">
        <v>1087</v>
      </c>
      <c r="AS2250" s="106">
        <v>7462</v>
      </c>
    </row>
    <row r="2251" spans="40:45" x14ac:dyDescent="0.25">
      <c r="AN2251" s="106" t="s">
        <v>1129</v>
      </c>
      <c r="AO2251" s="106" t="s">
        <v>1118</v>
      </c>
      <c r="AP2251" s="106" t="s">
        <v>1005</v>
      </c>
      <c r="AQ2251" s="106" t="s">
        <v>1037</v>
      </c>
      <c r="AR2251" s="106" t="s">
        <v>1087</v>
      </c>
      <c r="AS2251" s="106">
        <v>22699</v>
      </c>
    </row>
    <row r="2252" spans="40:45" x14ac:dyDescent="0.25">
      <c r="AN2252" s="106" t="s">
        <v>1129</v>
      </c>
      <c r="AO2252" s="106" t="s">
        <v>1118</v>
      </c>
      <c r="AP2252" s="106" t="s">
        <v>1005</v>
      </c>
      <c r="AQ2252" s="106" t="s">
        <v>1038</v>
      </c>
      <c r="AR2252" s="106" t="s">
        <v>1087</v>
      </c>
      <c r="AS2252" s="106">
        <v>4785</v>
      </c>
    </row>
    <row r="2253" spans="40:45" x14ac:dyDescent="0.25">
      <c r="AN2253" s="106" t="s">
        <v>1129</v>
      </c>
      <c r="AO2253" s="106"/>
      <c r="AP2253" s="106"/>
      <c r="AQ2253" s="106" t="s">
        <v>3</v>
      </c>
      <c r="AR2253" s="106"/>
      <c r="AS2253" s="106">
        <v>182676</v>
      </c>
    </row>
    <row r="2254" spans="40:45" x14ac:dyDescent="0.25">
      <c r="AN2254" s="106" t="s">
        <v>1129</v>
      </c>
      <c r="AO2254" s="106" t="s">
        <v>1118</v>
      </c>
      <c r="AP2254" s="106" t="s">
        <v>1006</v>
      </c>
      <c r="AQ2254" s="106" t="s">
        <v>1030</v>
      </c>
      <c r="AR2254" s="106" t="s">
        <v>1087</v>
      </c>
      <c r="AS2254" s="106">
        <v>15345</v>
      </c>
    </row>
    <row r="2255" spans="40:45" x14ac:dyDescent="0.25">
      <c r="AN2255" s="106" t="s">
        <v>1129</v>
      </c>
      <c r="AO2255" s="106" t="s">
        <v>1118</v>
      </c>
      <c r="AP2255" s="106" t="s">
        <v>1006</v>
      </c>
      <c r="AQ2255" s="106" t="s">
        <v>1031</v>
      </c>
      <c r="AR2255" s="106" t="s">
        <v>1087</v>
      </c>
      <c r="AS2255" s="106">
        <v>16750</v>
      </c>
    </row>
    <row r="2256" spans="40:45" x14ac:dyDescent="0.25">
      <c r="AN2256" s="106" t="s">
        <v>1129</v>
      </c>
      <c r="AO2256" s="106" t="s">
        <v>1118</v>
      </c>
      <c r="AP2256" s="106" t="s">
        <v>1006</v>
      </c>
      <c r="AQ2256" s="106" t="s">
        <v>1032</v>
      </c>
      <c r="AR2256" s="106" t="s">
        <v>1087</v>
      </c>
      <c r="AS2256" s="106">
        <v>380</v>
      </c>
    </row>
    <row r="2257" spans="40:45" x14ac:dyDescent="0.25">
      <c r="AN2257" s="106" t="s">
        <v>1129</v>
      </c>
      <c r="AO2257" s="106" t="s">
        <v>1118</v>
      </c>
      <c r="AP2257" s="106" t="s">
        <v>1006</v>
      </c>
      <c r="AQ2257" s="106" t="s">
        <v>1033</v>
      </c>
      <c r="AR2257" s="106" t="s">
        <v>1087</v>
      </c>
      <c r="AS2257" s="106">
        <v>3614</v>
      </c>
    </row>
    <row r="2258" spans="40:45" x14ac:dyDescent="0.25">
      <c r="AN2258" s="106" t="s">
        <v>1129</v>
      </c>
      <c r="AO2258" s="106" t="s">
        <v>1118</v>
      </c>
      <c r="AP2258" s="106" t="s">
        <v>1006</v>
      </c>
      <c r="AQ2258" s="106" t="s">
        <v>1034</v>
      </c>
      <c r="AR2258" s="106" t="s">
        <v>1087</v>
      </c>
      <c r="AS2258" s="106">
        <v>36659</v>
      </c>
    </row>
    <row r="2259" spans="40:45" x14ac:dyDescent="0.25">
      <c r="AN2259" s="106" t="s">
        <v>1129</v>
      </c>
      <c r="AO2259" s="106" t="s">
        <v>1118</v>
      </c>
      <c r="AP2259" s="106" t="s">
        <v>1006</v>
      </c>
      <c r="AQ2259" s="106" t="s">
        <v>1035</v>
      </c>
      <c r="AR2259" s="106" t="s">
        <v>1087</v>
      </c>
      <c r="AS2259" s="106">
        <v>1082</v>
      </c>
    </row>
    <row r="2260" spans="40:45" x14ac:dyDescent="0.25">
      <c r="AN2260" s="106" t="s">
        <v>1129</v>
      </c>
      <c r="AO2260" s="106" t="s">
        <v>1118</v>
      </c>
      <c r="AP2260" s="106" t="s">
        <v>1006</v>
      </c>
      <c r="AQ2260" s="106" t="s">
        <v>1036</v>
      </c>
      <c r="AR2260" s="106" t="s">
        <v>1087</v>
      </c>
      <c r="AS2260" s="106">
        <v>241</v>
      </c>
    </row>
    <row r="2261" spans="40:45" x14ac:dyDescent="0.25">
      <c r="AN2261" s="106" t="s">
        <v>1129</v>
      </c>
      <c r="AO2261" s="106" t="s">
        <v>1118</v>
      </c>
      <c r="AP2261" s="106" t="s">
        <v>1006</v>
      </c>
      <c r="AQ2261" s="106" t="s">
        <v>1037</v>
      </c>
      <c r="AR2261" s="106" t="s">
        <v>1087</v>
      </c>
      <c r="AS2261" s="106">
        <v>3997</v>
      </c>
    </row>
    <row r="2262" spans="40:45" x14ac:dyDescent="0.25">
      <c r="AN2262" s="106" t="s">
        <v>1129</v>
      </c>
      <c r="AO2262" s="106" t="s">
        <v>1118</v>
      </c>
      <c r="AP2262" s="106" t="s">
        <v>1006</v>
      </c>
      <c r="AQ2262" s="106" t="s">
        <v>1038</v>
      </c>
      <c r="AR2262" s="106" t="s">
        <v>1087</v>
      </c>
      <c r="AS2262" s="106">
        <v>3106</v>
      </c>
    </row>
    <row r="2263" spans="40:45" x14ac:dyDescent="0.25">
      <c r="AN2263" s="106" t="s">
        <v>1129</v>
      </c>
      <c r="AO2263" s="106"/>
      <c r="AP2263" s="106"/>
      <c r="AQ2263" s="106" t="s">
        <v>3</v>
      </c>
      <c r="AR2263" s="106" t="s">
        <v>1087</v>
      </c>
      <c r="AS2263" s="106">
        <v>81174</v>
      </c>
    </row>
    <row r="2264" spans="40:45" x14ac:dyDescent="0.25">
      <c r="AN2264" s="106" t="s">
        <v>1130</v>
      </c>
      <c r="AO2264" s="106" t="s">
        <v>1117</v>
      </c>
      <c r="AP2264" s="106" t="s">
        <v>1040</v>
      </c>
      <c r="AQ2264" s="106" t="s">
        <v>1030</v>
      </c>
      <c r="AR2264" s="106" t="s">
        <v>1097</v>
      </c>
      <c r="AS2264" s="106">
        <v>14970</v>
      </c>
    </row>
    <row r="2265" spans="40:45" x14ac:dyDescent="0.25">
      <c r="AN2265" s="106" t="s">
        <v>1130</v>
      </c>
      <c r="AO2265" s="106" t="s">
        <v>1117</v>
      </c>
      <c r="AP2265" s="106" t="s">
        <v>1040</v>
      </c>
      <c r="AQ2265" s="106" t="s">
        <v>1031</v>
      </c>
      <c r="AR2265" s="106" t="s">
        <v>1097</v>
      </c>
      <c r="AS2265" s="106">
        <v>15593</v>
      </c>
    </row>
    <row r="2266" spans="40:45" x14ac:dyDescent="0.25">
      <c r="AN2266" s="106" t="s">
        <v>1130</v>
      </c>
      <c r="AO2266" s="106" t="s">
        <v>1117</v>
      </c>
      <c r="AP2266" s="106" t="s">
        <v>1040</v>
      </c>
      <c r="AQ2266" s="106" t="s">
        <v>1032</v>
      </c>
      <c r="AR2266" s="106" t="s">
        <v>1097</v>
      </c>
      <c r="AS2266" s="106">
        <v>29189</v>
      </c>
    </row>
    <row r="2267" spans="40:45" x14ac:dyDescent="0.25">
      <c r="AN2267" s="106" t="s">
        <v>1130</v>
      </c>
      <c r="AO2267" s="106" t="s">
        <v>1117</v>
      </c>
      <c r="AP2267" s="106" t="s">
        <v>1040</v>
      </c>
      <c r="AQ2267" s="106" t="s">
        <v>1033</v>
      </c>
      <c r="AR2267" s="106" t="s">
        <v>1097</v>
      </c>
      <c r="AS2267" s="106">
        <v>16660</v>
      </c>
    </row>
    <row r="2268" spans="40:45" x14ac:dyDescent="0.25">
      <c r="AN2268" s="106" t="s">
        <v>1130</v>
      </c>
      <c r="AO2268" s="106" t="s">
        <v>1117</v>
      </c>
      <c r="AP2268" s="106" t="s">
        <v>1040</v>
      </c>
      <c r="AQ2268" s="106" t="s">
        <v>1034</v>
      </c>
      <c r="AR2268" s="106" t="s">
        <v>1097</v>
      </c>
      <c r="AS2268" s="106">
        <v>54</v>
      </c>
    </row>
    <row r="2269" spans="40:45" x14ac:dyDescent="0.25">
      <c r="AN2269" s="106" t="s">
        <v>1130</v>
      </c>
      <c r="AO2269" s="106" t="s">
        <v>1117</v>
      </c>
      <c r="AP2269" s="106" t="s">
        <v>1040</v>
      </c>
      <c r="AQ2269" s="106" t="s">
        <v>1035</v>
      </c>
      <c r="AR2269" s="106" t="s">
        <v>1097</v>
      </c>
      <c r="AS2269" s="106">
        <v>9520</v>
      </c>
    </row>
    <row r="2270" spans="40:45" x14ac:dyDescent="0.25">
      <c r="AN2270" s="106" t="s">
        <v>1130</v>
      </c>
      <c r="AO2270" s="106" t="s">
        <v>1117</v>
      </c>
      <c r="AP2270" s="106" t="s">
        <v>1040</v>
      </c>
      <c r="AQ2270" s="106" t="s">
        <v>1036</v>
      </c>
      <c r="AR2270" s="106" t="s">
        <v>1097</v>
      </c>
      <c r="AS2270" s="106">
        <v>152</v>
      </c>
    </row>
    <row r="2271" spans="40:45" x14ac:dyDescent="0.25">
      <c r="AN2271" s="106" t="s">
        <v>1130</v>
      </c>
      <c r="AO2271" s="106" t="s">
        <v>1117</v>
      </c>
      <c r="AP2271" s="106" t="s">
        <v>1040</v>
      </c>
      <c r="AQ2271" s="106" t="s">
        <v>1037</v>
      </c>
      <c r="AR2271" s="106" t="s">
        <v>1097</v>
      </c>
      <c r="AS2271" s="106">
        <v>360</v>
      </c>
    </row>
    <row r="2272" spans="40:45" x14ac:dyDescent="0.25">
      <c r="AN2272" s="106" t="s">
        <v>1130</v>
      </c>
      <c r="AO2272" s="106" t="s">
        <v>1117</v>
      </c>
      <c r="AP2272" s="106" t="s">
        <v>1040</v>
      </c>
      <c r="AQ2272" s="106" t="s">
        <v>1038</v>
      </c>
      <c r="AR2272" s="106" t="s">
        <v>1097</v>
      </c>
      <c r="AS2272" s="106">
        <v>507</v>
      </c>
    </row>
    <row r="2273" spans="40:45" x14ac:dyDescent="0.25">
      <c r="AN2273" s="106" t="s">
        <v>1130</v>
      </c>
      <c r="AO2273" s="106"/>
      <c r="AP2273" s="106"/>
      <c r="AQ2273" s="106" t="s">
        <v>3</v>
      </c>
      <c r="AR2273" s="106"/>
      <c r="AS2273" s="106">
        <v>87003</v>
      </c>
    </row>
    <row r="2274" spans="40:45" x14ac:dyDescent="0.25">
      <c r="AN2274" s="106" t="s">
        <v>1130</v>
      </c>
      <c r="AO2274" s="106" t="s">
        <v>1117</v>
      </c>
      <c r="AP2274" s="106" t="s">
        <v>1005</v>
      </c>
      <c r="AQ2274" s="106" t="s">
        <v>1030</v>
      </c>
      <c r="AR2274" s="106" t="s">
        <v>1097</v>
      </c>
      <c r="AS2274" s="106">
        <v>10566</v>
      </c>
    </row>
    <row r="2275" spans="40:45" x14ac:dyDescent="0.25">
      <c r="AN2275" s="106" t="s">
        <v>1130</v>
      </c>
      <c r="AO2275" s="106" t="s">
        <v>1117</v>
      </c>
      <c r="AP2275" s="106" t="s">
        <v>1005</v>
      </c>
      <c r="AQ2275" s="106" t="s">
        <v>1031</v>
      </c>
      <c r="AR2275" s="106" t="s">
        <v>1097</v>
      </c>
      <c r="AS2275" s="106">
        <v>4980</v>
      </c>
    </row>
    <row r="2276" spans="40:45" x14ac:dyDescent="0.25">
      <c r="AN2276" s="106" t="s">
        <v>1130</v>
      </c>
      <c r="AO2276" s="106" t="s">
        <v>1117</v>
      </c>
      <c r="AP2276" s="106" t="s">
        <v>1005</v>
      </c>
      <c r="AQ2276" s="106" t="s">
        <v>1032</v>
      </c>
      <c r="AR2276" s="106" t="s">
        <v>1097</v>
      </c>
      <c r="AS2276" s="106">
        <v>2731</v>
      </c>
    </row>
    <row r="2277" spans="40:45" x14ac:dyDescent="0.25">
      <c r="AN2277" s="106" t="s">
        <v>1130</v>
      </c>
      <c r="AO2277" s="106" t="s">
        <v>1117</v>
      </c>
      <c r="AP2277" s="106" t="s">
        <v>1005</v>
      </c>
      <c r="AQ2277" s="106" t="s">
        <v>1033</v>
      </c>
      <c r="AR2277" s="106" t="s">
        <v>1097</v>
      </c>
      <c r="AS2277" s="106">
        <v>5561</v>
      </c>
    </row>
    <row r="2278" spans="40:45" x14ac:dyDescent="0.25">
      <c r="AN2278" s="106" t="s">
        <v>1130</v>
      </c>
      <c r="AO2278" s="106" t="s">
        <v>1117</v>
      </c>
      <c r="AP2278" s="106" t="s">
        <v>1005</v>
      </c>
      <c r="AQ2278" s="106" t="s">
        <v>1034</v>
      </c>
      <c r="AR2278" s="106" t="s">
        <v>1097</v>
      </c>
      <c r="AS2278" s="106">
        <v>7</v>
      </c>
    </row>
    <row r="2279" spans="40:45" x14ac:dyDescent="0.25">
      <c r="AN2279" s="106" t="s">
        <v>1130</v>
      </c>
      <c r="AO2279" s="106" t="s">
        <v>1117</v>
      </c>
      <c r="AP2279" s="106" t="s">
        <v>1005</v>
      </c>
      <c r="AQ2279" s="106" t="s">
        <v>1035</v>
      </c>
      <c r="AR2279" s="106" t="s">
        <v>1097</v>
      </c>
      <c r="AS2279" s="106">
        <v>5643</v>
      </c>
    </row>
    <row r="2280" spans="40:45" x14ac:dyDescent="0.25">
      <c r="AN2280" s="106" t="s">
        <v>1130</v>
      </c>
      <c r="AO2280" s="106" t="s">
        <v>1117</v>
      </c>
      <c r="AP2280" s="106" t="s">
        <v>1005</v>
      </c>
      <c r="AQ2280" s="106" t="s">
        <v>1036</v>
      </c>
      <c r="AR2280" s="106" t="s">
        <v>1097</v>
      </c>
      <c r="AS2280" s="106">
        <v>98</v>
      </c>
    </row>
    <row r="2281" spans="40:45" x14ac:dyDescent="0.25">
      <c r="AN2281" s="106" t="s">
        <v>1130</v>
      </c>
      <c r="AO2281" s="106" t="s">
        <v>1117</v>
      </c>
      <c r="AP2281" s="106" t="s">
        <v>1005</v>
      </c>
      <c r="AQ2281" s="106" t="s">
        <v>1037</v>
      </c>
      <c r="AR2281" s="106" t="s">
        <v>1097</v>
      </c>
      <c r="AS2281" s="106">
        <v>290</v>
      </c>
    </row>
    <row r="2282" spans="40:45" x14ac:dyDescent="0.25">
      <c r="AN2282" s="106" t="s">
        <v>1130</v>
      </c>
      <c r="AO2282" s="106" t="s">
        <v>1117</v>
      </c>
      <c r="AP2282" s="106" t="s">
        <v>1005</v>
      </c>
      <c r="AQ2282" s="106" t="s">
        <v>1038</v>
      </c>
      <c r="AR2282" s="106" t="s">
        <v>1097</v>
      </c>
      <c r="AS2282" s="106">
        <v>56</v>
      </c>
    </row>
    <row r="2283" spans="40:45" x14ac:dyDescent="0.25">
      <c r="AN2283" s="106" t="s">
        <v>1130</v>
      </c>
      <c r="AO2283" s="106"/>
      <c r="AP2283" s="106"/>
      <c r="AQ2283" s="106" t="s">
        <v>3</v>
      </c>
      <c r="AR2283" s="106"/>
      <c r="AS2283" s="106">
        <v>29931</v>
      </c>
    </row>
    <row r="2284" spans="40:45" x14ac:dyDescent="0.25">
      <c r="AN2284" s="106" t="s">
        <v>1130</v>
      </c>
      <c r="AO2284" s="106" t="s">
        <v>1117</v>
      </c>
      <c r="AP2284" s="106" t="s">
        <v>1006</v>
      </c>
      <c r="AQ2284" s="106" t="s">
        <v>1030</v>
      </c>
      <c r="AR2284" s="106" t="s">
        <v>1097</v>
      </c>
      <c r="AS2284" s="106">
        <v>4404</v>
      </c>
    </row>
    <row r="2285" spans="40:45" x14ac:dyDescent="0.25">
      <c r="AN2285" s="106" t="s">
        <v>1130</v>
      </c>
      <c r="AO2285" s="106" t="s">
        <v>1117</v>
      </c>
      <c r="AP2285" s="106" t="s">
        <v>1006</v>
      </c>
      <c r="AQ2285" s="106" t="s">
        <v>1031</v>
      </c>
      <c r="AR2285" s="106" t="s">
        <v>1097</v>
      </c>
      <c r="AS2285" s="106">
        <v>10613</v>
      </c>
    </row>
    <row r="2286" spans="40:45" x14ac:dyDescent="0.25">
      <c r="AN2286" s="106" t="s">
        <v>1130</v>
      </c>
      <c r="AO2286" s="106" t="s">
        <v>1117</v>
      </c>
      <c r="AP2286" s="106" t="s">
        <v>1006</v>
      </c>
      <c r="AQ2286" s="106" t="s">
        <v>1032</v>
      </c>
      <c r="AR2286" s="106" t="s">
        <v>1097</v>
      </c>
      <c r="AS2286" s="106">
        <v>26457</v>
      </c>
    </row>
    <row r="2287" spans="40:45" x14ac:dyDescent="0.25">
      <c r="AN2287" s="106" t="s">
        <v>1130</v>
      </c>
      <c r="AO2287" s="106" t="s">
        <v>1117</v>
      </c>
      <c r="AP2287" s="106" t="s">
        <v>1006</v>
      </c>
      <c r="AQ2287" s="106" t="s">
        <v>1033</v>
      </c>
      <c r="AR2287" s="106" t="s">
        <v>1097</v>
      </c>
      <c r="AS2287" s="106">
        <v>11099</v>
      </c>
    </row>
    <row r="2288" spans="40:45" x14ac:dyDescent="0.25">
      <c r="AN2288" s="106" t="s">
        <v>1130</v>
      </c>
      <c r="AO2288" s="106" t="s">
        <v>1117</v>
      </c>
      <c r="AP2288" s="106" t="s">
        <v>1006</v>
      </c>
      <c r="AQ2288" s="106" t="s">
        <v>1034</v>
      </c>
      <c r="AR2288" s="106" t="s">
        <v>1097</v>
      </c>
      <c r="AS2288" s="106">
        <v>47</v>
      </c>
    </row>
    <row r="2289" spans="40:45" x14ac:dyDescent="0.25">
      <c r="AN2289" s="106" t="s">
        <v>1130</v>
      </c>
      <c r="AO2289" s="106" t="s">
        <v>1117</v>
      </c>
      <c r="AP2289" s="106" t="s">
        <v>1006</v>
      </c>
      <c r="AQ2289" s="106" t="s">
        <v>1035</v>
      </c>
      <c r="AR2289" s="106" t="s">
        <v>1097</v>
      </c>
      <c r="AS2289" s="106">
        <v>3877</v>
      </c>
    </row>
    <row r="2290" spans="40:45" x14ac:dyDescent="0.25">
      <c r="AN2290" s="106" t="s">
        <v>1130</v>
      </c>
      <c r="AO2290" s="106" t="s">
        <v>1117</v>
      </c>
      <c r="AP2290" s="106" t="s">
        <v>1006</v>
      </c>
      <c r="AQ2290" s="106" t="s">
        <v>1036</v>
      </c>
      <c r="AR2290" s="106" t="s">
        <v>1097</v>
      </c>
      <c r="AS2290" s="106">
        <v>53</v>
      </c>
    </row>
    <row r="2291" spans="40:45" x14ac:dyDescent="0.25">
      <c r="AN2291" s="106" t="s">
        <v>1130</v>
      </c>
      <c r="AO2291" s="106" t="s">
        <v>1117</v>
      </c>
      <c r="AP2291" s="106" t="s">
        <v>1006</v>
      </c>
      <c r="AQ2291" s="106" t="s">
        <v>1037</v>
      </c>
      <c r="AR2291" s="106" t="s">
        <v>1097</v>
      </c>
      <c r="AS2291" s="106">
        <v>70</v>
      </c>
    </row>
    <row r="2292" spans="40:45" x14ac:dyDescent="0.25">
      <c r="AN2292" s="106" t="s">
        <v>1130</v>
      </c>
      <c r="AO2292" s="106" t="s">
        <v>1117</v>
      </c>
      <c r="AP2292" s="106" t="s">
        <v>1006</v>
      </c>
      <c r="AQ2292" s="106" t="s">
        <v>1038</v>
      </c>
      <c r="AR2292" s="106" t="s">
        <v>1097</v>
      </c>
      <c r="AS2292" s="106">
        <v>451</v>
      </c>
    </row>
    <row r="2293" spans="40:45" x14ac:dyDescent="0.25">
      <c r="AN2293" s="106" t="s">
        <v>1130</v>
      </c>
      <c r="AO2293" s="106"/>
      <c r="AP2293" s="106"/>
      <c r="AQ2293" s="106" t="s">
        <v>3</v>
      </c>
      <c r="AR2293" s="106" t="s">
        <v>1087</v>
      </c>
      <c r="AS2293" s="106">
        <v>57072</v>
      </c>
    </row>
    <row r="2294" spans="40:45" x14ac:dyDescent="0.25">
      <c r="AN2294" s="106" t="s">
        <v>1130</v>
      </c>
      <c r="AO2294" s="106" t="s">
        <v>1131</v>
      </c>
      <c r="AP2294" s="106" t="s">
        <v>1040</v>
      </c>
      <c r="AQ2294" s="106" t="s">
        <v>1030</v>
      </c>
      <c r="AR2294" s="106" t="s">
        <v>1087</v>
      </c>
      <c r="AS2294" s="106">
        <v>205243</v>
      </c>
    </row>
    <row r="2295" spans="40:45" x14ac:dyDescent="0.25">
      <c r="AN2295" s="106" t="s">
        <v>1130</v>
      </c>
      <c r="AO2295" s="106" t="s">
        <v>1131</v>
      </c>
      <c r="AP2295" s="106" t="s">
        <v>1040</v>
      </c>
      <c r="AQ2295" s="106" t="s">
        <v>1031</v>
      </c>
      <c r="AR2295" s="106" t="s">
        <v>1087</v>
      </c>
      <c r="AS2295" s="106">
        <v>205674</v>
      </c>
    </row>
    <row r="2296" spans="40:45" x14ac:dyDescent="0.25">
      <c r="AN2296" s="106" t="s">
        <v>1130</v>
      </c>
      <c r="AO2296" s="106" t="s">
        <v>1131</v>
      </c>
      <c r="AP2296" s="106" t="s">
        <v>1040</v>
      </c>
      <c r="AQ2296" s="106" t="s">
        <v>1032</v>
      </c>
      <c r="AR2296" s="106" t="s">
        <v>1087</v>
      </c>
      <c r="AS2296" s="106">
        <v>487182</v>
      </c>
    </row>
    <row r="2297" spans="40:45" x14ac:dyDescent="0.25">
      <c r="AN2297" s="106" t="s">
        <v>1130</v>
      </c>
      <c r="AO2297" s="106" t="s">
        <v>1131</v>
      </c>
      <c r="AP2297" s="106" t="s">
        <v>1040</v>
      </c>
      <c r="AQ2297" s="106" t="s">
        <v>1033</v>
      </c>
      <c r="AR2297" s="106" t="s">
        <v>1087</v>
      </c>
      <c r="AS2297" s="106">
        <v>275119</v>
      </c>
    </row>
    <row r="2298" spans="40:45" x14ac:dyDescent="0.25">
      <c r="AN2298" s="106" t="s">
        <v>1130</v>
      </c>
      <c r="AO2298" s="106" t="s">
        <v>1131</v>
      </c>
      <c r="AP2298" s="106" t="s">
        <v>1040</v>
      </c>
      <c r="AQ2298" s="106" t="s">
        <v>1034</v>
      </c>
      <c r="AR2298" s="106" t="s">
        <v>1087</v>
      </c>
      <c r="AS2298" s="106">
        <v>1104</v>
      </c>
    </row>
    <row r="2299" spans="40:45" x14ac:dyDescent="0.25">
      <c r="AN2299" s="106" t="s">
        <v>1130</v>
      </c>
      <c r="AO2299" s="106" t="s">
        <v>1131</v>
      </c>
      <c r="AP2299" s="106" t="s">
        <v>1040</v>
      </c>
      <c r="AQ2299" s="106" t="s">
        <v>1035</v>
      </c>
      <c r="AR2299" s="106" t="s">
        <v>1087</v>
      </c>
      <c r="AS2299" s="106">
        <v>129987</v>
      </c>
    </row>
    <row r="2300" spans="40:45" x14ac:dyDescent="0.25">
      <c r="AN2300" s="106" t="s">
        <v>1130</v>
      </c>
      <c r="AO2300" s="106" t="s">
        <v>1131</v>
      </c>
      <c r="AP2300" s="106" t="s">
        <v>1040</v>
      </c>
      <c r="AQ2300" s="106" t="s">
        <v>1036</v>
      </c>
      <c r="AR2300" s="106" t="s">
        <v>1087</v>
      </c>
      <c r="AS2300" s="106">
        <v>1019</v>
      </c>
    </row>
    <row r="2301" spans="40:45" x14ac:dyDescent="0.25">
      <c r="AN2301" s="106" t="s">
        <v>1130</v>
      </c>
      <c r="AO2301" s="106" t="s">
        <v>1131</v>
      </c>
      <c r="AP2301" s="106" t="s">
        <v>1040</v>
      </c>
      <c r="AQ2301" s="106" t="s">
        <v>1037</v>
      </c>
      <c r="AR2301" s="106" t="s">
        <v>1087</v>
      </c>
      <c r="AS2301" s="106">
        <v>2567</v>
      </c>
    </row>
    <row r="2302" spans="40:45" x14ac:dyDescent="0.25">
      <c r="AN2302" s="106" t="s">
        <v>1130</v>
      </c>
      <c r="AO2302" s="106" t="s">
        <v>1131</v>
      </c>
      <c r="AP2302" s="106" t="s">
        <v>1040</v>
      </c>
      <c r="AQ2302" s="106" t="s">
        <v>1038</v>
      </c>
      <c r="AR2302" s="106" t="s">
        <v>1087</v>
      </c>
      <c r="AS2302" s="106">
        <v>4768</v>
      </c>
    </row>
    <row r="2303" spans="40:45" x14ac:dyDescent="0.25">
      <c r="AN2303" s="106" t="s">
        <v>1130</v>
      </c>
      <c r="AO2303" s="106"/>
      <c r="AP2303" s="106"/>
      <c r="AQ2303" s="106" t="s">
        <v>3</v>
      </c>
      <c r="AR2303" s="106"/>
      <c r="AS2303" s="106">
        <v>1312662</v>
      </c>
    </row>
    <row r="2304" spans="40:45" x14ac:dyDescent="0.25">
      <c r="AN2304" s="106" t="s">
        <v>1130</v>
      </c>
      <c r="AO2304" s="106" t="s">
        <v>1131</v>
      </c>
      <c r="AP2304" s="106" t="s">
        <v>1005</v>
      </c>
      <c r="AQ2304" s="106" t="s">
        <v>1030</v>
      </c>
      <c r="AR2304" s="106" t="s">
        <v>1087</v>
      </c>
      <c r="AS2304" s="106">
        <v>130464</v>
      </c>
    </row>
    <row r="2305" spans="40:45" x14ac:dyDescent="0.25">
      <c r="AN2305" s="106" t="s">
        <v>1130</v>
      </c>
      <c r="AO2305" s="106" t="s">
        <v>1131</v>
      </c>
      <c r="AP2305" s="106" t="s">
        <v>1005</v>
      </c>
      <c r="AQ2305" s="106" t="s">
        <v>1031</v>
      </c>
      <c r="AR2305" s="106" t="s">
        <v>1087</v>
      </c>
      <c r="AS2305" s="106">
        <v>31185</v>
      </c>
    </row>
    <row r="2306" spans="40:45" x14ac:dyDescent="0.25">
      <c r="AN2306" s="106" t="s">
        <v>1130</v>
      </c>
      <c r="AO2306" s="106" t="s">
        <v>1131</v>
      </c>
      <c r="AP2306" s="106" t="s">
        <v>1005</v>
      </c>
      <c r="AQ2306" s="106" t="s">
        <v>1032</v>
      </c>
      <c r="AR2306" s="106" t="s">
        <v>1087</v>
      </c>
      <c r="AS2306" s="106">
        <v>36577</v>
      </c>
    </row>
    <row r="2307" spans="40:45" x14ac:dyDescent="0.25">
      <c r="AN2307" s="106" t="s">
        <v>1130</v>
      </c>
      <c r="AO2307" s="106" t="s">
        <v>1131</v>
      </c>
      <c r="AP2307" s="106" t="s">
        <v>1005</v>
      </c>
      <c r="AQ2307" s="106" t="s">
        <v>1033</v>
      </c>
      <c r="AR2307" s="106" t="s">
        <v>1087</v>
      </c>
      <c r="AS2307" s="106">
        <v>23500</v>
      </c>
    </row>
    <row r="2308" spans="40:45" x14ac:dyDescent="0.25">
      <c r="AN2308" s="106" t="s">
        <v>1130</v>
      </c>
      <c r="AO2308" s="106" t="s">
        <v>1131</v>
      </c>
      <c r="AP2308" s="106" t="s">
        <v>1005</v>
      </c>
      <c r="AQ2308" s="106" t="s">
        <v>1034</v>
      </c>
      <c r="AR2308" s="106" t="s">
        <v>1087</v>
      </c>
      <c r="AS2308" s="106"/>
    </row>
    <row r="2309" spans="40:45" x14ac:dyDescent="0.25">
      <c r="AN2309" s="106" t="s">
        <v>1130</v>
      </c>
      <c r="AO2309" s="106" t="s">
        <v>1131</v>
      </c>
      <c r="AP2309" s="106" t="s">
        <v>1005</v>
      </c>
      <c r="AQ2309" s="106" t="s">
        <v>1035</v>
      </c>
      <c r="AR2309" s="106" t="s">
        <v>1087</v>
      </c>
      <c r="AS2309" s="106">
        <v>81052</v>
      </c>
    </row>
    <row r="2310" spans="40:45" x14ac:dyDescent="0.25">
      <c r="AN2310" s="106" t="s">
        <v>1130</v>
      </c>
      <c r="AO2310" s="106" t="s">
        <v>1131</v>
      </c>
      <c r="AP2310" s="106" t="s">
        <v>1005</v>
      </c>
      <c r="AQ2310" s="106" t="s">
        <v>1036</v>
      </c>
      <c r="AR2310" s="106" t="s">
        <v>1087</v>
      </c>
      <c r="AS2310" s="106">
        <v>393</v>
      </c>
    </row>
    <row r="2311" spans="40:45" x14ac:dyDescent="0.25">
      <c r="AN2311" s="106" t="s">
        <v>1130</v>
      </c>
      <c r="AO2311" s="106" t="s">
        <v>1131</v>
      </c>
      <c r="AP2311" s="106" t="s">
        <v>1005</v>
      </c>
      <c r="AQ2311" s="106" t="s">
        <v>1037</v>
      </c>
      <c r="AR2311" s="106" t="s">
        <v>1087</v>
      </c>
      <c r="AS2311" s="106">
        <v>2567</v>
      </c>
    </row>
    <row r="2312" spans="40:45" x14ac:dyDescent="0.25">
      <c r="AN2312" s="106" t="s">
        <v>1130</v>
      </c>
      <c r="AO2312" s="106" t="s">
        <v>1131</v>
      </c>
      <c r="AP2312" s="106" t="s">
        <v>1005</v>
      </c>
      <c r="AQ2312" s="106" t="s">
        <v>1038</v>
      </c>
      <c r="AR2312" s="106" t="s">
        <v>1087</v>
      </c>
      <c r="AS2312" s="106"/>
    </row>
    <row r="2313" spans="40:45" x14ac:dyDescent="0.25">
      <c r="AN2313" s="106" t="s">
        <v>1130</v>
      </c>
      <c r="AO2313" s="106"/>
      <c r="AP2313" s="106"/>
      <c r="AQ2313" s="106" t="s">
        <v>3</v>
      </c>
      <c r="AR2313" s="106"/>
      <c r="AS2313" s="106">
        <v>305738</v>
      </c>
    </row>
    <row r="2314" spans="40:45" x14ac:dyDescent="0.25">
      <c r="AN2314" s="106" t="s">
        <v>1130</v>
      </c>
      <c r="AO2314" s="106" t="s">
        <v>1131</v>
      </c>
      <c r="AP2314" s="106" t="s">
        <v>1006</v>
      </c>
      <c r="AQ2314" s="106" t="s">
        <v>1030</v>
      </c>
      <c r="AR2314" s="106" t="s">
        <v>1087</v>
      </c>
      <c r="AS2314" s="106">
        <v>74779</v>
      </c>
    </row>
    <row r="2315" spans="40:45" x14ac:dyDescent="0.25">
      <c r="AN2315" s="106" t="s">
        <v>1130</v>
      </c>
      <c r="AO2315" s="106" t="s">
        <v>1131</v>
      </c>
      <c r="AP2315" s="106" t="s">
        <v>1006</v>
      </c>
      <c r="AQ2315" s="106" t="s">
        <v>1031</v>
      </c>
      <c r="AR2315" s="106" t="s">
        <v>1087</v>
      </c>
      <c r="AS2315" s="106">
        <v>174490</v>
      </c>
    </row>
    <row r="2316" spans="40:45" x14ac:dyDescent="0.25">
      <c r="AN2316" s="106" t="s">
        <v>1130</v>
      </c>
      <c r="AO2316" s="106" t="s">
        <v>1131</v>
      </c>
      <c r="AP2316" s="106" t="s">
        <v>1006</v>
      </c>
      <c r="AQ2316" s="106" t="s">
        <v>1032</v>
      </c>
      <c r="AR2316" s="106" t="s">
        <v>1087</v>
      </c>
      <c r="AS2316" s="106">
        <v>450605</v>
      </c>
    </row>
    <row r="2317" spans="40:45" x14ac:dyDescent="0.25">
      <c r="AN2317" s="106" t="s">
        <v>1130</v>
      </c>
      <c r="AO2317" s="106" t="s">
        <v>1131</v>
      </c>
      <c r="AP2317" s="106" t="s">
        <v>1006</v>
      </c>
      <c r="AQ2317" s="106" t="s">
        <v>1033</v>
      </c>
      <c r="AR2317" s="106" t="s">
        <v>1087</v>
      </c>
      <c r="AS2317" s="106">
        <v>251619</v>
      </c>
    </row>
    <row r="2318" spans="40:45" x14ac:dyDescent="0.25">
      <c r="AN2318" s="106" t="s">
        <v>1130</v>
      </c>
      <c r="AO2318" s="106" t="s">
        <v>1131</v>
      </c>
      <c r="AP2318" s="106" t="s">
        <v>1006</v>
      </c>
      <c r="AQ2318" s="106" t="s">
        <v>1034</v>
      </c>
      <c r="AR2318" s="106" t="s">
        <v>1087</v>
      </c>
      <c r="AS2318" s="106">
        <v>1104</v>
      </c>
    </row>
    <row r="2319" spans="40:45" x14ac:dyDescent="0.25">
      <c r="AN2319" s="106" t="s">
        <v>1130</v>
      </c>
      <c r="AO2319" s="106" t="s">
        <v>1131</v>
      </c>
      <c r="AP2319" s="106" t="s">
        <v>1006</v>
      </c>
      <c r="AQ2319" s="106" t="s">
        <v>1035</v>
      </c>
      <c r="AR2319" s="106" t="s">
        <v>1087</v>
      </c>
      <c r="AS2319" s="106">
        <v>48935</v>
      </c>
    </row>
    <row r="2320" spans="40:45" x14ac:dyDescent="0.25">
      <c r="AN2320" s="106" t="s">
        <v>1130</v>
      </c>
      <c r="AO2320" s="106" t="s">
        <v>1131</v>
      </c>
      <c r="AP2320" s="106" t="s">
        <v>1006</v>
      </c>
      <c r="AQ2320" s="106" t="s">
        <v>1036</v>
      </c>
      <c r="AR2320" s="106" t="s">
        <v>1087</v>
      </c>
      <c r="AS2320" s="106">
        <v>626</v>
      </c>
    </row>
    <row r="2321" spans="40:45" x14ac:dyDescent="0.25">
      <c r="AN2321" s="106" t="s">
        <v>1130</v>
      </c>
      <c r="AO2321" s="106" t="s">
        <v>1131</v>
      </c>
      <c r="AP2321" s="106" t="s">
        <v>1006</v>
      </c>
      <c r="AQ2321" s="106" t="s">
        <v>1037</v>
      </c>
      <c r="AR2321" s="106" t="s">
        <v>1087</v>
      </c>
      <c r="AS2321" s="106"/>
    </row>
    <row r="2322" spans="40:45" x14ac:dyDescent="0.25">
      <c r="AN2322" s="106" t="s">
        <v>1130</v>
      </c>
      <c r="AO2322" s="106" t="s">
        <v>1131</v>
      </c>
      <c r="AP2322" s="106" t="s">
        <v>1006</v>
      </c>
      <c r="AQ2322" s="106" t="s">
        <v>1038</v>
      </c>
      <c r="AR2322" s="106" t="s">
        <v>1087</v>
      </c>
      <c r="AS2322" s="106">
        <v>4768</v>
      </c>
    </row>
    <row r="2323" spans="40:45" x14ac:dyDescent="0.25">
      <c r="AN2323" s="106" t="s">
        <v>1130</v>
      </c>
      <c r="AO2323" s="106"/>
      <c r="AP2323" s="106"/>
      <c r="AQ2323" s="106" t="s">
        <v>3</v>
      </c>
      <c r="AR2323" s="106" t="s">
        <v>1087</v>
      </c>
      <c r="AS2323" s="106">
        <v>1006924</v>
      </c>
    </row>
    <row r="2324" spans="40:45" x14ac:dyDescent="0.25">
      <c r="AN2324" s="106" t="s">
        <v>1132</v>
      </c>
      <c r="AO2324" s="106" t="s">
        <v>1117</v>
      </c>
      <c r="AP2324" s="106" t="s">
        <v>1040</v>
      </c>
      <c r="AQ2324" s="106" t="s">
        <v>1030</v>
      </c>
      <c r="AR2324" s="106" t="s">
        <v>1097</v>
      </c>
      <c r="AS2324" s="106">
        <v>2518</v>
      </c>
    </row>
    <row r="2325" spans="40:45" x14ac:dyDescent="0.25">
      <c r="AN2325" s="106" t="s">
        <v>1132</v>
      </c>
      <c r="AO2325" s="106" t="s">
        <v>1117</v>
      </c>
      <c r="AP2325" s="106" t="s">
        <v>1040</v>
      </c>
      <c r="AQ2325" s="106" t="s">
        <v>1031</v>
      </c>
      <c r="AR2325" s="106" t="s">
        <v>1097</v>
      </c>
      <c r="AS2325" s="106">
        <v>3360</v>
      </c>
    </row>
    <row r="2326" spans="40:45" x14ac:dyDescent="0.25">
      <c r="AN2326" s="106" t="s">
        <v>1132</v>
      </c>
      <c r="AO2326" s="106" t="s">
        <v>1117</v>
      </c>
      <c r="AP2326" s="106" t="s">
        <v>1040</v>
      </c>
      <c r="AQ2326" s="106" t="s">
        <v>1032</v>
      </c>
      <c r="AR2326" s="106" t="s">
        <v>1097</v>
      </c>
      <c r="AS2326" s="106">
        <v>685</v>
      </c>
    </row>
    <row r="2327" spans="40:45" x14ac:dyDescent="0.25">
      <c r="AN2327" s="106" t="s">
        <v>1132</v>
      </c>
      <c r="AO2327" s="106" t="s">
        <v>1117</v>
      </c>
      <c r="AP2327" s="106" t="s">
        <v>1040</v>
      </c>
      <c r="AQ2327" s="106" t="s">
        <v>1033</v>
      </c>
      <c r="AR2327" s="106" t="s">
        <v>1097</v>
      </c>
      <c r="AS2327" s="106">
        <v>9449</v>
      </c>
    </row>
    <row r="2328" spans="40:45" x14ac:dyDescent="0.25">
      <c r="AN2328" s="106" t="s">
        <v>1132</v>
      </c>
      <c r="AO2328" s="106" t="s">
        <v>1117</v>
      </c>
      <c r="AP2328" s="106" t="s">
        <v>1040</v>
      </c>
      <c r="AQ2328" s="106" t="s">
        <v>1034</v>
      </c>
      <c r="AR2328" s="106" t="s">
        <v>1097</v>
      </c>
      <c r="AS2328" s="106">
        <v>16057</v>
      </c>
    </row>
    <row r="2329" spans="40:45" x14ac:dyDescent="0.25">
      <c r="AN2329" s="106" t="s">
        <v>1132</v>
      </c>
      <c r="AO2329" s="106" t="s">
        <v>1117</v>
      </c>
      <c r="AP2329" s="106" t="s">
        <v>1040</v>
      </c>
      <c r="AQ2329" s="106" t="s">
        <v>1035</v>
      </c>
      <c r="AR2329" s="106" t="s">
        <v>1097</v>
      </c>
      <c r="AS2329" s="106">
        <v>14826</v>
      </c>
    </row>
    <row r="2330" spans="40:45" x14ac:dyDescent="0.25">
      <c r="AN2330" s="106" t="s">
        <v>1132</v>
      </c>
      <c r="AO2330" s="106" t="s">
        <v>1117</v>
      </c>
      <c r="AP2330" s="106" t="s">
        <v>1040</v>
      </c>
      <c r="AQ2330" s="106" t="s">
        <v>1036</v>
      </c>
      <c r="AR2330" s="106" t="s">
        <v>1097</v>
      </c>
      <c r="AS2330" s="106">
        <v>6689</v>
      </c>
    </row>
    <row r="2331" spans="40:45" x14ac:dyDescent="0.25">
      <c r="AN2331" s="106" t="s">
        <v>1132</v>
      </c>
      <c r="AO2331" s="106" t="s">
        <v>1117</v>
      </c>
      <c r="AP2331" s="106" t="s">
        <v>1040</v>
      </c>
      <c r="AQ2331" s="106" t="s">
        <v>1037</v>
      </c>
      <c r="AR2331" s="106" t="s">
        <v>1097</v>
      </c>
      <c r="AS2331" s="106">
        <v>1650</v>
      </c>
    </row>
    <row r="2332" spans="40:45" x14ac:dyDescent="0.25">
      <c r="AN2332" s="106" t="s">
        <v>1132</v>
      </c>
      <c r="AO2332" s="106" t="s">
        <v>1117</v>
      </c>
      <c r="AP2332" s="106" t="s">
        <v>1040</v>
      </c>
      <c r="AQ2332" s="106" t="s">
        <v>1038</v>
      </c>
      <c r="AR2332" s="106" t="s">
        <v>1097</v>
      </c>
      <c r="AS2332" s="106">
        <v>1406</v>
      </c>
    </row>
    <row r="2333" spans="40:45" x14ac:dyDescent="0.25">
      <c r="AN2333" s="106" t="s">
        <v>1132</v>
      </c>
      <c r="AO2333" s="106"/>
      <c r="AP2333" s="106"/>
      <c r="AQ2333" s="106" t="s">
        <v>3</v>
      </c>
      <c r="AR2333" s="106"/>
      <c r="AS2333" s="106">
        <v>56640</v>
      </c>
    </row>
    <row r="2334" spans="40:45" x14ac:dyDescent="0.25">
      <c r="AN2334" s="106" t="s">
        <v>1132</v>
      </c>
      <c r="AO2334" s="106" t="s">
        <v>1117</v>
      </c>
      <c r="AP2334" s="106" t="s">
        <v>1005</v>
      </c>
      <c r="AQ2334" s="106" t="s">
        <v>1030</v>
      </c>
      <c r="AR2334" s="106" t="s">
        <v>1097</v>
      </c>
      <c r="AS2334" s="106">
        <v>1113</v>
      </c>
    </row>
    <row r="2335" spans="40:45" x14ac:dyDescent="0.25">
      <c r="AN2335" s="106" t="s">
        <v>1132</v>
      </c>
      <c r="AO2335" s="106" t="s">
        <v>1117</v>
      </c>
      <c r="AP2335" s="106" t="s">
        <v>1005</v>
      </c>
      <c r="AQ2335" s="106" t="s">
        <v>1031</v>
      </c>
      <c r="AR2335" s="106" t="s">
        <v>1097</v>
      </c>
      <c r="AS2335" s="106">
        <v>1776</v>
      </c>
    </row>
    <row r="2336" spans="40:45" x14ac:dyDescent="0.25">
      <c r="AN2336" s="106" t="s">
        <v>1132</v>
      </c>
      <c r="AO2336" s="106" t="s">
        <v>1117</v>
      </c>
      <c r="AP2336" s="106" t="s">
        <v>1005</v>
      </c>
      <c r="AQ2336" s="106" t="s">
        <v>1032</v>
      </c>
      <c r="AR2336" s="106" t="s">
        <v>1097</v>
      </c>
      <c r="AS2336" s="106">
        <v>585</v>
      </c>
    </row>
    <row r="2337" spans="40:45" x14ac:dyDescent="0.25">
      <c r="AN2337" s="106" t="s">
        <v>1132</v>
      </c>
      <c r="AO2337" s="106" t="s">
        <v>1117</v>
      </c>
      <c r="AP2337" s="106" t="s">
        <v>1005</v>
      </c>
      <c r="AQ2337" s="106" t="s">
        <v>1033</v>
      </c>
      <c r="AR2337" s="106" t="s">
        <v>1097</v>
      </c>
      <c r="AS2337" s="106">
        <v>8998</v>
      </c>
    </row>
    <row r="2338" spans="40:45" x14ac:dyDescent="0.25">
      <c r="AN2338" s="106" t="s">
        <v>1132</v>
      </c>
      <c r="AO2338" s="106" t="s">
        <v>1117</v>
      </c>
      <c r="AP2338" s="106" t="s">
        <v>1005</v>
      </c>
      <c r="AQ2338" s="106" t="s">
        <v>1034</v>
      </c>
      <c r="AR2338" s="106" t="s">
        <v>1097</v>
      </c>
      <c r="AS2338" s="106">
        <v>13375</v>
      </c>
    </row>
    <row r="2339" spans="40:45" x14ac:dyDescent="0.25">
      <c r="AN2339" s="106" t="s">
        <v>1132</v>
      </c>
      <c r="AO2339" s="106" t="s">
        <v>1117</v>
      </c>
      <c r="AP2339" s="106" t="s">
        <v>1005</v>
      </c>
      <c r="AQ2339" s="106" t="s">
        <v>1035</v>
      </c>
      <c r="AR2339" s="106" t="s">
        <v>1097</v>
      </c>
      <c r="AS2339" s="106">
        <v>14576</v>
      </c>
    </row>
    <row r="2340" spans="40:45" x14ac:dyDescent="0.25">
      <c r="AN2340" s="106" t="s">
        <v>1132</v>
      </c>
      <c r="AO2340" s="106" t="s">
        <v>1117</v>
      </c>
      <c r="AP2340" s="106" t="s">
        <v>1005</v>
      </c>
      <c r="AQ2340" s="106" t="s">
        <v>1036</v>
      </c>
      <c r="AR2340" s="106" t="s">
        <v>1097</v>
      </c>
      <c r="AS2340" s="106">
        <v>5526</v>
      </c>
    </row>
    <row r="2341" spans="40:45" x14ac:dyDescent="0.25">
      <c r="AN2341" s="106" t="s">
        <v>1132</v>
      </c>
      <c r="AO2341" s="106" t="s">
        <v>1117</v>
      </c>
      <c r="AP2341" s="106" t="s">
        <v>1005</v>
      </c>
      <c r="AQ2341" s="106" t="s">
        <v>1037</v>
      </c>
      <c r="AR2341" s="106" t="s">
        <v>1097</v>
      </c>
      <c r="AS2341" s="106">
        <v>1261</v>
      </c>
    </row>
    <row r="2342" spans="40:45" x14ac:dyDescent="0.25">
      <c r="AN2342" s="106" t="s">
        <v>1132</v>
      </c>
      <c r="AO2342" s="106" t="s">
        <v>1117</v>
      </c>
      <c r="AP2342" s="106" t="s">
        <v>1005</v>
      </c>
      <c r="AQ2342" s="106" t="s">
        <v>1038</v>
      </c>
      <c r="AR2342" s="106" t="s">
        <v>1097</v>
      </c>
      <c r="AS2342" s="106">
        <v>326</v>
      </c>
    </row>
    <row r="2343" spans="40:45" x14ac:dyDescent="0.25">
      <c r="AN2343" s="106" t="s">
        <v>1132</v>
      </c>
      <c r="AO2343" s="106"/>
      <c r="AP2343" s="106"/>
      <c r="AQ2343" s="106" t="s">
        <v>3</v>
      </c>
      <c r="AR2343" s="106"/>
      <c r="AS2343" s="106">
        <v>47535</v>
      </c>
    </row>
    <row r="2344" spans="40:45" x14ac:dyDescent="0.25">
      <c r="AN2344" s="106" t="s">
        <v>1132</v>
      </c>
      <c r="AO2344" s="106" t="s">
        <v>1117</v>
      </c>
      <c r="AP2344" s="106" t="s">
        <v>1006</v>
      </c>
      <c r="AQ2344" s="106" t="s">
        <v>1030</v>
      </c>
      <c r="AR2344" s="106" t="s">
        <v>1097</v>
      </c>
      <c r="AS2344" s="106">
        <v>1406</v>
      </c>
    </row>
    <row r="2345" spans="40:45" x14ac:dyDescent="0.25">
      <c r="AN2345" s="106" t="s">
        <v>1132</v>
      </c>
      <c r="AO2345" s="106" t="s">
        <v>1117</v>
      </c>
      <c r="AP2345" s="106" t="s">
        <v>1006</v>
      </c>
      <c r="AQ2345" s="106" t="s">
        <v>1031</v>
      </c>
      <c r="AR2345" s="106" t="s">
        <v>1097</v>
      </c>
      <c r="AS2345" s="106">
        <v>1584</v>
      </c>
    </row>
    <row r="2346" spans="40:45" x14ac:dyDescent="0.25">
      <c r="AN2346" s="106" t="s">
        <v>1132</v>
      </c>
      <c r="AO2346" s="106" t="s">
        <v>1117</v>
      </c>
      <c r="AP2346" s="106" t="s">
        <v>1006</v>
      </c>
      <c r="AQ2346" s="106" t="s">
        <v>1032</v>
      </c>
      <c r="AR2346" s="106" t="s">
        <v>1097</v>
      </c>
      <c r="AS2346" s="106">
        <v>100</v>
      </c>
    </row>
    <row r="2347" spans="40:45" x14ac:dyDescent="0.25">
      <c r="AN2347" s="106" t="s">
        <v>1132</v>
      </c>
      <c r="AO2347" s="106" t="s">
        <v>1117</v>
      </c>
      <c r="AP2347" s="106" t="s">
        <v>1006</v>
      </c>
      <c r="AQ2347" s="106" t="s">
        <v>1033</v>
      </c>
      <c r="AR2347" s="106" t="s">
        <v>1097</v>
      </c>
      <c r="AS2347" s="106">
        <v>451</v>
      </c>
    </row>
    <row r="2348" spans="40:45" x14ac:dyDescent="0.25">
      <c r="AN2348" s="106" t="s">
        <v>1132</v>
      </c>
      <c r="AO2348" s="106" t="s">
        <v>1117</v>
      </c>
      <c r="AP2348" s="106" t="s">
        <v>1006</v>
      </c>
      <c r="AQ2348" s="106" t="s">
        <v>1034</v>
      </c>
      <c r="AR2348" s="106" t="s">
        <v>1097</v>
      </c>
      <c r="AS2348" s="106">
        <v>2683</v>
      </c>
    </row>
    <row r="2349" spans="40:45" x14ac:dyDescent="0.25">
      <c r="AN2349" s="106" t="s">
        <v>1132</v>
      </c>
      <c r="AO2349" s="106" t="s">
        <v>1117</v>
      </c>
      <c r="AP2349" s="106" t="s">
        <v>1006</v>
      </c>
      <c r="AQ2349" s="106" t="s">
        <v>1035</v>
      </c>
      <c r="AR2349" s="106" t="s">
        <v>1097</v>
      </c>
      <c r="AS2349" s="106">
        <v>250</v>
      </c>
    </row>
    <row r="2350" spans="40:45" x14ac:dyDescent="0.25">
      <c r="AN2350" s="106" t="s">
        <v>1132</v>
      </c>
      <c r="AO2350" s="106" t="s">
        <v>1117</v>
      </c>
      <c r="AP2350" s="106" t="s">
        <v>1006</v>
      </c>
      <c r="AQ2350" s="106" t="s">
        <v>1036</v>
      </c>
      <c r="AR2350" s="106" t="s">
        <v>1097</v>
      </c>
      <c r="AS2350" s="106">
        <v>1163</v>
      </c>
    </row>
    <row r="2351" spans="40:45" x14ac:dyDescent="0.25">
      <c r="AN2351" s="106" t="s">
        <v>1132</v>
      </c>
      <c r="AO2351" s="106" t="s">
        <v>1117</v>
      </c>
      <c r="AP2351" s="106" t="s">
        <v>1006</v>
      </c>
      <c r="AQ2351" s="106" t="s">
        <v>1037</v>
      </c>
      <c r="AR2351" s="106" t="s">
        <v>1097</v>
      </c>
      <c r="AS2351" s="106">
        <v>389</v>
      </c>
    </row>
    <row r="2352" spans="40:45" x14ac:dyDescent="0.25">
      <c r="AN2352" s="106" t="s">
        <v>1132</v>
      </c>
      <c r="AO2352" s="106" t="s">
        <v>1117</v>
      </c>
      <c r="AP2352" s="106" t="s">
        <v>1006</v>
      </c>
      <c r="AQ2352" s="106" t="s">
        <v>1038</v>
      </c>
      <c r="AR2352" s="106" t="s">
        <v>1097</v>
      </c>
      <c r="AS2352" s="106">
        <v>1080</v>
      </c>
    </row>
    <row r="2353" spans="40:45" x14ac:dyDescent="0.25">
      <c r="AN2353" s="106" t="s">
        <v>1132</v>
      </c>
      <c r="AO2353" s="106"/>
      <c r="AP2353" s="106"/>
      <c r="AQ2353" s="106" t="s">
        <v>3</v>
      </c>
      <c r="AR2353" s="106" t="s">
        <v>1087</v>
      </c>
      <c r="AS2353" s="106">
        <v>9105</v>
      </c>
    </row>
    <row r="2354" spans="40:45" x14ac:dyDescent="0.25">
      <c r="AN2354" s="106" t="s">
        <v>1132</v>
      </c>
      <c r="AO2354" s="106" t="s">
        <v>1131</v>
      </c>
      <c r="AP2354" s="106" t="s">
        <v>1040</v>
      </c>
      <c r="AQ2354" s="106" t="s">
        <v>1030</v>
      </c>
      <c r="AR2354" s="106" t="s">
        <v>1087</v>
      </c>
      <c r="AS2354" s="106">
        <v>49934</v>
      </c>
    </row>
    <row r="2355" spans="40:45" x14ac:dyDescent="0.25">
      <c r="AN2355" s="106" t="s">
        <v>1132</v>
      </c>
      <c r="AO2355" s="106" t="s">
        <v>1131</v>
      </c>
      <c r="AP2355" s="106" t="s">
        <v>1040</v>
      </c>
      <c r="AQ2355" s="106" t="s">
        <v>1031</v>
      </c>
      <c r="AR2355" s="106" t="s">
        <v>1087</v>
      </c>
      <c r="AS2355" s="106">
        <v>73714</v>
      </c>
    </row>
    <row r="2356" spans="40:45" x14ac:dyDescent="0.25">
      <c r="AN2356" s="106" t="s">
        <v>1132</v>
      </c>
      <c r="AO2356" s="106" t="s">
        <v>1131</v>
      </c>
      <c r="AP2356" s="106" t="s">
        <v>1040</v>
      </c>
      <c r="AQ2356" s="106" t="s">
        <v>1032</v>
      </c>
      <c r="AR2356" s="106" t="s">
        <v>1087</v>
      </c>
      <c r="AS2356" s="106">
        <v>750</v>
      </c>
    </row>
    <row r="2357" spans="40:45" x14ac:dyDescent="0.25">
      <c r="AN2357" s="106" t="s">
        <v>1132</v>
      </c>
      <c r="AO2357" s="106" t="s">
        <v>1131</v>
      </c>
      <c r="AP2357" s="106" t="s">
        <v>1040</v>
      </c>
      <c r="AQ2357" s="106" t="s">
        <v>1033</v>
      </c>
      <c r="AR2357" s="106" t="s">
        <v>1087</v>
      </c>
      <c r="AS2357" s="106">
        <v>113380</v>
      </c>
    </row>
    <row r="2358" spans="40:45" x14ac:dyDescent="0.25">
      <c r="AN2358" s="106" t="s">
        <v>1132</v>
      </c>
      <c r="AO2358" s="106" t="s">
        <v>1131</v>
      </c>
      <c r="AP2358" s="106" t="s">
        <v>1040</v>
      </c>
      <c r="AQ2358" s="106" t="s">
        <v>1034</v>
      </c>
      <c r="AR2358" s="106" t="s">
        <v>1087</v>
      </c>
      <c r="AS2358" s="106">
        <v>191820</v>
      </c>
    </row>
    <row r="2359" spans="40:45" x14ac:dyDescent="0.25">
      <c r="AN2359" s="106" t="s">
        <v>1132</v>
      </c>
      <c r="AO2359" s="106" t="s">
        <v>1131</v>
      </c>
      <c r="AP2359" s="106" t="s">
        <v>1040</v>
      </c>
      <c r="AQ2359" s="106" t="s">
        <v>1035</v>
      </c>
      <c r="AR2359" s="106" t="s">
        <v>1087</v>
      </c>
      <c r="AS2359" s="106">
        <v>82863</v>
      </c>
    </row>
    <row r="2360" spans="40:45" x14ac:dyDescent="0.25">
      <c r="AN2360" s="106" t="s">
        <v>1132</v>
      </c>
      <c r="AO2360" s="106" t="s">
        <v>1131</v>
      </c>
      <c r="AP2360" s="106" t="s">
        <v>1040</v>
      </c>
      <c r="AQ2360" s="106" t="s">
        <v>1036</v>
      </c>
      <c r="AR2360" s="106" t="s">
        <v>1087</v>
      </c>
      <c r="AS2360" s="106">
        <v>49216</v>
      </c>
    </row>
    <row r="2361" spans="40:45" x14ac:dyDescent="0.25">
      <c r="AN2361" s="106" t="s">
        <v>1132</v>
      </c>
      <c r="AO2361" s="106" t="s">
        <v>1131</v>
      </c>
      <c r="AP2361" s="106" t="s">
        <v>1040</v>
      </c>
      <c r="AQ2361" s="106" t="s">
        <v>1037</v>
      </c>
      <c r="AR2361" s="106" t="s">
        <v>1087</v>
      </c>
      <c r="AS2361" s="106">
        <v>20950</v>
      </c>
    </row>
    <row r="2362" spans="40:45" x14ac:dyDescent="0.25">
      <c r="AN2362" s="106" t="s">
        <v>1132</v>
      </c>
      <c r="AO2362" s="106" t="s">
        <v>1131</v>
      </c>
      <c r="AP2362" s="106" t="s">
        <v>1040</v>
      </c>
      <c r="AQ2362" s="106" t="s">
        <v>1038</v>
      </c>
      <c r="AR2362" s="106" t="s">
        <v>1087</v>
      </c>
      <c r="AS2362" s="106">
        <v>40903</v>
      </c>
    </row>
    <row r="2363" spans="40:45" x14ac:dyDescent="0.25">
      <c r="AN2363" s="106" t="s">
        <v>1132</v>
      </c>
      <c r="AO2363" s="106"/>
      <c r="AP2363" s="106"/>
      <c r="AQ2363" s="106" t="s">
        <v>3</v>
      </c>
      <c r="AR2363" s="106"/>
      <c r="AS2363" s="106">
        <v>623530</v>
      </c>
    </row>
    <row r="2364" spans="40:45" x14ac:dyDescent="0.25">
      <c r="AN2364" s="106" t="s">
        <v>1132</v>
      </c>
      <c r="AO2364" s="106" t="s">
        <v>1131</v>
      </c>
      <c r="AP2364" s="106" t="s">
        <v>1005</v>
      </c>
      <c r="AQ2364" s="106" t="s">
        <v>1030</v>
      </c>
      <c r="AR2364" s="106" t="s">
        <v>1087</v>
      </c>
      <c r="AS2364" s="106">
        <v>7807</v>
      </c>
    </row>
    <row r="2365" spans="40:45" x14ac:dyDescent="0.25">
      <c r="AN2365" s="106" t="s">
        <v>1132</v>
      </c>
      <c r="AO2365" s="106" t="s">
        <v>1131</v>
      </c>
      <c r="AP2365" s="106" t="s">
        <v>1005</v>
      </c>
      <c r="AQ2365" s="106" t="s">
        <v>1031</v>
      </c>
      <c r="AR2365" s="106" t="s">
        <v>1087</v>
      </c>
      <c r="AS2365" s="106">
        <v>10869</v>
      </c>
    </row>
    <row r="2366" spans="40:45" x14ac:dyDescent="0.25">
      <c r="AN2366" s="106" t="s">
        <v>1132</v>
      </c>
      <c r="AO2366" s="106" t="s">
        <v>1131</v>
      </c>
      <c r="AP2366" s="106" t="s">
        <v>1005</v>
      </c>
      <c r="AQ2366" s="106" t="s">
        <v>1032</v>
      </c>
      <c r="AR2366" s="106" t="s">
        <v>1087</v>
      </c>
      <c r="AS2366" s="106"/>
    </row>
    <row r="2367" spans="40:45" x14ac:dyDescent="0.25">
      <c r="AN2367" s="106" t="s">
        <v>1132</v>
      </c>
      <c r="AO2367" s="106" t="s">
        <v>1131</v>
      </c>
      <c r="AP2367" s="106" t="s">
        <v>1005</v>
      </c>
      <c r="AQ2367" s="106" t="s">
        <v>1033</v>
      </c>
      <c r="AR2367" s="106" t="s">
        <v>1087</v>
      </c>
      <c r="AS2367" s="106">
        <v>108280</v>
      </c>
    </row>
    <row r="2368" spans="40:45" x14ac:dyDescent="0.25">
      <c r="AN2368" s="106" t="s">
        <v>1132</v>
      </c>
      <c r="AO2368" s="106" t="s">
        <v>1131</v>
      </c>
      <c r="AP2368" s="106" t="s">
        <v>1005</v>
      </c>
      <c r="AQ2368" s="106" t="s">
        <v>1034</v>
      </c>
      <c r="AR2368" s="106" t="s">
        <v>1087</v>
      </c>
      <c r="AS2368" s="106">
        <v>120532</v>
      </c>
    </row>
    <row r="2369" spans="40:45" x14ac:dyDescent="0.25">
      <c r="AN2369" s="106" t="s">
        <v>1132</v>
      </c>
      <c r="AO2369" s="106" t="s">
        <v>1131</v>
      </c>
      <c r="AP2369" s="106" t="s">
        <v>1005</v>
      </c>
      <c r="AQ2369" s="106" t="s">
        <v>1035</v>
      </c>
      <c r="AR2369" s="106" t="s">
        <v>1087</v>
      </c>
      <c r="AS2369" s="106">
        <v>79343</v>
      </c>
    </row>
    <row r="2370" spans="40:45" x14ac:dyDescent="0.25">
      <c r="AN2370" s="106" t="s">
        <v>1132</v>
      </c>
      <c r="AO2370" s="106" t="s">
        <v>1131</v>
      </c>
      <c r="AP2370" s="106" t="s">
        <v>1005</v>
      </c>
      <c r="AQ2370" s="106" t="s">
        <v>1036</v>
      </c>
      <c r="AR2370" s="106" t="s">
        <v>1087</v>
      </c>
      <c r="AS2370" s="106">
        <v>32482</v>
      </c>
    </row>
    <row r="2371" spans="40:45" x14ac:dyDescent="0.25">
      <c r="AN2371" s="106" t="s">
        <v>1132</v>
      </c>
      <c r="AO2371" s="106" t="s">
        <v>1131</v>
      </c>
      <c r="AP2371" s="106" t="s">
        <v>1005</v>
      </c>
      <c r="AQ2371" s="106" t="s">
        <v>1037</v>
      </c>
      <c r="AR2371" s="106" t="s">
        <v>1087</v>
      </c>
      <c r="AS2371" s="106">
        <v>14261</v>
      </c>
    </row>
    <row r="2372" spans="40:45" x14ac:dyDescent="0.25">
      <c r="AN2372" s="106" t="s">
        <v>1132</v>
      </c>
      <c r="AO2372" s="106" t="s">
        <v>1131</v>
      </c>
      <c r="AP2372" s="106" t="s">
        <v>1005</v>
      </c>
      <c r="AQ2372" s="106" t="s">
        <v>1038</v>
      </c>
      <c r="AR2372" s="106" t="s">
        <v>1087</v>
      </c>
      <c r="AS2372" s="106">
        <v>694</v>
      </c>
    </row>
    <row r="2373" spans="40:45" x14ac:dyDescent="0.25">
      <c r="AN2373" s="106" t="s">
        <v>1132</v>
      </c>
      <c r="AO2373" s="106"/>
      <c r="AP2373" s="106"/>
      <c r="AQ2373" s="106" t="s">
        <v>3</v>
      </c>
      <c r="AR2373" s="106"/>
      <c r="AS2373" s="106">
        <v>374268</v>
      </c>
    </row>
    <row r="2374" spans="40:45" x14ac:dyDescent="0.25">
      <c r="AN2374" s="106" t="s">
        <v>1132</v>
      </c>
      <c r="AO2374" s="106" t="s">
        <v>1131</v>
      </c>
      <c r="AP2374" s="106" t="s">
        <v>1006</v>
      </c>
      <c r="AQ2374" s="106" t="s">
        <v>1030</v>
      </c>
      <c r="AR2374" s="106" t="s">
        <v>1087</v>
      </c>
      <c r="AS2374" s="106">
        <v>42127</v>
      </c>
    </row>
    <row r="2375" spans="40:45" x14ac:dyDescent="0.25">
      <c r="AN2375" s="106" t="s">
        <v>1132</v>
      </c>
      <c r="AO2375" s="106" t="s">
        <v>1131</v>
      </c>
      <c r="AP2375" s="106" t="s">
        <v>1006</v>
      </c>
      <c r="AQ2375" s="106" t="s">
        <v>1031</v>
      </c>
      <c r="AR2375" s="106" t="s">
        <v>1087</v>
      </c>
      <c r="AS2375" s="106">
        <v>62845</v>
      </c>
    </row>
    <row r="2376" spans="40:45" x14ac:dyDescent="0.25">
      <c r="AN2376" s="106" t="s">
        <v>1132</v>
      </c>
      <c r="AO2376" s="106" t="s">
        <v>1131</v>
      </c>
      <c r="AP2376" s="106" t="s">
        <v>1006</v>
      </c>
      <c r="AQ2376" s="106" t="s">
        <v>1032</v>
      </c>
      <c r="AR2376" s="106" t="s">
        <v>1087</v>
      </c>
      <c r="AS2376" s="106">
        <v>750</v>
      </c>
    </row>
    <row r="2377" spans="40:45" x14ac:dyDescent="0.25">
      <c r="AN2377" s="106" t="s">
        <v>1132</v>
      </c>
      <c r="AO2377" s="106" t="s">
        <v>1131</v>
      </c>
      <c r="AP2377" s="106" t="s">
        <v>1006</v>
      </c>
      <c r="AQ2377" s="106" t="s">
        <v>1033</v>
      </c>
      <c r="AR2377" s="106" t="s">
        <v>1087</v>
      </c>
      <c r="AS2377" s="106">
        <v>5100</v>
      </c>
    </row>
    <row r="2378" spans="40:45" x14ac:dyDescent="0.25">
      <c r="AN2378" s="106" t="s">
        <v>1132</v>
      </c>
      <c r="AO2378" s="106" t="s">
        <v>1131</v>
      </c>
      <c r="AP2378" s="106" t="s">
        <v>1006</v>
      </c>
      <c r="AQ2378" s="106" t="s">
        <v>1034</v>
      </c>
      <c r="AR2378" s="106" t="s">
        <v>1087</v>
      </c>
      <c r="AS2378" s="106">
        <v>71288</v>
      </c>
    </row>
    <row r="2379" spans="40:45" x14ac:dyDescent="0.25">
      <c r="AN2379" s="106" t="s">
        <v>1132</v>
      </c>
      <c r="AO2379" s="106" t="s">
        <v>1131</v>
      </c>
      <c r="AP2379" s="106" t="s">
        <v>1006</v>
      </c>
      <c r="AQ2379" s="106" t="s">
        <v>1035</v>
      </c>
      <c r="AR2379" s="106" t="s">
        <v>1087</v>
      </c>
      <c r="AS2379" s="106">
        <v>3520</v>
      </c>
    </row>
    <row r="2380" spans="40:45" x14ac:dyDescent="0.25">
      <c r="AN2380" s="106" t="s">
        <v>1132</v>
      </c>
      <c r="AO2380" s="106" t="s">
        <v>1131</v>
      </c>
      <c r="AP2380" s="106" t="s">
        <v>1006</v>
      </c>
      <c r="AQ2380" s="106" t="s">
        <v>1036</v>
      </c>
      <c r="AR2380" s="106" t="s">
        <v>1087</v>
      </c>
      <c r="AS2380" s="106">
        <v>16734</v>
      </c>
    </row>
    <row r="2381" spans="40:45" x14ac:dyDescent="0.25">
      <c r="AN2381" s="106" t="s">
        <v>1132</v>
      </c>
      <c r="AO2381" s="106" t="s">
        <v>1131</v>
      </c>
      <c r="AP2381" s="106" t="s">
        <v>1006</v>
      </c>
      <c r="AQ2381" s="106" t="s">
        <v>1037</v>
      </c>
      <c r="AR2381" s="106" t="s">
        <v>1087</v>
      </c>
      <c r="AS2381" s="106">
        <v>6689</v>
      </c>
    </row>
    <row r="2382" spans="40:45" x14ac:dyDescent="0.25">
      <c r="AN2382" s="106" t="s">
        <v>1132</v>
      </c>
      <c r="AO2382" s="106" t="s">
        <v>1131</v>
      </c>
      <c r="AP2382" s="106" t="s">
        <v>1006</v>
      </c>
      <c r="AQ2382" s="106" t="s">
        <v>1038</v>
      </c>
      <c r="AR2382" s="106" t="s">
        <v>1087</v>
      </c>
      <c r="AS2382" s="106">
        <v>40209</v>
      </c>
    </row>
    <row r="2383" spans="40:45" x14ac:dyDescent="0.25">
      <c r="AN2383" s="106" t="s">
        <v>1132</v>
      </c>
      <c r="AO2383" s="106"/>
      <c r="AP2383" s="106"/>
      <c r="AQ2383" s="106" t="s">
        <v>3</v>
      </c>
      <c r="AR2383" s="106" t="s">
        <v>1087</v>
      </c>
      <c r="AS2383" s="106">
        <v>249262</v>
      </c>
    </row>
    <row r="2384" spans="40:45" x14ac:dyDescent="0.25">
      <c r="AN2384" s="106" t="s">
        <v>1003</v>
      </c>
      <c r="AO2384" s="106" t="s">
        <v>1117</v>
      </c>
      <c r="AP2384" s="106" t="s">
        <v>1040</v>
      </c>
      <c r="AQ2384" s="106" t="s">
        <v>1030</v>
      </c>
      <c r="AR2384" s="106" t="s">
        <v>1097</v>
      </c>
      <c r="AS2384" s="106"/>
    </row>
    <row r="2385" spans="40:45" x14ac:dyDescent="0.25">
      <c r="AN2385" s="106" t="s">
        <v>1003</v>
      </c>
      <c r="AO2385" s="106" t="s">
        <v>1117</v>
      </c>
      <c r="AP2385" s="106" t="s">
        <v>1040</v>
      </c>
      <c r="AQ2385" s="106" t="s">
        <v>1034</v>
      </c>
      <c r="AR2385" s="106" t="s">
        <v>1097</v>
      </c>
      <c r="AS2385" s="106">
        <v>162551</v>
      </c>
    </row>
    <row r="2386" spans="40:45" x14ac:dyDescent="0.25">
      <c r="AN2386" s="106" t="s">
        <v>1003</v>
      </c>
      <c r="AO2386" s="106" t="s">
        <v>1117</v>
      </c>
      <c r="AP2386" s="106" t="s">
        <v>1040</v>
      </c>
      <c r="AQ2386" s="106" t="s">
        <v>1037</v>
      </c>
      <c r="AR2386" s="106" t="s">
        <v>1097</v>
      </c>
      <c r="AS2386" s="106">
        <v>23933</v>
      </c>
    </row>
    <row r="2387" spans="40:45" x14ac:dyDescent="0.25">
      <c r="AN2387" s="106" t="s">
        <v>1003</v>
      </c>
      <c r="AO2387" s="106" t="s">
        <v>1117</v>
      </c>
      <c r="AP2387" s="106" t="s">
        <v>1040</v>
      </c>
      <c r="AQ2387" s="106" t="s">
        <v>1038</v>
      </c>
      <c r="AR2387" s="106" t="s">
        <v>1097</v>
      </c>
      <c r="AS2387" s="106"/>
    </row>
    <row r="2388" spans="40:45" x14ac:dyDescent="0.25">
      <c r="AN2388" s="106" t="s">
        <v>1003</v>
      </c>
      <c r="AO2388" s="106"/>
      <c r="AP2388" s="106"/>
      <c r="AQ2388" s="106" t="s">
        <v>3</v>
      </c>
      <c r="AR2388" s="106"/>
      <c r="AS2388" s="106">
        <v>186484</v>
      </c>
    </row>
    <row r="2389" spans="40:45" x14ac:dyDescent="0.25">
      <c r="AN2389" s="106" t="s">
        <v>1003</v>
      </c>
      <c r="AO2389" s="106" t="s">
        <v>1117</v>
      </c>
      <c r="AP2389" s="106" t="s">
        <v>1005</v>
      </c>
      <c r="AQ2389" s="106" t="s">
        <v>1034</v>
      </c>
      <c r="AR2389" s="106" t="s">
        <v>1097</v>
      </c>
      <c r="AS2389" s="106">
        <v>147785</v>
      </c>
    </row>
    <row r="2390" spans="40:45" x14ac:dyDescent="0.25">
      <c r="AN2390" s="106" t="s">
        <v>1003</v>
      </c>
      <c r="AO2390" s="106" t="s">
        <v>1117</v>
      </c>
      <c r="AP2390" s="106" t="s">
        <v>1005</v>
      </c>
      <c r="AQ2390" s="106" t="s">
        <v>1037</v>
      </c>
      <c r="AR2390" s="106" t="s">
        <v>1097</v>
      </c>
      <c r="AS2390" s="106">
        <v>1796</v>
      </c>
    </row>
    <row r="2391" spans="40:45" x14ac:dyDescent="0.25">
      <c r="AN2391" s="106" t="s">
        <v>1003</v>
      </c>
      <c r="AO2391" s="106" t="s">
        <v>1117</v>
      </c>
      <c r="AP2391" s="106" t="s">
        <v>1005</v>
      </c>
      <c r="AQ2391" s="106" t="s">
        <v>1038</v>
      </c>
      <c r="AR2391" s="106" t="s">
        <v>1097</v>
      </c>
      <c r="AS2391" s="106"/>
    </row>
    <row r="2392" spans="40:45" x14ac:dyDescent="0.25">
      <c r="AN2392" s="106" t="s">
        <v>1003</v>
      </c>
      <c r="AO2392" s="106"/>
      <c r="AP2392" s="106"/>
      <c r="AQ2392" s="106" t="s">
        <v>3</v>
      </c>
      <c r="AR2392" s="106"/>
      <c r="AS2392" s="106">
        <v>149581</v>
      </c>
    </row>
    <row r="2393" spans="40:45" x14ac:dyDescent="0.25">
      <c r="AN2393" s="106" t="s">
        <v>1003</v>
      </c>
      <c r="AO2393" s="106" t="s">
        <v>1117</v>
      </c>
      <c r="AP2393" s="106" t="s">
        <v>1006</v>
      </c>
      <c r="AQ2393" s="106" t="s">
        <v>1030</v>
      </c>
      <c r="AR2393" s="106" t="s">
        <v>1097</v>
      </c>
      <c r="AS2393" s="106"/>
    </row>
    <row r="2394" spans="40:45" x14ac:dyDescent="0.25">
      <c r="AN2394" s="106" t="s">
        <v>1003</v>
      </c>
      <c r="AO2394" s="106" t="s">
        <v>1117</v>
      </c>
      <c r="AP2394" s="106" t="s">
        <v>1006</v>
      </c>
      <c r="AQ2394" s="106" t="s">
        <v>1034</v>
      </c>
      <c r="AR2394" s="106" t="s">
        <v>1097</v>
      </c>
      <c r="AS2394" s="106">
        <v>14766</v>
      </c>
    </row>
    <row r="2395" spans="40:45" x14ac:dyDescent="0.25">
      <c r="AN2395" s="106" t="s">
        <v>1003</v>
      </c>
      <c r="AO2395" s="106" t="s">
        <v>1117</v>
      </c>
      <c r="AP2395" s="106" t="s">
        <v>1006</v>
      </c>
      <c r="AQ2395" s="106" t="s">
        <v>1037</v>
      </c>
      <c r="AR2395" s="106" t="s">
        <v>1097</v>
      </c>
      <c r="AS2395" s="106">
        <v>22137</v>
      </c>
    </row>
    <row r="2396" spans="40:45" x14ac:dyDescent="0.25">
      <c r="AN2396" s="106" t="s">
        <v>1003</v>
      </c>
      <c r="AO2396" s="106" t="s">
        <v>1117</v>
      </c>
      <c r="AP2396" s="106" t="s">
        <v>1006</v>
      </c>
      <c r="AQ2396" s="106" t="s">
        <v>1038</v>
      </c>
      <c r="AR2396" s="106" t="s">
        <v>1097</v>
      </c>
      <c r="AS2396" s="106"/>
    </row>
    <row r="2397" spans="40:45" x14ac:dyDescent="0.25">
      <c r="AN2397" s="106" t="s">
        <v>1003</v>
      </c>
      <c r="AO2397" s="106"/>
      <c r="AP2397" s="106"/>
      <c r="AQ2397" s="106" t="s">
        <v>3</v>
      </c>
      <c r="AR2397" s="106" t="s">
        <v>1087</v>
      </c>
      <c r="AS2397" s="106">
        <v>36903</v>
      </c>
    </row>
    <row r="2398" spans="40:45" x14ac:dyDescent="0.25">
      <c r="AN2398" s="106" t="s">
        <v>1003</v>
      </c>
      <c r="AO2398" s="106" t="s">
        <v>1131</v>
      </c>
      <c r="AP2398" s="106" t="s">
        <v>1040</v>
      </c>
      <c r="AQ2398" s="106" t="s">
        <v>1034</v>
      </c>
      <c r="AR2398" s="106" t="s">
        <v>1087</v>
      </c>
      <c r="AS2398" s="106">
        <v>6095167</v>
      </c>
    </row>
    <row r="2399" spans="40:45" x14ac:dyDescent="0.25">
      <c r="AN2399" s="106" t="s">
        <v>1003</v>
      </c>
      <c r="AO2399" s="106" t="s">
        <v>1131</v>
      </c>
      <c r="AP2399" s="106" t="s">
        <v>1040</v>
      </c>
      <c r="AQ2399" s="106" t="s">
        <v>1037</v>
      </c>
      <c r="AR2399" s="106" t="s">
        <v>1087</v>
      </c>
      <c r="AS2399" s="106">
        <v>1439383</v>
      </c>
    </row>
    <row r="2400" spans="40:45" x14ac:dyDescent="0.25">
      <c r="AN2400" s="106" t="s">
        <v>1003</v>
      </c>
      <c r="AO2400" s="106" t="s">
        <v>1131</v>
      </c>
      <c r="AP2400" s="106" t="s">
        <v>1040</v>
      </c>
      <c r="AQ2400" s="106" t="s">
        <v>1038</v>
      </c>
      <c r="AR2400" s="106" t="s">
        <v>1087</v>
      </c>
      <c r="AS2400" s="106"/>
    </row>
    <row r="2401" spans="40:45" x14ac:dyDescent="0.25">
      <c r="AN2401" s="106" t="s">
        <v>1003</v>
      </c>
      <c r="AO2401" s="106"/>
      <c r="AP2401" s="106"/>
      <c r="AQ2401" s="106" t="s">
        <v>3</v>
      </c>
      <c r="AR2401" s="106"/>
      <c r="AS2401" s="106">
        <v>7534550</v>
      </c>
    </row>
    <row r="2402" spans="40:45" x14ac:dyDescent="0.25">
      <c r="AN2402" s="106" t="s">
        <v>1003</v>
      </c>
      <c r="AO2402" s="106" t="s">
        <v>1131</v>
      </c>
      <c r="AP2402" s="106" t="s">
        <v>1005</v>
      </c>
      <c r="AQ2402" s="106" t="s">
        <v>1034</v>
      </c>
      <c r="AR2402" s="106" t="s">
        <v>1087</v>
      </c>
      <c r="AS2402" s="106">
        <v>4981898</v>
      </c>
    </row>
    <row r="2403" spans="40:45" x14ac:dyDescent="0.25">
      <c r="AN2403" s="106" t="s">
        <v>1003</v>
      </c>
      <c r="AO2403" s="106" t="s">
        <v>1131</v>
      </c>
      <c r="AP2403" s="106" t="s">
        <v>1005</v>
      </c>
      <c r="AQ2403" s="106" t="s">
        <v>1037</v>
      </c>
      <c r="AR2403" s="106" t="s">
        <v>1087</v>
      </c>
      <c r="AS2403" s="106">
        <v>20682</v>
      </c>
    </row>
    <row r="2404" spans="40:45" x14ac:dyDescent="0.25">
      <c r="AN2404" s="106" t="s">
        <v>1003</v>
      </c>
      <c r="AO2404" s="106" t="s">
        <v>1131</v>
      </c>
      <c r="AP2404" s="106" t="s">
        <v>1005</v>
      </c>
      <c r="AQ2404" s="106" t="s">
        <v>1038</v>
      </c>
      <c r="AR2404" s="106" t="s">
        <v>1087</v>
      </c>
      <c r="AS2404" s="106"/>
    </row>
    <row r="2405" spans="40:45" x14ac:dyDescent="0.25">
      <c r="AN2405" s="106" t="s">
        <v>1003</v>
      </c>
      <c r="AO2405" s="106"/>
      <c r="AP2405" s="106"/>
      <c r="AQ2405" s="106" t="s">
        <v>3</v>
      </c>
      <c r="AR2405" s="106"/>
      <c r="AS2405" s="106">
        <v>5002580</v>
      </c>
    </row>
    <row r="2406" spans="40:45" x14ac:dyDescent="0.25">
      <c r="AN2406" s="106" t="s">
        <v>1003</v>
      </c>
      <c r="AO2406" s="106" t="s">
        <v>1131</v>
      </c>
      <c r="AP2406" s="106" t="s">
        <v>1006</v>
      </c>
      <c r="AQ2406" s="106" t="s">
        <v>1034</v>
      </c>
      <c r="AR2406" s="106" t="s">
        <v>1087</v>
      </c>
      <c r="AS2406" s="106">
        <v>1113269</v>
      </c>
    </row>
    <row r="2407" spans="40:45" x14ac:dyDescent="0.25">
      <c r="AN2407" s="106" t="s">
        <v>1003</v>
      </c>
      <c r="AO2407" s="106" t="s">
        <v>1131</v>
      </c>
      <c r="AP2407" s="106" t="s">
        <v>1006</v>
      </c>
      <c r="AQ2407" s="106" t="s">
        <v>1037</v>
      </c>
      <c r="AR2407" s="106" t="s">
        <v>1087</v>
      </c>
      <c r="AS2407" s="106">
        <v>1418701</v>
      </c>
    </row>
    <row r="2408" spans="40:45" x14ac:dyDescent="0.25">
      <c r="AN2408" s="106" t="s">
        <v>1003</v>
      </c>
      <c r="AO2408" s="106" t="s">
        <v>1131</v>
      </c>
      <c r="AP2408" s="106" t="s">
        <v>1006</v>
      </c>
      <c r="AQ2408" s="106" t="s">
        <v>1038</v>
      </c>
      <c r="AR2408" s="106" t="s">
        <v>1087</v>
      </c>
      <c r="AS2408" s="106"/>
    </row>
    <row r="2409" spans="40:45" x14ac:dyDescent="0.25">
      <c r="AN2409" s="106" t="s">
        <v>1003</v>
      </c>
      <c r="AO2409" s="106"/>
      <c r="AP2409" s="106"/>
      <c r="AQ2409" s="106" t="s">
        <v>3</v>
      </c>
      <c r="AR2409" s="106" t="s">
        <v>1087</v>
      </c>
      <c r="AS2409" s="106">
        <v>2531970</v>
      </c>
    </row>
    <row r="2410" spans="40:45" x14ac:dyDescent="0.25">
      <c r="AN2410" s="106" t="s">
        <v>1133</v>
      </c>
      <c r="AO2410" s="106" t="s">
        <v>1134</v>
      </c>
      <c r="AP2410" s="106"/>
      <c r="AQ2410" s="106" t="s">
        <v>1030</v>
      </c>
      <c r="AR2410" s="106" t="s">
        <v>1135</v>
      </c>
      <c r="AS2410" s="106">
        <v>227469</v>
      </c>
    </row>
    <row r="2411" spans="40:45" x14ac:dyDescent="0.25">
      <c r="AN2411" s="106" t="s">
        <v>1133</v>
      </c>
      <c r="AO2411" s="106" t="s">
        <v>1134</v>
      </c>
      <c r="AP2411" s="106"/>
      <c r="AQ2411" s="106" t="s">
        <v>1031</v>
      </c>
      <c r="AR2411" s="106" t="s">
        <v>1135</v>
      </c>
      <c r="AS2411" s="106">
        <v>26800</v>
      </c>
    </row>
    <row r="2412" spans="40:45" x14ac:dyDescent="0.25">
      <c r="AN2412" s="106" t="s">
        <v>1133</v>
      </c>
      <c r="AO2412" s="106" t="s">
        <v>1134</v>
      </c>
      <c r="AP2412" s="106"/>
      <c r="AQ2412" s="106" t="s">
        <v>1032</v>
      </c>
      <c r="AR2412" s="106" t="s">
        <v>1135</v>
      </c>
      <c r="AS2412" s="106">
        <v>6461</v>
      </c>
    </row>
    <row r="2413" spans="40:45" x14ac:dyDescent="0.25">
      <c r="AN2413" s="106" t="s">
        <v>1133</v>
      </c>
      <c r="AO2413" s="106" t="s">
        <v>1134</v>
      </c>
      <c r="AP2413" s="106"/>
      <c r="AQ2413" s="106" t="s">
        <v>1033</v>
      </c>
      <c r="AR2413" s="106" t="s">
        <v>1135</v>
      </c>
      <c r="AS2413" s="106">
        <v>50723</v>
      </c>
    </row>
    <row r="2414" spans="40:45" x14ac:dyDescent="0.25">
      <c r="AN2414" s="106" t="s">
        <v>1133</v>
      </c>
      <c r="AO2414" s="106" t="s">
        <v>1134</v>
      </c>
      <c r="AP2414" s="106"/>
      <c r="AQ2414" s="106" t="s">
        <v>1034</v>
      </c>
      <c r="AR2414" s="106" t="s">
        <v>1135</v>
      </c>
      <c r="AS2414" s="106">
        <v>35982</v>
      </c>
    </row>
    <row r="2415" spans="40:45" x14ac:dyDescent="0.25">
      <c r="AN2415" s="106" t="s">
        <v>1133</v>
      </c>
      <c r="AO2415" s="106" t="s">
        <v>1134</v>
      </c>
      <c r="AP2415" s="106"/>
      <c r="AQ2415" s="106" t="s">
        <v>1035</v>
      </c>
      <c r="AR2415" s="106" t="s">
        <v>1135</v>
      </c>
      <c r="AS2415" s="106">
        <v>82701</v>
      </c>
    </row>
    <row r="2416" spans="40:45" x14ac:dyDescent="0.25">
      <c r="AN2416" s="106" t="s">
        <v>1133</v>
      </c>
      <c r="AO2416" s="106" t="s">
        <v>1134</v>
      </c>
      <c r="AP2416" s="106"/>
      <c r="AQ2416" s="106" t="s">
        <v>1036</v>
      </c>
      <c r="AR2416" s="106" t="s">
        <v>1135</v>
      </c>
      <c r="AS2416" s="106">
        <v>131041</v>
      </c>
    </row>
    <row r="2417" spans="40:45" x14ac:dyDescent="0.25">
      <c r="AN2417" s="106" t="s">
        <v>1133</v>
      </c>
      <c r="AO2417" s="106" t="s">
        <v>1134</v>
      </c>
      <c r="AP2417" s="106"/>
      <c r="AQ2417" s="106" t="s">
        <v>1037</v>
      </c>
      <c r="AR2417" s="106" t="s">
        <v>1135</v>
      </c>
      <c r="AS2417" s="106">
        <v>132815</v>
      </c>
    </row>
    <row r="2418" spans="40:45" x14ac:dyDescent="0.25">
      <c r="AN2418" s="106" t="s">
        <v>1133</v>
      </c>
      <c r="AO2418" s="106" t="s">
        <v>1134</v>
      </c>
      <c r="AP2418" s="106"/>
      <c r="AQ2418" s="106" t="s">
        <v>1038</v>
      </c>
      <c r="AR2418" s="106" t="s">
        <v>1135</v>
      </c>
      <c r="AS2418" s="106">
        <v>808</v>
      </c>
    </row>
    <row r="2419" spans="40:45" x14ac:dyDescent="0.25">
      <c r="AN2419" s="106" t="s">
        <v>1133</v>
      </c>
      <c r="AO2419" s="106"/>
      <c r="AP2419" s="106"/>
      <c r="AQ2419" s="106" t="s">
        <v>3</v>
      </c>
      <c r="AR2419" s="106" t="s">
        <v>1135</v>
      </c>
      <c r="AS2419" s="106">
        <v>694801</v>
      </c>
    </row>
    <row r="2420" spans="40:45" x14ac:dyDescent="0.25">
      <c r="AN2420" s="106" t="s">
        <v>1133</v>
      </c>
      <c r="AO2420" s="106" t="s">
        <v>1134</v>
      </c>
      <c r="AP2420" s="106"/>
      <c r="AQ2420" s="106" t="s">
        <v>1030</v>
      </c>
      <c r="AR2420" s="106" t="s">
        <v>1022</v>
      </c>
      <c r="AS2420" s="106">
        <v>1237080</v>
      </c>
    </row>
    <row r="2421" spans="40:45" x14ac:dyDescent="0.25">
      <c r="AN2421" s="106" t="s">
        <v>1133</v>
      </c>
      <c r="AO2421" s="106" t="s">
        <v>1134</v>
      </c>
      <c r="AP2421" s="106"/>
      <c r="AQ2421" s="106" t="s">
        <v>1031</v>
      </c>
      <c r="AR2421" s="106" t="s">
        <v>1022</v>
      </c>
      <c r="AS2421" s="106">
        <v>110272</v>
      </c>
    </row>
    <row r="2422" spans="40:45" x14ac:dyDescent="0.25">
      <c r="AN2422" s="106" t="s">
        <v>1133</v>
      </c>
      <c r="AO2422" s="106" t="s">
        <v>1134</v>
      </c>
      <c r="AP2422" s="106"/>
      <c r="AQ2422" s="106" t="s">
        <v>1032</v>
      </c>
      <c r="AR2422" s="106" t="s">
        <v>1022</v>
      </c>
      <c r="AS2422" s="106">
        <v>23926</v>
      </c>
    </row>
    <row r="2423" spans="40:45" x14ac:dyDescent="0.25">
      <c r="AN2423" s="106" t="s">
        <v>1133</v>
      </c>
      <c r="AO2423" s="106" t="s">
        <v>1134</v>
      </c>
      <c r="AP2423" s="106"/>
      <c r="AQ2423" s="106" t="s">
        <v>1033</v>
      </c>
      <c r="AR2423" s="106" t="s">
        <v>1022</v>
      </c>
      <c r="AS2423" s="106">
        <v>272509</v>
      </c>
    </row>
    <row r="2424" spans="40:45" x14ac:dyDescent="0.25">
      <c r="AN2424" s="106" t="s">
        <v>1133</v>
      </c>
      <c r="AO2424" s="106" t="s">
        <v>1134</v>
      </c>
      <c r="AP2424" s="106"/>
      <c r="AQ2424" s="106" t="s">
        <v>1034</v>
      </c>
      <c r="AR2424" s="106" t="s">
        <v>1022</v>
      </c>
      <c r="AS2424" s="106">
        <v>150651</v>
      </c>
    </row>
    <row r="2425" spans="40:45" x14ac:dyDescent="0.25">
      <c r="AN2425" s="106" t="s">
        <v>1133</v>
      </c>
      <c r="AO2425" s="106" t="s">
        <v>1134</v>
      </c>
      <c r="AP2425" s="106"/>
      <c r="AQ2425" s="106" t="s">
        <v>1035</v>
      </c>
      <c r="AR2425" s="106" t="s">
        <v>1022</v>
      </c>
      <c r="AS2425" s="106">
        <v>300223</v>
      </c>
    </row>
    <row r="2426" spans="40:45" x14ac:dyDescent="0.25">
      <c r="AN2426" s="106" t="s">
        <v>1133</v>
      </c>
      <c r="AO2426" s="106" t="s">
        <v>1134</v>
      </c>
      <c r="AP2426" s="106"/>
      <c r="AQ2426" s="106" t="s">
        <v>1036</v>
      </c>
      <c r="AR2426" s="106" t="s">
        <v>1022</v>
      </c>
      <c r="AS2426" s="106">
        <v>716589</v>
      </c>
    </row>
    <row r="2427" spans="40:45" x14ac:dyDescent="0.25">
      <c r="AN2427" s="106" t="s">
        <v>1133</v>
      </c>
      <c r="AO2427" s="106" t="s">
        <v>1134</v>
      </c>
      <c r="AP2427" s="106"/>
      <c r="AQ2427" s="106" t="s">
        <v>1037</v>
      </c>
      <c r="AR2427" s="106" t="s">
        <v>1022</v>
      </c>
      <c r="AS2427" s="106">
        <v>436869</v>
      </c>
    </row>
    <row r="2428" spans="40:45" x14ac:dyDescent="0.25">
      <c r="AN2428" s="106" t="s">
        <v>1133</v>
      </c>
      <c r="AO2428" s="106" t="s">
        <v>1134</v>
      </c>
      <c r="AP2428" s="106"/>
      <c r="AQ2428" s="106" t="s">
        <v>1038</v>
      </c>
      <c r="AR2428" s="106" t="s">
        <v>1022</v>
      </c>
      <c r="AS2428" s="106">
        <v>3426</v>
      </c>
    </row>
    <row r="2429" spans="40:45" x14ac:dyDescent="0.25">
      <c r="AN2429" s="106" t="s">
        <v>1133</v>
      </c>
      <c r="AO2429" s="106"/>
      <c r="AP2429" s="106"/>
      <c r="AQ2429" s="106" t="s">
        <v>3</v>
      </c>
      <c r="AR2429" s="106" t="s">
        <v>1022</v>
      </c>
      <c r="AS2429" s="106">
        <v>3251544</v>
      </c>
    </row>
    <row r="2430" spans="40:45" x14ac:dyDescent="0.25">
      <c r="AN2430" s="106" t="s">
        <v>1133</v>
      </c>
      <c r="AO2430" s="106" t="s">
        <v>1136</v>
      </c>
      <c r="AP2430" s="106"/>
      <c r="AQ2430" s="106" t="s">
        <v>1030</v>
      </c>
      <c r="AR2430" s="106" t="s">
        <v>1135</v>
      </c>
      <c r="AS2430" s="106">
        <v>22427</v>
      </c>
    </row>
    <row r="2431" spans="40:45" x14ac:dyDescent="0.25">
      <c r="AN2431" s="106" t="s">
        <v>1133</v>
      </c>
      <c r="AO2431" s="106" t="s">
        <v>1136</v>
      </c>
      <c r="AP2431" s="106"/>
      <c r="AQ2431" s="106" t="s">
        <v>1031</v>
      </c>
      <c r="AR2431" s="106" t="s">
        <v>1135</v>
      </c>
      <c r="AS2431" s="106">
        <v>28233</v>
      </c>
    </row>
    <row r="2432" spans="40:45" x14ac:dyDescent="0.25">
      <c r="AN2432" s="106" t="s">
        <v>1133</v>
      </c>
      <c r="AO2432" s="106" t="s">
        <v>1136</v>
      </c>
      <c r="AP2432" s="106"/>
      <c r="AQ2432" s="106" t="s">
        <v>1032</v>
      </c>
      <c r="AR2432" s="106" t="s">
        <v>1135</v>
      </c>
      <c r="AS2432" s="106">
        <v>1292</v>
      </c>
    </row>
    <row r="2433" spans="40:45" x14ac:dyDescent="0.25">
      <c r="AN2433" s="106" t="s">
        <v>1133</v>
      </c>
      <c r="AO2433" s="106" t="s">
        <v>1136</v>
      </c>
      <c r="AP2433" s="106"/>
      <c r="AQ2433" s="106" t="s">
        <v>1033</v>
      </c>
      <c r="AR2433" s="106" t="s">
        <v>1135</v>
      </c>
      <c r="AS2433" s="106">
        <v>355010</v>
      </c>
    </row>
    <row r="2434" spans="40:45" x14ac:dyDescent="0.25">
      <c r="AN2434" s="106" t="s">
        <v>1133</v>
      </c>
      <c r="AO2434" s="106" t="s">
        <v>1136</v>
      </c>
      <c r="AP2434" s="106"/>
      <c r="AQ2434" s="106" t="s">
        <v>1034</v>
      </c>
      <c r="AR2434" s="106" t="s">
        <v>1135</v>
      </c>
      <c r="AS2434" s="106">
        <v>60359</v>
      </c>
    </row>
    <row r="2435" spans="40:45" x14ac:dyDescent="0.25">
      <c r="AN2435" s="106" t="s">
        <v>1133</v>
      </c>
      <c r="AO2435" s="106" t="s">
        <v>1136</v>
      </c>
      <c r="AP2435" s="106"/>
      <c r="AQ2435" s="106" t="s">
        <v>1035</v>
      </c>
      <c r="AR2435" s="106" t="s">
        <v>1135</v>
      </c>
      <c r="AS2435" s="106">
        <v>25343</v>
      </c>
    </row>
    <row r="2436" spans="40:45" x14ac:dyDescent="0.25">
      <c r="AN2436" s="106" t="s">
        <v>1133</v>
      </c>
      <c r="AO2436" s="106" t="s">
        <v>1136</v>
      </c>
      <c r="AP2436" s="106"/>
      <c r="AQ2436" s="106" t="s">
        <v>1036</v>
      </c>
      <c r="AR2436" s="106" t="s">
        <v>1135</v>
      </c>
      <c r="AS2436" s="106">
        <v>10016</v>
      </c>
    </row>
    <row r="2437" spans="40:45" x14ac:dyDescent="0.25">
      <c r="AN2437" s="106" t="s">
        <v>1133</v>
      </c>
      <c r="AO2437" s="106" t="s">
        <v>1136</v>
      </c>
      <c r="AP2437" s="106"/>
      <c r="AQ2437" s="106" t="s">
        <v>1037</v>
      </c>
      <c r="AR2437" s="106" t="s">
        <v>1135</v>
      </c>
      <c r="AS2437" s="106">
        <v>68258</v>
      </c>
    </row>
    <row r="2438" spans="40:45" x14ac:dyDescent="0.25">
      <c r="AN2438" s="106" t="s">
        <v>1133</v>
      </c>
      <c r="AO2438" s="106" t="s">
        <v>1136</v>
      </c>
      <c r="AP2438" s="106"/>
      <c r="AQ2438" s="106" t="s">
        <v>1038</v>
      </c>
      <c r="AR2438" s="106" t="s">
        <v>1135</v>
      </c>
      <c r="AS2438" s="106">
        <v>8511</v>
      </c>
    </row>
    <row r="2439" spans="40:45" x14ac:dyDescent="0.25">
      <c r="AN2439" s="106" t="s">
        <v>1133</v>
      </c>
      <c r="AO2439" s="106"/>
      <c r="AP2439" s="106"/>
      <c r="AQ2439" s="106" t="s">
        <v>3</v>
      </c>
      <c r="AR2439" s="106" t="s">
        <v>1135</v>
      </c>
      <c r="AS2439" s="106">
        <v>579449</v>
      </c>
    </row>
    <row r="2440" spans="40:45" x14ac:dyDescent="0.25">
      <c r="AN2440" s="106" t="s">
        <v>1133</v>
      </c>
      <c r="AO2440" s="106" t="s">
        <v>1136</v>
      </c>
      <c r="AP2440" s="106"/>
      <c r="AQ2440" s="106" t="s">
        <v>1030</v>
      </c>
      <c r="AR2440" s="106" t="s">
        <v>1022</v>
      </c>
      <c r="AS2440" s="106">
        <v>58323</v>
      </c>
    </row>
    <row r="2441" spans="40:45" x14ac:dyDescent="0.25">
      <c r="AN2441" s="106" t="s">
        <v>1133</v>
      </c>
      <c r="AO2441" s="106" t="s">
        <v>1136</v>
      </c>
      <c r="AP2441" s="106"/>
      <c r="AQ2441" s="106" t="s">
        <v>1031</v>
      </c>
      <c r="AR2441" s="106" t="s">
        <v>1022</v>
      </c>
      <c r="AS2441" s="106">
        <v>49884</v>
      </c>
    </row>
    <row r="2442" spans="40:45" x14ac:dyDescent="0.25">
      <c r="AN2442" s="106" t="s">
        <v>1133</v>
      </c>
      <c r="AO2442" s="106" t="s">
        <v>1136</v>
      </c>
      <c r="AP2442" s="106"/>
      <c r="AQ2442" s="106" t="s">
        <v>1032</v>
      </c>
      <c r="AR2442" s="106" t="s">
        <v>1022</v>
      </c>
      <c r="AS2442" s="106">
        <v>2616</v>
      </c>
    </row>
    <row r="2443" spans="40:45" x14ac:dyDescent="0.25">
      <c r="AN2443" s="106" t="s">
        <v>1133</v>
      </c>
      <c r="AO2443" s="106" t="s">
        <v>1136</v>
      </c>
      <c r="AP2443" s="106"/>
      <c r="AQ2443" s="106" t="s">
        <v>1033</v>
      </c>
      <c r="AR2443" s="106" t="s">
        <v>1022</v>
      </c>
      <c r="AS2443" s="106">
        <v>838890</v>
      </c>
    </row>
    <row r="2444" spans="40:45" x14ac:dyDescent="0.25">
      <c r="AN2444" s="106" t="s">
        <v>1133</v>
      </c>
      <c r="AO2444" s="106" t="s">
        <v>1136</v>
      </c>
      <c r="AP2444" s="106"/>
      <c r="AQ2444" s="106" t="s">
        <v>1034</v>
      </c>
      <c r="AR2444" s="106" t="s">
        <v>1022</v>
      </c>
      <c r="AS2444" s="106">
        <v>152220</v>
      </c>
    </row>
    <row r="2445" spans="40:45" x14ac:dyDescent="0.25">
      <c r="AN2445" s="106" t="s">
        <v>1133</v>
      </c>
      <c r="AO2445" s="106" t="s">
        <v>1136</v>
      </c>
      <c r="AP2445" s="106"/>
      <c r="AQ2445" s="106" t="s">
        <v>1035</v>
      </c>
      <c r="AR2445" s="106" t="s">
        <v>1022</v>
      </c>
      <c r="AS2445" s="106">
        <v>57931</v>
      </c>
    </row>
    <row r="2446" spans="40:45" x14ac:dyDescent="0.25">
      <c r="AN2446" s="106" t="s">
        <v>1133</v>
      </c>
      <c r="AO2446" s="106" t="s">
        <v>1136</v>
      </c>
      <c r="AP2446" s="106"/>
      <c r="AQ2446" s="106" t="s">
        <v>1036</v>
      </c>
      <c r="AR2446" s="106" t="s">
        <v>1022</v>
      </c>
      <c r="AS2446" s="106">
        <v>37080</v>
      </c>
    </row>
    <row r="2447" spans="40:45" x14ac:dyDescent="0.25">
      <c r="AN2447" s="106" t="s">
        <v>1133</v>
      </c>
      <c r="AO2447" s="106" t="s">
        <v>1136</v>
      </c>
      <c r="AP2447" s="106"/>
      <c r="AQ2447" s="106" t="s">
        <v>1037</v>
      </c>
      <c r="AR2447" s="106" t="s">
        <v>1022</v>
      </c>
      <c r="AS2447" s="106">
        <v>139990</v>
      </c>
    </row>
    <row r="2448" spans="40:45" x14ac:dyDescent="0.25">
      <c r="AN2448" s="106" t="s">
        <v>1133</v>
      </c>
      <c r="AO2448" s="106" t="s">
        <v>1136</v>
      </c>
      <c r="AP2448" s="106"/>
      <c r="AQ2448" s="106" t="s">
        <v>1038</v>
      </c>
      <c r="AR2448" s="106" t="s">
        <v>1022</v>
      </c>
      <c r="AS2448" s="106">
        <v>19937</v>
      </c>
    </row>
    <row r="2449" spans="40:45" x14ac:dyDescent="0.25">
      <c r="AN2449" s="106" t="s">
        <v>1133</v>
      </c>
      <c r="AO2449" s="106"/>
      <c r="AP2449" s="106"/>
      <c r="AQ2449" s="106" t="s">
        <v>3</v>
      </c>
      <c r="AR2449" s="106" t="s">
        <v>1022</v>
      </c>
      <c r="AS2449" s="106">
        <v>1356872</v>
      </c>
    </row>
    <row r="2450" spans="40:45" x14ac:dyDescent="0.25">
      <c r="AN2450" s="106" t="s">
        <v>1133</v>
      </c>
      <c r="AO2450" s="106" t="s">
        <v>1137</v>
      </c>
      <c r="AP2450" s="106"/>
      <c r="AQ2450" s="106" t="s">
        <v>1030</v>
      </c>
      <c r="AR2450" s="106" t="s">
        <v>1135</v>
      </c>
      <c r="AS2450" s="106">
        <v>12547</v>
      </c>
    </row>
    <row r="2451" spans="40:45" x14ac:dyDescent="0.25">
      <c r="AN2451" s="106" t="s">
        <v>1133</v>
      </c>
      <c r="AO2451" s="106" t="s">
        <v>1137</v>
      </c>
      <c r="AP2451" s="106"/>
      <c r="AQ2451" s="106" t="s">
        <v>1033</v>
      </c>
      <c r="AR2451" s="106" t="s">
        <v>1135</v>
      </c>
      <c r="AS2451" s="106">
        <v>215</v>
      </c>
    </row>
    <row r="2452" spans="40:45" x14ac:dyDescent="0.25">
      <c r="AN2452" s="106" t="s">
        <v>1133</v>
      </c>
      <c r="AO2452" s="106" t="s">
        <v>1137</v>
      </c>
      <c r="AP2452" s="106"/>
      <c r="AQ2452" s="106" t="s">
        <v>1034</v>
      </c>
      <c r="AR2452" s="106" t="s">
        <v>1135</v>
      </c>
      <c r="AS2452" s="106">
        <v>1000</v>
      </c>
    </row>
    <row r="2453" spans="40:45" x14ac:dyDescent="0.25">
      <c r="AN2453" s="106" t="s">
        <v>1133</v>
      </c>
      <c r="AO2453" s="106" t="s">
        <v>1137</v>
      </c>
      <c r="AP2453" s="106"/>
      <c r="AQ2453" s="106" t="s">
        <v>1035</v>
      </c>
      <c r="AR2453" s="106" t="s">
        <v>1135</v>
      </c>
      <c r="AS2453" s="106">
        <v>66</v>
      </c>
    </row>
    <row r="2454" spans="40:45" x14ac:dyDescent="0.25">
      <c r="AN2454" s="106" t="s">
        <v>1133</v>
      </c>
      <c r="AO2454" s="106" t="s">
        <v>1137</v>
      </c>
      <c r="AP2454" s="106"/>
      <c r="AQ2454" s="106" t="s">
        <v>1037</v>
      </c>
      <c r="AR2454" s="106" t="s">
        <v>1135</v>
      </c>
      <c r="AS2454" s="106">
        <v>621</v>
      </c>
    </row>
    <row r="2455" spans="40:45" x14ac:dyDescent="0.25">
      <c r="AN2455" s="106" t="s">
        <v>1133</v>
      </c>
      <c r="AO2455" s="106"/>
      <c r="AP2455" s="106"/>
      <c r="AQ2455" s="106" t="s">
        <v>3</v>
      </c>
      <c r="AR2455" s="106" t="s">
        <v>1135</v>
      </c>
      <c r="AS2455" s="106">
        <v>14449</v>
      </c>
    </row>
    <row r="2456" spans="40:45" x14ac:dyDescent="0.25">
      <c r="AN2456" s="106" t="s">
        <v>1133</v>
      </c>
      <c r="AO2456" s="106" t="s">
        <v>1137</v>
      </c>
      <c r="AP2456" s="106"/>
      <c r="AQ2456" s="106" t="s">
        <v>1030</v>
      </c>
      <c r="AR2456" s="106" t="s">
        <v>1022</v>
      </c>
      <c r="AS2456" s="106">
        <v>36753</v>
      </c>
    </row>
    <row r="2457" spans="40:45" x14ac:dyDescent="0.25">
      <c r="AN2457" s="106" t="s">
        <v>1133</v>
      </c>
      <c r="AO2457" s="106" t="s">
        <v>1137</v>
      </c>
      <c r="AP2457" s="106"/>
      <c r="AQ2457" s="106" t="s">
        <v>1033</v>
      </c>
      <c r="AR2457" s="106" t="s">
        <v>1022</v>
      </c>
      <c r="AS2457" s="106">
        <v>592</v>
      </c>
    </row>
    <row r="2458" spans="40:45" x14ac:dyDescent="0.25">
      <c r="AN2458" s="106" t="s">
        <v>1133</v>
      </c>
      <c r="AO2458" s="106" t="s">
        <v>1137</v>
      </c>
      <c r="AP2458" s="106"/>
      <c r="AQ2458" s="106" t="s">
        <v>1034</v>
      </c>
      <c r="AR2458" s="106" t="s">
        <v>1022</v>
      </c>
      <c r="AS2458" s="106">
        <v>2757</v>
      </c>
    </row>
    <row r="2459" spans="40:45" x14ac:dyDescent="0.25">
      <c r="AN2459" s="106" t="s">
        <v>1133</v>
      </c>
      <c r="AO2459" s="106" t="s">
        <v>1137</v>
      </c>
      <c r="AP2459" s="106"/>
      <c r="AQ2459" s="106" t="s">
        <v>1035</v>
      </c>
      <c r="AR2459" s="106" t="s">
        <v>1022</v>
      </c>
      <c r="AS2459" s="106">
        <v>249</v>
      </c>
    </row>
    <row r="2460" spans="40:45" x14ac:dyDescent="0.25">
      <c r="AN2460" s="106" t="s">
        <v>1133</v>
      </c>
      <c r="AO2460" s="106" t="s">
        <v>1137</v>
      </c>
      <c r="AP2460" s="106"/>
      <c r="AQ2460" s="106" t="s">
        <v>1037</v>
      </c>
      <c r="AR2460" s="106" t="s">
        <v>1022</v>
      </c>
      <c r="AS2460" s="106">
        <v>1431</v>
      </c>
    </row>
    <row r="2461" spans="40:45" x14ac:dyDescent="0.25">
      <c r="AN2461" s="106" t="s">
        <v>1133</v>
      </c>
      <c r="AO2461" s="106"/>
      <c r="AP2461" s="106"/>
      <c r="AQ2461" s="106" t="s">
        <v>3</v>
      </c>
      <c r="AR2461" s="106" t="s">
        <v>1022</v>
      </c>
      <c r="AS2461" s="106">
        <v>41782</v>
      </c>
    </row>
    <row r="2462" spans="40:45" x14ac:dyDescent="0.25">
      <c r="AN2462" s="106" t="s">
        <v>1133</v>
      </c>
      <c r="AO2462" s="106" t="s">
        <v>1138</v>
      </c>
      <c r="AP2462" s="106"/>
      <c r="AQ2462" s="106" t="s">
        <v>1030</v>
      </c>
      <c r="AR2462" s="106" t="s">
        <v>1022</v>
      </c>
      <c r="AS2462" s="106">
        <v>198942</v>
      </c>
    </row>
    <row r="2463" spans="40:45" x14ac:dyDescent="0.25">
      <c r="AN2463" s="106" t="s">
        <v>1133</v>
      </c>
      <c r="AO2463" s="106" t="s">
        <v>1138</v>
      </c>
      <c r="AP2463" s="106"/>
      <c r="AQ2463" s="106" t="s">
        <v>1031</v>
      </c>
      <c r="AR2463" s="106" t="s">
        <v>1022</v>
      </c>
      <c r="AS2463" s="106">
        <v>15337</v>
      </c>
    </row>
    <row r="2464" spans="40:45" x14ac:dyDescent="0.25">
      <c r="AN2464" s="106" t="s">
        <v>1133</v>
      </c>
      <c r="AO2464" s="106" t="s">
        <v>1138</v>
      </c>
      <c r="AP2464" s="106"/>
      <c r="AQ2464" s="106" t="s">
        <v>1032</v>
      </c>
      <c r="AR2464" s="106" t="s">
        <v>1022</v>
      </c>
      <c r="AS2464" s="106">
        <v>6634</v>
      </c>
    </row>
    <row r="2465" spans="40:45" x14ac:dyDescent="0.25">
      <c r="AN2465" s="106" t="s">
        <v>1133</v>
      </c>
      <c r="AO2465" s="106" t="s">
        <v>1138</v>
      </c>
      <c r="AP2465" s="106"/>
      <c r="AQ2465" s="106" t="s">
        <v>1033</v>
      </c>
      <c r="AR2465" s="106" t="s">
        <v>1022</v>
      </c>
      <c r="AS2465" s="106">
        <v>189313</v>
      </c>
    </row>
    <row r="2466" spans="40:45" x14ac:dyDescent="0.25">
      <c r="AN2466" s="106" t="s">
        <v>1133</v>
      </c>
      <c r="AO2466" s="106" t="s">
        <v>1138</v>
      </c>
      <c r="AP2466" s="106"/>
      <c r="AQ2466" s="106" t="s">
        <v>1034</v>
      </c>
      <c r="AR2466" s="106" t="s">
        <v>1022</v>
      </c>
      <c r="AS2466" s="106">
        <v>205837</v>
      </c>
    </row>
    <row r="2467" spans="40:45" x14ac:dyDescent="0.25">
      <c r="AN2467" s="106" t="s">
        <v>1133</v>
      </c>
      <c r="AO2467" s="106" t="s">
        <v>1138</v>
      </c>
      <c r="AP2467" s="106"/>
      <c r="AQ2467" s="106" t="s">
        <v>1035</v>
      </c>
      <c r="AR2467" s="106" t="s">
        <v>1022</v>
      </c>
      <c r="AS2467" s="106">
        <v>202219</v>
      </c>
    </row>
    <row r="2468" spans="40:45" x14ac:dyDescent="0.25">
      <c r="AN2468" s="106" t="s">
        <v>1133</v>
      </c>
      <c r="AO2468" s="106" t="s">
        <v>1138</v>
      </c>
      <c r="AP2468" s="106"/>
      <c r="AQ2468" s="106" t="s">
        <v>1036</v>
      </c>
      <c r="AR2468" s="106" t="s">
        <v>1022</v>
      </c>
      <c r="AS2468" s="106">
        <v>18767</v>
      </c>
    </row>
    <row r="2469" spans="40:45" x14ac:dyDescent="0.25">
      <c r="AN2469" s="106" t="s">
        <v>1133</v>
      </c>
      <c r="AO2469" s="106" t="s">
        <v>1138</v>
      </c>
      <c r="AP2469" s="106"/>
      <c r="AQ2469" s="106" t="s">
        <v>1037</v>
      </c>
      <c r="AR2469" s="106" t="s">
        <v>1022</v>
      </c>
      <c r="AS2469" s="106">
        <v>68053</v>
      </c>
    </row>
    <row r="2470" spans="40:45" x14ac:dyDescent="0.25">
      <c r="AN2470" s="106" t="s">
        <v>1133</v>
      </c>
      <c r="AO2470" s="106" t="s">
        <v>1138</v>
      </c>
      <c r="AP2470" s="106"/>
      <c r="AQ2470" s="106" t="s">
        <v>1038</v>
      </c>
      <c r="AR2470" s="106" t="s">
        <v>1022</v>
      </c>
      <c r="AS2470" s="106">
        <v>42348</v>
      </c>
    </row>
    <row r="2471" spans="40:45" x14ac:dyDescent="0.25">
      <c r="AN2471" s="106" t="s">
        <v>1133</v>
      </c>
      <c r="AO2471" s="106"/>
      <c r="AP2471" s="106"/>
      <c r="AQ2471" s="106" t="s">
        <v>3</v>
      </c>
      <c r="AR2471" s="106" t="s">
        <v>1022</v>
      </c>
      <c r="AS2471" s="106">
        <v>947449</v>
      </c>
    </row>
    <row r="2472" spans="40:45" x14ac:dyDescent="0.25">
      <c r="AN2472" s="106" t="s">
        <v>1114</v>
      </c>
      <c r="AO2472" s="106"/>
      <c r="AP2472" s="106"/>
      <c r="AQ2472" s="106" t="s">
        <v>1030</v>
      </c>
      <c r="AR2472" s="106" t="s">
        <v>1097</v>
      </c>
      <c r="AS2472" s="106">
        <v>163924</v>
      </c>
    </row>
    <row r="2473" spans="40:45" x14ac:dyDescent="0.25">
      <c r="AN2473" s="106" t="s">
        <v>1114</v>
      </c>
      <c r="AO2473" s="106"/>
      <c r="AP2473" s="106"/>
      <c r="AQ2473" s="106" t="s">
        <v>1031</v>
      </c>
      <c r="AR2473" s="106" t="s">
        <v>1097</v>
      </c>
      <c r="AS2473" s="106">
        <v>53077</v>
      </c>
    </row>
    <row r="2474" spans="40:45" x14ac:dyDescent="0.25">
      <c r="AN2474" s="106" t="s">
        <v>1114</v>
      </c>
      <c r="AO2474" s="106"/>
      <c r="AP2474" s="106"/>
      <c r="AQ2474" s="106" t="s">
        <v>1032</v>
      </c>
      <c r="AR2474" s="106" t="s">
        <v>1097</v>
      </c>
      <c r="AS2474" s="106">
        <v>39496</v>
      </c>
    </row>
    <row r="2475" spans="40:45" x14ac:dyDescent="0.25">
      <c r="AN2475" s="106" t="s">
        <v>1114</v>
      </c>
      <c r="AO2475" s="106"/>
      <c r="AP2475" s="106"/>
      <c r="AQ2475" s="106" t="s">
        <v>1033</v>
      </c>
      <c r="AR2475" s="106" t="s">
        <v>1097</v>
      </c>
      <c r="AS2475" s="106">
        <v>34298</v>
      </c>
    </row>
    <row r="2476" spans="40:45" x14ac:dyDescent="0.25">
      <c r="AN2476" s="106" t="s">
        <v>1114</v>
      </c>
      <c r="AO2476" s="106"/>
      <c r="AP2476" s="106"/>
      <c r="AQ2476" s="106" t="s">
        <v>1034</v>
      </c>
      <c r="AR2476" s="106" t="s">
        <v>1097</v>
      </c>
      <c r="AS2476" s="106">
        <v>27979</v>
      </c>
    </row>
    <row r="2477" spans="40:45" x14ac:dyDescent="0.25">
      <c r="AN2477" s="106" t="s">
        <v>1114</v>
      </c>
      <c r="AO2477" s="106"/>
      <c r="AP2477" s="106"/>
      <c r="AQ2477" s="106" t="s">
        <v>1035</v>
      </c>
      <c r="AR2477" s="106" t="s">
        <v>1097</v>
      </c>
      <c r="AS2477" s="106">
        <v>15795</v>
      </c>
    </row>
    <row r="2478" spans="40:45" x14ac:dyDescent="0.25">
      <c r="AN2478" s="106" t="s">
        <v>1114</v>
      </c>
      <c r="AO2478" s="106"/>
      <c r="AP2478" s="106"/>
      <c r="AQ2478" s="106" t="s">
        <v>1036</v>
      </c>
      <c r="AR2478" s="106" t="s">
        <v>1097</v>
      </c>
      <c r="AS2478" s="106">
        <v>11302</v>
      </c>
    </row>
    <row r="2479" spans="40:45" x14ac:dyDescent="0.25">
      <c r="AN2479" s="106" t="s">
        <v>1114</v>
      </c>
      <c r="AO2479" s="106"/>
      <c r="AP2479" s="106"/>
      <c r="AQ2479" s="106" t="s">
        <v>1037</v>
      </c>
      <c r="AR2479" s="106" t="s">
        <v>1097</v>
      </c>
      <c r="AS2479" s="106">
        <v>41741</v>
      </c>
    </row>
    <row r="2480" spans="40:45" x14ac:dyDescent="0.25">
      <c r="AN2480" s="106" t="s">
        <v>1114</v>
      </c>
      <c r="AO2480" s="106"/>
      <c r="AP2480" s="106"/>
      <c r="AQ2480" s="106" t="s">
        <v>1038</v>
      </c>
      <c r="AR2480" s="106" t="s">
        <v>1097</v>
      </c>
      <c r="AS2480" s="106">
        <v>106053</v>
      </c>
    </row>
    <row r="2481" spans="40:45" x14ac:dyDescent="0.25">
      <c r="AN2481" s="106" t="s">
        <v>1114</v>
      </c>
      <c r="AO2481" s="106"/>
      <c r="AP2481" s="106"/>
      <c r="AQ2481" s="106" t="s">
        <v>3</v>
      </c>
      <c r="AR2481" s="106" t="s">
        <v>1097</v>
      </c>
      <c r="AS2481" s="106">
        <v>493665</v>
      </c>
    </row>
    <row r="2482" spans="40:45" x14ac:dyDescent="0.25">
      <c r="AN2482" s="106" t="s">
        <v>1011</v>
      </c>
      <c r="AO2482" s="106" t="s">
        <v>1117</v>
      </c>
      <c r="AP2482" s="106"/>
      <c r="AQ2482" s="106" t="s">
        <v>1030</v>
      </c>
      <c r="AR2482" s="106" t="s">
        <v>1097</v>
      </c>
      <c r="AS2482" s="106">
        <v>15188</v>
      </c>
    </row>
    <row r="2483" spans="40:45" x14ac:dyDescent="0.25">
      <c r="AN2483" s="106" t="s">
        <v>1011</v>
      </c>
      <c r="AO2483" s="106" t="s">
        <v>1117</v>
      </c>
      <c r="AP2483" s="106"/>
      <c r="AQ2483" s="106" t="s">
        <v>1031</v>
      </c>
      <c r="AR2483" s="106" t="s">
        <v>1097</v>
      </c>
      <c r="AS2483" s="106">
        <v>5082</v>
      </c>
    </row>
    <row r="2484" spans="40:45" x14ac:dyDescent="0.25">
      <c r="AN2484" s="106" t="s">
        <v>1011</v>
      </c>
      <c r="AO2484" s="106" t="s">
        <v>1117</v>
      </c>
      <c r="AP2484" s="106"/>
      <c r="AQ2484" s="106" t="s">
        <v>1032</v>
      </c>
      <c r="AR2484" s="106" t="s">
        <v>1097</v>
      </c>
      <c r="AS2484" s="106">
        <v>7091</v>
      </c>
    </row>
    <row r="2485" spans="40:45" x14ac:dyDescent="0.25">
      <c r="AN2485" s="106" t="s">
        <v>1011</v>
      </c>
      <c r="AO2485" s="106" t="s">
        <v>1117</v>
      </c>
      <c r="AP2485" s="106"/>
      <c r="AQ2485" s="106" t="s">
        <v>1033</v>
      </c>
      <c r="AR2485" s="106" t="s">
        <v>1097</v>
      </c>
      <c r="AS2485" s="106">
        <v>24526</v>
      </c>
    </row>
    <row r="2486" spans="40:45" x14ac:dyDescent="0.25">
      <c r="AN2486" s="106" t="s">
        <v>1011</v>
      </c>
      <c r="AO2486" s="106" t="s">
        <v>1117</v>
      </c>
      <c r="AP2486" s="106"/>
      <c r="AQ2486" s="106" t="s">
        <v>1034</v>
      </c>
      <c r="AR2486" s="106" t="s">
        <v>1097</v>
      </c>
      <c r="AS2486" s="106">
        <v>6228</v>
      </c>
    </row>
    <row r="2487" spans="40:45" x14ac:dyDescent="0.25">
      <c r="AN2487" s="106" t="s">
        <v>1011</v>
      </c>
      <c r="AO2487" s="106" t="s">
        <v>1117</v>
      </c>
      <c r="AP2487" s="106"/>
      <c r="AQ2487" s="106" t="s">
        <v>1035</v>
      </c>
      <c r="AR2487" s="106" t="s">
        <v>1097</v>
      </c>
      <c r="AS2487" s="106">
        <v>12742</v>
      </c>
    </row>
    <row r="2488" spans="40:45" x14ac:dyDescent="0.25">
      <c r="AN2488" s="106" t="s">
        <v>1011</v>
      </c>
      <c r="AO2488" s="106" t="s">
        <v>1117</v>
      </c>
      <c r="AP2488" s="106"/>
      <c r="AQ2488" s="106" t="s">
        <v>1036</v>
      </c>
      <c r="AR2488" s="106" t="s">
        <v>1097</v>
      </c>
      <c r="AS2488" s="106">
        <v>9495</v>
      </c>
    </row>
    <row r="2489" spans="40:45" x14ac:dyDescent="0.25">
      <c r="AN2489" s="106" t="s">
        <v>1011</v>
      </c>
      <c r="AO2489" s="106" t="s">
        <v>1117</v>
      </c>
      <c r="AP2489" s="106"/>
      <c r="AQ2489" s="106" t="s">
        <v>1037</v>
      </c>
      <c r="AR2489" s="106" t="s">
        <v>1097</v>
      </c>
      <c r="AS2489" s="106">
        <v>3996</v>
      </c>
    </row>
    <row r="2490" spans="40:45" x14ac:dyDescent="0.25">
      <c r="AN2490" s="106" t="s">
        <v>1011</v>
      </c>
      <c r="AO2490" s="106" t="s">
        <v>1117</v>
      </c>
      <c r="AP2490" s="106"/>
      <c r="AQ2490" s="106" t="s">
        <v>1038</v>
      </c>
      <c r="AR2490" s="106" t="s">
        <v>1097</v>
      </c>
      <c r="AS2490" s="106">
        <v>23887</v>
      </c>
    </row>
    <row r="2491" spans="40:45" x14ac:dyDescent="0.25">
      <c r="AN2491" s="106" t="s">
        <v>1011</v>
      </c>
      <c r="AO2491" s="106"/>
      <c r="AP2491" s="106"/>
      <c r="AQ2491" s="106" t="s">
        <v>3</v>
      </c>
      <c r="AR2491" s="106" t="s">
        <v>1097</v>
      </c>
      <c r="AS2491" s="106">
        <v>108234</v>
      </c>
    </row>
    <row r="2492" spans="40:45" x14ac:dyDescent="0.25">
      <c r="AN2492" s="106" t="s">
        <v>1139</v>
      </c>
      <c r="AO2492" s="106" t="s">
        <v>1117</v>
      </c>
      <c r="AP2492" s="106"/>
      <c r="AQ2492" s="106" t="s">
        <v>1030</v>
      </c>
      <c r="AR2492" s="106" t="s">
        <v>1097</v>
      </c>
      <c r="AS2492" s="106">
        <v>13979</v>
      </c>
    </row>
    <row r="2493" spans="40:45" x14ac:dyDescent="0.25">
      <c r="AN2493" s="106" t="s">
        <v>1139</v>
      </c>
      <c r="AO2493" s="106" t="s">
        <v>1117</v>
      </c>
      <c r="AP2493" s="106"/>
      <c r="AQ2493" s="106" t="s">
        <v>1031</v>
      </c>
      <c r="AR2493" s="106" t="s">
        <v>1097</v>
      </c>
      <c r="AS2493" s="106">
        <v>29398</v>
      </c>
    </row>
    <row r="2494" spans="40:45" x14ac:dyDescent="0.25">
      <c r="AN2494" s="106" t="s">
        <v>1139</v>
      </c>
      <c r="AO2494" s="106" t="s">
        <v>1117</v>
      </c>
      <c r="AP2494" s="106"/>
      <c r="AQ2494" s="106" t="s">
        <v>1032</v>
      </c>
      <c r="AR2494" s="106" t="s">
        <v>1097</v>
      </c>
      <c r="AS2494" s="106">
        <v>2018</v>
      </c>
    </row>
    <row r="2495" spans="40:45" x14ac:dyDescent="0.25">
      <c r="AN2495" s="106" t="s">
        <v>1139</v>
      </c>
      <c r="AO2495" s="106" t="s">
        <v>1117</v>
      </c>
      <c r="AP2495" s="106"/>
      <c r="AQ2495" s="106" t="s">
        <v>1033</v>
      </c>
      <c r="AR2495" s="106" t="s">
        <v>1097</v>
      </c>
      <c r="AS2495" s="106">
        <v>2</v>
      </c>
    </row>
    <row r="2496" spans="40:45" x14ac:dyDescent="0.25">
      <c r="AN2496" s="106" t="s">
        <v>1139</v>
      </c>
      <c r="AO2496" s="106" t="s">
        <v>1117</v>
      </c>
      <c r="AP2496" s="106"/>
      <c r="AQ2496" s="106" t="s">
        <v>1034</v>
      </c>
      <c r="AR2496" s="106" t="s">
        <v>1097</v>
      </c>
      <c r="AS2496" s="106">
        <v>2246</v>
      </c>
    </row>
    <row r="2497" spans="40:45" x14ac:dyDescent="0.25">
      <c r="AN2497" s="106" t="s">
        <v>1139</v>
      </c>
      <c r="AO2497" s="106" t="s">
        <v>1117</v>
      </c>
      <c r="AP2497" s="106"/>
      <c r="AQ2497" s="106" t="s">
        <v>1035</v>
      </c>
      <c r="AR2497" s="106" t="s">
        <v>1097</v>
      </c>
      <c r="AS2497" s="106">
        <v>871</v>
      </c>
    </row>
    <row r="2498" spans="40:45" x14ac:dyDescent="0.25">
      <c r="AN2498" s="106" t="s">
        <v>1139</v>
      </c>
      <c r="AO2498" s="106" t="s">
        <v>1117</v>
      </c>
      <c r="AP2498" s="106"/>
      <c r="AQ2498" s="106" t="s">
        <v>1036</v>
      </c>
      <c r="AR2498" s="106" t="s">
        <v>1097</v>
      </c>
      <c r="AS2498" s="106">
        <v>10</v>
      </c>
    </row>
    <row r="2499" spans="40:45" x14ac:dyDescent="0.25">
      <c r="AN2499" s="106" t="s">
        <v>1139</v>
      </c>
      <c r="AO2499" s="106" t="s">
        <v>1117</v>
      </c>
      <c r="AP2499" s="106"/>
      <c r="AQ2499" s="106" t="s">
        <v>1037</v>
      </c>
      <c r="AR2499" s="106" t="s">
        <v>1097</v>
      </c>
      <c r="AS2499" s="106">
        <v>8411</v>
      </c>
    </row>
    <row r="2500" spans="40:45" x14ac:dyDescent="0.25">
      <c r="AN2500" s="106" t="s">
        <v>1139</v>
      </c>
      <c r="AO2500" s="106" t="s">
        <v>1117</v>
      </c>
      <c r="AP2500" s="106"/>
      <c r="AQ2500" s="106" t="s">
        <v>1038</v>
      </c>
      <c r="AR2500" s="106" t="s">
        <v>1097</v>
      </c>
      <c r="AS2500" s="106">
        <v>49047</v>
      </c>
    </row>
    <row r="2501" spans="40:45" x14ac:dyDescent="0.25">
      <c r="AN2501" s="106" t="s">
        <v>1139</v>
      </c>
      <c r="AO2501" s="106"/>
      <c r="AP2501" s="106"/>
      <c r="AQ2501" s="106" t="s">
        <v>3</v>
      </c>
      <c r="AR2501" s="106" t="s">
        <v>1097</v>
      </c>
      <c r="AS2501" s="106">
        <v>105982</v>
      </c>
    </row>
    <row r="2502" spans="40:45" x14ac:dyDescent="0.25">
      <c r="AN2502" s="106" t="s">
        <v>1140</v>
      </c>
      <c r="AO2502" s="106" t="s">
        <v>1117</v>
      </c>
      <c r="AP2502" s="106"/>
      <c r="AQ2502" s="106" t="s">
        <v>1030</v>
      </c>
      <c r="AR2502" s="106" t="s">
        <v>1097</v>
      </c>
      <c r="AS2502" s="106">
        <v>1851</v>
      </c>
    </row>
    <row r="2503" spans="40:45" x14ac:dyDescent="0.25">
      <c r="AN2503" s="106" t="s">
        <v>1140</v>
      </c>
      <c r="AO2503" s="106" t="s">
        <v>1117</v>
      </c>
      <c r="AP2503" s="106"/>
      <c r="AQ2503" s="106" t="s">
        <v>1031</v>
      </c>
      <c r="AR2503" s="106" t="s">
        <v>1097</v>
      </c>
      <c r="AS2503" s="106">
        <v>9640</v>
      </c>
    </row>
    <row r="2504" spans="40:45" x14ac:dyDescent="0.25">
      <c r="AN2504" s="106" t="s">
        <v>1140</v>
      </c>
      <c r="AO2504" s="106" t="s">
        <v>1117</v>
      </c>
      <c r="AP2504" s="106"/>
      <c r="AQ2504" s="106" t="s">
        <v>1032</v>
      </c>
      <c r="AR2504" s="106" t="s">
        <v>1097</v>
      </c>
      <c r="AS2504" s="106">
        <v>20</v>
      </c>
    </row>
    <row r="2505" spans="40:45" x14ac:dyDescent="0.25">
      <c r="AN2505" s="106" t="s">
        <v>1140</v>
      </c>
      <c r="AO2505" s="106" t="s">
        <v>1117</v>
      </c>
      <c r="AP2505" s="106"/>
      <c r="AQ2505" s="106" t="s">
        <v>1033</v>
      </c>
      <c r="AR2505" s="106" t="s">
        <v>1097</v>
      </c>
      <c r="AS2505" s="106">
        <v>54</v>
      </c>
    </row>
    <row r="2506" spans="40:45" x14ac:dyDescent="0.25">
      <c r="AN2506" s="106" t="s">
        <v>1140</v>
      </c>
      <c r="AO2506" s="106" t="s">
        <v>1117</v>
      </c>
      <c r="AP2506" s="106"/>
      <c r="AQ2506" s="106" t="s">
        <v>1034</v>
      </c>
      <c r="AR2506" s="106" t="s">
        <v>1097</v>
      </c>
      <c r="AS2506" s="106">
        <v>5217</v>
      </c>
    </row>
    <row r="2507" spans="40:45" x14ac:dyDescent="0.25">
      <c r="AN2507" s="106" t="s">
        <v>1140</v>
      </c>
      <c r="AO2507" s="106" t="s">
        <v>1117</v>
      </c>
      <c r="AP2507" s="106"/>
      <c r="AQ2507" s="106" t="s">
        <v>1035</v>
      </c>
      <c r="AR2507" s="106" t="s">
        <v>1097</v>
      </c>
      <c r="AS2507" s="106">
        <v>240</v>
      </c>
    </row>
    <row r="2508" spans="40:45" x14ac:dyDescent="0.25">
      <c r="AN2508" s="106" t="s">
        <v>1140</v>
      </c>
      <c r="AO2508" s="106" t="s">
        <v>1117</v>
      </c>
      <c r="AP2508" s="106"/>
      <c r="AQ2508" s="106" t="s">
        <v>1036</v>
      </c>
      <c r="AR2508" s="106" t="s">
        <v>1097</v>
      </c>
      <c r="AS2508" s="106">
        <v>153</v>
      </c>
    </row>
    <row r="2509" spans="40:45" x14ac:dyDescent="0.25">
      <c r="AN2509" s="106" t="s">
        <v>1140</v>
      </c>
      <c r="AO2509" s="106" t="s">
        <v>1117</v>
      </c>
      <c r="AP2509" s="106"/>
      <c r="AQ2509" s="106" t="s">
        <v>1037</v>
      </c>
      <c r="AR2509" s="106" t="s">
        <v>1097</v>
      </c>
      <c r="AS2509" s="106">
        <v>11133</v>
      </c>
    </row>
    <row r="2510" spans="40:45" x14ac:dyDescent="0.25">
      <c r="AN2510" s="106" t="s">
        <v>1140</v>
      </c>
      <c r="AO2510" s="106" t="s">
        <v>1117</v>
      </c>
      <c r="AP2510" s="106"/>
      <c r="AQ2510" s="106" t="s">
        <v>1038</v>
      </c>
      <c r="AR2510" s="106" t="s">
        <v>1097</v>
      </c>
      <c r="AS2510" s="106">
        <v>16729</v>
      </c>
    </row>
    <row r="2511" spans="40:45" x14ac:dyDescent="0.25">
      <c r="AN2511" s="106" t="s">
        <v>1140</v>
      </c>
      <c r="AO2511" s="106"/>
      <c r="AP2511" s="106"/>
      <c r="AQ2511" s="106" t="s">
        <v>3</v>
      </c>
      <c r="AR2511" s="106" t="s">
        <v>1097</v>
      </c>
      <c r="AS2511" s="106">
        <v>45038</v>
      </c>
    </row>
    <row r="2512" spans="40:45" x14ac:dyDescent="0.25">
      <c r="AN2512" s="106" t="s">
        <v>1141</v>
      </c>
      <c r="AO2512" s="106" t="s">
        <v>1117</v>
      </c>
      <c r="AP2512" s="106"/>
      <c r="AQ2512" s="106" t="s">
        <v>1030</v>
      </c>
      <c r="AR2512" s="106" t="s">
        <v>1097</v>
      </c>
      <c r="AS2512" s="106">
        <v>114463</v>
      </c>
    </row>
    <row r="2513" spans="40:45" x14ac:dyDescent="0.25">
      <c r="AN2513" s="106" t="s">
        <v>1141</v>
      </c>
      <c r="AO2513" s="106" t="s">
        <v>1117</v>
      </c>
      <c r="AP2513" s="106"/>
      <c r="AQ2513" s="106" t="s">
        <v>1031</v>
      </c>
      <c r="AR2513" s="106" t="s">
        <v>1097</v>
      </c>
      <c r="AS2513" s="106">
        <v>5889</v>
      </c>
    </row>
    <row r="2514" spans="40:45" x14ac:dyDescent="0.25">
      <c r="AN2514" s="106" t="s">
        <v>1141</v>
      </c>
      <c r="AO2514" s="106" t="s">
        <v>1117</v>
      </c>
      <c r="AP2514" s="106"/>
      <c r="AQ2514" s="106" t="s">
        <v>1032</v>
      </c>
      <c r="AR2514" s="106" t="s">
        <v>1097</v>
      </c>
      <c r="AS2514" s="106">
        <v>14402</v>
      </c>
    </row>
    <row r="2515" spans="40:45" x14ac:dyDescent="0.25">
      <c r="AN2515" s="106" t="s">
        <v>1141</v>
      </c>
      <c r="AO2515" s="106" t="s">
        <v>1117</v>
      </c>
      <c r="AP2515" s="106"/>
      <c r="AQ2515" s="106" t="s">
        <v>1033</v>
      </c>
      <c r="AR2515" s="106" t="s">
        <v>1097</v>
      </c>
      <c r="AS2515" s="106">
        <v>1058</v>
      </c>
    </row>
    <row r="2516" spans="40:45" x14ac:dyDescent="0.25">
      <c r="AN2516" s="106" t="s">
        <v>1141</v>
      </c>
      <c r="AO2516" s="106" t="s">
        <v>1117</v>
      </c>
      <c r="AP2516" s="106"/>
      <c r="AQ2516" s="106" t="s">
        <v>1034</v>
      </c>
      <c r="AR2516" s="106" t="s">
        <v>1097</v>
      </c>
      <c r="AS2516" s="106">
        <v>8</v>
      </c>
    </row>
    <row r="2517" spans="40:45" x14ac:dyDescent="0.25">
      <c r="AN2517" s="106" t="s">
        <v>1141</v>
      </c>
      <c r="AO2517" s="106" t="s">
        <v>1117</v>
      </c>
      <c r="AP2517" s="106"/>
      <c r="AQ2517" s="106" t="s">
        <v>1035</v>
      </c>
      <c r="AR2517" s="106" t="s">
        <v>1097</v>
      </c>
      <c r="AS2517" s="106">
        <v>27</v>
      </c>
    </row>
    <row r="2518" spans="40:45" x14ac:dyDescent="0.25">
      <c r="AN2518" s="106" t="s">
        <v>1141</v>
      </c>
      <c r="AO2518" s="106" t="s">
        <v>1117</v>
      </c>
      <c r="AP2518" s="106"/>
      <c r="AQ2518" s="106" t="s">
        <v>1036</v>
      </c>
      <c r="AR2518" s="106" t="s">
        <v>1097</v>
      </c>
      <c r="AS2518" s="106">
        <v>5</v>
      </c>
    </row>
    <row r="2519" spans="40:45" x14ac:dyDescent="0.25">
      <c r="AN2519" s="106" t="s">
        <v>1141</v>
      </c>
      <c r="AO2519" s="106" t="s">
        <v>1117</v>
      </c>
      <c r="AP2519" s="106"/>
      <c r="AQ2519" s="106" t="s">
        <v>1037</v>
      </c>
      <c r="AR2519" s="106" t="s">
        <v>1097</v>
      </c>
      <c r="AS2519" s="106">
        <v>479</v>
      </c>
    </row>
    <row r="2520" spans="40:45" x14ac:dyDescent="0.25">
      <c r="AN2520" s="106" t="s">
        <v>1141</v>
      </c>
      <c r="AO2520" s="106" t="s">
        <v>1117</v>
      </c>
      <c r="AP2520" s="106"/>
      <c r="AQ2520" s="106" t="s">
        <v>1038</v>
      </c>
      <c r="AR2520" s="106" t="s">
        <v>1097</v>
      </c>
      <c r="AS2520" s="106">
        <v>2853</v>
      </c>
    </row>
    <row r="2521" spans="40:45" x14ac:dyDescent="0.25">
      <c r="AN2521" s="106" t="s">
        <v>1141</v>
      </c>
      <c r="AO2521" s="106"/>
      <c r="AP2521" s="106"/>
      <c r="AQ2521" s="106" t="s">
        <v>3</v>
      </c>
      <c r="AR2521" s="106" t="s">
        <v>1097</v>
      </c>
      <c r="AS2521" s="106">
        <v>139185</v>
      </c>
    </row>
    <row r="2522" spans="40:45" x14ac:dyDescent="0.25">
      <c r="AN2522" s="106" t="s">
        <v>1142</v>
      </c>
      <c r="AO2522" s="106" t="s">
        <v>1117</v>
      </c>
      <c r="AP2522" s="106"/>
      <c r="AQ2522" s="106" t="s">
        <v>1030</v>
      </c>
      <c r="AR2522" s="106" t="s">
        <v>1097</v>
      </c>
      <c r="AS2522" s="106">
        <v>381</v>
      </c>
    </row>
    <row r="2523" spans="40:45" x14ac:dyDescent="0.25">
      <c r="AN2523" s="106" t="s">
        <v>1142</v>
      </c>
      <c r="AO2523" s="106" t="s">
        <v>1117</v>
      </c>
      <c r="AP2523" s="106"/>
      <c r="AQ2523" s="106" t="s">
        <v>1031</v>
      </c>
      <c r="AR2523" s="106" t="s">
        <v>1097</v>
      </c>
      <c r="AS2523" s="106">
        <v>2262</v>
      </c>
    </row>
    <row r="2524" spans="40:45" x14ac:dyDescent="0.25">
      <c r="AN2524" s="106" t="s">
        <v>1142</v>
      </c>
      <c r="AO2524" s="106" t="s">
        <v>1117</v>
      </c>
      <c r="AP2524" s="106"/>
      <c r="AQ2524" s="106" t="s">
        <v>1032</v>
      </c>
      <c r="AR2524" s="106" t="s">
        <v>1097</v>
      </c>
      <c r="AS2524" s="106">
        <v>8937</v>
      </c>
    </row>
    <row r="2525" spans="40:45" x14ac:dyDescent="0.25">
      <c r="AN2525" s="106" t="s">
        <v>1142</v>
      </c>
      <c r="AO2525" s="106" t="s">
        <v>1117</v>
      </c>
      <c r="AP2525" s="106"/>
      <c r="AQ2525" s="106" t="s">
        <v>1033</v>
      </c>
      <c r="AR2525" s="106" t="s">
        <v>1097</v>
      </c>
      <c r="AS2525" s="106">
        <v>8492</v>
      </c>
    </row>
    <row r="2526" spans="40:45" x14ac:dyDescent="0.25">
      <c r="AN2526" s="106" t="s">
        <v>1142</v>
      </c>
      <c r="AO2526" s="106" t="s">
        <v>1117</v>
      </c>
      <c r="AP2526" s="106"/>
      <c r="AQ2526" s="106" t="s">
        <v>1034</v>
      </c>
      <c r="AR2526" s="106" t="s">
        <v>1097</v>
      </c>
      <c r="AS2526" s="106">
        <v>9929</v>
      </c>
    </row>
    <row r="2527" spans="40:45" x14ac:dyDescent="0.25">
      <c r="AN2527" s="106" t="s">
        <v>1142</v>
      </c>
      <c r="AO2527" s="106" t="s">
        <v>1117</v>
      </c>
      <c r="AP2527" s="106"/>
      <c r="AQ2527" s="106" t="s">
        <v>1035</v>
      </c>
      <c r="AR2527" s="106" t="s">
        <v>1097</v>
      </c>
      <c r="AS2527" s="106">
        <v>1621</v>
      </c>
    </row>
    <row r="2528" spans="40:45" x14ac:dyDescent="0.25">
      <c r="AN2528" s="106" t="s">
        <v>1142</v>
      </c>
      <c r="AO2528" s="106" t="s">
        <v>1117</v>
      </c>
      <c r="AP2528" s="106"/>
      <c r="AQ2528" s="106" t="s">
        <v>1036</v>
      </c>
      <c r="AR2528" s="106" t="s">
        <v>1097</v>
      </c>
      <c r="AS2528" s="106">
        <v>497</v>
      </c>
    </row>
    <row r="2529" spans="40:45" x14ac:dyDescent="0.25">
      <c r="AN2529" s="106" t="s">
        <v>1142</v>
      </c>
      <c r="AO2529" s="106" t="s">
        <v>1117</v>
      </c>
      <c r="AP2529" s="106"/>
      <c r="AQ2529" s="106" t="s">
        <v>1037</v>
      </c>
      <c r="AR2529" s="106" t="s">
        <v>1097</v>
      </c>
      <c r="AS2529" s="106">
        <v>16925</v>
      </c>
    </row>
    <row r="2530" spans="40:45" x14ac:dyDescent="0.25">
      <c r="AN2530" s="106" t="s">
        <v>1142</v>
      </c>
      <c r="AO2530" s="106" t="s">
        <v>1117</v>
      </c>
      <c r="AP2530" s="106"/>
      <c r="AQ2530" s="106" t="s">
        <v>1038</v>
      </c>
      <c r="AR2530" s="106" t="s">
        <v>1097</v>
      </c>
      <c r="AS2530" s="106">
        <v>10545</v>
      </c>
    </row>
    <row r="2531" spans="40:45" x14ac:dyDescent="0.25">
      <c r="AN2531" s="106" t="s">
        <v>1142</v>
      </c>
      <c r="AO2531" s="106"/>
      <c r="AP2531" s="106"/>
      <c r="AQ2531" s="106" t="s">
        <v>3</v>
      </c>
      <c r="AR2531" s="106" t="s">
        <v>1097</v>
      </c>
      <c r="AS2531" s="106">
        <v>59590</v>
      </c>
    </row>
    <row r="2532" spans="40:45" x14ac:dyDescent="0.25">
      <c r="AN2532" s="106" t="s">
        <v>1143</v>
      </c>
      <c r="AO2532" s="106" t="s">
        <v>1117</v>
      </c>
      <c r="AP2532" s="106"/>
      <c r="AQ2532" s="106" t="s">
        <v>1030</v>
      </c>
      <c r="AR2532" s="106" t="s">
        <v>1097</v>
      </c>
      <c r="AS2532" s="106">
        <v>12004</v>
      </c>
    </row>
    <row r="2533" spans="40:45" x14ac:dyDescent="0.25">
      <c r="AN2533" s="106" t="s">
        <v>1143</v>
      </c>
      <c r="AO2533" s="106" t="s">
        <v>1117</v>
      </c>
      <c r="AP2533" s="106"/>
      <c r="AQ2533" s="106" t="s">
        <v>1031</v>
      </c>
      <c r="AR2533" s="106" t="s">
        <v>1097</v>
      </c>
      <c r="AS2533" s="106">
        <v>617</v>
      </c>
    </row>
    <row r="2534" spans="40:45" x14ac:dyDescent="0.25">
      <c r="AN2534" s="106" t="s">
        <v>1143</v>
      </c>
      <c r="AO2534" s="106" t="s">
        <v>1117</v>
      </c>
      <c r="AP2534" s="106"/>
      <c r="AQ2534" s="106" t="s">
        <v>1032</v>
      </c>
      <c r="AR2534" s="106" t="s">
        <v>1097</v>
      </c>
      <c r="AS2534" s="106">
        <v>4822</v>
      </c>
    </row>
    <row r="2535" spans="40:45" x14ac:dyDescent="0.25">
      <c r="AN2535" s="106" t="s">
        <v>1143</v>
      </c>
      <c r="AO2535" s="106" t="s">
        <v>1117</v>
      </c>
      <c r="AP2535" s="106"/>
      <c r="AQ2535" s="106" t="s">
        <v>1033</v>
      </c>
      <c r="AR2535" s="106" t="s">
        <v>1097</v>
      </c>
      <c r="AS2535" s="106">
        <v>149</v>
      </c>
    </row>
    <row r="2536" spans="40:45" x14ac:dyDescent="0.25">
      <c r="AN2536" s="106" t="s">
        <v>1143</v>
      </c>
      <c r="AO2536" s="106" t="s">
        <v>1117</v>
      </c>
      <c r="AP2536" s="106"/>
      <c r="AQ2536" s="106" t="s">
        <v>1034</v>
      </c>
      <c r="AR2536" s="106" t="s">
        <v>1097</v>
      </c>
      <c r="AS2536" s="106">
        <v>3295</v>
      </c>
    </row>
    <row r="2537" spans="40:45" x14ac:dyDescent="0.25">
      <c r="AN2537" s="106" t="s">
        <v>1143</v>
      </c>
      <c r="AO2537" s="106" t="s">
        <v>1117</v>
      </c>
      <c r="AP2537" s="106"/>
      <c r="AQ2537" s="106" t="s">
        <v>1035</v>
      </c>
      <c r="AR2537" s="106" t="s">
        <v>1097</v>
      </c>
      <c r="AS2537" s="106">
        <v>257</v>
      </c>
    </row>
    <row r="2538" spans="40:45" x14ac:dyDescent="0.25">
      <c r="AN2538" s="106" t="s">
        <v>1143</v>
      </c>
      <c r="AO2538" s="106" t="s">
        <v>1117</v>
      </c>
      <c r="AP2538" s="106"/>
      <c r="AQ2538" s="106" t="s">
        <v>1036</v>
      </c>
      <c r="AR2538" s="106" t="s">
        <v>1097</v>
      </c>
      <c r="AS2538" s="106">
        <v>658</v>
      </c>
    </row>
    <row r="2539" spans="40:45" x14ac:dyDescent="0.25">
      <c r="AN2539" s="106" t="s">
        <v>1143</v>
      </c>
      <c r="AO2539" s="106" t="s">
        <v>1117</v>
      </c>
      <c r="AP2539" s="106"/>
      <c r="AQ2539" s="106" t="s">
        <v>1037</v>
      </c>
      <c r="AR2539" s="106" t="s">
        <v>1097</v>
      </c>
      <c r="AS2539" s="106">
        <v>323</v>
      </c>
    </row>
    <row r="2540" spans="40:45" x14ac:dyDescent="0.25">
      <c r="AN2540" s="106" t="s">
        <v>1143</v>
      </c>
      <c r="AO2540" s="106" t="s">
        <v>1117</v>
      </c>
      <c r="AP2540" s="106"/>
      <c r="AQ2540" s="106" t="s">
        <v>1038</v>
      </c>
      <c r="AR2540" s="106" t="s">
        <v>1097</v>
      </c>
      <c r="AS2540" s="106">
        <v>1236</v>
      </c>
    </row>
    <row r="2541" spans="40:45" x14ac:dyDescent="0.25">
      <c r="AN2541" s="106" t="s">
        <v>1143</v>
      </c>
      <c r="AO2541" s="106"/>
      <c r="AP2541" s="106"/>
      <c r="AQ2541" s="106" t="s">
        <v>3</v>
      </c>
      <c r="AR2541" s="106" t="s">
        <v>1097</v>
      </c>
      <c r="AS2541" s="106">
        <v>23362</v>
      </c>
    </row>
    <row r="2542" spans="40:45" x14ac:dyDescent="0.25">
      <c r="AN2542" s="106" t="s">
        <v>1144</v>
      </c>
      <c r="AO2542" s="106" t="s">
        <v>1145</v>
      </c>
      <c r="AP2542" s="106"/>
      <c r="AQ2542" s="106" t="s">
        <v>1030</v>
      </c>
      <c r="AR2542" s="106" t="s">
        <v>1097</v>
      </c>
      <c r="AS2542" s="106">
        <v>163</v>
      </c>
    </row>
    <row r="2543" spans="40:45" x14ac:dyDescent="0.25">
      <c r="AN2543" s="106" t="s">
        <v>1144</v>
      </c>
      <c r="AO2543" s="106" t="s">
        <v>1145</v>
      </c>
      <c r="AP2543" s="106"/>
      <c r="AQ2543" s="106" t="s">
        <v>1031</v>
      </c>
      <c r="AR2543" s="106" t="s">
        <v>1097</v>
      </c>
      <c r="AS2543" s="106">
        <v>26</v>
      </c>
    </row>
    <row r="2544" spans="40:45" x14ac:dyDescent="0.25">
      <c r="AN2544" s="106" t="s">
        <v>1144</v>
      </c>
      <c r="AO2544" s="106" t="s">
        <v>1145</v>
      </c>
      <c r="AP2544" s="106"/>
      <c r="AQ2544" s="106" t="s">
        <v>1032</v>
      </c>
      <c r="AR2544" s="106" t="s">
        <v>1097</v>
      </c>
      <c r="AS2544" s="106">
        <v>281</v>
      </c>
    </row>
    <row r="2545" spans="40:45" x14ac:dyDescent="0.25">
      <c r="AN2545" s="106" t="s">
        <v>1144</v>
      </c>
      <c r="AO2545" s="106" t="s">
        <v>1145</v>
      </c>
      <c r="AP2545" s="106"/>
      <c r="AQ2545" s="106" t="s">
        <v>1033</v>
      </c>
      <c r="AR2545" s="106" t="s">
        <v>1097</v>
      </c>
      <c r="AS2545" s="106">
        <v>20</v>
      </c>
    </row>
    <row r="2546" spans="40:45" x14ac:dyDescent="0.25">
      <c r="AN2546" s="106" t="s">
        <v>1144</v>
      </c>
      <c r="AO2546" s="106" t="s">
        <v>1145</v>
      </c>
      <c r="AP2546" s="106"/>
      <c r="AQ2546" s="106" t="s">
        <v>1034</v>
      </c>
      <c r="AR2546" s="106" t="s">
        <v>1097</v>
      </c>
      <c r="AS2546" s="106">
        <v>24</v>
      </c>
    </row>
    <row r="2547" spans="40:45" x14ac:dyDescent="0.25">
      <c r="AN2547" s="106" t="s">
        <v>1144</v>
      </c>
      <c r="AO2547" s="106" t="s">
        <v>1145</v>
      </c>
      <c r="AP2547" s="106"/>
      <c r="AQ2547" s="106" t="s">
        <v>1035</v>
      </c>
      <c r="AR2547" s="106" t="s">
        <v>1097</v>
      </c>
      <c r="AS2547" s="106">
        <v>1931</v>
      </c>
    </row>
    <row r="2548" spans="40:45" x14ac:dyDescent="0.25">
      <c r="AN2548" s="106" t="s">
        <v>1144</v>
      </c>
      <c r="AO2548" s="106" t="s">
        <v>1145</v>
      </c>
      <c r="AP2548" s="106"/>
      <c r="AQ2548" s="106" t="s">
        <v>1036</v>
      </c>
      <c r="AR2548" s="106" t="s">
        <v>1097</v>
      </c>
      <c r="AS2548" s="106">
        <v>188</v>
      </c>
    </row>
    <row r="2549" spans="40:45" x14ac:dyDescent="0.25">
      <c r="AN2549" s="106" t="s">
        <v>1144</v>
      </c>
      <c r="AO2549" s="106" t="s">
        <v>1145</v>
      </c>
      <c r="AP2549" s="106"/>
      <c r="AQ2549" s="106" t="s">
        <v>1037</v>
      </c>
      <c r="AR2549" s="106" t="s">
        <v>1097</v>
      </c>
      <c r="AS2549" s="106">
        <v>105</v>
      </c>
    </row>
    <row r="2550" spans="40:45" x14ac:dyDescent="0.25">
      <c r="AN2550" s="106" t="s">
        <v>1144</v>
      </c>
      <c r="AO2550" s="106" t="s">
        <v>1145</v>
      </c>
      <c r="AP2550" s="106"/>
      <c r="AQ2550" s="106" t="s">
        <v>1038</v>
      </c>
      <c r="AR2550" s="106" t="s">
        <v>1097</v>
      </c>
      <c r="AS2550" s="106">
        <v>150</v>
      </c>
    </row>
    <row r="2551" spans="40:45" x14ac:dyDescent="0.25">
      <c r="AN2551" s="106" t="s">
        <v>1144</v>
      </c>
      <c r="AO2551" s="106"/>
      <c r="AP2551" s="106"/>
      <c r="AQ2551" s="106" t="s">
        <v>3</v>
      </c>
      <c r="AR2551" s="106" t="s">
        <v>1097</v>
      </c>
      <c r="AS2551" s="106">
        <v>2889</v>
      </c>
    </row>
    <row r="2552" spans="40:45" x14ac:dyDescent="0.25">
      <c r="AN2552" s="106" t="s">
        <v>1144</v>
      </c>
      <c r="AO2552" s="106" t="s">
        <v>907</v>
      </c>
      <c r="AP2552" s="106"/>
      <c r="AQ2552" s="106" t="s">
        <v>1030</v>
      </c>
      <c r="AR2552" s="106" t="s">
        <v>1087</v>
      </c>
      <c r="AS2552" s="106">
        <v>6197</v>
      </c>
    </row>
    <row r="2553" spans="40:45" x14ac:dyDescent="0.25">
      <c r="AN2553" s="106" t="s">
        <v>1144</v>
      </c>
      <c r="AO2553" s="106" t="s">
        <v>907</v>
      </c>
      <c r="AP2553" s="106"/>
      <c r="AQ2553" s="106" t="s">
        <v>1031</v>
      </c>
      <c r="AR2553" s="106" t="s">
        <v>1087</v>
      </c>
      <c r="AS2553" s="106">
        <v>862</v>
      </c>
    </row>
    <row r="2554" spans="40:45" x14ac:dyDescent="0.25">
      <c r="AN2554" s="106" t="s">
        <v>1144</v>
      </c>
      <c r="AO2554" s="106" t="s">
        <v>907</v>
      </c>
      <c r="AP2554" s="106"/>
      <c r="AQ2554" s="106" t="s">
        <v>1032</v>
      </c>
      <c r="AR2554" s="106" t="s">
        <v>1087</v>
      </c>
      <c r="AS2554" s="106">
        <v>8706</v>
      </c>
    </row>
    <row r="2555" spans="40:45" x14ac:dyDescent="0.25">
      <c r="AN2555" s="106" t="s">
        <v>1144</v>
      </c>
      <c r="AO2555" s="106" t="s">
        <v>907</v>
      </c>
      <c r="AP2555" s="106"/>
      <c r="AQ2555" s="106" t="s">
        <v>1033</v>
      </c>
      <c r="AR2555" s="106" t="s">
        <v>1087</v>
      </c>
      <c r="AS2555" s="106">
        <v>641</v>
      </c>
    </row>
    <row r="2556" spans="40:45" x14ac:dyDescent="0.25">
      <c r="AN2556" s="106" t="s">
        <v>1144</v>
      </c>
      <c r="AO2556" s="106" t="s">
        <v>907</v>
      </c>
      <c r="AP2556" s="106"/>
      <c r="AQ2556" s="106" t="s">
        <v>1034</v>
      </c>
      <c r="AR2556" s="106" t="s">
        <v>1087</v>
      </c>
      <c r="AS2556" s="106">
        <v>658</v>
      </c>
    </row>
    <row r="2557" spans="40:45" x14ac:dyDescent="0.25">
      <c r="AN2557" s="106" t="s">
        <v>1144</v>
      </c>
      <c r="AO2557" s="106" t="s">
        <v>907</v>
      </c>
      <c r="AP2557" s="106"/>
      <c r="AQ2557" s="106" t="s">
        <v>1035</v>
      </c>
      <c r="AR2557" s="106" t="s">
        <v>1087</v>
      </c>
      <c r="AS2557" s="106">
        <v>56301</v>
      </c>
    </row>
    <row r="2558" spans="40:45" x14ac:dyDescent="0.25">
      <c r="AN2558" s="106" t="s">
        <v>1144</v>
      </c>
      <c r="AO2558" s="106" t="s">
        <v>907</v>
      </c>
      <c r="AP2558" s="106"/>
      <c r="AQ2558" s="106" t="s">
        <v>1036</v>
      </c>
      <c r="AR2558" s="106" t="s">
        <v>1087</v>
      </c>
      <c r="AS2558" s="106">
        <v>6145</v>
      </c>
    </row>
    <row r="2559" spans="40:45" x14ac:dyDescent="0.25">
      <c r="AN2559" s="106" t="s">
        <v>1144</v>
      </c>
      <c r="AO2559" s="106" t="s">
        <v>907</v>
      </c>
      <c r="AP2559" s="106"/>
      <c r="AQ2559" s="106" t="s">
        <v>1037</v>
      </c>
      <c r="AR2559" s="106" t="s">
        <v>1087</v>
      </c>
      <c r="AS2559" s="106">
        <v>3138</v>
      </c>
    </row>
    <row r="2560" spans="40:45" x14ac:dyDescent="0.25">
      <c r="AN2560" s="106" t="s">
        <v>1144</v>
      </c>
      <c r="AO2560" s="106" t="s">
        <v>907</v>
      </c>
      <c r="AP2560" s="106"/>
      <c r="AQ2560" s="106" t="s">
        <v>1038</v>
      </c>
      <c r="AR2560" s="106" t="s">
        <v>1087</v>
      </c>
      <c r="AS2560" s="106">
        <v>4439</v>
      </c>
    </row>
    <row r="2561" spans="40:45" x14ac:dyDescent="0.25">
      <c r="AN2561" s="106" t="s">
        <v>1144</v>
      </c>
      <c r="AO2561" s="106"/>
      <c r="AP2561" s="106"/>
      <c r="AQ2561" s="106" t="s">
        <v>3</v>
      </c>
      <c r="AR2561" s="106" t="s">
        <v>1087</v>
      </c>
      <c r="AS2561" s="106">
        <v>87087</v>
      </c>
    </row>
    <row r="2562" spans="40:45" x14ac:dyDescent="0.25">
      <c r="AN2562" s="106" t="s">
        <v>1010</v>
      </c>
      <c r="AO2562" s="106" t="s">
        <v>1145</v>
      </c>
      <c r="AP2562" s="106"/>
      <c r="AQ2562" s="106" t="s">
        <v>1030</v>
      </c>
      <c r="AR2562" s="106" t="s">
        <v>1097</v>
      </c>
      <c r="AS2562" s="106">
        <v>418</v>
      </c>
    </row>
    <row r="2563" spans="40:45" x14ac:dyDescent="0.25">
      <c r="AN2563" s="106" t="s">
        <v>1010</v>
      </c>
      <c r="AO2563" s="106" t="s">
        <v>1145</v>
      </c>
      <c r="AP2563" s="106"/>
      <c r="AQ2563" s="106" t="s">
        <v>1031</v>
      </c>
      <c r="AR2563" s="106" t="s">
        <v>1097</v>
      </c>
      <c r="AS2563" s="106">
        <v>440</v>
      </c>
    </row>
    <row r="2564" spans="40:45" x14ac:dyDescent="0.25">
      <c r="AN2564" s="106" t="s">
        <v>1010</v>
      </c>
      <c r="AO2564" s="106" t="s">
        <v>1145</v>
      </c>
      <c r="AP2564" s="106"/>
      <c r="AQ2564" s="106" t="s">
        <v>1032</v>
      </c>
      <c r="AR2564" s="106" t="s">
        <v>1097</v>
      </c>
      <c r="AS2564" s="106">
        <v>12</v>
      </c>
    </row>
    <row r="2565" spans="40:45" x14ac:dyDescent="0.25">
      <c r="AN2565" s="106" t="s">
        <v>1010</v>
      </c>
      <c r="AO2565" s="106" t="s">
        <v>1145</v>
      </c>
      <c r="AP2565" s="106"/>
      <c r="AQ2565" s="106" t="s">
        <v>1033</v>
      </c>
      <c r="AR2565" s="106" t="s">
        <v>1097</v>
      </c>
      <c r="AS2565" s="106">
        <v>381</v>
      </c>
    </row>
    <row r="2566" spans="40:45" x14ac:dyDescent="0.25">
      <c r="AN2566" s="106" t="s">
        <v>1010</v>
      </c>
      <c r="AO2566" s="106" t="s">
        <v>1145</v>
      </c>
      <c r="AP2566" s="106"/>
      <c r="AQ2566" s="106" t="s">
        <v>1034</v>
      </c>
      <c r="AR2566" s="106" t="s">
        <v>1097</v>
      </c>
      <c r="AS2566" s="106">
        <v>969</v>
      </c>
    </row>
    <row r="2567" spans="40:45" x14ac:dyDescent="0.25">
      <c r="AN2567" s="106" t="s">
        <v>1010</v>
      </c>
      <c r="AO2567" s="106" t="s">
        <v>1145</v>
      </c>
      <c r="AP2567" s="106"/>
      <c r="AQ2567" s="106" t="s">
        <v>1035</v>
      </c>
      <c r="AR2567" s="106" t="s">
        <v>1097</v>
      </c>
      <c r="AS2567" s="106">
        <v>550</v>
      </c>
    </row>
    <row r="2568" spans="40:45" x14ac:dyDescent="0.25">
      <c r="AN2568" s="106" t="s">
        <v>1010</v>
      </c>
      <c r="AO2568" s="106" t="s">
        <v>1145</v>
      </c>
      <c r="AP2568" s="106"/>
      <c r="AQ2568" s="106" t="s">
        <v>1036</v>
      </c>
      <c r="AR2568" s="106" t="s">
        <v>1097</v>
      </c>
      <c r="AS2568" s="106">
        <v>402</v>
      </c>
    </row>
    <row r="2569" spans="40:45" x14ac:dyDescent="0.25">
      <c r="AN2569" s="106" t="s">
        <v>1010</v>
      </c>
      <c r="AO2569" s="106" t="s">
        <v>1145</v>
      </c>
      <c r="AP2569" s="106"/>
      <c r="AQ2569" s="106" t="s">
        <v>1037</v>
      </c>
      <c r="AR2569" s="106" t="s">
        <v>1097</v>
      </c>
      <c r="AS2569" s="106">
        <v>303</v>
      </c>
    </row>
    <row r="2570" spans="40:45" x14ac:dyDescent="0.25">
      <c r="AN2570" s="106" t="s">
        <v>1010</v>
      </c>
      <c r="AO2570" s="106" t="s">
        <v>1145</v>
      </c>
      <c r="AP2570" s="106"/>
      <c r="AQ2570" s="106" t="s">
        <v>1038</v>
      </c>
      <c r="AR2570" s="106" t="s">
        <v>1097</v>
      </c>
      <c r="AS2570" s="106">
        <v>566</v>
      </c>
    </row>
    <row r="2571" spans="40:45" x14ac:dyDescent="0.25">
      <c r="AN2571" s="106" t="s">
        <v>1010</v>
      </c>
      <c r="AO2571" s="106"/>
      <c r="AP2571" s="106"/>
      <c r="AQ2571" s="106" t="s">
        <v>3</v>
      </c>
      <c r="AR2571" s="106" t="s">
        <v>1097</v>
      </c>
      <c r="AS2571" s="106">
        <v>4041</v>
      </c>
    </row>
    <row r="2572" spans="40:45" x14ac:dyDescent="0.25">
      <c r="AN2572" s="106" t="s">
        <v>1010</v>
      </c>
      <c r="AO2572" s="106" t="s">
        <v>907</v>
      </c>
      <c r="AP2572" s="106"/>
      <c r="AQ2572" s="106" t="s">
        <v>1030</v>
      </c>
      <c r="AR2572" s="106" t="s">
        <v>1087</v>
      </c>
      <c r="AS2572" s="106">
        <v>13052</v>
      </c>
    </row>
    <row r="2573" spans="40:45" x14ac:dyDescent="0.25">
      <c r="AN2573" s="106" t="s">
        <v>1010</v>
      </c>
      <c r="AO2573" s="106" t="s">
        <v>907</v>
      </c>
      <c r="AP2573" s="106"/>
      <c r="AQ2573" s="106" t="s">
        <v>1031</v>
      </c>
      <c r="AR2573" s="106" t="s">
        <v>1087</v>
      </c>
      <c r="AS2573" s="106">
        <v>19131</v>
      </c>
    </row>
    <row r="2574" spans="40:45" x14ac:dyDescent="0.25">
      <c r="AN2574" s="106" t="s">
        <v>1010</v>
      </c>
      <c r="AO2574" s="106" t="s">
        <v>907</v>
      </c>
      <c r="AP2574" s="106"/>
      <c r="AQ2574" s="106" t="s">
        <v>1032</v>
      </c>
      <c r="AR2574" s="106" t="s">
        <v>1087</v>
      </c>
      <c r="AS2574" s="106">
        <v>232</v>
      </c>
    </row>
    <row r="2575" spans="40:45" x14ac:dyDescent="0.25">
      <c r="AN2575" s="106" t="s">
        <v>1010</v>
      </c>
      <c r="AO2575" s="106" t="s">
        <v>907</v>
      </c>
      <c r="AP2575" s="106"/>
      <c r="AQ2575" s="106" t="s">
        <v>1033</v>
      </c>
      <c r="AR2575" s="106" t="s">
        <v>1087</v>
      </c>
      <c r="AS2575" s="106">
        <v>18488</v>
      </c>
    </row>
    <row r="2576" spans="40:45" x14ac:dyDescent="0.25">
      <c r="AN2576" s="106" t="s">
        <v>1010</v>
      </c>
      <c r="AO2576" s="106" t="s">
        <v>907</v>
      </c>
      <c r="AP2576" s="106"/>
      <c r="AQ2576" s="106" t="s">
        <v>1034</v>
      </c>
      <c r="AR2576" s="106" t="s">
        <v>1087</v>
      </c>
      <c r="AS2576" s="106">
        <v>38047</v>
      </c>
    </row>
    <row r="2577" spans="40:45" x14ac:dyDescent="0.25">
      <c r="AN2577" s="106" t="s">
        <v>1010</v>
      </c>
      <c r="AO2577" s="106" t="s">
        <v>907</v>
      </c>
      <c r="AP2577" s="106"/>
      <c r="AQ2577" s="106" t="s">
        <v>1035</v>
      </c>
      <c r="AR2577" s="106" t="s">
        <v>1087</v>
      </c>
      <c r="AS2577" s="106">
        <v>18798</v>
      </c>
    </row>
    <row r="2578" spans="40:45" x14ac:dyDescent="0.25">
      <c r="AN2578" s="106" t="s">
        <v>1010</v>
      </c>
      <c r="AO2578" s="106" t="s">
        <v>907</v>
      </c>
      <c r="AP2578" s="106"/>
      <c r="AQ2578" s="106" t="s">
        <v>1036</v>
      </c>
      <c r="AR2578" s="106" t="s">
        <v>1087</v>
      </c>
      <c r="AS2578" s="106">
        <v>10879</v>
      </c>
    </row>
    <row r="2579" spans="40:45" x14ac:dyDescent="0.25">
      <c r="AN2579" s="106" t="s">
        <v>1010</v>
      </c>
      <c r="AO2579" s="106" t="s">
        <v>907</v>
      </c>
      <c r="AP2579" s="106"/>
      <c r="AQ2579" s="106" t="s">
        <v>1037</v>
      </c>
      <c r="AR2579" s="106" t="s">
        <v>1087</v>
      </c>
      <c r="AS2579" s="106">
        <v>13583</v>
      </c>
    </row>
    <row r="2580" spans="40:45" x14ac:dyDescent="0.25">
      <c r="AN2580" s="106" t="s">
        <v>1010</v>
      </c>
      <c r="AO2580" s="106" t="s">
        <v>907</v>
      </c>
      <c r="AP2580" s="106"/>
      <c r="AQ2580" s="106" t="s">
        <v>1038</v>
      </c>
      <c r="AR2580" s="106" t="s">
        <v>1087</v>
      </c>
      <c r="AS2580" s="106">
        <v>21058</v>
      </c>
    </row>
    <row r="2581" spans="40:45" x14ac:dyDescent="0.25">
      <c r="AN2581" s="106" t="s">
        <v>1010</v>
      </c>
      <c r="AO2581" s="106"/>
      <c r="AP2581" s="106"/>
      <c r="AQ2581" s="106" t="s">
        <v>3</v>
      </c>
      <c r="AR2581" s="106" t="s">
        <v>1087</v>
      </c>
      <c r="AS2581" s="106">
        <v>153268</v>
      </c>
    </row>
    <row r="2582" spans="40:45" x14ac:dyDescent="0.25">
      <c r="AN2582" s="106" t="s">
        <v>1146</v>
      </c>
      <c r="AO2582" s="106" t="s">
        <v>1145</v>
      </c>
      <c r="AP2582" s="106"/>
      <c r="AQ2582" s="106" t="s">
        <v>1030</v>
      </c>
      <c r="AR2582" s="106" t="s">
        <v>1097</v>
      </c>
      <c r="AS2582" s="106">
        <v>1172</v>
      </c>
    </row>
    <row r="2583" spans="40:45" x14ac:dyDescent="0.25">
      <c r="AN2583" s="106" t="s">
        <v>1146</v>
      </c>
      <c r="AO2583" s="106" t="s">
        <v>1145</v>
      </c>
      <c r="AP2583" s="106"/>
      <c r="AQ2583" s="106" t="s">
        <v>1031</v>
      </c>
      <c r="AR2583" s="106" t="s">
        <v>1097</v>
      </c>
      <c r="AS2583" s="106">
        <v>12</v>
      </c>
    </row>
    <row r="2584" spans="40:45" x14ac:dyDescent="0.25">
      <c r="AN2584" s="106" t="s">
        <v>1146</v>
      </c>
      <c r="AO2584" s="106" t="s">
        <v>1145</v>
      </c>
      <c r="AP2584" s="106"/>
      <c r="AQ2584" s="106" t="s">
        <v>1032</v>
      </c>
      <c r="AR2584" s="106" t="s">
        <v>1097</v>
      </c>
      <c r="AS2584" s="106">
        <v>542</v>
      </c>
    </row>
    <row r="2585" spans="40:45" x14ac:dyDescent="0.25">
      <c r="AN2585" s="106" t="s">
        <v>1146</v>
      </c>
      <c r="AO2585" s="106" t="s">
        <v>1145</v>
      </c>
      <c r="AP2585" s="106"/>
      <c r="AQ2585" s="106" t="s">
        <v>1033</v>
      </c>
      <c r="AR2585" s="106" t="s">
        <v>1097</v>
      </c>
      <c r="AS2585" s="106">
        <v>198</v>
      </c>
    </row>
    <row r="2586" spans="40:45" x14ac:dyDescent="0.25">
      <c r="AN2586" s="106" t="s">
        <v>1146</v>
      </c>
      <c r="AO2586" s="106" t="s">
        <v>1145</v>
      </c>
      <c r="AP2586" s="106"/>
      <c r="AQ2586" s="106" t="s">
        <v>1034</v>
      </c>
      <c r="AR2586" s="106" t="s">
        <v>1097</v>
      </c>
      <c r="AS2586" s="106">
        <v>30</v>
      </c>
    </row>
    <row r="2587" spans="40:45" x14ac:dyDescent="0.25">
      <c r="AN2587" s="106" t="s">
        <v>1146</v>
      </c>
      <c r="AO2587" s="106" t="s">
        <v>1145</v>
      </c>
      <c r="AP2587" s="106"/>
      <c r="AQ2587" s="106" t="s">
        <v>1035</v>
      </c>
      <c r="AR2587" s="106" t="s">
        <v>1097</v>
      </c>
      <c r="AS2587" s="106">
        <v>1278</v>
      </c>
    </row>
    <row r="2588" spans="40:45" x14ac:dyDescent="0.25">
      <c r="AN2588" s="106" t="s">
        <v>1146</v>
      </c>
      <c r="AO2588" s="106" t="s">
        <v>1145</v>
      </c>
      <c r="AP2588" s="106"/>
      <c r="AQ2588" s="106" t="s">
        <v>1036</v>
      </c>
      <c r="AR2588" s="106" t="s">
        <v>1097</v>
      </c>
      <c r="AS2588" s="106">
        <v>2525</v>
      </c>
    </row>
    <row r="2589" spans="40:45" x14ac:dyDescent="0.25">
      <c r="AN2589" s="106" t="s">
        <v>1146</v>
      </c>
      <c r="AO2589" s="106" t="s">
        <v>1145</v>
      </c>
      <c r="AP2589" s="106"/>
      <c r="AQ2589" s="106" t="s">
        <v>1037</v>
      </c>
      <c r="AR2589" s="106" t="s">
        <v>1097</v>
      </c>
      <c r="AS2589" s="106">
        <v>103</v>
      </c>
    </row>
    <row r="2590" spans="40:45" x14ac:dyDescent="0.25">
      <c r="AN2590" s="106" t="s">
        <v>1146</v>
      </c>
      <c r="AO2590" s="106" t="s">
        <v>1145</v>
      </c>
      <c r="AP2590" s="106"/>
      <c r="AQ2590" s="106" t="s">
        <v>1038</v>
      </c>
      <c r="AR2590" s="106" t="s">
        <v>1097</v>
      </c>
      <c r="AS2590" s="106">
        <v>252</v>
      </c>
    </row>
    <row r="2591" spans="40:45" x14ac:dyDescent="0.25">
      <c r="AN2591" s="106" t="s">
        <v>1146</v>
      </c>
      <c r="AO2591" s="106"/>
      <c r="AP2591" s="106"/>
      <c r="AQ2591" s="106" t="s">
        <v>3</v>
      </c>
      <c r="AR2591" s="106" t="s">
        <v>1097</v>
      </c>
      <c r="AS2591" s="106">
        <v>6111</v>
      </c>
    </row>
    <row r="2592" spans="40:45" x14ac:dyDescent="0.25">
      <c r="AN2592" s="106" t="s">
        <v>1146</v>
      </c>
      <c r="AO2592" s="106" t="s">
        <v>907</v>
      </c>
      <c r="AP2592" s="106"/>
      <c r="AQ2592" s="106" t="s">
        <v>1030</v>
      </c>
      <c r="AR2592" s="106" t="s">
        <v>1087</v>
      </c>
      <c r="AS2592" s="106">
        <v>40324</v>
      </c>
    </row>
    <row r="2593" spans="40:45" x14ac:dyDescent="0.25">
      <c r="AN2593" s="106" t="s">
        <v>1146</v>
      </c>
      <c r="AO2593" s="106" t="s">
        <v>907</v>
      </c>
      <c r="AP2593" s="106"/>
      <c r="AQ2593" s="106" t="s">
        <v>1031</v>
      </c>
      <c r="AR2593" s="106" t="s">
        <v>1087</v>
      </c>
      <c r="AS2593" s="106">
        <v>448</v>
      </c>
    </row>
    <row r="2594" spans="40:45" x14ac:dyDescent="0.25">
      <c r="AN2594" s="106" t="s">
        <v>1146</v>
      </c>
      <c r="AO2594" s="106" t="s">
        <v>907</v>
      </c>
      <c r="AP2594" s="106"/>
      <c r="AQ2594" s="106" t="s">
        <v>1032</v>
      </c>
      <c r="AR2594" s="106" t="s">
        <v>1087</v>
      </c>
      <c r="AS2594" s="106">
        <v>28152</v>
      </c>
    </row>
    <row r="2595" spans="40:45" x14ac:dyDescent="0.25">
      <c r="AN2595" s="106" t="s">
        <v>1146</v>
      </c>
      <c r="AO2595" s="106" t="s">
        <v>907</v>
      </c>
      <c r="AP2595" s="106"/>
      <c r="AQ2595" s="106" t="s">
        <v>1033</v>
      </c>
      <c r="AR2595" s="106" t="s">
        <v>1087</v>
      </c>
      <c r="AS2595" s="106">
        <v>10030</v>
      </c>
    </row>
    <row r="2596" spans="40:45" x14ac:dyDescent="0.25">
      <c r="AN2596" s="106" t="s">
        <v>1146</v>
      </c>
      <c r="AO2596" s="106" t="s">
        <v>907</v>
      </c>
      <c r="AP2596" s="106"/>
      <c r="AQ2596" s="106" t="s">
        <v>1034</v>
      </c>
      <c r="AR2596" s="106" t="s">
        <v>1087</v>
      </c>
      <c r="AS2596" s="106">
        <v>948</v>
      </c>
    </row>
    <row r="2597" spans="40:45" x14ac:dyDescent="0.25">
      <c r="AN2597" s="106" t="s">
        <v>1146</v>
      </c>
      <c r="AO2597" s="106" t="s">
        <v>907</v>
      </c>
      <c r="AP2597" s="106"/>
      <c r="AQ2597" s="106" t="s">
        <v>1035</v>
      </c>
      <c r="AR2597" s="106" t="s">
        <v>1087</v>
      </c>
      <c r="AS2597" s="106">
        <v>55531</v>
      </c>
    </row>
    <row r="2598" spans="40:45" x14ac:dyDescent="0.25">
      <c r="AN2598" s="106" t="s">
        <v>1146</v>
      </c>
      <c r="AO2598" s="106" t="s">
        <v>907</v>
      </c>
      <c r="AP2598" s="106"/>
      <c r="AQ2598" s="106" t="s">
        <v>1036</v>
      </c>
      <c r="AR2598" s="106" t="s">
        <v>1087</v>
      </c>
      <c r="AS2598" s="106">
        <v>79746</v>
      </c>
    </row>
    <row r="2599" spans="40:45" x14ac:dyDescent="0.25">
      <c r="AN2599" s="106" t="s">
        <v>1146</v>
      </c>
      <c r="AO2599" s="106" t="s">
        <v>907</v>
      </c>
      <c r="AP2599" s="106"/>
      <c r="AQ2599" s="106" t="s">
        <v>1037</v>
      </c>
      <c r="AR2599" s="106" t="s">
        <v>1087</v>
      </c>
      <c r="AS2599" s="106">
        <v>3086</v>
      </c>
    </row>
    <row r="2600" spans="40:45" x14ac:dyDescent="0.25">
      <c r="AN2600" s="106" t="s">
        <v>1146</v>
      </c>
      <c r="AO2600" s="106" t="s">
        <v>907</v>
      </c>
      <c r="AP2600" s="106"/>
      <c r="AQ2600" s="106" t="s">
        <v>1038</v>
      </c>
      <c r="AR2600" s="106" t="s">
        <v>1087</v>
      </c>
      <c r="AS2600" s="106">
        <v>7753</v>
      </c>
    </row>
    <row r="2601" spans="40:45" x14ac:dyDescent="0.25">
      <c r="AN2601" s="106" t="s">
        <v>1146</v>
      </c>
      <c r="AO2601" s="106"/>
      <c r="AP2601" s="106"/>
      <c r="AQ2601" s="106" t="s">
        <v>3</v>
      </c>
      <c r="AR2601" s="106" t="s">
        <v>1087</v>
      </c>
      <c r="AS2601" s="106">
        <v>226017</v>
      </c>
    </row>
    <row r="2602" spans="40:45" x14ac:dyDescent="0.25">
      <c r="AN2602" s="106" t="s">
        <v>1147</v>
      </c>
      <c r="AO2602" s="106" t="s">
        <v>1145</v>
      </c>
      <c r="AP2602" s="106"/>
      <c r="AQ2602" s="106" t="s">
        <v>1030</v>
      </c>
      <c r="AR2602" s="106" t="s">
        <v>1097</v>
      </c>
      <c r="AS2602" s="106">
        <v>153</v>
      </c>
    </row>
    <row r="2603" spans="40:45" x14ac:dyDescent="0.25">
      <c r="AN2603" s="106" t="s">
        <v>1147</v>
      </c>
      <c r="AO2603" s="106" t="s">
        <v>1145</v>
      </c>
      <c r="AP2603" s="106"/>
      <c r="AQ2603" s="106" t="s">
        <v>1031</v>
      </c>
      <c r="AR2603" s="106" t="s">
        <v>1097</v>
      </c>
      <c r="AS2603" s="106">
        <v>0</v>
      </c>
    </row>
    <row r="2604" spans="40:45" x14ac:dyDescent="0.25">
      <c r="AN2604" s="106" t="s">
        <v>1147</v>
      </c>
      <c r="AO2604" s="106" t="s">
        <v>1145</v>
      </c>
      <c r="AP2604" s="106"/>
      <c r="AQ2604" s="106" t="s">
        <v>1032</v>
      </c>
      <c r="AR2604" s="106" t="s">
        <v>1097</v>
      </c>
      <c r="AS2604" s="106"/>
    </row>
    <row r="2605" spans="40:45" x14ac:dyDescent="0.25">
      <c r="AN2605" s="106" t="s">
        <v>1147</v>
      </c>
      <c r="AO2605" s="106" t="s">
        <v>1145</v>
      </c>
      <c r="AP2605" s="106"/>
      <c r="AQ2605" s="106" t="s">
        <v>1033</v>
      </c>
      <c r="AR2605" s="106" t="s">
        <v>1097</v>
      </c>
      <c r="AS2605" s="106">
        <v>16</v>
      </c>
    </row>
    <row r="2606" spans="40:45" x14ac:dyDescent="0.25">
      <c r="AN2606" s="106" t="s">
        <v>1147</v>
      </c>
      <c r="AO2606" s="106" t="s">
        <v>1145</v>
      </c>
      <c r="AP2606" s="106"/>
      <c r="AQ2606" s="106" t="s">
        <v>1034</v>
      </c>
      <c r="AR2606" s="106" t="s">
        <v>1097</v>
      </c>
      <c r="AS2606" s="106">
        <v>339</v>
      </c>
    </row>
    <row r="2607" spans="40:45" x14ac:dyDescent="0.25">
      <c r="AN2607" s="106" t="s">
        <v>1147</v>
      </c>
      <c r="AO2607" s="106" t="s">
        <v>1145</v>
      </c>
      <c r="AP2607" s="106"/>
      <c r="AQ2607" s="106" t="s">
        <v>1035</v>
      </c>
      <c r="AR2607" s="106" t="s">
        <v>1097</v>
      </c>
      <c r="AS2607" s="106">
        <v>345</v>
      </c>
    </row>
    <row r="2608" spans="40:45" x14ac:dyDescent="0.25">
      <c r="AN2608" s="106" t="s">
        <v>1147</v>
      </c>
      <c r="AO2608" s="106" t="s">
        <v>1145</v>
      </c>
      <c r="AP2608" s="106"/>
      <c r="AQ2608" s="106" t="s">
        <v>1036</v>
      </c>
      <c r="AR2608" s="106" t="s">
        <v>1097</v>
      </c>
      <c r="AS2608" s="106">
        <v>201</v>
      </c>
    </row>
    <row r="2609" spans="40:45" x14ac:dyDescent="0.25">
      <c r="AN2609" s="106" t="s">
        <v>1147</v>
      </c>
      <c r="AO2609" s="106" t="s">
        <v>1145</v>
      </c>
      <c r="AP2609" s="106"/>
      <c r="AQ2609" s="106" t="s">
        <v>1037</v>
      </c>
      <c r="AR2609" s="106" t="s">
        <v>1097</v>
      </c>
      <c r="AS2609" s="106">
        <v>21</v>
      </c>
    </row>
    <row r="2610" spans="40:45" x14ac:dyDescent="0.25">
      <c r="AN2610" s="106" t="s">
        <v>1147</v>
      </c>
      <c r="AO2610" s="106" t="s">
        <v>1145</v>
      </c>
      <c r="AP2610" s="106"/>
      <c r="AQ2610" s="106" t="s">
        <v>1038</v>
      </c>
      <c r="AR2610" s="106" t="s">
        <v>1097</v>
      </c>
      <c r="AS2610" s="106">
        <v>430</v>
      </c>
    </row>
    <row r="2611" spans="40:45" x14ac:dyDescent="0.25">
      <c r="AN2611" s="106" t="s">
        <v>1147</v>
      </c>
      <c r="AO2611" s="106"/>
      <c r="AP2611" s="106"/>
      <c r="AQ2611" s="106" t="s">
        <v>3</v>
      </c>
      <c r="AR2611" s="106" t="s">
        <v>1097</v>
      </c>
      <c r="AS2611" s="106">
        <v>1505</v>
      </c>
    </row>
    <row r="2612" spans="40:45" x14ac:dyDescent="0.25">
      <c r="AN2612" s="106" t="s">
        <v>1147</v>
      </c>
      <c r="AO2612" s="106" t="s">
        <v>907</v>
      </c>
      <c r="AP2612" s="106"/>
      <c r="AQ2612" s="106" t="s">
        <v>1030</v>
      </c>
      <c r="AR2612" s="106" t="s">
        <v>1087</v>
      </c>
      <c r="AS2612" s="106">
        <v>791</v>
      </c>
    </row>
    <row r="2613" spans="40:45" x14ac:dyDescent="0.25">
      <c r="AN2613" s="106" t="s">
        <v>1147</v>
      </c>
      <c r="AO2613" s="106" t="s">
        <v>907</v>
      </c>
      <c r="AP2613" s="106"/>
      <c r="AQ2613" s="106" t="s">
        <v>1031</v>
      </c>
      <c r="AR2613" s="106" t="s">
        <v>1087</v>
      </c>
      <c r="AS2613" s="106">
        <v>1</v>
      </c>
    </row>
    <row r="2614" spans="40:45" x14ac:dyDescent="0.25">
      <c r="AN2614" s="106" t="s">
        <v>1147</v>
      </c>
      <c r="AO2614" s="106" t="s">
        <v>907</v>
      </c>
      <c r="AP2614" s="106"/>
      <c r="AQ2614" s="106" t="s">
        <v>1032</v>
      </c>
      <c r="AR2614" s="106" t="s">
        <v>1087</v>
      </c>
      <c r="AS2614" s="106"/>
    </row>
    <row r="2615" spans="40:45" x14ac:dyDescent="0.25">
      <c r="AN2615" s="106" t="s">
        <v>1147</v>
      </c>
      <c r="AO2615" s="106" t="s">
        <v>907</v>
      </c>
      <c r="AP2615" s="106"/>
      <c r="AQ2615" s="106" t="s">
        <v>1033</v>
      </c>
      <c r="AR2615" s="106" t="s">
        <v>1087</v>
      </c>
      <c r="AS2615" s="106">
        <v>79</v>
      </c>
    </row>
    <row r="2616" spans="40:45" x14ac:dyDescent="0.25">
      <c r="AN2616" s="106" t="s">
        <v>1147</v>
      </c>
      <c r="AO2616" s="106" t="s">
        <v>907</v>
      </c>
      <c r="AP2616" s="106"/>
      <c r="AQ2616" s="106" t="s">
        <v>1034</v>
      </c>
      <c r="AR2616" s="106" t="s">
        <v>1087</v>
      </c>
      <c r="AS2616" s="106">
        <v>2144</v>
      </c>
    </row>
    <row r="2617" spans="40:45" x14ac:dyDescent="0.25">
      <c r="AN2617" s="106" t="s">
        <v>1147</v>
      </c>
      <c r="AO2617" s="106" t="s">
        <v>907</v>
      </c>
      <c r="AP2617" s="106"/>
      <c r="AQ2617" s="106" t="s">
        <v>1035</v>
      </c>
      <c r="AR2617" s="106" t="s">
        <v>1087</v>
      </c>
      <c r="AS2617" s="106">
        <v>2726</v>
      </c>
    </row>
    <row r="2618" spans="40:45" x14ac:dyDescent="0.25">
      <c r="AN2618" s="106" t="s">
        <v>1147</v>
      </c>
      <c r="AO2618" s="106" t="s">
        <v>907</v>
      </c>
      <c r="AP2618" s="106"/>
      <c r="AQ2618" s="106" t="s">
        <v>1036</v>
      </c>
      <c r="AR2618" s="106" t="s">
        <v>1087</v>
      </c>
      <c r="AS2618" s="106">
        <v>1412</v>
      </c>
    </row>
    <row r="2619" spans="40:45" x14ac:dyDescent="0.25">
      <c r="AN2619" s="106" t="s">
        <v>1147</v>
      </c>
      <c r="AO2619" s="106" t="s">
        <v>907</v>
      </c>
      <c r="AP2619" s="106"/>
      <c r="AQ2619" s="106" t="s">
        <v>1037</v>
      </c>
      <c r="AR2619" s="106" t="s">
        <v>1087</v>
      </c>
      <c r="AS2619" s="106">
        <v>155</v>
      </c>
    </row>
    <row r="2620" spans="40:45" x14ac:dyDescent="0.25">
      <c r="AN2620" s="106" t="s">
        <v>1147</v>
      </c>
      <c r="AO2620" s="106" t="s">
        <v>907</v>
      </c>
      <c r="AP2620" s="106"/>
      <c r="AQ2620" s="106" t="s">
        <v>1038</v>
      </c>
      <c r="AR2620" s="106" t="s">
        <v>1087</v>
      </c>
      <c r="AS2620" s="106">
        <v>2166</v>
      </c>
    </row>
    <row r="2621" spans="40:45" x14ac:dyDescent="0.25">
      <c r="AN2621" s="106" t="s">
        <v>1147</v>
      </c>
      <c r="AO2621" s="106"/>
      <c r="AP2621" s="106"/>
      <c r="AQ2621" s="106" t="s">
        <v>3</v>
      </c>
      <c r="AR2621" s="106" t="s">
        <v>1087</v>
      </c>
      <c r="AS2621" s="106">
        <v>9473</v>
      </c>
    </row>
    <row r="2622" spans="40:45" x14ac:dyDescent="0.25">
      <c r="AN2622" s="106" t="s">
        <v>1009</v>
      </c>
      <c r="AO2622" s="106" t="s">
        <v>1145</v>
      </c>
      <c r="AP2622" s="106"/>
      <c r="AQ2622" s="106" t="s">
        <v>1030</v>
      </c>
      <c r="AR2622" s="106" t="s">
        <v>1097</v>
      </c>
      <c r="AS2622" s="106">
        <v>6292</v>
      </c>
    </row>
    <row r="2623" spans="40:45" x14ac:dyDescent="0.25">
      <c r="AN2623" s="106" t="s">
        <v>1009</v>
      </c>
      <c r="AO2623" s="106" t="s">
        <v>1145</v>
      </c>
      <c r="AP2623" s="106"/>
      <c r="AQ2623" s="106" t="s">
        <v>1031</v>
      </c>
      <c r="AR2623" s="106" t="s">
        <v>1097</v>
      </c>
      <c r="AS2623" s="106">
        <v>58</v>
      </c>
    </row>
    <row r="2624" spans="40:45" x14ac:dyDescent="0.25">
      <c r="AN2624" s="106" t="s">
        <v>1009</v>
      </c>
      <c r="AO2624" s="106" t="s">
        <v>1145</v>
      </c>
      <c r="AP2624" s="106"/>
      <c r="AQ2624" s="106" t="s">
        <v>1032</v>
      </c>
      <c r="AR2624" s="106" t="s">
        <v>1097</v>
      </c>
      <c r="AS2624" s="106">
        <v>2035</v>
      </c>
    </row>
    <row r="2625" spans="40:45" x14ac:dyDescent="0.25">
      <c r="AN2625" s="106" t="s">
        <v>1009</v>
      </c>
      <c r="AO2625" s="106" t="s">
        <v>1145</v>
      </c>
      <c r="AP2625" s="106"/>
      <c r="AQ2625" s="106" t="s">
        <v>1033</v>
      </c>
      <c r="AR2625" s="106" t="s">
        <v>1097</v>
      </c>
      <c r="AS2625" s="106">
        <v>1894</v>
      </c>
    </row>
    <row r="2626" spans="40:45" x14ac:dyDescent="0.25">
      <c r="AN2626" s="106" t="s">
        <v>1009</v>
      </c>
      <c r="AO2626" s="106" t="s">
        <v>1145</v>
      </c>
      <c r="AP2626" s="106"/>
      <c r="AQ2626" s="106" t="s">
        <v>1034</v>
      </c>
      <c r="AR2626" s="106" t="s">
        <v>1097</v>
      </c>
      <c r="AS2626" s="106"/>
    </row>
    <row r="2627" spans="40:45" x14ac:dyDescent="0.25">
      <c r="AN2627" s="106" t="s">
        <v>1009</v>
      </c>
      <c r="AO2627" s="106" t="s">
        <v>1145</v>
      </c>
      <c r="AP2627" s="106"/>
      <c r="AQ2627" s="106" t="s">
        <v>1035</v>
      </c>
      <c r="AR2627" s="106" t="s">
        <v>1097</v>
      </c>
      <c r="AS2627" s="106">
        <v>1431</v>
      </c>
    </row>
    <row r="2628" spans="40:45" x14ac:dyDescent="0.25">
      <c r="AN2628" s="106" t="s">
        <v>1009</v>
      </c>
      <c r="AO2628" s="106" t="s">
        <v>1145</v>
      </c>
      <c r="AP2628" s="106"/>
      <c r="AQ2628" s="106" t="s">
        <v>1036</v>
      </c>
      <c r="AR2628" s="106" t="s">
        <v>1097</v>
      </c>
      <c r="AS2628" s="106">
        <v>13</v>
      </c>
    </row>
    <row r="2629" spans="40:45" x14ac:dyDescent="0.25">
      <c r="AN2629" s="106" t="s">
        <v>1009</v>
      </c>
      <c r="AO2629" s="106" t="s">
        <v>1145</v>
      </c>
      <c r="AP2629" s="106"/>
      <c r="AQ2629" s="106" t="s">
        <v>1037</v>
      </c>
      <c r="AR2629" s="106" t="s">
        <v>1097</v>
      </c>
      <c r="AS2629" s="106">
        <v>2</v>
      </c>
    </row>
    <row r="2630" spans="40:45" x14ac:dyDescent="0.25">
      <c r="AN2630" s="106" t="s">
        <v>1009</v>
      </c>
      <c r="AO2630" s="106" t="s">
        <v>1145</v>
      </c>
      <c r="AP2630" s="106"/>
      <c r="AQ2630" s="106" t="s">
        <v>1038</v>
      </c>
      <c r="AR2630" s="106" t="s">
        <v>1097</v>
      </c>
      <c r="AS2630" s="106">
        <v>3107</v>
      </c>
    </row>
    <row r="2631" spans="40:45" x14ac:dyDescent="0.25">
      <c r="AN2631" s="106" t="s">
        <v>1009</v>
      </c>
      <c r="AO2631" s="106"/>
      <c r="AP2631" s="106"/>
      <c r="AQ2631" s="106" t="s">
        <v>3</v>
      </c>
      <c r="AR2631" s="106" t="s">
        <v>1097</v>
      </c>
      <c r="AS2631" s="106">
        <v>14832</v>
      </c>
    </row>
    <row r="2632" spans="40:45" x14ac:dyDescent="0.25">
      <c r="AN2632" s="106" t="s">
        <v>1009</v>
      </c>
      <c r="AO2632" s="106" t="s">
        <v>907</v>
      </c>
      <c r="AP2632" s="106"/>
      <c r="AQ2632" s="106" t="s">
        <v>1030</v>
      </c>
      <c r="AR2632" s="106" t="s">
        <v>1087</v>
      </c>
      <c r="AS2632" s="106">
        <v>216212</v>
      </c>
    </row>
    <row r="2633" spans="40:45" x14ac:dyDescent="0.25">
      <c r="AN2633" s="106" t="s">
        <v>1009</v>
      </c>
      <c r="AO2633" s="106" t="s">
        <v>907</v>
      </c>
      <c r="AP2633" s="106"/>
      <c r="AQ2633" s="106" t="s">
        <v>1031</v>
      </c>
      <c r="AR2633" s="106" t="s">
        <v>1087</v>
      </c>
      <c r="AS2633" s="106">
        <v>1975</v>
      </c>
    </row>
    <row r="2634" spans="40:45" x14ac:dyDescent="0.25">
      <c r="AN2634" s="106" t="s">
        <v>1009</v>
      </c>
      <c r="AO2634" s="106" t="s">
        <v>907</v>
      </c>
      <c r="AP2634" s="106"/>
      <c r="AQ2634" s="106" t="s">
        <v>1032</v>
      </c>
      <c r="AR2634" s="106" t="s">
        <v>1087</v>
      </c>
      <c r="AS2634" s="106">
        <v>66982</v>
      </c>
    </row>
    <row r="2635" spans="40:45" x14ac:dyDescent="0.25">
      <c r="AN2635" s="106" t="s">
        <v>1009</v>
      </c>
      <c r="AO2635" s="106" t="s">
        <v>907</v>
      </c>
      <c r="AP2635" s="106"/>
      <c r="AQ2635" s="106" t="s">
        <v>1033</v>
      </c>
      <c r="AR2635" s="106" t="s">
        <v>1087</v>
      </c>
      <c r="AS2635" s="106">
        <v>93777</v>
      </c>
    </row>
    <row r="2636" spans="40:45" x14ac:dyDescent="0.25">
      <c r="AN2636" s="106" t="s">
        <v>1009</v>
      </c>
      <c r="AO2636" s="106" t="s">
        <v>907</v>
      </c>
      <c r="AP2636" s="106"/>
      <c r="AQ2636" s="106" t="s">
        <v>1034</v>
      </c>
      <c r="AR2636" s="106" t="s">
        <v>1087</v>
      </c>
      <c r="AS2636" s="106"/>
    </row>
    <row r="2637" spans="40:45" x14ac:dyDescent="0.25">
      <c r="AN2637" s="106" t="s">
        <v>1009</v>
      </c>
      <c r="AO2637" s="106" t="s">
        <v>907</v>
      </c>
      <c r="AP2637" s="106"/>
      <c r="AQ2637" s="106" t="s">
        <v>1035</v>
      </c>
      <c r="AR2637" s="106" t="s">
        <v>1087</v>
      </c>
      <c r="AS2637" s="106">
        <v>65612</v>
      </c>
    </row>
    <row r="2638" spans="40:45" x14ac:dyDescent="0.25">
      <c r="AN2638" s="106" t="s">
        <v>1009</v>
      </c>
      <c r="AO2638" s="106" t="s">
        <v>907</v>
      </c>
      <c r="AP2638" s="106"/>
      <c r="AQ2638" s="106" t="s">
        <v>1036</v>
      </c>
      <c r="AR2638" s="106" t="s">
        <v>1087</v>
      </c>
      <c r="AS2638" s="106">
        <v>328</v>
      </c>
    </row>
    <row r="2639" spans="40:45" x14ac:dyDescent="0.25">
      <c r="AN2639" s="106" t="s">
        <v>1009</v>
      </c>
      <c r="AO2639" s="106" t="s">
        <v>907</v>
      </c>
      <c r="AP2639" s="106"/>
      <c r="AQ2639" s="106" t="s">
        <v>1037</v>
      </c>
      <c r="AR2639" s="106" t="s">
        <v>1087</v>
      </c>
      <c r="AS2639" s="106">
        <v>50</v>
      </c>
    </row>
    <row r="2640" spans="40:45" x14ac:dyDescent="0.25">
      <c r="AN2640" s="106" t="s">
        <v>1009</v>
      </c>
      <c r="AO2640" s="106" t="s">
        <v>907</v>
      </c>
      <c r="AP2640" s="106"/>
      <c r="AQ2640" s="106" t="s">
        <v>1038</v>
      </c>
      <c r="AR2640" s="106" t="s">
        <v>1087</v>
      </c>
      <c r="AS2640" s="106">
        <v>157676</v>
      </c>
    </row>
    <row r="2641" spans="40:45" x14ac:dyDescent="0.25">
      <c r="AN2641" s="106" t="s">
        <v>1009</v>
      </c>
      <c r="AO2641" s="106"/>
      <c r="AP2641" s="106"/>
      <c r="AQ2641" s="106" t="s">
        <v>3</v>
      </c>
      <c r="AR2641" s="106" t="s">
        <v>1087</v>
      </c>
      <c r="AS2641" s="106">
        <v>602612</v>
      </c>
    </row>
    <row r="2642" spans="40:45" x14ac:dyDescent="0.25">
      <c r="AN2642" s="106" t="s">
        <v>960</v>
      </c>
      <c r="AO2642" s="106" t="s">
        <v>1145</v>
      </c>
      <c r="AP2642" s="106"/>
      <c r="AQ2642" s="106" t="s">
        <v>1030</v>
      </c>
      <c r="AR2642" s="106" t="s">
        <v>1097</v>
      </c>
      <c r="AS2642" s="106">
        <v>3239</v>
      </c>
    </row>
    <row r="2643" spans="40:45" x14ac:dyDescent="0.25">
      <c r="AN2643" s="106" t="s">
        <v>960</v>
      </c>
      <c r="AO2643" s="106" t="s">
        <v>1145</v>
      </c>
      <c r="AP2643" s="106"/>
      <c r="AQ2643" s="106" t="s">
        <v>1031</v>
      </c>
      <c r="AR2643" s="106" t="s">
        <v>1097</v>
      </c>
      <c r="AS2643" s="106">
        <v>1885</v>
      </c>
    </row>
    <row r="2644" spans="40:45" x14ac:dyDescent="0.25">
      <c r="AN2644" s="106" t="s">
        <v>960</v>
      </c>
      <c r="AO2644" s="106" t="s">
        <v>1145</v>
      </c>
      <c r="AP2644" s="106"/>
      <c r="AQ2644" s="106" t="s">
        <v>1032</v>
      </c>
      <c r="AR2644" s="106" t="s">
        <v>1097</v>
      </c>
      <c r="AS2644" s="106">
        <v>3827</v>
      </c>
    </row>
    <row r="2645" spans="40:45" x14ac:dyDescent="0.25">
      <c r="AN2645" s="106" t="s">
        <v>960</v>
      </c>
      <c r="AO2645" s="106" t="s">
        <v>1145</v>
      </c>
      <c r="AP2645" s="106"/>
      <c r="AQ2645" s="106" t="s">
        <v>1033</v>
      </c>
      <c r="AR2645" s="106" t="s">
        <v>1097</v>
      </c>
      <c r="AS2645" s="106">
        <v>16591</v>
      </c>
    </row>
    <row r="2646" spans="40:45" x14ac:dyDescent="0.25">
      <c r="AN2646" s="106" t="s">
        <v>960</v>
      </c>
      <c r="AO2646" s="106" t="s">
        <v>1145</v>
      </c>
      <c r="AP2646" s="106"/>
      <c r="AQ2646" s="106" t="s">
        <v>1034</v>
      </c>
      <c r="AR2646" s="106" t="s">
        <v>1097</v>
      </c>
      <c r="AS2646" s="106">
        <v>1308</v>
      </c>
    </row>
    <row r="2647" spans="40:45" x14ac:dyDescent="0.25">
      <c r="AN2647" s="106" t="s">
        <v>960</v>
      </c>
      <c r="AO2647" s="106" t="s">
        <v>1145</v>
      </c>
      <c r="AP2647" s="106"/>
      <c r="AQ2647" s="106" t="s">
        <v>1035</v>
      </c>
      <c r="AR2647" s="106" t="s">
        <v>1097</v>
      </c>
      <c r="AS2647" s="106">
        <v>3054</v>
      </c>
    </row>
    <row r="2648" spans="40:45" x14ac:dyDescent="0.25">
      <c r="AN2648" s="106" t="s">
        <v>960</v>
      </c>
      <c r="AO2648" s="106" t="s">
        <v>1145</v>
      </c>
      <c r="AP2648" s="106"/>
      <c r="AQ2648" s="106" t="s">
        <v>1036</v>
      </c>
      <c r="AR2648" s="106" t="s">
        <v>1097</v>
      </c>
      <c r="AS2648" s="106">
        <v>2104</v>
      </c>
    </row>
    <row r="2649" spans="40:45" x14ac:dyDescent="0.25">
      <c r="AN2649" s="106" t="s">
        <v>960</v>
      </c>
      <c r="AO2649" s="106" t="s">
        <v>1145</v>
      </c>
      <c r="AP2649" s="106"/>
      <c r="AQ2649" s="106" t="s">
        <v>1037</v>
      </c>
      <c r="AR2649" s="106" t="s">
        <v>1097</v>
      </c>
      <c r="AS2649" s="106">
        <v>1431</v>
      </c>
    </row>
    <row r="2650" spans="40:45" x14ac:dyDescent="0.25">
      <c r="AN2650" s="106" t="s">
        <v>960</v>
      </c>
      <c r="AO2650" s="106" t="s">
        <v>1145</v>
      </c>
      <c r="AP2650" s="106"/>
      <c r="AQ2650" s="106" t="s">
        <v>1038</v>
      </c>
      <c r="AR2650" s="106" t="s">
        <v>1097</v>
      </c>
      <c r="AS2650" s="106">
        <v>10264</v>
      </c>
    </row>
    <row r="2651" spans="40:45" x14ac:dyDescent="0.25">
      <c r="AN2651" s="106" t="s">
        <v>960</v>
      </c>
      <c r="AO2651" s="106"/>
      <c r="AP2651" s="106"/>
      <c r="AQ2651" s="106" t="s">
        <v>3</v>
      </c>
      <c r="AR2651" s="106" t="s">
        <v>1097</v>
      </c>
      <c r="AS2651" s="106">
        <v>43703</v>
      </c>
    </row>
    <row r="2652" spans="40:45" x14ac:dyDescent="0.25">
      <c r="AN2652" s="106" t="s">
        <v>960</v>
      </c>
      <c r="AO2652" s="106" t="s">
        <v>907</v>
      </c>
      <c r="AP2652" s="106"/>
      <c r="AQ2652" s="106" t="s">
        <v>1030</v>
      </c>
      <c r="AR2652" s="106" t="s">
        <v>1087</v>
      </c>
      <c r="AS2652" s="106">
        <v>143050</v>
      </c>
    </row>
    <row r="2653" spans="40:45" x14ac:dyDescent="0.25">
      <c r="AN2653" s="106" t="s">
        <v>960</v>
      </c>
      <c r="AO2653" s="106" t="s">
        <v>907</v>
      </c>
      <c r="AP2653" s="106"/>
      <c r="AQ2653" s="106" t="s">
        <v>1031</v>
      </c>
      <c r="AR2653" s="106" t="s">
        <v>1087</v>
      </c>
      <c r="AS2653" s="106">
        <v>69729</v>
      </c>
    </row>
    <row r="2654" spans="40:45" x14ac:dyDescent="0.25">
      <c r="AN2654" s="106" t="s">
        <v>960</v>
      </c>
      <c r="AO2654" s="106" t="s">
        <v>907</v>
      </c>
      <c r="AP2654" s="106"/>
      <c r="AQ2654" s="106" t="s">
        <v>1032</v>
      </c>
      <c r="AR2654" s="106" t="s">
        <v>1087</v>
      </c>
      <c r="AS2654" s="106">
        <v>205717</v>
      </c>
    </row>
    <row r="2655" spans="40:45" x14ac:dyDescent="0.25">
      <c r="AN2655" s="106" t="s">
        <v>960</v>
      </c>
      <c r="AO2655" s="106" t="s">
        <v>907</v>
      </c>
      <c r="AP2655" s="106"/>
      <c r="AQ2655" s="106" t="s">
        <v>1033</v>
      </c>
      <c r="AR2655" s="106" t="s">
        <v>1087</v>
      </c>
      <c r="AS2655" s="106">
        <v>727594</v>
      </c>
    </row>
    <row r="2656" spans="40:45" x14ac:dyDescent="0.25">
      <c r="AN2656" s="106" t="s">
        <v>960</v>
      </c>
      <c r="AO2656" s="106" t="s">
        <v>907</v>
      </c>
      <c r="AP2656" s="106"/>
      <c r="AQ2656" s="106" t="s">
        <v>1034</v>
      </c>
      <c r="AR2656" s="106" t="s">
        <v>1087</v>
      </c>
      <c r="AS2656" s="106">
        <v>50074</v>
      </c>
    </row>
    <row r="2657" spans="40:45" x14ac:dyDescent="0.25">
      <c r="AN2657" s="106" t="s">
        <v>960</v>
      </c>
      <c r="AO2657" s="106" t="s">
        <v>907</v>
      </c>
      <c r="AP2657" s="106"/>
      <c r="AQ2657" s="106" t="s">
        <v>1035</v>
      </c>
      <c r="AR2657" s="106" t="s">
        <v>1087</v>
      </c>
      <c r="AS2657" s="106">
        <v>118188</v>
      </c>
    </row>
    <row r="2658" spans="40:45" x14ac:dyDescent="0.25">
      <c r="AN2658" s="106" t="s">
        <v>960</v>
      </c>
      <c r="AO2658" s="106" t="s">
        <v>907</v>
      </c>
      <c r="AP2658" s="106"/>
      <c r="AQ2658" s="106" t="s">
        <v>1036</v>
      </c>
      <c r="AR2658" s="106" t="s">
        <v>1087</v>
      </c>
      <c r="AS2658" s="106">
        <v>116283</v>
      </c>
    </row>
    <row r="2659" spans="40:45" x14ac:dyDescent="0.25">
      <c r="AN2659" s="106" t="s">
        <v>960</v>
      </c>
      <c r="AO2659" s="106" t="s">
        <v>907</v>
      </c>
      <c r="AP2659" s="106"/>
      <c r="AQ2659" s="106" t="s">
        <v>1037</v>
      </c>
      <c r="AR2659" s="106" t="s">
        <v>1087</v>
      </c>
      <c r="AS2659" s="106">
        <v>62361</v>
      </c>
    </row>
    <row r="2660" spans="40:45" x14ac:dyDescent="0.25">
      <c r="AN2660" s="106" t="s">
        <v>960</v>
      </c>
      <c r="AO2660" s="106" t="s">
        <v>907</v>
      </c>
      <c r="AP2660" s="106"/>
      <c r="AQ2660" s="106" t="s">
        <v>1038</v>
      </c>
      <c r="AR2660" s="106" t="s">
        <v>1087</v>
      </c>
      <c r="AS2660" s="106">
        <v>482049</v>
      </c>
    </row>
    <row r="2661" spans="40:45" x14ac:dyDescent="0.25">
      <c r="AN2661" s="106" t="s">
        <v>960</v>
      </c>
      <c r="AO2661" s="106"/>
      <c r="AP2661" s="106"/>
      <c r="AQ2661" s="106" t="s">
        <v>3</v>
      </c>
      <c r="AR2661" s="106" t="s">
        <v>1087</v>
      </c>
      <c r="AS2661" s="106">
        <v>1975046</v>
      </c>
    </row>
    <row r="2662" spans="40:45" x14ac:dyDescent="0.25">
      <c r="AN2662" s="106" t="s">
        <v>1148</v>
      </c>
      <c r="AO2662" s="106" t="s">
        <v>1145</v>
      </c>
      <c r="AP2662" s="106"/>
      <c r="AQ2662" s="106" t="s">
        <v>1030</v>
      </c>
      <c r="AR2662" s="106" t="s">
        <v>1097</v>
      </c>
      <c r="AS2662" s="106">
        <v>119</v>
      </c>
    </row>
    <row r="2663" spans="40:45" x14ac:dyDescent="0.25">
      <c r="AN2663" s="106" t="s">
        <v>1148</v>
      </c>
      <c r="AO2663" s="106" t="s">
        <v>1145</v>
      </c>
      <c r="AP2663" s="106"/>
      <c r="AQ2663" s="106" t="s">
        <v>1031</v>
      </c>
      <c r="AR2663" s="106" t="s">
        <v>1097</v>
      </c>
      <c r="AS2663" s="106">
        <v>116</v>
      </c>
    </row>
    <row r="2664" spans="40:45" x14ac:dyDescent="0.25">
      <c r="AN2664" s="106" t="s">
        <v>1148</v>
      </c>
      <c r="AO2664" s="106" t="s">
        <v>1145</v>
      </c>
      <c r="AP2664" s="106"/>
      <c r="AQ2664" s="106" t="s">
        <v>1032</v>
      </c>
      <c r="AR2664" s="106" t="s">
        <v>1097</v>
      </c>
      <c r="AS2664" s="106">
        <v>209</v>
      </c>
    </row>
    <row r="2665" spans="40:45" x14ac:dyDescent="0.25">
      <c r="AN2665" s="106" t="s">
        <v>1148</v>
      </c>
      <c r="AO2665" s="106" t="s">
        <v>1145</v>
      </c>
      <c r="AP2665" s="106"/>
      <c r="AQ2665" s="106" t="s">
        <v>1033</v>
      </c>
      <c r="AR2665" s="106" t="s">
        <v>1097</v>
      </c>
      <c r="AS2665" s="106">
        <v>373</v>
      </c>
    </row>
    <row r="2666" spans="40:45" x14ac:dyDescent="0.25">
      <c r="AN2666" s="106" t="s">
        <v>1148</v>
      </c>
      <c r="AO2666" s="106" t="s">
        <v>1145</v>
      </c>
      <c r="AP2666" s="106"/>
      <c r="AQ2666" s="106" t="s">
        <v>1034</v>
      </c>
      <c r="AR2666" s="106" t="s">
        <v>1097</v>
      </c>
      <c r="AS2666" s="106">
        <v>144</v>
      </c>
    </row>
    <row r="2667" spans="40:45" x14ac:dyDescent="0.25">
      <c r="AN2667" s="106" t="s">
        <v>1148</v>
      </c>
      <c r="AO2667" s="106" t="s">
        <v>1145</v>
      </c>
      <c r="AP2667" s="106"/>
      <c r="AQ2667" s="106" t="s">
        <v>1035</v>
      </c>
      <c r="AR2667" s="106" t="s">
        <v>1097</v>
      </c>
      <c r="AS2667" s="106">
        <v>183</v>
      </c>
    </row>
    <row r="2668" spans="40:45" x14ac:dyDescent="0.25">
      <c r="AN2668" s="106" t="s">
        <v>1148</v>
      </c>
      <c r="AO2668" s="106" t="s">
        <v>1145</v>
      </c>
      <c r="AP2668" s="106"/>
      <c r="AQ2668" s="106" t="s">
        <v>1036</v>
      </c>
      <c r="AR2668" s="106" t="s">
        <v>1097</v>
      </c>
      <c r="AS2668" s="106">
        <v>118</v>
      </c>
    </row>
    <row r="2669" spans="40:45" x14ac:dyDescent="0.25">
      <c r="AN2669" s="106" t="s">
        <v>1148</v>
      </c>
      <c r="AO2669" s="106" t="s">
        <v>1145</v>
      </c>
      <c r="AP2669" s="106"/>
      <c r="AQ2669" s="106" t="s">
        <v>1037</v>
      </c>
      <c r="AR2669" s="106" t="s">
        <v>1097</v>
      </c>
      <c r="AS2669" s="106">
        <v>31</v>
      </c>
    </row>
    <row r="2670" spans="40:45" x14ac:dyDescent="0.25">
      <c r="AN2670" s="106" t="s">
        <v>1148</v>
      </c>
      <c r="AO2670" s="106" t="s">
        <v>1145</v>
      </c>
      <c r="AP2670" s="106"/>
      <c r="AQ2670" s="106" t="s">
        <v>1038</v>
      </c>
      <c r="AR2670" s="106" t="s">
        <v>1097</v>
      </c>
      <c r="AS2670" s="106">
        <v>825</v>
      </c>
    </row>
    <row r="2671" spans="40:45" x14ac:dyDescent="0.25">
      <c r="AN2671" s="106" t="s">
        <v>1148</v>
      </c>
      <c r="AO2671" s="106"/>
      <c r="AP2671" s="106"/>
      <c r="AQ2671" s="106" t="s">
        <v>3</v>
      </c>
      <c r="AR2671" s="106" t="s">
        <v>1097</v>
      </c>
      <c r="AS2671" s="106">
        <v>2119</v>
      </c>
    </row>
    <row r="2672" spans="40:45" x14ac:dyDescent="0.25">
      <c r="AN2672" s="106" t="s">
        <v>1148</v>
      </c>
      <c r="AO2672" s="106" t="s">
        <v>907</v>
      </c>
      <c r="AP2672" s="106"/>
      <c r="AQ2672" s="106" t="s">
        <v>1030</v>
      </c>
      <c r="AR2672" s="106" t="s">
        <v>1087</v>
      </c>
      <c r="AS2672" s="106">
        <v>3168</v>
      </c>
    </row>
    <row r="2673" spans="40:45" x14ac:dyDescent="0.25">
      <c r="AN2673" s="106" t="s">
        <v>1148</v>
      </c>
      <c r="AO2673" s="106" t="s">
        <v>907</v>
      </c>
      <c r="AP2673" s="106"/>
      <c r="AQ2673" s="106" t="s">
        <v>1031</v>
      </c>
      <c r="AR2673" s="106" t="s">
        <v>1087</v>
      </c>
      <c r="AS2673" s="106">
        <v>3351</v>
      </c>
    </row>
    <row r="2674" spans="40:45" x14ac:dyDescent="0.25">
      <c r="AN2674" s="106" t="s">
        <v>1148</v>
      </c>
      <c r="AO2674" s="106" t="s">
        <v>907</v>
      </c>
      <c r="AP2674" s="106"/>
      <c r="AQ2674" s="106" t="s">
        <v>1032</v>
      </c>
      <c r="AR2674" s="106" t="s">
        <v>1087</v>
      </c>
      <c r="AS2674" s="106">
        <v>5235</v>
      </c>
    </row>
    <row r="2675" spans="40:45" x14ac:dyDescent="0.25">
      <c r="AN2675" s="106" t="s">
        <v>1148</v>
      </c>
      <c r="AO2675" s="106" t="s">
        <v>907</v>
      </c>
      <c r="AP2675" s="106"/>
      <c r="AQ2675" s="106" t="s">
        <v>1033</v>
      </c>
      <c r="AR2675" s="106" t="s">
        <v>1087</v>
      </c>
      <c r="AS2675" s="106">
        <v>10635</v>
      </c>
    </row>
    <row r="2676" spans="40:45" x14ac:dyDescent="0.25">
      <c r="AN2676" s="106" t="s">
        <v>1148</v>
      </c>
      <c r="AO2676" s="106" t="s">
        <v>907</v>
      </c>
      <c r="AP2676" s="106"/>
      <c r="AQ2676" s="106" t="s">
        <v>1034</v>
      </c>
      <c r="AR2676" s="106" t="s">
        <v>1087</v>
      </c>
      <c r="AS2676" s="106">
        <v>3568</v>
      </c>
    </row>
    <row r="2677" spans="40:45" x14ac:dyDescent="0.25">
      <c r="AN2677" s="106" t="s">
        <v>1148</v>
      </c>
      <c r="AO2677" s="106" t="s">
        <v>907</v>
      </c>
      <c r="AP2677" s="106"/>
      <c r="AQ2677" s="106" t="s">
        <v>1035</v>
      </c>
      <c r="AR2677" s="106" t="s">
        <v>1087</v>
      </c>
      <c r="AS2677" s="106">
        <v>6062</v>
      </c>
    </row>
    <row r="2678" spans="40:45" x14ac:dyDescent="0.25">
      <c r="AN2678" s="106" t="s">
        <v>1148</v>
      </c>
      <c r="AO2678" s="106" t="s">
        <v>907</v>
      </c>
      <c r="AP2678" s="106"/>
      <c r="AQ2678" s="106" t="s">
        <v>1036</v>
      </c>
      <c r="AR2678" s="106" t="s">
        <v>1087</v>
      </c>
      <c r="AS2678" s="106">
        <v>4044</v>
      </c>
    </row>
    <row r="2679" spans="40:45" x14ac:dyDescent="0.25">
      <c r="AN2679" s="106" t="s">
        <v>1148</v>
      </c>
      <c r="AO2679" s="106" t="s">
        <v>907</v>
      </c>
      <c r="AP2679" s="106"/>
      <c r="AQ2679" s="106" t="s">
        <v>1037</v>
      </c>
      <c r="AR2679" s="106" t="s">
        <v>1087</v>
      </c>
      <c r="AS2679" s="106">
        <v>894</v>
      </c>
    </row>
    <row r="2680" spans="40:45" x14ac:dyDescent="0.25">
      <c r="AN2680" s="106" t="s">
        <v>1148</v>
      </c>
      <c r="AO2680" s="106" t="s">
        <v>907</v>
      </c>
      <c r="AP2680" s="106"/>
      <c r="AQ2680" s="106" t="s">
        <v>1038</v>
      </c>
      <c r="AR2680" s="106" t="s">
        <v>1087</v>
      </c>
      <c r="AS2680" s="106">
        <v>21026</v>
      </c>
    </row>
    <row r="2681" spans="40:45" x14ac:dyDescent="0.25">
      <c r="AN2681" s="106" t="s">
        <v>1148</v>
      </c>
      <c r="AO2681" s="106"/>
      <c r="AP2681" s="106"/>
      <c r="AQ2681" s="106" t="s">
        <v>3</v>
      </c>
      <c r="AR2681" s="106" t="s">
        <v>1087</v>
      </c>
      <c r="AS2681" s="106">
        <v>57983</v>
      </c>
    </row>
    <row r="2682" spans="40:45" x14ac:dyDescent="0.25">
      <c r="AN2682" s="106" t="s">
        <v>978</v>
      </c>
      <c r="AO2682" s="106" t="s">
        <v>1145</v>
      </c>
      <c r="AP2682" s="106"/>
      <c r="AQ2682" s="106" t="s">
        <v>1030</v>
      </c>
      <c r="AR2682" s="106" t="s">
        <v>1097</v>
      </c>
      <c r="AS2682" s="106">
        <v>475</v>
      </c>
    </row>
    <row r="2683" spans="40:45" x14ac:dyDescent="0.25">
      <c r="AN2683" s="106" t="s">
        <v>978</v>
      </c>
      <c r="AO2683" s="106" t="s">
        <v>1145</v>
      </c>
      <c r="AP2683" s="106"/>
      <c r="AQ2683" s="106" t="s">
        <v>1031</v>
      </c>
      <c r="AR2683" s="106" t="s">
        <v>1097</v>
      </c>
      <c r="AS2683" s="106">
        <v>66</v>
      </c>
    </row>
    <row r="2684" spans="40:45" x14ac:dyDescent="0.25">
      <c r="AN2684" s="106" t="s">
        <v>978</v>
      </c>
      <c r="AO2684" s="106" t="s">
        <v>1145</v>
      </c>
      <c r="AP2684" s="106"/>
      <c r="AQ2684" s="106" t="s">
        <v>1032</v>
      </c>
      <c r="AR2684" s="106" t="s">
        <v>1097</v>
      </c>
      <c r="AS2684" s="106">
        <v>85</v>
      </c>
    </row>
    <row r="2685" spans="40:45" x14ac:dyDescent="0.25">
      <c r="AN2685" s="106" t="s">
        <v>978</v>
      </c>
      <c r="AO2685" s="106" t="s">
        <v>1145</v>
      </c>
      <c r="AP2685" s="106"/>
      <c r="AQ2685" s="106" t="s">
        <v>1033</v>
      </c>
      <c r="AR2685" s="106" t="s">
        <v>1097</v>
      </c>
      <c r="AS2685" s="106">
        <v>40</v>
      </c>
    </row>
    <row r="2686" spans="40:45" x14ac:dyDescent="0.25">
      <c r="AN2686" s="106" t="s">
        <v>978</v>
      </c>
      <c r="AO2686" s="106" t="s">
        <v>1145</v>
      </c>
      <c r="AP2686" s="106"/>
      <c r="AQ2686" s="106" t="s">
        <v>1034</v>
      </c>
      <c r="AR2686" s="106" t="s">
        <v>1097</v>
      </c>
      <c r="AS2686" s="106">
        <v>890</v>
      </c>
    </row>
    <row r="2687" spans="40:45" x14ac:dyDescent="0.25">
      <c r="AN2687" s="106" t="s">
        <v>978</v>
      </c>
      <c r="AO2687" s="106" t="s">
        <v>1145</v>
      </c>
      <c r="AP2687" s="106"/>
      <c r="AQ2687" s="106" t="s">
        <v>1035</v>
      </c>
      <c r="AR2687" s="106" t="s">
        <v>1097</v>
      </c>
      <c r="AS2687" s="106">
        <v>413</v>
      </c>
    </row>
    <row r="2688" spans="40:45" x14ac:dyDescent="0.25">
      <c r="AN2688" s="106" t="s">
        <v>978</v>
      </c>
      <c r="AO2688" s="106" t="s">
        <v>1145</v>
      </c>
      <c r="AP2688" s="106"/>
      <c r="AQ2688" s="106" t="s">
        <v>1036</v>
      </c>
      <c r="AR2688" s="106" t="s">
        <v>1097</v>
      </c>
      <c r="AS2688" s="106">
        <v>122</v>
      </c>
    </row>
    <row r="2689" spans="40:45" x14ac:dyDescent="0.25">
      <c r="AN2689" s="106" t="s">
        <v>978</v>
      </c>
      <c r="AO2689" s="106" t="s">
        <v>1145</v>
      </c>
      <c r="AP2689" s="106"/>
      <c r="AQ2689" s="106" t="s">
        <v>1037</v>
      </c>
      <c r="AR2689" s="106" t="s">
        <v>1097</v>
      </c>
      <c r="AS2689" s="106">
        <v>166</v>
      </c>
    </row>
    <row r="2690" spans="40:45" x14ac:dyDescent="0.25">
      <c r="AN2690" s="106" t="s">
        <v>978</v>
      </c>
      <c r="AO2690" s="106" t="s">
        <v>1145</v>
      </c>
      <c r="AP2690" s="106"/>
      <c r="AQ2690" s="106" t="s">
        <v>1038</v>
      </c>
      <c r="AR2690" s="106" t="s">
        <v>1097</v>
      </c>
      <c r="AS2690" s="106">
        <v>3382</v>
      </c>
    </row>
    <row r="2691" spans="40:45" x14ac:dyDescent="0.25">
      <c r="AN2691" s="106" t="s">
        <v>978</v>
      </c>
      <c r="AO2691" s="106"/>
      <c r="AP2691" s="106"/>
      <c r="AQ2691" s="106" t="s">
        <v>3</v>
      </c>
      <c r="AR2691" s="106" t="s">
        <v>1097</v>
      </c>
      <c r="AS2691" s="106">
        <v>5638</v>
      </c>
    </row>
    <row r="2692" spans="40:45" x14ac:dyDescent="0.25">
      <c r="AN2692" s="106" t="s">
        <v>978</v>
      </c>
      <c r="AO2692" s="106" t="s">
        <v>907</v>
      </c>
      <c r="AP2692" s="106"/>
      <c r="AQ2692" s="106" t="s">
        <v>1030</v>
      </c>
      <c r="AR2692" s="106" t="s">
        <v>1087</v>
      </c>
      <c r="AS2692" s="106">
        <v>30087</v>
      </c>
    </row>
    <row r="2693" spans="40:45" x14ac:dyDescent="0.25">
      <c r="AN2693" s="106" t="s">
        <v>978</v>
      </c>
      <c r="AO2693" s="106" t="s">
        <v>907</v>
      </c>
      <c r="AP2693" s="106"/>
      <c r="AQ2693" s="106" t="s">
        <v>1031</v>
      </c>
      <c r="AR2693" s="106" t="s">
        <v>1087</v>
      </c>
      <c r="AS2693" s="106">
        <v>2708</v>
      </c>
    </row>
    <row r="2694" spans="40:45" x14ac:dyDescent="0.25">
      <c r="AN2694" s="106" t="s">
        <v>978</v>
      </c>
      <c r="AO2694" s="106" t="s">
        <v>907</v>
      </c>
      <c r="AP2694" s="106"/>
      <c r="AQ2694" s="106" t="s">
        <v>1032</v>
      </c>
      <c r="AR2694" s="106" t="s">
        <v>1087</v>
      </c>
      <c r="AS2694" s="106">
        <v>4734</v>
      </c>
    </row>
    <row r="2695" spans="40:45" x14ac:dyDescent="0.25">
      <c r="AN2695" s="106" t="s">
        <v>978</v>
      </c>
      <c r="AO2695" s="106" t="s">
        <v>907</v>
      </c>
      <c r="AP2695" s="106"/>
      <c r="AQ2695" s="106" t="s">
        <v>1033</v>
      </c>
      <c r="AR2695" s="106" t="s">
        <v>1087</v>
      </c>
      <c r="AS2695" s="106">
        <v>2426</v>
      </c>
    </row>
    <row r="2696" spans="40:45" x14ac:dyDescent="0.25">
      <c r="AN2696" s="106" t="s">
        <v>978</v>
      </c>
      <c r="AO2696" s="106" t="s">
        <v>907</v>
      </c>
      <c r="AP2696" s="106"/>
      <c r="AQ2696" s="106" t="s">
        <v>1034</v>
      </c>
      <c r="AR2696" s="106" t="s">
        <v>1087</v>
      </c>
      <c r="AS2696" s="106">
        <v>29569</v>
      </c>
    </row>
    <row r="2697" spans="40:45" x14ac:dyDescent="0.25">
      <c r="AN2697" s="106" t="s">
        <v>978</v>
      </c>
      <c r="AO2697" s="106" t="s">
        <v>907</v>
      </c>
      <c r="AP2697" s="106"/>
      <c r="AQ2697" s="106" t="s">
        <v>1035</v>
      </c>
      <c r="AR2697" s="106" t="s">
        <v>1087</v>
      </c>
      <c r="AS2697" s="106">
        <v>16049</v>
      </c>
    </row>
    <row r="2698" spans="40:45" x14ac:dyDescent="0.25">
      <c r="AN2698" s="106" t="s">
        <v>978</v>
      </c>
      <c r="AO2698" s="106" t="s">
        <v>907</v>
      </c>
      <c r="AP2698" s="106"/>
      <c r="AQ2698" s="106" t="s">
        <v>1036</v>
      </c>
      <c r="AR2698" s="106" t="s">
        <v>1087</v>
      </c>
      <c r="AS2698" s="106">
        <v>4506</v>
      </c>
    </row>
    <row r="2699" spans="40:45" x14ac:dyDescent="0.25">
      <c r="AN2699" s="106" t="s">
        <v>978</v>
      </c>
      <c r="AO2699" s="106" t="s">
        <v>907</v>
      </c>
      <c r="AP2699" s="106"/>
      <c r="AQ2699" s="106" t="s">
        <v>1037</v>
      </c>
      <c r="AR2699" s="106" t="s">
        <v>1087</v>
      </c>
      <c r="AS2699" s="106">
        <v>10963</v>
      </c>
    </row>
    <row r="2700" spans="40:45" x14ac:dyDescent="0.25">
      <c r="AN2700" s="106" t="s">
        <v>978</v>
      </c>
      <c r="AO2700" s="106" t="s">
        <v>907</v>
      </c>
      <c r="AP2700" s="106"/>
      <c r="AQ2700" s="106" t="s">
        <v>1038</v>
      </c>
      <c r="AR2700" s="106" t="s">
        <v>1087</v>
      </c>
      <c r="AS2700" s="106">
        <v>261124</v>
      </c>
    </row>
    <row r="2701" spans="40:45" x14ac:dyDescent="0.25">
      <c r="AN2701" s="106" t="s">
        <v>978</v>
      </c>
      <c r="AO2701" s="106"/>
      <c r="AP2701" s="106"/>
      <c r="AQ2701" s="106" t="s">
        <v>3</v>
      </c>
      <c r="AR2701" s="106" t="s">
        <v>1087</v>
      </c>
      <c r="AS2701" s="106">
        <v>362167</v>
      </c>
    </row>
    <row r="2702" spans="40:45" x14ac:dyDescent="0.25">
      <c r="AN2702" s="106" t="s">
        <v>1149</v>
      </c>
      <c r="AO2702" s="106" t="s">
        <v>1145</v>
      </c>
      <c r="AP2702" s="106"/>
      <c r="AQ2702" s="106" t="s">
        <v>1030</v>
      </c>
      <c r="AR2702" s="106" t="s">
        <v>1097</v>
      </c>
      <c r="AS2702" s="106">
        <v>663</v>
      </c>
    </row>
    <row r="2703" spans="40:45" x14ac:dyDescent="0.25">
      <c r="AN2703" s="106" t="s">
        <v>1149</v>
      </c>
      <c r="AO2703" s="106" t="s">
        <v>1145</v>
      </c>
      <c r="AP2703" s="106"/>
      <c r="AQ2703" s="106" t="s">
        <v>1031</v>
      </c>
      <c r="AR2703" s="106" t="s">
        <v>1097</v>
      </c>
      <c r="AS2703" s="106">
        <v>256</v>
      </c>
    </row>
    <row r="2704" spans="40:45" x14ac:dyDescent="0.25">
      <c r="AN2704" s="106" t="s">
        <v>1149</v>
      </c>
      <c r="AO2704" s="106" t="s">
        <v>1145</v>
      </c>
      <c r="AP2704" s="106"/>
      <c r="AQ2704" s="106" t="s">
        <v>1032</v>
      </c>
      <c r="AR2704" s="106" t="s">
        <v>1097</v>
      </c>
      <c r="AS2704" s="106">
        <v>43</v>
      </c>
    </row>
    <row r="2705" spans="40:45" x14ac:dyDescent="0.25">
      <c r="AN2705" s="106" t="s">
        <v>1149</v>
      </c>
      <c r="AO2705" s="106" t="s">
        <v>1145</v>
      </c>
      <c r="AP2705" s="106"/>
      <c r="AQ2705" s="106" t="s">
        <v>1033</v>
      </c>
      <c r="AR2705" s="106" t="s">
        <v>1097</v>
      </c>
      <c r="AS2705" s="106">
        <v>47</v>
      </c>
    </row>
    <row r="2706" spans="40:45" x14ac:dyDescent="0.25">
      <c r="AN2706" s="106" t="s">
        <v>1149</v>
      </c>
      <c r="AO2706" s="106" t="s">
        <v>1145</v>
      </c>
      <c r="AP2706" s="106"/>
      <c r="AQ2706" s="106" t="s">
        <v>1034</v>
      </c>
      <c r="AR2706" s="106" t="s">
        <v>1097</v>
      </c>
      <c r="AS2706" s="106">
        <v>179</v>
      </c>
    </row>
    <row r="2707" spans="40:45" x14ac:dyDescent="0.25">
      <c r="AN2707" s="106" t="s">
        <v>1149</v>
      </c>
      <c r="AO2707" s="106" t="s">
        <v>1145</v>
      </c>
      <c r="AP2707" s="106"/>
      <c r="AQ2707" s="106" t="s">
        <v>1035</v>
      </c>
      <c r="AR2707" s="106" t="s">
        <v>1097</v>
      </c>
      <c r="AS2707" s="106">
        <v>220</v>
      </c>
    </row>
    <row r="2708" spans="40:45" x14ac:dyDescent="0.25">
      <c r="AN2708" s="106" t="s">
        <v>1149</v>
      </c>
      <c r="AO2708" s="106" t="s">
        <v>1145</v>
      </c>
      <c r="AP2708" s="106"/>
      <c r="AQ2708" s="106" t="s">
        <v>1036</v>
      </c>
      <c r="AR2708" s="106" t="s">
        <v>1097</v>
      </c>
      <c r="AS2708" s="106">
        <v>88</v>
      </c>
    </row>
    <row r="2709" spans="40:45" x14ac:dyDescent="0.25">
      <c r="AN2709" s="106" t="s">
        <v>1149</v>
      </c>
      <c r="AO2709" s="106" t="s">
        <v>1145</v>
      </c>
      <c r="AP2709" s="106"/>
      <c r="AQ2709" s="106" t="s">
        <v>1037</v>
      </c>
      <c r="AR2709" s="106" t="s">
        <v>1097</v>
      </c>
      <c r="AS2709" s="106">
        <v>291</v>
      </c>
    </row>
    <row r="2710" spans="40:45" x14ac:dyDescent="0.25">
      <c r="AN2710" s="106" t="s">
        <v>1149</v>
      </c>
      <c r="AO2710" s="106" t="s">
        <v>1145</v>
      </c>
      <c r="AP2710" s="106"/>
      <c r="AQ2710" s="106" t="s">
        <v>1038</v>
      </c>
      <c r="AR2710" s="106" t="s">
        <v>1097</v>
      </c>
      <c r="AS2710" s="106">
        <v>1958</v>
      </c>
    </row>
    <row r="2711" spans="40:45" x14ac:dyDescent="0.25">
      <c r="AN2711" s="106" t="s">
        <v>1149</v>
      </c>
      <c r="AO2711" s="106"/>
      <c r="AP2711" s="106"/>
      <c r="AQ2711" s="106" t="s">
        <v>3</v>
      </c>
      <c r="AR2711" s="106" t="s">
        <v>1097</v>
      </c>
      <c r="AS2711" s="106">
        <v>3746</v>
      </c>
    </row>
    <row r="2712" spans="40:45" x14ac:dyDescent="0.25">
      <c r="AN2712" s="106" t="s">
        <v>1149</v>
      </c>
      <c r="AO2712" s="106" t="s">
        <v>907</v>
      </c>
      <c r="AP2712" s="106"/>
      <c r="AQ2712" s="106" t="s">
        <v>1030</v>
      </c>
      <c r="AR2712" s="106" t="s">
        <v>1087</v>
      </c>
      <c r="AS2712" s="106">
        <v>19873</v>
      </c>
    </row>
    <row r="2713" spans="40:45" x14ac:dyDescent="0.25">
      <c r="AN2713" s="106" t="s">
        <v>1149</v>
      </c>
      <c r="AO2713" s="106" t="s">
        <v>907</v>
      </c>
      <c r="AP2713" s="106"/>
      <c r="AQ2713" s="106" t="s">
        <v>1031</v>
      </c>
      <c r="AR2713" s="106" t="s">
        <v>1087</v>
      </c>
      <c r="AS2713" s="106">
        <v>6382</v>
      </c>
    </row>
    <row r="2714" spans="40:45" x14ac:dyDescent="0.25">
      <c r="AN2714" s="106" t="s">
        <v>1149</v>
      </c>
      <c r="AO2714" s="106" t="s">
        <v>907</v>
      </c>
      <c r="AP2714" s="106"/>
      <c r="AQ2714" s="106" t="s">
        <v>1032</v>
      </c>
      <c r="AR2714" s="106" t="s">
        <v>1087</v>
      </c>
      <c r="AS2714" s="106">
        <v>927</v>
      </c>
    </row>
    <row r="2715" spans="40:45" x14ac:dyDescent="0.25">
      <c r="AN2715" s="106" t="s">
        <v>1149</v>
      </c>
      <c r="AO2715" s="106" t="s">
        <v>907</v>
      </c>
      <c r="AP2715" s="106"/>
      <c r="AQ2715" s="106" t="s">
        <v>1033</v>
      </c>
      <c r="AR2715" s="106" t="s">
        <v>1087</v>
      </c>
      <c r="AS2715" s="106">
        <v>2312</v>
      </c>
    </row>
    <row r="2716" spans="40:45" x14ac:dyDescent="0.25">
      <c r="AN2716" s="106" t="s">
        <v>1149</v>
      </c>
      <c r="AO2716" s="106" t="s">
        <v>907</v>
      </c>
      <c r="AP2716" s="106"/>
      <c r="AQ2716" s="106" t="s">
        <v>1034</v>
      </c>
      <c r="AR2716" s="106" t="s">
        <v>1087</v>
      </c>
      <c r="AS2716" s="106">
        <v>4201</v>
      </c>
    </row>
    <row r="2717" spans="40:45" x14ac:dyDescent="0.25">
      <c r="AN2717" s="106" t="s">
        <v>1149</v>
      </c>
      <c r="AO2717" s="106" t="s">
        <v>907</v>
      </c>
      <c r="AP2717" s="106"/>
      <c r="AQ2717" s="106" t="s">
        <v>1035</v>
      </c>
      <c r="AR2717" s="106" t="s">
        <v>1087</v>
      </c>
      <c r="AS2717" s="106">
        <v>8413</v>
      </c>
    </row>
    <row r="2718" spans="40:45" x14ac:dyDescent="0.25">
      <c r="AN2718" s="106" t="s">
        <v>1149</v>
      </c>
      <c r="AO2718" s="106" t="s">
        <v>907</v>
      </c>
      <c r="AP2718" s="106"/>
      <c r="AQ2718" s="106" t="s">
        <v>1036</v>
      </c>
      <c r="AR2718" s="106" t="s">
        <v>1087</v>
      </c>
      <c r="AS2718" s="106">
        <v>2370</v>
      </c>
    </row>
    <row r="2719" spans="40:45" x14ac:dyDescent="0.25">
      <c r="AN2719" s="106" t="s">
        <v>1149</v>
      </c>
      <c r="AO2719" s="106" t="s">
        <v>907</v>
      </c>
      <c r="AP2719" s="106"/>
      <c r="AQ2719" s="106" t="s">
        <v>1037</v>
      </c>
      <c r="AR2719" s="106" t="s">
        <v>1087</v>
      </c>
      <c r="AS2719" s="106">
        <v>7681</v>
      </c>
    </row>
    <row r="2720" spans="40:45" x14ac:dyDescent="0.25">
      <c r="AN2720" s="106" t="s">
        <v>1149</v>
      </c>
      <c r="AO2720" s="106" t="s">
        <v>907</v>
      </c>
      <c r="AP2720" s="106"/>
      <c r="AQ2720" s="106" t="s">
        <v>1038</v>
      </c>
      <c r="AR2720" s="106" t="s">
        <v>1087</v>
      </c>
      <c r="AS2720" s="106">
        <v>46861</v>
      </c>
    </row>
    <row r="2721" spans="40:45" x14ac:dyDescent="0.25">
      <c r="AN2721" s="106" t="s">
        <v>1149</v>
      </c>
      <c r="AO2721" s="106"/>
      <c r="AP2721" s="106"/>
      <c r="AQ2721" s="106" t="s">
        <v>3</v>
      </c>
      <c r="AR2721" s="106" t="s">
        <v>1087</v>
      </c>
      <c r="AS2721" s="106">
        <v>99022</v>
      </c>
    </row>
    <row r="2722" spans="40:45" x14ac:dyDescent="0.25">
      <c r="AN2722" s="106" t="s">
        <v>974</v>
      </c>
      <c r="AO2722" s="106" t="s">
        <v>1145</v>
      </c>
      <c r="AP2722" s="106"/>
      <c r="AQ2722" s="106" t="s">
        <v>1030</v>
      </c>
      <c r="AR2722" s="106" t="s">
        <v>1097</v>
      </c>
      <c r="AS2722" s="106">
        <v>244</v>
      </c>
    </row>
    <row r="2723" spans="40:45" x14ac:dyDescent="0.25">
      <c r="AN2723" s="106" t="s">
        <v>974</v>
      </c>
      <c r="AO2723" s="106" t="s">
        <v>1145</v>
      </c>
      <c r="AP2723" s="106"/>
      <c r="AQ2723" s="106" t="s">
        <v>1031</v>
      </c>
      <c r="AR2723" s="106" t="s">
        <v>1097</v>
      </c>
      <c r="AS2723" s="106">
        <v>41</v>
      </c>
    </row>
    <row r="2724" spans="40:45" x14ac:dyDescent="0.25">
      <c r="AN2724" s="106" t="s">
        <v>974</v>
      </c>
      <c r="AO2724" s="106" t="s">
        <v>1145</v>
      </c>
      <c r="AP2724" s="106"/>
      <c r="AQ2724" s="106" t="s">
        <v>1032</v>
      </c>
      <c r="AR2724" s="106" t="s">
        <v>1097</v>
      </c>
      <c r="AS2724" s="106"/>
    </row>
    <row r="2725" spans="40:45" x14ac:dyDescent="0.25">
      <c r="AN2725" s="106" t="s">
        <v>974</v>
      </c>
      <c r="AO2725" s="106" t="s">
        <v>1145</v>
      </c>
      <c r="AP2725" s="106"/>
      <c r="AQ2725" s="106" t="s">
        <v>1033</v>
      </c>
      <c r="AR2725" s="106" t="s">
        <v>1097</v>
      </c>
      <c r="AS2725" s="106">
        <v>1234</v>
      </c>
    </row>
    <row r="2726" spans="40:45" x14ac:dyDescent="0.25">
      <c r="AN2726" s="106" t="s">
        <v>974</v>
      </c>
      <c r="AO2726" s="106" t="s">
        <v>1145</v>
      </c>
      <c r="AP2726" s="106"/>
      <c r="AQ2726" s="106" t="s">
        <v>1034</v>
      </c>
      <c r="AR2726" s="106" t="s">
        <v>1097</v>
      </c>
      <c r="AS2726" s="106">
        <v>124</v>
      </c>
    </row>
    <row r="2727" spans="40:45" x14ac:dyDescent="0.25">
      <c r="AN2727" s="106" t="s">
        <v>974</v>
      </c>
      <c r="AO2727" s="106" t="s">
        <v>1145</v>
      </c>
      <c r="AP2727" s="106"/>
      <c r="AQ2727" s="106" t="s">
        <v>1035</v>
      </c>
      <c r="AR2727" s="106" t="s">
        <v>1097</v>
      </c>
      <c r="AS2727" s="106">
        <v>727</v>
      </c>
    </row>
    <row r="2728" spans="40:45" x14ac:dyDescent="0.25">
      <c r="AN2728" s="106" t="s">
        <v>974</v>
      </c>
      <c r="AO2728" s="106" t="s">
        <v>1145</v>
      </c>
      <c r="AP2728" s="106"/>
      <c r="AQ2728" s="106" t="s">
        <v>1036</v>
      </c>
      <c r="AR2728" s="106" t="s">
        <v>1097</v>
      </c>
      <c r="AS2728" s="106">
        <v>3</v>
      </c>
    </row>
    <row r="2729" spans="40:45" x14ac:dyDescent="0.25">
      <c r="AN2729" s="106" t="s">
        <v>974</v>
      </c>
      <c r="AO2729" s="106" t="s">
        <v>1145</v>
      </c>
      <c r="AP2729" s="106"/>
      <c r="AQ2729" s="106" t="s">
        <v>1037</v>
      </c>
      <c r="AR2729" s="106" t="s">
        <v>1097</v>
      </c>
      <c r="AS2729" s="106">
        <v>116</v>
      </c>
    </row>
    <row r="2730" spans="40:45" x14ac:dyDescent="0.25">
      <c r="AN2730" s="106" t="s">
        <v>974</v>
      </c>
      <c r="AO2730" s="106" t="s">
        <v>1145</v>
      </c>
      <c r="AP2730" s="106"/>
      <c r="AQ2730" s="106" t="s">
        <v>1038</v>
      </c>
      <c r="AR2730" s="106" t="s">
        <v>1097</v>
      </c>
      <c r="AS2730" s="106">
        <v>571</v>
      </c>
    </row>
    <row r="2731" spans="40:45" x14ac:dyDescent="0.25">
      <c r="AN2731" s="106" t="s">
        <v>974</v>
      </c>
      <c r="AO2731" s="106"/>
      <c r="AP2731" s="106"/>
      <c r="AQ2731" s="106" t="s">
        <v>3</v>
      </c>
      <c r="AR2731" s="106" t="s">
        <v>1097</v>
      </c>
      <c r="AS2731" s="106">
        <v>3060</v>
      </c>
    </row>
    <row r="2732" spans="40:45" x14ac:dyDescent="0.25">
      <c r="AN2732" s="106" t="s">
        <v>974</v>
      </c>
      <c r="AO2732" s="106" t="s">
        <v>907</v>
      </c>
      <c r="AP2732" s="106"/>
      <c r="AQ2732" s="106" t="s">
        <v>1030</v>
      </c>
      <c r="AR2732" s="106" t="s">
        <v>1087</v>
      </c>
      <c r="AS2732" s="106">
        <v>11742</v>
      </c>
    </row>
    <row r="2733" spans="40:45" x14ac:dyDescent="0.25">
      <c r="AN2733" s="106" t="s">
        <v>974</v>
      </c>
      <c r="AO2733" s="106" t="s">
        <v>907</v>
      </c>
      <c r="AP2733" s="106"/>
      <c r="AQ2733" s="106" t="s">
        <v>1031</v>
      </c>
      <c r="AR2733" s="106" t="s">
        <v>1087</v>
      </c>
      <c r="AS2733" s="106">
        <v>1286</v>
      </c>
    </row>
    <row r="2734" spans="40:45" x14ac:dyDescent="0.25">
      <c r="AN2734" s="106" t="s">
        <v>974</v>
      </c>
      <c r="AO2734" s="106" t="s">
        <v>907</v>
      </c>
      <c r="AP2734" s="106"/>
      <c r="AQ2734" s="106" t="s">
        <v>1032</v>
      </c>
      <c r="AR2734" s="106" t="s">
        <v>1087</v>
      </c>
      <c r="AS2734" s="106"/>
    </row>
    <row r="2735" spans="40:45" x14ac:dyDescent="0.25">
      <c r="AN2735" s="106" t="s">
        <v>974</v>
      </c>
      <c r="AO2735" s="106" t="s">
        <v>907</v>
      </c>
      <c r="AP2735" s="106"/>
      <c r="AQ2735" s="106" t="s">
        <v>1033</v>
      </c>
      <c r="AR2735" s="106" t="s">
        <v>1087</v>
      </c>
      <c r="AS2735" s="106">
        <v>71520</v>
      </c>
    </row>
    <row r="2736" spans="40:45" x14ac:dyDescent="0.25">
      <c r="AN2736" s="106" t="s">
        <v>974</v>
      </c>
      <c r="AO2736" s="106" t="s">
        <v>907</v>
      </c>
      <c r="AP2736" s="106"/>
      <c r="AQ2736" s="106" t="s">
        <v>1034</v>
      </c>
      <c r="AR2736" s="106" t="s">
        <v>1087</v>
      </c>
      <c r="AS2736" s="106">
        <v>1238</v>
      </c>
    </row>
    <row r="2737" spans="40:45" x14ac:dyDescent="0.25">
      <c r="AN2737" s="106" t="s">
        <v>974</v>
      </c>
      <c r="AO2737" s="106" t="s">
        <v>907</v>
      </c>
      <c r="AP2737" s="106"/>
      <c r="AQ2737" s="106" t="s">
        <v>1035</v>
      </c>
      <c r="AR2737" s="106" t="s">
        <v>1087</v>
      </c>
      <c r="AS2737" s="106">
        <v>20604</v>
      </c>
    </row>
    <row r="2738" spans="40:45" x14ac:dyDescent="0.25">
      <c r="AN2738" s="106" t="s">
        <v>974</v>
      </c>
      <c r="AO2738" s="106" t="s">
        <v>907</v>
      </c>
      <c r="AP2738" s="106"/>
      <c r="AQ2738" s="106" t="s">
        <v>1036</v>
      </c>
      <c r="AR2738" s="106" t="s">
        <v>1087</v>
      </c>
      <c r="AS2738" s="106">
        <v>154</v>
      </c>
    </row>
    <row r="2739" spans="40:45" x14ac:dyDescent="0.25">
      <c r="AN2739" s="106" t="s">
        <v>974</v>
      </c>
      <c r="AO2739" s="106" t="s">
        <v>907</v>
      </c>
      <c r="AP2739" s="106"/>
      <c r="AQ2739" s="106" t="s">
        <v>1037</v>
      </c>
      <c r="AR2739" s="106" t="s">
        <v>1087</v>
      </c>
      <c r="AS2739" s="106">
        <v>6800</v>
      </c>
    </row>
    <row r="2740" spans="40:45" x14ac:dyDescent="0.25">
      <c r="AN2740" s="106" t="s">
        <v>974</v>
      </c>
      <c r="AO2740" s="106" t="s">
        <v>907</v>
      </c>
      <c r="AP2740" s="106"/>
      <c r="AQ2740" s="106" t="s">
        <v>1038</v>
      </c>
      <c r="AR2740" s="106" t="s">
        <v>1087</v>
      </c>
      <c r="AS2740" s="106">
        <v>28343</v>
      </c>
    </row>
    <row r="2741" spans="40:45" x14ac:dyDescent="0.25">
      <c r="AN2741" s="106" t="s">
        <v>974</v>
      </c>
      <c r="AO2741" s="106"/>
      <c r="AP2741" s="106"/>
      <c r="AQ2741" s="106" t="s">
        <v>3</v>
      </c>
      <c r="AR2741" s="106" t="s">
        <v>1087</v>
      </c>
      <c r="AS2741" s="106">
        <v>141688</v>
      </c>
    </row>
    <row r="2742" spans="40:45" x14ac:dyDescent="0.25">
      <c r="AN2742" s="106" t="s">
        <v>1150</v>
      </c>
      <c r="AO2742" s="106" t="s">
        <v>1145</v>
      </c>
      <c r="AP2742" s="106"/>
      <c r="AQ2742" s="106" t="s">
        <v>1030</v>
      </c>
      <c r="AR2742" s="106" t="s">
        <v>1097</v>
      </c>
      <c r="AS2742" s="106">
        <v>179</v>
      </c>
    </row>
    <row r="2743" spans="40:45" x14ac:dyDescent="0.25">
      <c r="AN2743" s="106" t="s">
        <v>1150</v>
      </c>
      <c r="AO2743" s="106" t="s">
        <v>1145</v>
      </c>
      <c r="AP2743" s="106"/>
      <c r="AQ2743" s="106" t="s">
        <v>1031</v>
      </c>
      <c r="AR2743" s="106" t="s">
        <v>1097</v>
      </c>
      <c r="AS2743" s="106">
        <v>640</v>
      </c>
    </row>
    <row r="2744" spans="40:45" x14ac:dyDescent="0.25">
      <c r="AN2744" s="106" t="s">
        <v>1150</v>
      </c>
      <c r="AO2744" s="106" t="s">
        <v>1145</v>
      </c>
      <c r="AP2744" s="106"/>
      <c r="AQ2744" s="106" t="s">
        <v>1033</v>
      </c>
      <c r="AR2744" s="106" t="s">
        <v>1097</v>
      </c>
      <c r="AS2744" s="106">
        <v>29</v>
      </c>
    </row>
    <row r="2745" spans="40:45" x14ac:dyDescent="0.25">
      <c r="AN2745" s="106" t="s">
        <v>1150</v>
      </c>
      <c r="AO2745" s="106" t="s">
        <v>1145</v>
      </c>
      <c r="AP2745" s="106"/>
      <c r="AQ2745" s="106" t="s">
        <v>1034</v>
      </c>
      <c r="AR2745" s="106" t="s">
        <v>1097</v>
      </c>
      <c r="AS2745" s="106">
        <v>449</v>
      </c>
    </row>
    <row r="2746" spans="40:45" x14ac:dyDescent="0.25">
      <c r="AN2746" s="106" t="s">
        <v>1150</v>
      </c>
      <c r="AO2746" s="106" t="s">
        <v>1145</v>
      </c>
      <c r="AP2746" s="106"/>
      <c r="AQ2746" s="106" t="s">
        <v>1035</v>
      </c>
      <c r="AR2746" s="106" t="s">
        <v>1097</v>
      </c>
      <c r="AS2746" s="106">
        <v>694</v>
      </c>
    </row>
    <row r="2747" spans="40:45" x14ac:dyDescent="0.25">
      <c r="AN2747" s="106" t="s">
        <v>1150</v>
      </c>
      <c r="AO2747" s="106" t="s">
        <v>1145</v>
      </c>
      <c r="AP2747" s="106"/>
      <c r="AQ2747" s="106" t="s">
        <v>1036</v>
      </c>
      <c r="AR2747" s="106" t="s">
        <v>1097</v>
      </c>
      <c r="AS2747" s="106">
        <v>143</v>
      </c>
    </row>
    <row r="2748" spans="40:45" x14ac:dyDescent="0.25">
      <c r="AN2748" s="106" t="s">
        <v>1150</v>
      </c>
      <c r="AO2748" s="106" t="s">
        <v>1145</v>
      </c>
      <c r="AP2748" s="106"/>
      <c r="AQ2748" s="106" t="s">
        <v>1037</v>
      </c>
      <c r="AR2748" s="106" t="s">
        <v>1097</v>
      </c>
      <c r="AS2748" s="106">
        <v>291</v>
      </c>
    </row>
    <row r="2749" spans="40:45" x14ac:dyDescent="0.25">
      <c r="AN2749" s="106" t="s">
        <v>1150</v>
      </c>
      <c r="AO2749" s="106" t="s">
        <v>1145</v>
      </c>
      <c r="AP2749" s="106"/>
      <c r="AQ2749" s="106" t="s">
        <v>1038</v>
      </c>
      <c r="AR2749" s="106" t="s">
        <v>1097</v>
      </c>
      <c r="AS2749" s="106">
        <v>509</v>
      </c>
    </row>
    <row r="2750" spans="40:45" x14ac:dyDescent="0.25">
      <c r="AN2750" s="106" t="s">
        <v>1150</v>
      </c>
      <c r="AO2750" s="106"/>
      <c r="AP2750" s="106"/>
      <c r="AQ2750" s="106" t="s">
        <v>3</v>
      </c>
      <c r="AR2750" s="106" t="s">
        <v>1097</v>
      </c>
      <c r="AS2750" s="106">
        <v>2935</v>
      </c>
    </row>
    <row r="2751" spans="40:45" x14ac:dyDescent="0.25">
      <c r="AN2751" s="106" t="s">
        <v>1150</v>
      </c>
      <c r="AO2751" s="106" t="s">
        <v>907</v>
      </c>
      <c r="AP2751" s="106"/>
      <c r="AQ2751" s="106" t="s">
        <v>1030</v>
      </c>
      <c r="AR2751" s="106" t="s">
        <v>1087</v>
      </c>
      <c r="AS2751" s="106">
        <v>2698</v>
      </c>
    </row>
    <row r="2752" spans="40:45" x14ac:dyDescent="0.25">
      <c r="AN2752" s="106" t="s">
        <v>1150</v>
      </c>
      <c r="AO2752" s="106" t="s">
        <v>907</v>
      </c>
      <c r="AP2752" s="106"/>
      <c r="AQ2752" s="106" t="s">
        <v>1031</v>
      </c>
      <c r="AR2752" s="106" t="s">
        <v>1087</v>
      </c>
      <c r="AS2752" s="106">
        <v>9149</v>
      </c>
    </row>
    <row r="2753" spans="40:45" x14ac:dyDescent="0.25">
      <c r="AN2753" s="106" t="s">
        <v>1150</v>
      </c>
      <c r="AO2753" s="106" t="s">
        <v>907</v>
      </c>
      <c r="AP2753" s="106"/>
      <c r="AQ2753" s="106" t="s">
        <v>1033</v>
      </c>
      <c r="AR2753" s="106" t="s">
        <v>1087</v>
      </c>
      <c r="AS2753" s="106">
        <v>860</v>
      </c>
    </row>
    <row r="2754" spans="40:45" x14ac:dyDescent="0.25">
      <c r="AN2754" s="106" t="s">
        <v>1150</v>
      </c>
      <c r="AO2754" s="106" t="s">
        <v>907</v>
      </c>
      <c r="AP2754" s="106"/>
      <c r="AQ2754" s="106" t="s">
        <v>1034</v>
      </c>
      <c r="AR2754" s="106" t="s">
        <v>1087</v>
      </c>
      <c r="AS2754" s="106">
        <v>13190</v>
      </c>
    </row>
    <row r="2755" spans="40:45" x14ac:dyDescent="0.25">
      <c r="AN2755" s="106" t="s">
        <v>1150</v>
      </c>
      <c r="AO2755" s="106" t="s">
        <v>907</v>
      </c>
      <c r="AP2755" s="106"/>
      <c r="AQ2755" s="106" t="s">
        <v>1035</v>
      </c>
      <c r="AR2755" s="106" t="s">
        <v>1087</v>
      </c>
      <c r="AS2755" s="106">
        <v>12859</v>
      </c>
    </row>
    <row r="2756" spans="40:45" x14ac:dyDescent="0.25">
      <c r="AN2756" s="106" t="s">
        <v>1150</v>
      </c>
      <c r="AO2756" s="106" t="s">
        <v>907</v>
      </c>
      <c r="AP2756" s="106"/>
      <c r="AQ2756" s="106" t="s">
        <v>1036</v>
      </c>
      <c r="AR2756" s="106" t="s">
        <v>1087</v>
      </c>
      <c r="AS2756" s="106">
        <v>6452</v>
      </c>
    </row>
    <row r="2757" spans="40:45" x14ac:dyDescent="0.25">
      <c r="AN2757" s="106" t="s">
        <v>1150</v>
      </c>
      <c r="AO2757" s="106" t="s">
        <v>907</v>
      </c>
      <c r="AP2757" s="106"/>
      <c r="AQ2757" s="106" t="s">
        <v>1037</v>
      </c>
      <c r="AR2757" s="106" t="s">
        <v>1087</v>
      </c>
      <c r="AS2757" s="106">
        <v>10155</v>
      </c>
    </row>
    <row r="2758" spans="40:45" x14ac:dyDescent="0.25">
      <c r="AN2758" s="106" t="s">
        <v>1150</v>
      </c>
      <c r="AO2758" s="106" t="s">
        <v>907</v>
      </c>
      <c r="AP2758" s="106"/>
      <c r="AQ2758" s="106" t="s">
        <v>1038</v>
      </c>
      <c r="AR2758" s="106" t="s">
        <v>1087</v>
      </c>
      <c r="AS2758" s="106">
        <v>18662</v>
      </c>
    </row>
    <row r="2759" spans="40:45" x14ac:dyDescent="0.25">
      <c r="AN2759" s="106" t="s">
        <v>1150</v>
      </c>
      <c r="AO2759" s="106"/>
      <c r="AP2759" s="106"/>
      <c r="AQ2759" s="106" t="s">
        <v>3</v>
      </c>
      <c r="AR2759" s="106" t="s">
        <v>1087</v>
      </c>
      <c r="AS2759" s="106">
        <v>74026</v>
      </c>
    </row>
    <row r="2760" spans="40:45" x14ac:dyDescent="0.25">
      <c r="AN2760" s="106" t="s">
        <v>952</v>
      </c>
      <c r="AO2760" s="106" t="s">
        <v>1145</v>
      </c>
      <c r="AP2760" s="106"/>
      <c r="AQ2760" s="106" t="s">
        <v>1030</v>
      </c>
      <c r="AR2760" s="106" t="s">
        <v>1097</v>
      </c>
      <c r="AS2760" s="106">
        <v>4694</v>
      </c>
    </row>
    <row r="2761" spans="40:45" x14ac:dyDescent="0.25">
      <c r="AN2761" s="106" t="s">
        <v>952</v>
      </c>
      <c r="AO2761" s="106" t="s">
        <v>1145</v>
      </c>
      <c r="AP2761" s="106"/>
      <c r="AQ2761" s="106" t="s">
        <v>1031</v>
      </c>
      <c r="AR2761" s="106" t="s">
        <v>1097</v>
      </c>
      <c r="AS2761" s="106">
        <v>14527</v>
      </c>
    </row>
    <row r="2762" spans="40:45" x14ac:dyDescent="0.25">
      <c r="AN2762" s="106" t="s">
        <v>952</v>
      </c>
      <c r="AO2762" s="106" t="s">
        <v>1145</v>
      </c>
      <c r="AP2762" s="106"/>
      <c r="AQ2762" s="106" t="s">
        <v>1032</v>
      </c>
      <c r="AR2762" s="106" t="s">
        <v>1097</v>
      </c>
      <c r="AS2762" s="106">
        <v>859</v>
      </c>
    </row>
    <row r="2763" spans="40:45" x14ac:dyDescent="0.25">
      <c r="AN2763" s="106" t="s">
        <v>952</v>
      </c>
      <c r="AO2763" s="106" t="s">
        <v>1145</v>
      </c>
      <c r="AP2763" s="106"/>
      <c r="AQ2763" s="106" t="s">
        <v>1033</v>
      </c>
      <c r="AR2763" s="106" t="s">
        <v>1097</v>
      </c>
      <c r="AS2763" s="106"/>
    </row>
    <row r="2764" spans="40:45" x14ac:dyDescent="0.25">
      <c r="AN2764" s="106" t="s">
        <v>952</v>
      </c>
      <c r="AO2764" s="106" t="s">
        <v>1145</v>
      </c>
      <c r="AP2764" s="106"/>
      <c r="AQ2764" s="106" t="s">
        <v>1034</v>
      </c>
      <c r="AR2764" s="106" t="s">
        <v>1097</v>
      </c>
      <c r="AS2764" s="106">
        <v>910</v>
      </c>
    </row>
    <row r="2765" spans="40:45" x14ac:dyDescent="0.25">
      <c r="AN2765" s="106" t="s">
        <v>952</v>
      </c>
      <c r="AO2765" s="106" t="s">
        <v>1145</v>
      </c>
      <c r="AP2765" s="106"/>
      <c r="AQ2765" s="106" t="s">
        <v>1035</v>
      </c>
      <c r="AR2765" s="106" t="s">
        <v>1097</v>
      </c>
      <c r="AS2765" s="106">
        <v>497</v>
      </c>
    </row>
    <row r="2766" spans="40:45" x14ac:dyDescent="0.25">
      <c r="AN2766" s="106" t="s">
        <v>952</v>
      </c>
      <c r="AO2766" s="106" t="s">
        <v>1145</v>
      </c>
      <c r="AP2766" s="106"/>
      <c r="AQ2766" s="106" t="s">
        <v>1036</v>
      </c>
      <c r="AR2766" s="106" t="s">
        <v>1097</v>
      </c>
      <c r="AS2766" s="106">
        <v>6</v>
      </c>
    </row>
    <row r="2767" spans="40:45" x14ac:dyDescent="0.25">
      <c r="AN2767" s="106" t="s">
        <v>952</v>
      </c>
      <c r="AO2767" s="106" t="s">
        <v>1145</v>
      </c>
      <c r="AP2767" s="106"/>
      <c r="AQ2767" s="106" t="s">
        <v>1037</v>
      </c>
      <c r="AR2767" s="106" t="s">
        <v>1097</v>
      </c>
      <c r="AS2767" s="106">
        <v>4447</v>
      </c>
    </row>
    <row r="2768" spans="40:45" x14ac:dyDescent="0.25">
      <c r="AN2768" s="106" t="s">
        <v>952</v>
      </c>
      <c r="AO2768" s="106" t="s">
        <v>1145</v>
      </c>
      <c r="AP2768" s="106"/>
      <c r="AQ2768" s="106" t="s">
        <v>1038</v>
      </c>
      <c r="AR2768" s="106" t="s">
        <v>1097</v>
      </c>
      <c r="AS2768" s="106">
        <v>23431</v>
      </c>
    </row>
    <row r="2769" spans="40:45" x14ac:dyDescent="0.25">
      <c r="AN2769" s="106" t="s">
        <v>952</v>
      </c>
      <c r="AO2769" s="106"/>
      <c r="AP2769" s="106"/>
      <c r="AQ2769" s="106" t="s">
        <v>3</v>
      </c>
      <c r="AR2769" s="106" t="s">
        <v>1097</v>
      </c>
      <c r="AS2769" s="106">
        <v>49371</v>
      </c>
    </row>
    <row r="2770" spans="40:45" x14ac:dyDescent="0.25">
      <c r="AN2770" s="106" t="s">
        <v>952</v>
      </c>
      <c r="AO2770" s="106" t="s">
        <v>907</v>
      </c>
      <c r="AP2770" s="106"/>
      <c r="AQ2770" s="106" t="s">
        <v>1030</v>
      </c>
      <c r="AR2770" s="106" t="s">
        <v>1087</v>
      </c>
      <c r="AS2770" s="106">
        <v>155881</v>
      </c>
    </row>
    <row r="2771" spans="40:45" x14ac:dyDescent="0.25">
      <c r="AN2771" s="106" t="s">
        <v>952</v>
      </c>
      <c r="AO2771" s="106" t="s">
        <v>907</v>
      </c>
      <c r="AP2771" s="106"/>
      <c r="AQ2771" s="106" t="s">
        <v>1031</v>
      </c>
      <c r="AR2771" s="106" t="s">
        <v>1087</v>
      </c>
      <c r="AS2771" s="106">
        <v>305865</v>
      </c>
    </row>
    <row r="2772" spans="40:45" x14ac:dyDescent="0.25">
      <c r="AN2772" s="106" t="s">
        <v>952</v>
      </c>
      <c r="AO2772" s="106" t="s">
        <v>907</v>
      </c>
      <c r="AP2772" s="106"/>
      <c r="AQ2772" s="106" t="s">
        <v>1032</v>
      </c>
      <c r="AR2772" s="106" t="s">
        <v>1087</v>
      </c>
      <c r="AS2772" s="106">
        <v>16066</v>
      </c>
    </row>
    <row r="2773" spans="40:45" x14ac:dyDescent="0.25">
      <c r="AN2773" s="106" t="s">
        <v>952</v>
      </c>
      <c r="AO2773" s="106" t="s">
        <v>907</v>
      </c>
      <c r="AP2773" s="106"/>
      <c r="AQ2773" s="106" t="s">
        <v>1033</v>
      </c>
      <c r="AR2773" s="106" t="s">
        <v>1087</v>
      </c>
      <c r="AS2773" s="106"/>
    </row>
    <row r="2774" spans="40:45" x14ac:dyDescent="0.25">
      <c r="AN2774" s="106" t="s">
        <v>952</v>
      </c>
      <c r="AO2774" s="106" t="s">
        <v>907</v>
      </c>
      <c r="AP2774" s="106"/>
      <c r="AQ2774" s="106" t="s">
        <v>1034</v>
      </c>
      <c r="AR2774" s="106" t="s">
        <v>1087</v>
      </c>
      <c r="AS2774" s="106">
        <v>27807</v>
      </c>
    </row>
    <row r="2775" spans="40:45" x14ac:dyDescent="0.25">
      <c r="AN2775" s="106" t="s">
        <v>952</v>
      </c>
      <c r="AO2775" s="106" t="s">
        <v>907</v>
      </c>
      <c r="AP2775" s="106"/>
      <c r="AQ2775" s="106" t="s">
        <v>1035</v>
      </c>
      <c r="AR2775" s="106" t="s">
        <v>1087</v>
      </c>
      <c r="AS2775" s="106">
        <v>18346</v>
      </c>
    </row>
    <row r="2776" spans="40:45" x14ac:dyDescent="0.25">
      <c r="AN2776" s="106" t="s">
        <v>952</v>
      </c>
      <c r="AO2776" s="106" t="s">
        <v>907</v>
      </c>
      <c r="AP2776" s="106"/>
      <c r="AQ2776" s="106" t="s">
        <v>1036</v>
      </c>
      <c r="AR2776" s="106" t="s">
        <v>1087</v>
      </c>
      <c r="AS2776" s="106">
        <v>42</v>
      </c>
    </row>
    <row r="2777" spans="40:45" x14ac:dyDescent="0.25">
      <c r="AN2777" s="106" t="s">
        <v>952</v>
      </c>
      <c r="AO2777" s="106" t="s">
        <v>907</v>
      </c>
      <c r="AP2777" s="106"/>
      <c r="AQ2777" s="106" t="s">
        <v>1037</v>
      </c>
      <c r="AR2777" s="106" t="s">
        <v>1087</v>
      </c>
      <c r="AS2777" s="106">
        <v>159794</v>
      </c>
    </row>
    <row r="2778" spans="40:45" x14ac:dyDescent="0.25">
      <c r="AN2778" s="106" t="s">
        <v>952</v>
      </c>
      <c r="AO2778" s="106" t="s">
        <v>907</v>
      </c>
      <c r="AP2778" s="106"/>
      <c r="AQ2778" s="106" t="s">
        <v>1038</v>
      </c>
      <c r="AR2778" s="106" t="s">
        <v>1087</v>
      </c>
      <c r="AS2778" s="106">
        <v>688437</v>
      </c>
    </row>
    <row r="2779" spans="40:45" x14ac:dyDescent="0.25">
      <c r="AN2779" s="106" t="s">
        <v>952</v>
      </c>
      <c r="AO2779" s="106"/>
      <c r="AP2779" s="106"/>
      <c r="AQ2779" s="106" t="s">
        <v>3</v>
      </c>
      <c r="AR2779" s="106" t="s">
        <v>1087</v>
      </c>
      <c r="AS2779" s="106">
        <v>1372238</v>
      </c>
    </row>
    <row r="2780" spans="40:45" x14ac:dyDescent="0.25">
      <c r="AN2780" s="106" t="s">
        <v>1013</v>
      </c>
      <c r="AO2780" s="106" t="s">
        <v>1145</v>
      </c>
      <c r="AP2780" s="106"/>
      <c r="AQ2780" s="106" t="s">
        <v>1030</v>
      </c>
      <c r="AR2780" s="106" t="s">
        <v>1097</v>
      </c>
      <c r="AS2780" s="106">
        <v>3896</v>
      </c>
    </row>
    <row r="2781" spans="40:45" x14ac:dyDescent="0.25">
      <c r="AN2781" s="106" t="s">
        <v>1013</v>
      </c>
      <c r="AO2781" s="106" t="s">
        <v>1145</v>
      </c>
      <c r="AP2781" s="106"/>
      <c r="AQ2781" s="106" t="s">
        <v>1031</v>
      </c>
      <c r="AR2781" s="106" t="s">
        <v>1097</v>
      </c>
      <c r="AS2781" s="106">
        <v>1286</v>
      </c>
    </row>
    <row r="2782" spans="40:45" x14ac:dyDescent="0.25">
      <c r="AN2782" s="106" t="s">
        <v>1013</v>
      </c>
      <c r="AO2782" s="106" t="s">
        <v>1145</v>
      </c>
      <c r="AP2782" s="106"/>
      <c r="AQ2782" s="106" t="s">
        <v>1032</v>
      </c>
      <c r="AR2782" s="106" t="s">
        <v>1097</v>
      </c>
      <c r="AS2782" s="106">
        <v>283</v>
      </c>
    </row>
    <row r="2783" spans="40:45" x14ac:dyDescent="0.25">
      <c r="AN2783" s="106" t="s">
        <v>1013</v>
      </c>
      <c r="AO2783" s="106" t="s">
        <v>1145</v>
      </c>
      <c r="AP2783" s="106"/>
      <c r="AQ2783" s="106" t="s">
        <v>1034</v>
      </c>
      <c r="AR2783" s="106" t="s">
        <v>1097</v>
      </c>
      <c r="AS2783" s="106"/>
    </row>
    <row r="2784" spans="40:45" x14ac:dyDescent="0.25">
      <c r="AN2784" s="106" t="s">
        <v>1013</v>
      </c>
      <c r="AO2784" s="106" t="s">
        <v>1145</v>
      </c>
      <c r="AP2784" s="106"/>
      <c r="AQ2784" s="106" t="s">
        <v>1035</v>
      </c>
      <c r="AR2784" s="106" t="s">
        <v>1097</v>
      </c>
      <c r="AS2784" s="106">
        <v>177</v>
      </c>
    </row>
    <row r="2785" spans="40:45" x14ac:dyDescent="0.25">
      <c r="AN2785" s="106" t="s">
        <v>1013</v>
      </c>
      <c r="AO2785" s="106" t="s">
        <v>1145</v>
      </c>
      <c r="AP2785" s="106"/>
      <c r="AQ2785" s="106" t="s">
        <v>1036</v>
      </c>
      <c r="AR2785" s="106" t="s">
        <v>1097</v>
      </c>
      <c r="AS2785" s="106">
        <v>4</v>
      </c>
    </row>
    <row r="2786" spans="40:45" x14ac:dyDescent="0.25">
      <c r="AN2786" s="106" t="s">
        <v>1013</v>
      </c>
      <c r="AO2786" s="106" t="s">
        <v>1145</v>
      </c>
      <c r="AP2786" s="106"/>
      <c r="AQ2786" s="106" t="s">
        <v>1037</v>
      </c>
      <c r="AR2786" s="106" t="s">
        <v>1097</v>
      </c>
      <c r="AS2786" s="106">
        <v>673</v>
      </c>
    </row>
    <row r="2787" spans="40:45" x14ac:dyDescent="0.25">
      <c r="AN2787" s="106" t="s">
        <v>1013</v>
      </c>
      <c r="AO2787" s="106" t="s">
        <v>1145</v>
      </c>
      <c r="AP2787" s="106"/>
      <c r="AQ2787" s="106" t="s">
        <v>1038</v>
      </c>
      <c r="AR2787" s="106" t="s">
        <v>1097</v>
      </c>
      <c r="AS2787" s="106">
        <v>5607</v>
      </c>
    </row>
    <row r="2788" spans="40:45" x14ac:dyDescent="0.25">
      <c r="AN2788" s="106" t="s">
        <v>1013</v>
      </c>
      <c r="AO2788" s="106"/>
      <c r="AP2788" s="106"/>
      <c r="AQ2788" s="106" t="s">
        <v>3</v>
      </c>
      <c r="AR2788" s="106" t="s">
        <v>1097</v>
      </c>
      <c r="AS2788" s="106">
        <v>11926</v>
      </c>
    </row>
    <row r="2789" spans="40:45" x14ac:dyDescent="0.25">
      <c r="AN2789" s="106" t="s">
        <v>1013</v>
      </c>
      <c r="AO2789" s="106" t="s">
        <v>907</v>
      </c>
      <c r="AP2789" s="106"/>
      <c r="AQ2789" s="106" t="s">
        <v>1030</v>
      </c>
      <c r="AR2789" s="106" t="s">
        <v>1087</v>
      </c>
      <c r="AS2789" s="106">
        <v>57396</v>
      </c>
    </row>
    <row r="2790" spans="40:45" x14ac:dyDescent="0.25">
      <c r="AN2790" s="106" t="s">
        <v>1013</v>
      </c>
      <c r="AO2790" s="106" t="s">
        <v>907</v>
      </c>
      <c r="AP2790" s="106"/>
      <c r="AQ2790" s="106" t="s">
        <v>1031</v>
      </c>
      <c r="AR2790" s="106" t="s">
        <v>1087</v>
      </c>
      <c r="AS2790" s="106">
        <v>35935</v>
      </c>
    </row>
    <row r="2791" spans="40:45" x14ac:dyDescent="0.25">
      <c r="AN2791" s="106" t="s">
        <v>1013</v>
      </c>
      <c r="AO2791" s="106" t="s">
        <v>907</v>
      </c>
      <c r="AP2791" s="106"/>
      <c r="AQ2791" s="106" t="s">
        <v>1032</v>
      </c>
      <c r="AR2791" s="106" t="s">
        <v>1087</v>
      </c>
      <c r="AS2791" s="106">
        <v>2163</v>
      </c>
    </row>
    <row r="2792" spans="40:45" x14ac:dyDescent="0.25">
      <c r="AN2792" s="106" t="s">
        <v>1013</v>
      </c>
      <c r="AO2792" s="106" t="s">
        <v>907</v>
      </c>
      <c r="AP2792" s="106"/>
      <c r="AQ2792" s="106" t="s">
        <v>1034</v>
      </c>
      <c r="AR2792" s="106" t="s">
        <v>1087</v>
      </c>
      <c r="AS2792" s="106"/>
    </row>
    <row r="2793" spans="40:45" x14ac:dyDescent="0.25">
      <c r="AN2793" s="106" t="s">
        <v>1013</v>
      </c>
      <c r="AO2793" s="106" t="s">
        <v>907</v>
      </c>
      <c r="AP2793" s="106"/>
      <c r="AQ2793" s="106" t="s">
        <v>1035</v>
      </c>
      <c r="AR2793" s="106" t="s">
        <v>1087</v>
      </c>
      <c r="AS2793" s="106">
        <v>5420</v>
      </c>
    </row>
    <row r="2794" spans="40:45" x14ac:dyDescent="0.25">
      <c r="AN2794" s="106" t="s">
        <v>1013</v>
      </c>
      <c r="AO2794" s="106" t="s">
        <v>907</v>
      </c>
      <c r="AP2794" s="106"/>
      <c r="AQ2794" s="106" t="s">
        <v>1037</v>
      </c>
      <c r="AR2794" s="106" t="s">
        <v>1087</v>
      </c>
      <c r="AS2794" s="106">
        <v>6209</v>
      </c>
    </row>
    <row r="2795" spans="40:45" x14ac:dyDescent="0.25">
      <c r="AN2795" s="106" t="s">
        <v>1013</v>
      </c>
      <c r="AO2795" s="106" t="s">
        <v>907</v>
      </c>
      <c r="AP2795" s="106"/>
      <c r="AQ2795" s="106" t="s">
        <v>1038</v>
      </c>
      <c r="AR2795" s="106" t="s">
        <v>1087</v>
      </c>
      <c r="AS2795" s="106">
        <v>94495</v>
      </c>
    </row>
    <row r="2796" spans="40:45" x14ac:dyDescent="0.25">
      <c r="AN2796" s="106" t="s">
        <v>1013</v>
      </c>
      <c r="AO2796" s="106"/>
      <c r="AP2796" s="106"/>
      <c r="AQ2796" s="106" t="s">
        <v>3</v>
      </c>
      <c r="AR2796" s="106" t="s">
        <v>1087</v>
      </c>
      <c r="AS2796" s="106">
        <v>201618</v>
      </c>
    </row>
    <row r="2797" spans="40:45" x14ac:dyDescent="0.25">
      <c r="AN2797" s="106" t="s">
        <v>1014</v>
      </c>
      <c r="AO2797" s="106" t="s">
        <v>1145</v>
      </c>
      <c r="AP2797" s="106"/>
      <c r="AQ2797" s="106" t="s">
        <v>1030</v>
      </c>
      <c r="AR2797" s="106" t="s">
        <v>1097</v>
      </c>
      <c r="AS2797" s="106">
        <v>3195</v>
      </c>
    </row>
    <row r="2798" spans="40:45" x14ac:dyDescent="0.25">
      <c r="AN2798" s="106" t="s">
        <v>1014</v>
      </c>
      <c r="AO2798" s="106" t="s">
        <v>1145</v>
      </c>
      <c r="AP2798" s="106"/>
      <c r="AQ2798" s="106" t="s">
        <v>1031</v>
      </c>
      <c r="AR2798" s="106" t="s">
        <v>1097</v>
      </c>
      <c r="AS2798" s="106">
        <v>8590</v>
      </c>
    </row>
    <row r="2799" spans="40:45" x14ac:dyDescent="0.25">
      <c r="AN2799" s="106" t="s">
        <v>1014</v>
      </c>
      <c r="AO2799" s="106" t="s">
        <v>1145</v>
      </c>
      <c r="AP2799" s="106"/>
      <c r="AQ2799" s="106" t="s">
        <v>1032</v>
      </c>
      <c r="AR2799" s="106" t="s">
        <v>1097</v>
      </c>
      <c r="AS2799" s="106">
        <v>82</v>
      </c>
    </row>
    <row r="2800" spans="40:45" x14ac:dyDescent="0.25">
      <c r="AN2800" s="106" t="s">
        <v>1014</v>
      </c>
      <c r="AO2800" s="106" t="s">
        <v>1145</v>
      </c>
      <c r="AP2800" s="106"/>
      <c r="AQ2800" s="106" t="s">
        <v>1033</v>
      </c>
      <c r="AR2800" s="106" t="s">
        <v>1097</v>
      </c>
      <c r="AS2800" s="106">
        <v>2</v>
      </c>
    </row>
    <row r="2801" spans="40:45" x14ac:dyDescent="0.25">
      <c r="AN2801" s="106" t="s">
        <v>1014</v>
      </c>
      <c r="AO2801" s="106" t="s">
        <v>1145</v>
      </c>
      <c r="AP2801" s="106"/>
      <c r="AQ2801" s="106" t="s">
        <v>1034</v>
      </c>
      <c r="AR2801" s="106" t="s">
        <v>1097</v>
      </c>
      <c r="AS2801" s="106">
        <v>500</v>
      </c>
    </row>
    <row r="2802" spans="40:45" x14ac:dyDescent="0.25">
      <c r="AN2802" s="106" t="s">
        <v>1014</v>
      </c>
      <c r="AO2802" s="106" t="s">
        <v>1145</v>
      </c>
      <c r="AP2802" s="106"/>
      <c r="AQ2802" s="106" t="s">
        <v>1035</v>
      </c>
      <c r="AR2802" s="106" t="s">
        <v>1097</v>
      </c>
      <c r="AS2802" s="106">
        <v>114</v>
      </c>
    </row>
    <row r="2803" spans="40:45" x14ac:dyDescent="0.25">
      <c r="AN2803" s="106" t="s">
        <v>1014</v>
      </c>
      <c r="AO2803" s="106" t="s">
        <v>1145</v>
      </c>
      <c r="AP2803" s="106"/>
      <c r="AQ2803" s="106" t="s">
        <v>1037</v>
      </c>
      <c r="AR2803" s="106" t="s">
        <v>1097</v>
      </c>
      <c r="AS2803" s="106">
        <v>1035</v>
      </c>
    </row>
    <row r="2804" spans="40:45" x14ac:dyDescent="0.25">
      <c r="AN2804" s="106" t="s">
        <v>1014</v>
      </c>
      <c r="AO2804" s="106" t="s">
        <v>1145</v>
      </c>
      <c r="AP2804" s="106"/>
      <c r="AQ2804" s="106" t="s">
        <v>1038</v>
      </c>
      <c r="AR2804" s="106" t="s">
        <v>1097</v>
      </c>
      <c r="AS2804" s="106">
        <v>5923</v>
      </c>
    </row>
    <row r="2805" spans="40:45" x14ac:dyDescent="0.25">
      <c r="AN2805" s="106" t="s">
        <v>1014</v>
      </c>
      <c r="AO2805" s="106"/>
      <c r="AP2805" s="106"/>
      <c r="AQ2805" s="106" t="s">
        <v>3</v>
      </c>
      <c r="AR2805" s="106" t="s">
        <v>1097</v>
      </c>
      <c r="AS2805" s="106">
        <v>19441</v>
      </c>
    </row>
    <row r="2806" spans="40:45" x14ac:dyDescent="0.25">
      <c r="AN2806" s="106" t="s">
        <v>1014</v>
      </c>
      <c r="AO2806" s="106" t="s">
        <v>907</v>
      </c>
      <c r="AP2806" s="106"/>
      <c r="AQ2806" s="106" t="s">
        <v>1030</v>
      </c>
      <c r="AR2806" s="106" t="s">
        <v>1087</v>
      </c>
      <c r="AS2806" s="106">
        <v>41285</v>
      </c>
    </row>
    <row r="2807" spans="40:45" x14ac:dyDescent="0.25">
      <c r="AN2807" s="106" t="s">
        <v>1014</v>
      </c>
      <c r="AO2807" s="106" t="s">
        <v>907</v>
      </c>
      <c r="AP2807" s="106"/>
      <c r="AQ2807" s="106" t="s">
        <v>1031</v>
      </c>
      <c r="AR2807" s="106" t="s">
        <v>1087</v>
      </c>
      <c r="AS2807" s="106">
        <v>139056</v>
      </c>
    </row>
    <row r="2808" spans="40:45" x14ac:dyDescent="0.25">
      <c r="AN2808" s="106" t="s">
        <v>1014</v>
      </c>
      <c r="AO2808" s="106" t="s">
        <v>907</v>
      </c>
      <c r="AP2808" s="106"/>
      <c r="AQ2808" s="106" t="s">
        <v>1032</v>
      </c>
      <c r="AR2808" s="106" t="s">
        <v>1087</v>
      </c>
      <c r="AS2808" s="106">
        <v>1725</v>
      </c>
    </row>
    <row r="2809" spans="40:45" x14ac:dyDescent="0.25">
      <c r="AN2809" s="106" t="s">
        <v>1014</v>
      </c>
      <c r="AO2809" s="106" t="s">
        <v>907</v>
      </c>
      <c r="AP2809" s="106"/>
      <c r="AQ2809" s="106" t="s">
        <v>1034</v>
      </c>
      <c r="AR2809" s="106" t="s">
        <v>1087</v>
      </c>
      <c r="AS2809" s="106">
        <v>6903</v>
      </c>
    </row>
    <row r="2810" spans="40:45" x14ac:dyDescent="0.25">
      <c r="AN2810" s="106" t="s">
        <v>1014</v>
      </c>
      <c r="AO2810" s="106" t="s">
        <v>907</v>
      </c>
      <c r="AP2810" s="106"/>
      <c r="AQ2810" s="106" t="s">
        <v>1035</v>
      </c>
      <c r="AR2810" s="106" t="s">
        <v>1087</v>
      </c>
      <c r="AS2810" s="106">
        <v>2924</v>
      </c>
    </row>
    <row r="2811" spans="40:45" x14ac:dyDescent="0.25">
      <c r="AN2811" s="106" t="s">
        <v>1014</v>
      </c>
      <c r="AO2811" s="106" t="s">
        <v>907</v>
      </c>
      <c r="AP2811" s="106"/>
      <c r="AQ2811" s="106" t="s">
        <v>1037</v>
      </c>
      <c r="AR2811" s="106" t="s">
        <v>1087</v>
      </c>
      <c r="AS2811" s="106">
        <v>34606</v>
      </c>
    </row>
    <row r="2812" spans="40:45" x14ac:dyDescent="0.25">
      <c r="AN2812" s="106" t="s">
        <v>1014</v>
      </c>
      <c r="AO2812" s="106" t="s">
        <v>907</v>
      </c>
      <c r="AP2812" s="106"/>
      <c r="AQ2812" s="106" t="s">
        <v>1038</v>
      </c>
      <c r="AR2812" s="106" t="s">
        <v>1087</v>
      </c>
      <c r="AS2812" s="106">
        <v>161505</v>
      </c>
    </row>
    <row r="2813" spans="40:45" x14ac:dyDescent="0.25">
      <c r="AN2813" s="106" t="s">
        <v>1014</v>
      </c>
      <c r="AO2813" s="106"/>
      <c r="AP2813" s="106"/>
      <c r="AQ2813" s="106" t="s">
        <v>3</v>
      </c>
      <c r="AR2813" s="106" t="s">
        <v>1087</v>
      </c>
      <c r="AS2813" s="106">
        <v>388005</v>
      </c>
    </row>
    <row r="2814" spans="40:45" x14ac:dyDescent="0.25">
      <c r="AN2814" s="106" t="s">
        <v>1151</v>
      </c>
      <c r="AO2814" s="106" t="s">
        <v>1145</v>
      </c>
      <c r="AP2814" s="106"/>
      <c r="AQ2814" s="106" t="s">
        <v>1030</v>
      </c>
      <c r="AR2814" s="106" t="s">
        <v>1097</v>
      </c>
      <c r="AS2814" s="106">
        <v>513</v>
      </c>
    </row>
    <row r="2815" spans="40:45" x14ac:dyDescent="0.25">
      <c r="AN2815" s="106" t="s">
        <v>1151</v>
      </c>
      <c r="AO2815" s="106" t="s">
        <v>1145</v>
      </c>
      <c r="AP2815" s="106"/>
      <c r="AQ2815" s="106" t="s">
        <v>1031</v>
      </c>
      <c r="AR2815" s="106" t="s">
        <v>1097</v>
      </c>
      <c r="AS2815" s="106">
        <v>566</v>
      </c>
    </row>
    <row r="2816" spans="40:45" x14ac:dyDescent="0.25">
      <c r="AN2816" s="106" t="s">
        <v>1151</v>
      </c>
      <c r="AO2816" s="106" t="s">
        <v>1145</v>
      </c>
      <c r="AP2816" s="106"/>
      <c r="AQ2816" s="106" t="s">
        <v>1032</v>
      </c>
      <c r="AR2816" s="106" t="s">
        <v>1097</v>
      </c>
      <c r="AS2816" s="106">
        <v>474</v>
      </c>
    </row>
    <row r="2817" spans="40:45" x14ac:dyDescent="0.25">
      <c r="AN2817" s="106" t="s">
        <v>1151</v>
      </c>
      <c r="AO2817" s="106" t="s">
        <v>1145</v>
      </c>
      <c r="AP2817" s="106"/>
      <c r="AQ2817" s="106" t="s">
        <v>1034</v>
      </c>
      <c r="AR2817" s="106" t="s">
        <v>1097</v>
      </c>
      <c r="AS2817" s="106">
        <v>817</v>
      </c>
    </row>
    <row r="2818" spans="40:45" x14ac:dyDescent="0.25">
      <c r="AN2818" s="106" t="s">
        <v>1151</v>
      </c>
      <c r="AO2818" s="106" t="s">
        <v>1145</v>
      </c>
      <c r="AP2818" s="106"/>
      <c r="AQ2818" s="106" t="s">
        <v>1037</v>
      </c>
      <c r="AR2818" s="106" t="s">
        <v>1097</v>
      </c>
      <c r="AS2818" s="106">
        <v>1774</v>
      </c>
    </row>
    <row r="2819" spans="40:45" x14ac:dyDescent="0.25">
      <c r="AN2819" s="106" t="s">
        <v>1151</v>
      </c>
      <c r="AO2819" s="106" t="s">
        <v>1145</v>
      </c>
      <c r="AP2819" s="106"/>
      <c r="AQ2819" s="106" t="s">
        <v>1038</v>
      </c>
      <c r="AR2819" s="106" t="s">
        <v>1097</v>
      </c>
      <c r="AS2819" s="106">
        <v>13206</v>
      </c>
    </row>
    <row r="2820" spans="40:45" x14ac:dyDescent="0.25">
      <c r="AN2820" s="106" t="s">
        <v>1151</v>
      </c>
      <c r="AO2820" s="106"/>
      <c r="AP2820" s="106"/>
      <c r="AQ2820" s="106" t="s">
        <v>3</v>
      </c>
      <c r="AR2820" s="106" t="s">
        <v>1097</v>
      </c>
      <c r="AS2820" s="106">
        <v>17349</v>
      </c>
    </row>
    <row r="2821" spans="40:45" x14ac:dyDescent="0.25">
      <c r="AN2821" s="106" t="s">
        <v>1151</v>
      </c>
      <c r="AO2821" s="106" t="s">
        <v>907</v>
      </c>
      <c r="AP2821" s="106"/>
      <c r="AQ2821" s="106" t="s">
        <v>1030</v>
      </c>
      <c r="AR2821" s="106" t="s">
        <v>1087</v>
      </c>
      <c r="AS2821" s="106">
        <v>8466</v>
      </c>
    </row>
    <row r="2822" spans="40:45" x14ac:dyDescent="0.25">
      <c r="AN2822" s="106" t="s">
        <v>1151</v>
      </c>
      <c r="AO2822" s="106" t="s">
        <v>907</v>
      </c>
      <c r="AP2822" s="106"/>
      <c r="AQ2822" s="106" t="s">
        <v>1031</v>
      </c>
      <c r="AR2822" s="106" t="s">
        <v>1087</v>
      </c>
      <c r="AS2822" s="106">
        <v>4353</v>
      </c>
    </row>
    <row r="2823" spans="40:45" x14ac:dyDescent="0.25">
      <c r="AN2823" s="106" t="s">
        <v>1151</v>
      </c>
      <c r="AO2823" s="106" t="s">
        <v>907</v>
      </c>
      <c r="AP2823" s="106"/>
      <c r="AQ2823" s="106" t="s">
        <v>1032</v>
      </c>
      <c r="AR2823" s="106" t="s">
        <v>1087</v>
      </c>
      <c r="AS2823" s="106">
        <v>23278</v>
      </c>
    </row>
    <row r="2824" spans="40:45" x14ac:dyDescent="0.25">
      <c r="AN2824" s="106" t="s">
        <v>1151</v>
      </c>
      <c r="AO2824" s="106" t="s">
        <v>907</v>
      </c>
      <c r="AP2824" s="106"/>
      <c r="AQ2824" s="106" t="s">
        <v>1034</v>
      </c>
      <c r="AR2824" s="106" t="s">
        <v>1087</v>
      </c>
      <c r="AS2824" s="106">
        <v>24661</v>
      </c>
    </row>
    <row r="2825" spans="40:45" x14ac:dyDescent="0.25">
      <c r="AN2825" s="106" t="s">
        <v>1151</v>
      </c>
      <c r="AO2825" s="106" t="s">
        <v>907</v>
      </c>
      <c r="AP2825" s="106"/>
      <c r="AQ2825" s="106" t="s">
        <v>1037</v>
      </c>
      <c r="AR2825" s="106" t="s">
        <v>1087</v>
      </c>
      <c r="AS2825" s="106">
        <v>73936</v>
      </c>
    </row>
    <row r="2826" spans="40:45" x14ac:dyDescent="0.25">
      <c r="AN2826" s="106" t="s">
        <v>1151</v>
      </c>
      <c r="AO2826" s="106" t="s">
        <v>907</v>
      </c>
      <c r="AP2826" s="106"/>
      <c r="AQ2826" s="106" t="s">
        <v>1038</v>
      </c>
      <c r="AR2826" s="106" t="s">
        <v>1087</v>
      </c>
      <c r="AS2826" s="106">
        <v>347486</v>
      </c>
    </row>
    <row r="2827" spans="40:45" x14ac:dyDescent="0.25">
      <c r="AN2827" s="106" t="s">
        <v>1151</v>
      </c>
      <c r="AO2827" s="106"/>
      <c r="AP2827" s="106"/>
      <c r="AQ2827" s="106" t="s">
        <v>3</v>
      </c>
      <c r="AR2827" s="106" t="s">
        <v>1087</v>
      </c>
      <c r="AS2827" s="106">
        <v>482181</v>
      </c>
    </row>
    <row r="2828" spans="40:45" x14ac:dyDescent="0.25">
      <c r="AN2828" s="106" t="s">
        <v>1152</v>
      </c>
      <c r="AO2828" s="106" t="s">
        <v>1145</v>
      </c>
      <c r="AP2828" s="106"/>
      <c r="AQ2828" s="106" t="s">
        <v>1030</v>
      </c>
      <c r="AR2828" s="106" t="s">
        <v>1097</v>
      </c>
      <c r="AS2828" s="106">
        <v>1671</v>
      </c>
    </row>
    <row r="2829" spans="40:45" x14ac:dyDescent="0.25">
      <c r="AN2829" s="106" t="s">
        <v>1152</v>
      </c>
      <c r="AO2829" s="106" t="s">
        <v>1145</v>
      </c>
      <c r="AP2829" s="106"/>
      <c r="AQ2829" s="106" t="s">
        <v>1031</v>
      </c>
      <c r="AR2829" s="106" t="s">
        <v>1097</v>
      </c>
      <c r="AS2829" s="106">
        <v>4429</v>
      </c>
    </row>
    <row r="2830" spans="40:45" x14ac:dyDescent="0.25">
      <c r="AN2830" s="106" t="s">
        <v>1152</v>
      </c>
      <c r="AO2830" s="106" t="s">
        <v>1145</v>
      </c>
      <c r="AP2830" s="106"/>
      <c r="AQ2830" s="106" t="s">
        <v>1032</v>
      </c>
      <c r="AR2830" s="106" t="s">
        <v>1097</v>
      </c>
      <c r="AS2830" s="106">
        <v>310</v>
      </c>
    </row>
    <row r="2831" spans="40:45" x14ac:dyDescent="0.25">
      <c r="AN2831" s="106" t="s">
        <v>1152</v>
      </c>
      <c r="AO2831" s="106" t="s">
        <v>1145</v>
      </c>
      <c r="AP2831" s="106"/>
      <c r="AQ2831" s="106" t="s">
        <v>1034</v>
      </c>
      <c r="AR2831" s="106" t="s">
        <v>1097</v>
      </c>
      <c r="AS2831" s="106">
        <v>18</v>
      </c>
    </row>
    <row r="2832" spans="40:45" x14ac:dyDescent="0.25">
      <c r="AN2832" s="106" t="s">
        <v>1152</v>
      </c>
      <c r="AO2832" s="106" t="s">
        <v>1145</v>
      </c>
      <c r="AP2832" s="106"/>
      <c r="AQ2832" s="106" t="s">
        <v>1035</v>
      </c>
      <c r="AR2832" s="106" t="s">
        <v>1097</v>
      </c>
      <c r="AS2832" s="106">
        <v>83</v>
      </c>
    </row>
    <row r="2833" spans="40:45" x14ac:dyDescent="0.25">
      <c r="AN2833" s="106" t="s">
        <v>1152</v>
      </c>
      <c r="AO2833" s="106" t="s">
        <v>1145</v>
      </c>
      <c r="AP2833" s="106"/>
      <c r="AQ2833" s="106" t="s">
        <v>1037</v>
      </c>
      <c r="AR2833" s="106" t="s">
        <v>1097</v>
      </c>
      <c r="AS2833" s="106">
        <v>481</v>
      </c>
    </row>
    <row r="2834" spans="40:45" x14ac:dyDescent="0.25">
      <c r="AN2834" s="106" t="s">
        <v>1152</v>
      </c>
      <c r="AO2834" s="106" t="s">
        <v>1145</v>
      </c>
      <c r="AP2834" s="106"/>
      <c r="AQ2834" s="106" t="s">
        <v>1038</v>
      </c>
      <c r="AR2834" s="106" t="s">
        <v>1097</v>
      </c>
      <c r="AS2834" s="106">
        <v>785</v>
      </c>
    </row>
    <row r="2835" spans="40:45" x14ac:dyDescent="0.25">
      <c r="AN2835" s="106" t="s">
        <v>1152</v>
      </c>
      <c r="AO2835" s="106"/>
      <c r="AP2835" s="106"/>
      <c r="AQ2835" s="106" t="s">
        <v>3</v>
      </c>
      <c r="AR2835" s="106" t="s">
        <v>1097</v>
      </c>
      <c r="AS2835" s="106">
        <v>7777</v>
      </c>
    </row>
    <row r="2836" spans="40:45" x14ac:dyDescent="0.25">
      <c r="AN2836" s="106" t="s">
        <v>1152</v>
      </c>
      <c r="AO2836" s="106" t="s">
        <v>907</v>
      </c>
      <c r="AP2836" s="106"/>
      <c r="AQ2836" s="106" t="s">
        <v>1030</v>
      </c>
      <c r="AR2836" s="106" t="s">
        <v>1087</v>
      </c>
      <c r="AS2836" s="106">
        <v>46155</v>
      </c>
    </row>
    <row r="2837" spans="40:45" x14ac:dyDescent="0.25">
      <c r="AN2837" s="106" t="s">
        <v>1152</v>
      </c>
      <c r="AO2837" s="106" t="s">
        <v>907</v>
      </c>
      <c r="AP2837" s="106"/>
      <c r="AQ2837" s="106" t="s">
        <v>1031</v>
      </c>
      <c r="AR2837" s="106" t="s">
        <v>1087</v>
      </c>
      <c r="AS2837" s="106">
        <v>90885</v>
      </c>
    </row>
    <row r="2838" spans="40:45" x14ac:dyDescent="0.25">
      <c r="AN2838" s="106" t="s">
        <v>1152</v>
      </c>
      <c r="AO2838" s="106" t="s">
        <v>907</v>
      </c>
      <c r="AP2838" s="106"/>
      <c r="AQ2838" s="106" t="s">
        <v>1032</v>
      </c>
      <c r="AR2838" s="106" t="s">
        <v>1087</v>
      </c>
      <c r="AS2838" s="106">
        <v>10120</v>
      </c>
    </row>
    <row r="2839" spans="40:45" x14ac:dyDescent="0.25">
      <c r="AN2839" s="106" t="s">
        <v>1152</v>
      </c>
      <c r="AO2839" s="106" t="s">
        <v>907</v>
      </c>
      <c r="AP2839" s="106"/>
      <c r="AQ2839" s="106" t="s">
        <v>1034</v>
      </c>
      <c r="AR2839" s="106" t="s">
        <v>1087</v>
      </c>
      <c r="AS2839" s="106">
        <v>458</v>
      </c>
    </row>
    <row r="2840" spans="40:45" x14ac:dyDescent="0.25">
      <c r="AN2840" s="106" t="s">
        <v>1152</v>
      </c>
      <c r="AO2840" s="106" t="s">
        <v>907</v>
      </c>
      <c r="AP2840" s="106"/>
      <c r="AQ2840" s="106" t="s">
        <v>1035</v>
      </c>
      <c r="AR2840" s="106" t="s">
        <v>1087</v>
      </c>
      <c r="AS2840" s="106">
        <v>2942</v>
      </c>
    </row>
    <row r="2841" spans="40:45" x14ac:dyDescent="0.25">
      <c r="AN2841" s="106" t="s">
        <v>1152</v>
      </c>
      <c r="AO2841" s="106" t="s">
        <v>907</v>
      </c>
      <c r="AP2841" s="106"/>
      <c r="AQ2841" s="106" t="s">
        <v>1037</v>
      </c>
      <c r="AR2841" s="106" t="s">
        <v>1087</v>
      </c>
      <c r="AS2841" s="106">
        <v>2666</v>
      </c>
    </row>
    <row r="2842" spans="40:45" x14ac:dyDescent="0.25">
      <c r="AN2842" s="106" t="s">
        <v>1152</v>
      </c>
      <c r="AO2842" s="106" t="s">
        <v>907</v>
      </c>
      <c r="AP2842" s="106"/>
      <c r="AQ2842" s="106" t="s">
        <v>1038</v>
      </c>
      <c r="AR2842" s="106" t="s">
        <v>1087</v>
      </c>
      <c r="AS2842" s="106">
        <v>15929</v>
      </c>
    </row>
    <row r="2843" spans="40:45" x14ac:dyDescent="0.25">
      <c r="AN2843" s="106" t="s">
        <v>1152</v>
      </c>
      <c r="AO2843" s="106"/>
      <c r="AP2843" s="106"/>
      <c r="AQ2843" s="106" t="s">
        <v>3</v>
      </c>
      <c r="AR2843" s="106" t="s">
        <v>1087</v>
      </c>
      <c r="AS2843" s="106">
        <v>169156</v>
      </c>
    </row>
    <row r="2844" spans="40:45" x14ac:dyDescent="0.25">
      <c r="AN2844" s="106" t="s">
        <v>1153</v>
      </c>
      <c r="AO2844" s="106" t="s">
        <v>1145</v>
      </c>
      <c r="AP2844" s="106"/>
      <c r="AQ2844" s="106" t="s">
        <v>1030</v>
      </c>
      <c r="AR2844" s="106" t="s">
        <v>1097</v>
      </c>
      <c r="AS2844" s="106"/>
    </row>
    <row r="2845" spans="40:45" x14ac:dyDescent="0.25">
      <c r="AN2845" s="106" t="s">
        <v>1153</v>
      </c>
      <c r="AO2845" s="106" t="s">
        <v>1145</v>
      </c>
      <c r="AP2845" s="106"/>
      <c r="AQ2845" s="106" t="s">
        <v>1031</v>
      </c>
      <c r="AR2845" s="106" t="s">
        <v>1097</v>
      </c>
      <c r="AS2845" s="106"/>
    </row>
    <row r="2846" spans="40:45" x14ac:dyDescent="0.25">
      <c r="AN2846" s="106" t="s">
        <v>1153</v>
      </c>
      <c r="AO2846" s="106" t="s">
        <v>1145</v>
      </c>
      <c r="AP2846" s="106"/>
      <c r="AQ2846" s="106" t="s">
        <v>1034</v>
      </c>
      <c r="AR2846" s="106" t="s">
        <v>1097</v>
      </c>
      <c r="AS2846" s="106">
        <v>2347</v>
      </c>
    </row>
    <row r="2847" spans="40:45" x14ac:dyDescent="0.25">
      <c r="AN2847" s="106" t="s">
        <v>1153</v>
      </c>
      <c r="AO2847" s="106" t="s">
        <v>1145</v>
      </c>
      <c r="AP2847" s="106"/>
      <c r="AQ2847" s="106" t="s">
        <v>1037</v>
      </c>
      <c r="AR2847" s="106" t="s">
        <v>1097</v>
      </c>
      <c r="AS2847" s="106">
        <v>5745</v>
      </c>
    </row>
    <row r="2848" spans="40:45" x14ac:dyDescent="0.25">
      <c r="AN2848" s="106" t="s">
        <v>1153</v>
      </c>
      <c r="AO2848" s="106" t="s">
        <v>1145</v>
      </c>
      <c r="AP2848" s="106"/>
      <c r="AQ2848" s="106" t="s">
        <v>1038</v>
      </c>
      <c r="AR2848" s="106" t="s">
        <v>1097</v>
      </c>
      <c r="AS2848" s="106">
        <v>2316</v>
      </c>
    </row>
    <row r="2849" spans="40:45" x14ac:dyDescent="0.25">
      <c r="AN2849" s="106" t="s">
        <v>1153</v>
      </c>
      <c r="AO2849" s="106"/>
      <c r="AP2849" s="106"/>
      <c r="AQ2849" s="106" t="s">
        <v>3</v>
      </c>
      <c r="AR2849" s="106" t="s">
        <v>1097</v>
      </c>
      <c r="AS2849" s="106">
        <v>10408</v>
      </c>
    </row>
    <row r="2850" spans="40:45" x14ac:dyDescent="0.25">
      <c r="AN2850" s="106" t="s">
        <v>1153</v>
      </c>
      <c r="AO2850" s="106" t="s">
        <v>907</v>
      </c>
      <c r="AP2850" s="106"/>
      <c r="AQ2850" s="106" t="s">
        <v>1030</v>
      </c>
      <c r="AR2850" s="106" t="s">
        <v>1087</v>
      </c>
      <c r="AS2850" s="106"/>
    </row>
    <row r="2851" spans="40:45" x14ac:dyDescent="0.25">
      <c r="AN2851" s="106" t="s">
        <v>1153</v>
      </c>
      <c r="AO2851" s="106" t="s">
        <v>907</v>
      </c>
      <c r="AP2851" s="106"/>
      <c r="AQ2851" s="106" t="s">
        <v>1031</v>
      </c>
      <c r="AR2851" s="106" t="s">
        <v>1087</v>
      </c>
      <c r="AS2851" s="106"/>
    </row>
    <row r="2852" spans="40:45" x14ac:dyDescent="0.25">
      <c r="AN2852" s="106" t="s">
        <v>1153</v>
      </c>
      <c r="AO2852" s="106" t="s">
        <v>907</v>
      </c>
      <c r="AP2852" s="106"/>
      <c r="AQ2852" s="106" t="s">
        <v>1034</v>
      </c>
      <c r="AR2852" s="106" t="s">
        <v>1087</v>
      </c>
      <c r="AS2852" s="106">
        <v>31502</v>
      </c>
    </row>
    <row r="2853" spans="40:45" x14ac:dyDescent="0.25">
      <c r="AN2853" s="106" t="s">
        <v>1153</v>
      </c>
      <c r="AO2853" s="106" t="s">
        <v>907</v>
      </c>
      <c r="AP2853" s="106"/>
      <c r="AQ2853" s="106" t="s">
        <v>1037</v>
      </c>
      <c r="AR2853" s="106" t="s">
        <v>1087</v>
      </c>
      <c r="AS2853" s="106">
        <v>147258</v>
      </c>
    </row>
    <row r="2854" spans="40:45" x14ac:dyDescent="0.25">
      <c r="AN2854" s="106" t="s">
        <v>1153</v>
      </c>
      <c r="AO2854" s="106" t="s">
        <v>907</v>
      </c>
      <c r="AP2854" s="106"/>
      <c r="AQ2854" s="106" t="s">
        <v>1038</v>
      </c>
      <c r="AR2854" s="106" t="s">
        <v>1087</v>
      </c>
      <c r="AS2854" s="106">
        <v>40813</v>
      </c>
    </row>
    <row r="2855" spans="40:45" x14ac:dyDescent="0.25">
      <c r="AN2855" s="106" t="s">
        <v>1153</v>
      </c>
      <c r="AO2855" s="106"/>
      <c r="AP2855" s="106"/>
      <c r="AQ2855" s="106" t="s">
        <v>3</v>
      </c>
      <c r="AR2855" s="106" t="s">
        <v>1087</v>
      </c>
      <c r="AS2855" s="106">
        <v>219573</v>
      </c>
    </row>
    <row r="2856" spans="40:45" x14ac:dyDescent="0.25">
      <c r="AN2856" s="106" t="s">
        <v>958</v>
      </c>
      <c r="AO2856" s="106" t="s">
        <v>1145</v>
      </c>
      <c r="AP2856" s="106"/>
      <c r="AQ2856" s="106" t="s">
        <v>1031</v>
      </c>
      <c r="AR2856" s="106" t="s">
        <v>1097</v>
      </c>
      <c r="AS2856" s="106">
        <v>9362</v>
      </c>
    </row>
    <row r="2857" spans="40:45" x14ac:dyDescent="0.25">
      <c r="AN2857" s="106" t="s">
        <v>958</v>
      </c>
      <c r="AO2857" s="106" t="s">
        <v>1145</v>
      </c>
      <c r="AP2857" s="106"/>
      <c r="AQ2857" s="106" t="s">
        <v>1034</v>
      </c>
      <c r="AR2857" s="106" t="s">
        <v>1097</v>
      </c>
      <c r="AS2857" s="106">
        <v>809</v>
      </c>
    </row>
    <row r="2858" spans="40:45" x14ac:dyDescent="0.25">
      <c r="AN2858" s="106" t="s">
        <v>958</v>
      </c>
      <c r="AO2858" s="106" t="s">
        <v>1145</v>
      </c>
      <c r="AP2858" s="106"/>
      <c r="AQ2858" s="106" t="s">
        <v>1037</v>
      </c>
      <c r="AR2858" s="106" t="s">
        <v>1097</v>
      </c>
      <c r="AS2858" s="106"/>
    </row>
    <row r="2859" spans="40:45" x14ac:dyDescent="0.25">
      <c r="AN2859" s="106" t="s">
        <v>958</v>
      </c>
      <c r="AO2859" s="106" t="s">
        <v>1145</v>
      </c>
      <c r="AP2859" s="106"/>
      <c r="AQ2859" s="106" t="s">
        <v>1038</v>
      </c>
      <c r="AR2859" s="106" t="s">
        <v>1097</v>
      </c>
      <c r="AS2859" s="106">
        <v>18</v>
      </c>
    </row>
    <row r="2860" spans="40:45" x14ac:dyDescent="0.25">
      <c r="AN2860" s="106" t="s">
        <v>958</v>
      </c>
      <c r="AO2860" s="106"/>
      <c r="AP2860" s="106"/>
      <c r="AQ2860" s="106" t="s">
        <v>3</v>
      </c>
      <c r="AR2860" s="106" t="s">
        <v>1097</v>
      </c>
      <c r="AS2860" s="106">
        <v>10188</v>
      </c>
    </row>
    <row r="2861" spans="40:45" x14ac:dyDescent="0.25">
      <c r="AN2861" s="106" t="s">
        <v>958</v>
      </c>
      <c r="AO2861" s="106" t="s">
        <v>907</v>
      </c>
      <c r="AP2861" s="106"/>
      <c r="AQ2861" s="106" t="s">
        <v>1031</v>
      </c>
      <c r="AR2861" s="106" t="s">
        <v>1087</v>
      </c>
      <c r="AS2861" s="106">
        <v>188300</v>
      </c>
    </row>
    <row r="2862" spans="40:45" x14ac:dyDescent="0.25">
      <c r="AN2862" s="106" t="s">
        <v>958</v>
      </c>
      <c r="AO2862" s="106" t="s">
        <v>907</v>
      </c>
      <c r="AP2862" s="106"/>
      <c r="AQ2862" s="106" t="s">
        <v>1034</v>
      </c>
      <c r="AR2862" s="106" t="s">
        <v>1087</v>
      </c>
      <c r="AS2862" s="106">
        <v>39257</v>
      </c>
    </row>
    <row r="2863" spans="40:45" x14ac:dyDescent="0.25">
      <c r="AN2863" s="106" t="s">
        <v>958</v>
      </c>
      <c r="AO2863" s="106" t="s">
        <v>907</v>
      </c>
      <c r="AP2863" s="106"/>
      <c r="AQ2863" s="106" t="s">
        <v>1037</v>
      </c>
      <c r="AR2863" s="106" t="s">
        <v>1087</v>
      </c>
      <c r="AS2863" s="106"/>
    </row>
    <row r="2864" spans="40:45" x14ac:dyDescent="0.25">
      <c r="AN2864" s="106" t="s">
        <v>958</v>
      </c>
      <c r="AO2864" s="106" t="s">
        <v>907</v>
      </c>
      <c r="AP2864" s="106"/>
      <c r="AQ2864" s="106" t="s">
        <v>1038</v>
      </c>
      <c r="AR2864" s="106" t="s">
        <v>1087</v>
      </c>
      <c r="AS2864" s="106">
        <v>110</v>
      </c>
    </row>
    <row r="2865" spans="40:45" x14ac:dyDescent="0.25">
      <c r="AN2865" s="106" t="s">
        <v>958</v>
      </c>
      <c r="AO2865" s="106"/>
      <c r="AP2865" s="106"/>
      <c r="AQ2865" s="106" t="s">
        <v>3</v>
      </c>
      <c r="AR2865" s="106" t="s">
        <v>1087</v>
      </c>
      <c r="AS2865" s="106">
        <v>227667</v>
      </c>
    </row>
    <row r="2866" spans="40:45" x14ac:dyDescent="0.25">
      <c r="AN2866" s="106" t="s">
        <v>1154</v>
      </c>
      <c r="AO2866" s="106" t="s">
        <v>1145</v>
      </c>
      <c r="AP2866" s="106"/>
      <c r="AQ2866" s="106" t="s">
        <v>1030</v>
      </c>
      <c r="AR2866" s="106" t="s">
        <v>1097</v>
      </c>
      <c r="AS2866" s="106">
        <v>1851</v>
      </c>
    </row>
    <row r="2867" spans="40:45" x14ac:dyDescent="0.25">
      <c r="AN2867" s="106" t="s">
        <v>1154</v>
      </c>
      <c r="AO2867" s="106" t="s">
        <v>1145</v>
      </c>
      <c r="AP2867" s="106"/>
      <c r="AQ2867" s="106" t="s">
        <v>1031</v>
      </c>
      <c r="AR2867" s="106" t="s">
        <v>1097</v>
      </c>
      <c r="AS2867" s="106">
        <v>279</v>
      </c>
    </row>
    <row r="2868" spans="40:45" x14ac:dyDescent="0.25">
      <c r="AN2868" s="106" t="s">
        <v>1154</v>
      </c>
      <c r="AO2868" s="106" t="s">
        <v>1145</v>
      </c>
      <c r="AP2868" s="106"/>
      <c r="AQ2868" s="106" t="s">
        <v>1032</v>
      </c>
      <c r="AR2868" s="106" t="s">
        <v>1097</v>
      </c>
      <c r="AS2868" s="106">
        <v>20</v>
      </c>
    </row>
    <row r="2869" spans="40:45" x14ac:dyDescent="0.25">
      <c r="AN2869" s="106" t="s">
        <v>1154</v>
      </c>
      <c r="AO2869" s="106" t="s">
        <v>1145</v>
      </c>
      <c r="AP2869" s="106"/>
      <c r="AQ2869" s="106" t="s">
        <v>1033</v>
      </c>
      <c r="AR2869" s="106" t="s">
        <v>1097</v>
      </c>
      <c r="AS2869" s="106">
        <v>54</v>
      </c>
    </row>
    <row r="2870" spans="40:45" x14ac:dyDescent="0.25">
      <c r="AN2870" s="106" t="s">
        <v>1154</v>
      </c>
      <c r="AO2870" s="106" t="s">
        <v>1145</v>
      </c>
      <c r="AP2870" s="106"/>
      <c r="AQ2870" s="106" t="s">
        <v>1034</v>
      </c>
      <c r="AR2870" s="106" t="s">
        <v>1097</v>
      </c>
      <c r="AS2870" s="106">
        <v>2062</v>
      </c>
    </row>
    <row r="2871" spans="40:45" x14ac:dyDescent="0.25">
      <c r="AN2871" s="106" t="s">
        <v>1154</v>
      </c>
      <c r="AO2871" s="106" t="s">
        <v>1145</v>
      </c>
      <c r="AP2871" s="106"/>
      <c r="AQ2871" s="106" t="s">
        <v>1035</v>
      </c>
      <c r="AR2871" s="106" t="s">
        <v>1097</v>
      </c>
      <c r="AS2871" s="106">
        <v>240</v>
      </c>
    </row>
    <row r="2872" spans="40:45" x14ac:dyDescent="0.25">
      <c r="AN2872" s="106" t="s">
        <v>1154</v>
      </c>
      <c r="AO2872" s="106" t="s">
        <v>1145</v>
      </c>
      <c r="AP2872" s="106"/>
      <c r="AQ2872" s="106" t="s">
        <v>1036</v>
      </c>
      <c r="AR2872" s="106" t="s">
        <v>1097</v>
      </c>
      <c r="AS2872" s="106">
        <v>153</v>
      </c>
    </row>
    <row r="2873" spans="40:45" x14ac:dyDescent="0.25">
      <c r="AN2873" s="106" t="s">
        <v>1154</v>
      </c>
      <c r="AO2873" s="106" t="s">
        <v>1145</v>
      </c>
      <c r="AP2873" s="106"/>
      <c r="AQ2873" s="106" t="s">
        <v>1037</v>
      </c>
      <c r="AR2873" s="106" t="s">
        <v>1097</v>
      </c>
      <c r="AS2873" s="106">
        <v>5388</v>
      </c>
    </row>
    <row r="2874" spans="40:45" x14ac:dyDescent="0.25">
      <c r="AN2874" s="106" t="s">
        <v>1154</v>
      </c>
      <c r="AO2874" s="106" t="s">
        <v>1145</v>
      </c>
      <c r="AP2874" s="106"/>
      <c r="AQ2874" s="106" t="s">
        <v>1038</v>
      </c>
      <c r="AR2874" s="106" t="s">
        <v>1097</v>
      </c>
      <c r="AS2874" s="106">
        <v>14395</v>
      </c>
    </row>
    <row r="2875" spans="40:45" x14ac:dyDescent="0.25">
      <c r="AN2875" s="106" t="s">
        <v>1154</v>
      </c>
      <c r="AO2875" s="106"/>
      <c r="AP2875" s="106"/>
      <c r="AQ2875" s="106" t="s">
        <v>3</v>
      </c>
      <c r="AR2875" s="106" t="s">
        <v>1097</v>
      </c>
      <c r="AS2875" s="106">
        <v>24442</v>
      </c>
    </row>
    <row r="2876" spans="40:45" x14ac:dyDescent="0.25">
      <c r="AN2876" s="106" t="s">
        <v>1155</v>
      </c>
      <c r="AO2876" s="106" t="s">
        <v>1145</v>
      </c>
      <c r="AP2876" s="106"/>
      <c r="AQ2876" s="106" t="s">
        <v>1030</v>
      </c>
      <c r="AR2876" s="106" t="s">
        <v>1097</v>
      </c>
      <c r="AS2876" s="106">
        <v>69</v>
      </c>
    </row>
    <row r="2877" spans="40:45" x14ac:dyDescent="0.25">
      <c r="AN2877" s="106" t="s">
        <v>1155</v>
      </c>
      <c r="AO2877" s="106" t="s">
        <v>1145</v>
      </c>
      <c r="AP2877" s="106"/>
      <c r="AQ2877" s="106" t="s">
        <v>1031</v>
      </c>
      <c r="AR2877" s="106" t="s">
        <v>1097</v>
      </c>
      <c r="AS2877" s="106">
        <v>255</v>
      </c>
    </row>
    <row r="2878" spans="40:45" x14ac:dyDescent="0.25">
      <c r="AN2878" s="106" t="s">
        <v>1155</v>
      </c>
      <c r="AO2878" s="106" t="s">
        <v>1145</v>
      </c>
      <c r="AP2878" s="106"/>
      <c r="AQ2878" s="106" t="s">
        <v>1034</v>
      </c>
      <c r="AR2878" s="106" t="s">
        <v>1097</v>
      </c>
      <c r="AS2878" s="106">
        <v>1461</v>
      </c>
    </row>
    <row r="2879" spans="40:45" x14ac:dyDescent="0.25">
      <c r="AN2879" s="106" t="s">
        <v>1155</v>
      </c>
      <c r="AO2879" s="106" t="s">
        <v>1145</v>
      </c>
      <c r="AP2879" s="106"/>
      <c r="AQ2879" s="106" t="s">
        <v>1035</v>
      </c>
      <c r="AR2879" s="106" t="s">
        <v>1097</v>
      </c>
      <c r="AS2879" s="106">
        <v>4</v>
      </c>
    </row>
    <row r="2880" spans="40:45" x14ac:dyDescent="0.25">
      <c r="AN2880" s="106" t="s">
        <v>1155</v>
      </c>
      <c r="AO2880" s="106" t="s">
        <v>1145</v>
      </c>
      <c r="AP2880" s="106"/>
      <c r="AQ2880" s="106" t="s">
        <v>1037</v>
      </c>
      <c r="AR2880" s="106" t="s">
        <v>1097</v>
      </c>
      <c r="AS2880" s="106">
        <v>2922</v>
      </c>
    </row>
    <row r="2881" spans="40:45" x14ac:dyDescent="0.25">
      <c r="AN2881" s="106" t="s">
        <v>1155</v>
      </c>
      <c r="AO2881" s="106" t="s">
        <v>1145</v>
      </c>
      <c r="AP2881" s="106"/>
      <c r="AQ2881" s="106" t="s">
        <v>1038</v>
      </c>
      <c r="AR2881" s="106" t="s">
        <v>1097</v>
      </c>
      <c r="AS2881" s="106">
        <v>8656</v>
      </c>
    </row>
    <row r="2882" spans="40:45" x14ac:dyDescent="0.25">
      <c r="AN2882" s="106" t="s">
        <v>1155</v>
      </c>
      <c r="AO2882" s="106"/>
      <c r="AP2882" s="106"/>
      <c r="AQ2882" s="106" t="s">
        <v>3</v>
      </c>
      <c r="AR2882" s="106" t="s">
        <v>1097</v>
      </c>
      <c r="AS2882" s="106">
        <v>13367</v>
      </c>
    </row>
    <row r="2883" spans="40:45" x14ac:dyDescent="0.25">
      <c r="AN2883" s="106" t="s">
        <v>1155</v>
      </c>
      <c r="AO2883" s="106" t="s">
        <v>907</v>
      </c>
      <c r="AP2883" s="106"/>
      <c r="AQ2883" s="106" t="s">
        <v>1030</v>
      </c>
      <c r="AR2883" s="106" t="s">
        <v>1087</v>
      </c>
      <c r="AS2883" s="106">
        <v>585</v>
      </c>
    </row>
    <row r="2884" spans="40:45" x14ac:dyDescent="0.25">
      <c r="AN2884" s="106" t="s">
        <v>1155</v>
      </c>
      <c r="AO2884" s="106" t="s">
        <v>907</v>
      </c>
      <c r="AP2884" s="106"/>
      <c r="AQ2884" s="106" t="s">
        <v>1031</v>
      </c>
      <c r="AR2884" s="106" t="s">
        <v>1087</v>
      </c>
      <c r="AS2884" s="106">
        <v>1890</v>
      </c>
    </row>
    <row r="2885" spans="40:45" x14ac:dyDescent="0.25">
      <c r="AN2885" s="106" t="s">
        <v>1155</v>
      </c>
      <c r="AO2885" s="106" t="s">
        <v>907</v>
      </c>
      <c r="AP2885" s="106"/>
      <c r="AQ2885" s="106" t="s">
        <v>1034</v>
      </c>
      <c r="AR2885" s="106" t="s">
        <v>1087</v>
      </c>
      <c r="AS2885" s="106">
        <v>13344</v>
      </c>
    </row>
    <row r="2886" spans="40:45" x14ac:dyDescent="0.25">
      <c r="AN2886" s="106" t="s">
        <v>1155</v>
      </c>
      <c r="AO2886" s="106" t="s">
        <v>907</v>
      </c>
      <c r="AP2886" s="106"/>
      <c r="AQ2886" s="106" t="s">
        <v>1035</v>
      </c>
      <c r="AR2886" s="106" t="s">
        <v>1087</v>
      </c>
      <c r="AS2886" s="106">
        <v>6</v>
      </c>
    </row>
    <row r="2887" spans="40:45" x14ac:dyDescent="0.25">
      <c r="AN2887" s="106" t="s">
        <v>1155</v>
      </c>
      <c r="AO2887" s="106" t="s">
        <v>907</v>
      </c>
      <c r="AP2887" s="106"/>
      <c r="AQ2887" s="106" t="s">
        <v>1037</v>
      </c>
      <c r="AR2887" s="106" t="s">
        <v>1087</v>
      </c>
      <c r="AS2887" s="106">
        <v>34150</v>
      </c>
    </row>
    <row r="2888" spans="40:45" x14ac:dyDescent="0.25">
      <c r="AN2888" s="106" t="s">
        <v>1155</v>
      </c>
      <c r="AO2888" s="106" t="s">
        <v>907</v>
      </c>
      <c r="AP2888" s="106"/>
      <c r="AQ2888" s="106" t="s">
        <v>1038</v>
      </c>
      <c r="AR2888" s="106" t="s">
        <v>1087</v>
      </c>
      <c r="AS2888" s="106">
        <v>82122</v>
      </c>
    </row>
    <row r="2889" spans="40:45" x14ac:dyDescent="0.25">
      <c r="AN2889" s="106" t="s">
        <v>1155</v>
      </c>
      <c r="AO2889" s="106"/>
      <c r="AP2889" s="106"/>
      <c r="AQ2889" s="106" t="s">
        <v>3</v>
      </c>
      <c r="AR2889" s="106" t="s">
        <v>1087</v>
      </c>
      <c r="AS2889" s="106">
        <v>132098</v>
      </c>
    </row>
    <row r="2890" spans="40:45" x14ac:dyDescent="0.25">
      <c r="AN2890" s="106" t="s">
        <v>1156</v>
      </c>
      <c r="AO2890" s="106" t="s">
        <v>1145</v>
      </c>
      <c r="AP2890" s="106"/>
      <c r="AQ2890" s="106" t="s">
        <v>1030</v>
      </c>
      <c r="AR2890" s="106" t="s">
        <v>1097</v>
      </c>
      <c r="AS2890" s="106">
        <v>1280</v>
      </c>
    </row>
    <row r="2891" spans="40:45" x14ac:dyDescent="0.25">
      <c r="AN2891" s="106" t="s">
        <v>1156</v>
      </c>
      <c r="AO2891" s="106" t="s">
        <v>1145</v>
      </c>
      <c r="AP2891" s="106"/>
      <c r="AQ2891" s="106" t="s">
        <v>1031</v>
      </c>
      <c r="AR2891" s="106" t="s">
        <v>1097</v>
      </c>
      <c r="AS2891" s="106">
        <v>19</v>
      </c>
    </row>
    <row r="2892" spans="40:45" x14ac:dyDescent="0.25">
      <c r="AN2892" s="106" t="s">
        <v>1156</v>
      </c>
      <c r="AO2892" s="106" t="s">
        <v>1145</v>
      </c>
      <c r="AP2892" s="106"/>
      <c r="AQ2892" s="106" t="s">
        <v>1033</v>
      </c>
      <c r="AR2892" s="106" t="s">
        <v>1097</v>
      </c>
      <c r="AS2892" s="106">
        <v>7</v>
      </c>
    </row>
    <row r="2893" spans="40:45" x14ac:dyDescent="0.25">
      <c r="AN2893" s="106" t="s">
        <v>1156</v>
      </c>
      <c r="AO2893" s="106" t="s">
        <v>1145</v>
      </c>
      <c r="AP2893" s="106"/>
      <c r="AQ2893" s="106" t="s">
        <v>1034</v>
      </c>
      <c r="AR2893" s="106" t="s">
        <v>1097</v>
      </c>
      <c r="AS2893" s="106">
        <v>294</v>
      </c>
    </row>
    <row r="2894" spans="40:45" x14ac:dyDescent="0.25">
      <c r="AN2894" s="106" t="s">
        <v>1156</v>
      </c>
      <c r="AO2894" s="106" t="s">
        <v>1145</v>
      </c>
      <c r="AP2894" s="106"/>
      <c r="AQ2894" s="106" t="s">
        <v>1035</v>
      </c>
      <c r="AR2894" s="106" t="s">
        <v>1097</v>
      </c>
      <c r="AS2894" s="106">
        <v>221</v>
      </c>
    </row>
    <row r="2895" spans="40:45" x14ac:dyDescent="0.25">
      <c r="AN2895" s="106" t="s">
        <v>1156</v>
      </c>
      <c r="AO2895" s="106" t="s">
        <v>1145</v>
      </c>
      <c r="AP2895" s="106"/>
      <c r="AQ2895" s="106" t="s">
        <v>1036</v>
      </c>
      <c r="AR2895" s="106" t="s">
        <v>1097</v>
      </c>
      <c r="AS2895" s="106">
        <v>145</v>
      </c>
    </row>
    <row r="2896" spans="40:45" x14ac:dyDescent="0.25">
      <c r="AN2896" s="106" t="s">
        <v>1156</v>
      </c>
      <c r="AO2896" s="106" t="s">
        <v>1145</v>
      </c>
      <c r="AP2896" s="106"/>
      <c r="AQ2896" s="106" t="s">
        <v>1037</v>
      </c>
      <c r="AR2896" s="106" t="s">
        <v>1097</v>
      </c>
      <c r="AS2896" s="106">
        <v>40</v>
      </c>
    </row>
    <row r="2897" spans="40:45" x14ac:dyDescent="0.25">
      <c r="AN2897" s="106" t="s">
        <v>1156</v>
      </c>
      <c r="AO2897" s="106" t="s">
        <v>1145</v>
      </c>
      <c r="AP2897" s="106"/>
      <c r="AQ2897" s="106" t="s">
        <v>1038</v>
      </c>
      <c r="AR2897" s="106" t="s">
        <v>1097</v>
      </c>
      <c r="AS2897" s="106">
        <v>513</v>
      </c>
    </row>
    <row r="2898" spans="40:45" x14ac:dyDescent="0.25">
      <c r="AN2898" s="106" t="s">
        <v>1156</v>
      </c>
      <c r="AO2898" s="106"/>
      <c r="AP2898" s="106"/>
      <c r="AQ2898" s="106" t="s">
        <v>3</v>
      </c>
      <c r="AR2898" s="106" t="s">
        <v>1097</v>
      </c>
      <c r="AS2898" s="106">
        <v>2520</v>
      </c>
    </row>
    <row r="2899" spans="40:45" x14ac:dyDescent="0.25">
      <c r="AN2899" s="106" t="s">
        <v>1156</v>
      </c>
      <c r="AO2899" s="106" t="s">
        <v>907</v>
      </c>
      <c r="AP2899" s="106"/>
      <c r="AQ2899" s="106" t="s">
        <v>1030</v>
      </c>
      <c r="AR2899" s="106" t="s">
        <v>1087</v>
      </c>
      <c r="AS2899" s="106">
        <v>10624</v>
      </c>
    </row>
    <row r="2900" spans="40:45" x14ac:dyDescent="0.25">
      <c r="AN2900" s="106" t="s">
        <v>1156</v>
      </c>
      <c r="AO2900" s="106" t="s">
        <v>907</v>
      </c>
      <c r="AP2900" s="106"/>
      <c r="AQ2900" s="106" t="s">
        <v>1031</v>
      </c>
      <c r="AR2900" s="106" t="s">
        <v>1087</v>
      </c>
      <c r="AS2900" s="106">
        <v>269</v>
      </c>
    </row>
    <row r="2901" spans="40:45" x14ac:dyDescent="0.25">
      <c r="AN2901" s="106" t="s">
        <v>1156</v>
      </c>
      <c r="AO2901" s="106" t="s">
        <v>907</v>
      </c>
      <c r="AP2901" s="106"/>
      <c r="AQ2901" s="106" t="s">
        <v>1034</v>
      </c>
      <c r="AR2901" s="106" t="s">
        <v>1087</v>
      </c>
      <c r="AS2901" s="106">
        <v>2961</v>
      </c>
    </row>
    <row r="2902" spans="40:45" x14ac:dyDescent="0.25">
      <c r="AN2902" s="106" t="s">
        <v>1156</v>
      </c>
      <c r="AO2902" s="106" t="s">
        <v>907</v>
      </c>
      <c r="AP2902" s="106"/>
      <c r="AQ2902" s="106" t="s">
        <v>1035</v>
      </c>
      <c r="AR2902" s="106" t="s">
        <v>1087</v>
      </c>
      <c r="AS2902" s="106">
        <v>1719</v>
      </c>
    </row>
    <row r="2903" spans="40:45" x14ac:dyDescent="0.25">
      <c r="AN2903" s="106" t="s">
        <v>1156</v>
      </c>
      <c r="AO2903" s="106" t="s">
        <v>907</v>
      </c>
      <c r="AP2903" s="106"/>
      <c r="AQ2903" s="106" t="s">
        <v>1036</v>
      </c>
      <c r="AR2903" s="106" t="s">
        <v>1087</v>
      </c>
      <c r="AS2903" s="106">
        <v>1560</v>
      </c>
    </row>
    <row r="2904" spans="40:45" x14ac:dyDescent="0.25">
      <c r="AN2904" s="106" t="s">
        <v>1156</v>
      </c>
      <c r="AO2904" s="106" t="s">
        <v>907</v>
      </c>
      <c r="AP2904" s="106"/>
      <c r="AQ2904" s="106" t="s">
        <v>1037</v>
      </c>
      <c r="AR2904" s="106" t="s">
        <v>1087</v>
      </c>
      <c r="AS2904" s="106">
        <v>22</v>
      </c>
    </row>
    <row r="2905" spans="40:45" x14ac:dyDescent="0.25">
      <c r="AN2905" s="106" t="s">
        <v>1156</v>
      </c>
      <c r="AO2905" s="106" t="s">
        <v>907</v>
      </c>
      <c r="AP2905" s="106"/>
      <c r="AQ2905" s="106" t="s">
        <v>1038</v>
      </c>
      <c r="AR2905" s="106" t="s">
        <v>1087</v>
      </c>
      <c r="AS2905" s="106">
        <v>3242</v>
      </c>
    </row>
    <row r="2906" spans="40:45" x14ac:dyDescent="0.25">
      <c r="AN2906" s="106" t="s">
        <v>1156</v>
      </c>
      <c r="AO2906" s="106"/>
      <c r="AP2906" s="106"/>
      <c r="AQ2906" s="106" t="s">
        <v>3</v>
      </c>
      <c r="AR2906" s="106" t="s">
        <v>1087</v>
      </c>
      <c r="AS2906" s="106">
        <v>20399</v>
      </c>
    </row>
    <row r="2907" spans="40:45" x14ac:dyDescent="0.25">
      <c r="AN2907" s="106" t="s">
        <v>1157</v>
      </c>
      <c r="AO2907" s="106" t="s">
        <v>1145</v>
      </c>
      <c r="AP2907" s="106"/>
      <c r="AQ2907" s="106" t="s">
        <v>1034</v>
      </c>
      <c r="AR2907" s="106" t="s">
        <v>1097</v>
      </c>
      <c r="AS2907" s="106">
        <v>202</v>
      </c>
    </row>
    <row r="2908" spans="40:45" x14ac:dyDescent="0.25">
      <c r="AN2908" s="106" t="s">
        <v>1157</v>
      </c>
      <c r="AO2908" s="106" t="s">
        <v>1145</v>
      </c>
      <c r="AP2908" s="106"/>
      <c r="AQ2908" s="106" t="s">
        <v>1037</v>
      </c>
      <c r="AR2908" s="106" t="s">
        <v>1097</v>
      </c>
      <c r="AS2908" s="106">
        <v>1090</v>
      </c>
    </row>
    <row r="2909" spans="40:45" x14ac:dyDescent="0.25">
      <c r="AN2909" s="106" t="s">
        <v>1157</v>
      </c>
      <c r="AO2909" s="106" t="s">
        <v>1145</v>
      </c>
      <c r="AP2909" s="106"/>
      <c r="AQ2909" s="106" t="s">
        <v>1038</v>
      </c>
      <c r="AR2909" s="106" t="s">
        <v>1097</v>
      </c>
      <c r="AS2909" s="106">
        <v>423</v>
      </c>
    </row>
    <row r="2910" spans="40:45" x14ac:dyDescent="0.25">
      <c r="AN2910" s="106" t="s">
        <v>1157</v>
      </c>
      <c r="AO2910" s="106"/>
      <c r="AP2910" s="106"/>
      <c r="AQ2910" s="106" t="s">
        <v>3</v>
      </c>
      <c r="AR2910" s="106" t="s">
        <v>1097</v>
      </c>
      <c r="AS2910" s="106">
        <v>1716</v>
      </c>
    </row>
    <row r="2911" spans="40:45" x14ac:dyDescent="0.25">
      <c r="AN2911" s="106" t="s">
        <v>1157</v>
      </c>
      <c r="AO2911" s="106" t="s">
        <v>907</v>
      </c>
      <c r="AP2911" s="106"/>
      <c r="AQ2911" s="106" t="s">
        <v>1034</v>
      </c>
      <c r="AR2911" s="106" t="s">
        <v>1087</v>
      </c>
      <c r="AS2911" s="106">
        <v>5026</v>
      </c>
    </row>
    <row r="2912" spans="40:45" x14ac:dyDescent="0.25">
      <c r="AN2912" s="106" t="s">
        <v>1157</v>
      </c>
      <c r="AO2912" s="106" t="s">
        <v>907</v>
      </c>
      <c r="AP2912" s="106"/>
      <c r="AQ2912" s="106" t="s">
        <v>1037</v>
      </c>
      <c r="AR2912" s="106" t="s">
        <v>1087</v>
      </c>
      <c r="AS2912" s="106">
        <v>17362</v>
      </c>
    </row>
    <row r="2913" spans="40:45" x14ac:dyDescent="0.25">
      <c r="AN2913" s="106" t="s">
        <v>1157</v>
      </c>
      <c r="AO2913" s="106" t="s">
        <v>907</v>
      </c>
      <c r="AP2913" s="106"/>
      <c r="AQ2913" s="106" t="s">
        <v>1038</v>
      </c>
      <c r="AR2913" s="106" t="s">
        <v>1087</v>
      </c>
      <c r="AS2913" s="106">
        <v>4908</v>
      </c>
    </row>
    <row r="2914" spans="40:45" x14ac:dyDescent="0.25">
      <c r="AN2914" s="106" t="s">
        <v>1157</v>
      </c>
      <c r="AO2914" s="106"/>
      <c r="AP2914" s="106"/>
      <c r="AQ2914" s="106" t="s">
        <v>3</v>
      </c>
      <c r="AR2914" s="106" t="s">
        <v>1087</v>
      </c>
      <c r="AS2914" s="106">
        <v>27296</v>
      </c>
    </row>
    <row r="2915" spans="40:45" x14ac:dyDescent="0.25">
      <c r="AN2915" s="106" t="s">
        <v>1158</v>
      </c>
      <c r="AO2915" s="106" t="s">
        <v>1145</v>
      </c>
      <c r="AP2915" s="106"/>
      <c r="AQ2915" s="106" t="s">
        <v>1030</v>
      </c>
      <c r="AR2915" s="106" t="s">
        <v>1097</v>
      </c>
      <c r="AS2915" s="106">
        <v>101</v>
      </c>
    </row>
    <row r="2916" spans="40:45" x14ac:dyDescent="0.25">
      <c r="AN2916" s="106" t="s">
        <v>1158</v>
      </c>
      <c r="AO2916" s="106" t="s">
        <v>1145</v>
      </c>
      <c r="AP2916" s="106"/>
      <c r="AQ2916" s="106" t="s">
        <v>1032</v>
      </c>
      <c r="AR2916" s="106" t="s">
        <v>1097</v>
      </c>
      <c r="AS2916" s="106">
        <v>18</v>
      </c>
    </row>
    <row r="2917" spans="40:45" x14ac:dyDescent="0.25">
      <c r="AN2917" s="106" t="s">
        <v>1158</v>
      </c>
      <c r="AO2917" s="106" t="s">
        <v>1145</v>
      </c>
      <c r="AP2917" s="106"/>
      <c r="AQ2917" s="106" t="s">
        <v>1033</v>
      </c>
      <c r="AR2917" s="106" t="s">
        <v>1097</v>
      </c>
      <c r="AS2917" s="106">
        <v>10</v>
      </c>
    </row>
    <row r="2918" spans="40:45" x14ac:dyDescent="0.25">
      <c r="AN2918" s="106" t="s">
        <v>1158</v>
      </c>
      <c r="AO2918" s="106" t="s">
        <v>1145</v>
      </c>
      <c r="AP2918" s="106"/>
      <c r="AQ2918" s="106" t="s">
        <v>1034</v>
      </c>
      <c r="AR2918" s="106" t="s">
        <v>1097</v>
      </c>
      <c r="AS2918" s="106">
        <v>26</v>
      </c>
    </row>
    <row r="2919" spans="40:45" x14ac:dyDescent="0.25">
      <c r="AN2919" s="106" t="s">
        <v>1158</v>
      </c>
      <c r="AO2919" s="106" t="s">
        <v>1145</v>
      </c>
      <c r="AP2919" s="106"/>
      <c r="AQ2919" s="106" t="s">
        <v>1035</v>
      </c>
      <c r="AR2919" s="106" t="s">
        <v>1097</v>
      </c>
      <c r="AS2919" s="106">
        <v>15</v>
      </c>
    </row>
    <row r="2920" spans="40:45" x14ac:dyDescent="0.25">
      <c r="AN2920" s="106" t="s">
        <v>1158</v>
      </c>
      <c r="AO2920" s="106" t="s">
        <v>1145</v>
      </c>
      <c r="AP2920" s="106"/>
      <c r="AQ2920" s="106" t="s">
        <v>1038</v>
      </c>
      <c r="AR2920" s="106" t="s">
        <v>1097</v>
      </c>
      <c r="AS2920" s="106">
        <v>1101</v>
      </c>
    </row>
    <row r="2921" spans="40:45" x14ac:dyDescent="0.25">
      <c r="AN2921" s="106" t="s">
        <v>1158</v>
      </c>
      <c r="AO2921" s="106"/>
      <c r="AP2921" s="106"/>
      <c r="AQ2921" s="106" t="s">
        <v>3</v>
      </c>
      <c r="AR2921" s="106" t="s">
        <v>1097</v>
      </c>
      <c r="AS2921" s="106">
        <v>1271</v>
      </c>
    </row>
    <row r="2922" spans="40:45" x14ac:dyDescent="0.25">
      <c r="AN2922" s="106" t="s">
        <v>1158</v>
      </c>
      <c r="AO2922" s="106" t="s">
        <v>907</v>
      </c>
      <c r="AP2922" s="106"/>
      <c r="AQ2922" s="106" t="s">
        <v>1030</v>
      </c>
      <c r="AR2922" s="106" t="s">
        <v>1087</v>
      </c>
      <c r="AS2922" s="106">
        <v>3697</v>
      </c>
    </row>
    <row r="2923" spans="40:45" x14ac:dyDescent="0.25">
      <c r="AN2923" s="106" t="s">
        <v>1158</v>
      </c>
      <c r="AO2923" s="106" t="s">
        <v>907</v>
      </c>
      <c r="AP2923" s="106"/>
      <c r="AQ2923" s="106" t="s">
        <v>1032</v>
      </c>
      <c r="AR2923" s="106" t="s">
        <v>1087</v>
      </c>
      <c r="AS2923" s="106">
        <v>403</v>
      </c>
    </row>
    <row r="2924" spans="40:45" x14ac:dyDescent="0.25">
      <c r="AN2924" s="106" t="s">
        <v>1158</v>
      </c>
      <c r="AO2924" s="106" t="s">
        <v>907</v>
      </c>
      <c r="AP2924" s="106"/>
      <c r="AQ2924" s="106" t="s">
        <v>1033</v>
      </c>
      <c r="AR2924" s="106" t="s">
        <v>1087</v>
      </c>
      <c r="AS2924" s="106">
        <v>200</v>
      </c>
    </row>
    <row r="2925" spans="40:45" x14ac:dyDescent="0.25">
      <c r="AN2925" s="106" t="s">
        <v>1158</v>
      </c>
      <c r="AO2925" s="106" t="s">
        <v>907</v>
      </c>
      <c r="AP2925" s="106"/>
      <c r="AQ2925" s="106" t="s">
        <v>1034</v>
      </c>
      <c r="AR2925" s="106" t="s">
        <v>1087</v>
      </c>
      <c r="AS2925" s="106">
        <v>387</v>
      </c>
    </row>
    <row r="2926" spans="40:45" x14ac:dyDescent="0.25">
      <c r="AN2926" s="106" t="s">
        <v>1158</v>
      </c>
      <c r="AO2926" s="106" t="s">
        <v>907</v>
      </c>
      <c r="AP2926" s="106"/>
      <c r="AQ2926" s="106" t="s">
        <v>1035</v>
      </c>
      <c r="AR2926" s="106" t="s">
        <v>1087</v>
      </c>
      <c r="AS2926" s="106">
        <v>306</v>
      </c>
    </row>
    <row r="2927" spans="40:45" x14ac:dyDescent="0.25">
      <c r="AN2927" s="106" t="s">
        <v>1158</v>
      </c>
      <c r="AO2927" s="106" t="s">
        <v>907</v>
      </c>
      <c r="AP2927" s="106"/>
      <c r="AQ2927" s="106" t="s">
        <v>1038</v>
      </c>
      <c r="AR2927" s="106" t="s">
        <v>1087</v>
      </c>
      <c r="AS2927" s="106">
        <v>21462</v>
      </c>
    </row>
    <row r="2928" spans="40:45" x14ac:dyDescent="0.25">
      <c r="AN2928" s="106" t="s">
        <v>1158</v>
      </c>
      <c r="AO2928" s="106"/>
      <c r="AP2928" s="106"/>
      <c r="AQ2928" s="106" t="s">
        <v>3</v>
      </c>
      <c r="AR2928" s="106" t="s">
        <v>1087</v>
      </c>
      <c r="AS2928" s="106">
        <v>26455</v>
      </c>
    </row>
    <row r="2929" spans="40:45" x14ac:dyDescent="0.25">
      <c r="AN2929" s="106" t="s">
        <v>1159</v>
      </c>
      <c r="AO2929" s="106" t="s">
        <v>1145</v>
      </c>
      <c r="AP2929" s="106"/>
      <c r="AQ2929" s="106" t="s">
        <v>1034</v>
      </c>
      <c r="AR2929" s="106" t="s">
        <v>1097</v>
      </c>
      <c r="AS2929" s="106">
        <v>74</v>
      </c>
    </row>
    <row r="2930" spans="40:45" x14ac:dyDescent="0.25">
      <c r="AN2930" s="106" t="s">
        <v>1159</v>
      </c>
      <c r="AO2930" s="106" t="s">
        <v>1145</v>
      </c>
      <c r="AP2930" s="106"/>
      <c r="AQ2930" s="106" t="s">
        <v>1037</v>
      </c>
      <c r="AR2930" s="106" t="s">
        <v>1097</v>
      </c>
      <c r="AS2930" s="106">
        <v>1331</v>
      </c>
    </row>
    <row r="2931" spans="40:45" x14ac:dyDescent="0.25">
      <c r="AN2931" s="106" t="s">
        <v>1159</v>
      </c>
      <c r="AO2931" s="106" t="s">
        <v>1145</v>
      </c>
      <c r="AP2931" s="106"/>
      <c r="AQ2931" s="106" t="s">
        <v>1038</v>
      </c>
      <c r="AR2931" s="106" t="s">
        <v>1097</v>
      </c>
      <c r="AS2931" s="106">
        <v>3173</v>
      </c>
    </row>
    <row r="2932" spans="40:45" x14ac:dyDescent="0.25">
      <c r="AN2932" s="106" t="s">
        <v>1159</v>
      </c>
      <c r="AO2932" s="106"/>
      <c r="AP2932" s="106"/>
      <c r="AQ2932" s="106" t="s">
        <v>3</v>
      </c>
      <c r="AR2932" s="106" t="s">
        <v>1097</v>
      </c>
      <c r="AS2932" s="106">
        <v>4579</v>
      </c>
    </row>
    <row r="2933" spans="40:45" x14ac:dyDescent="0.25">
      <c r="AN2933" s="106" t="s">
        <v>1159</v>
      </c>
      <c r="AO2933" s="106" t="s">
        <v>907</v>
      </c>
      <c r="AP2933" s="106"/>
      <c r="AQ2933" s="106" t="s">
        <v>1034</v>
      </c>
      <c r="AR2933" s="106" t="s">
        <v>1087</v>
      </c>
      <c r="AS2933" s="106">
        <v>734</v>
      </c>
    </row>
    <row r="2934" spans="40:45" x14ac:dyDescent="0.25">
      <c r="AN2934" s="106" t="s">
        <v>1159</v>
      </c>
      <c r="AO2934" s="106" t="s">
        <v>907</v>
      </c>
      <c r="AP2934" s="106"/>
      <c r="AQ2934" s="106" t="s">
        <v>1037</v>
      </c>
      <c r="AR2934" s="106" t="s">
        <v>1087</v>
      </c>
      <c r="AS2934" s="106">
        <v>15569</v>
      </c>
    </row>
    <row r="2935" spans="40:45" x14ac:dyDescent="0.25">
      <c r="AN2935" s="106" t="s">
        <v>1159</v>
      </c>
      <c r="AO2935" s="106" t="s">
        <v>907</v>
      </c>
      <c r="AP2935" s="106"/>
      <c r="AQ2935" s="106" t="s">
        <v>1038</v>
      </c>
      <c r="AR2935" s="106" t="s">
        <v>1087</v>
      </c>
      <c r="AS2935" s="106">
        <v>32268</v>
      </c>
    </row>
    <row r="2936" spans="40:45" x14ac:dyDescent="0.25">
      <c r="AN2936" s="106" t="s">
        <v>1159</v>
      </c>
      <c r="AO2936" s="106"/>
      <c r="AP2936" s="106"/>
      <c r="AQ2936" s="106" t="s">
        <v>3</v>
      </c>
      <c r="AR2936" s="106" t="s">
        <v>1087</v>
      </c>
      <c r="AS2936" s="106">
        <v>48570</v>
      </c>
    </row>
    <row r="2937" spans="40:45" x14ac:dyDescent="0.25">
      <c r="AN2937" s="106" t="s">
        <v>1160</v>
      </c>
      <c r="AO2937" s="106" t="s">
        <v>1145</v>
      </c>
      <c r="AP2937" s="106"/>
      <c r="AQ2937" s="106" t="s">
        <v>1030</v>
      </c>
      <c r="AR2937" s="106" t="s">
        <v>1097</v>
      </c>
      <c r="AS2937" s="106">
        <v>21806</v>
      </c>
    </row>
    <row r="2938" spans="40:45" x14ac:dyDescent="0.25">
      <c r="AN2938" s="106" t="s">
        <v>1160</v>
      </c>
      <c r="AO2938" s="106" t="s">
        <v>1145</v>
      </c>
      <c r="AP2938" s="106"/>
      <c r="AQ2938" s="106" t="s">
        <v>1031</v>
      </c>
      <c r="AR2938" s="106" t="s">
        <v>1097</v>
      </c>
      <c r="AS2938" s="106">
        <v>3267</v>
      </c>
    </row>
    <row r="2939" spans="40:45" x14ac:dyDescent="0.25">
      <c r="AN2939" s="106" t="s">
        <v>1160</v>
      </c>
      <c r="AO2939" s="106" t="s">
        <v>1145</v>
      </c>
      <c r="AP2939" s="106"/>
      <c r="AQ2939" s="106" t="s">
        <v>1033</v>
      </c>
      <c r="AR2939" s="106" t="s">
        <v>1097</v>
      </c>
      <c r="AS2939" s="106">
        <v>600</v>
      </c>
    </row>
    <row r="2940" spans="40:45" x14ac:dyDescent="0.25">
      <c r="AN2940" s="106" t="s">
        <v>1160</v>
      </c>
      <c r="AO2940" s="106" t="s">
        <v>1145</v>
      </c>
      <c r="AP2940" s="106"/>
      <c r="AQ2940" s="106" t="s">
        <v>1034</v>
      </c>
      <c r="AR2940" s="106" t="s">
        <v>1097</v>
      </c>
      <c r="AS2940" s="106">
        <v>2</v>
      </c>
    </row>
    <row r="2941" spans="40:45" x14ac:dyDescent="0.25">
      <c r="AN2941" s="106" t="s">
        <v>1160</v>
      </c>
      <c r="AO2941" s="106" t="s">
        <v>1145</v>
      </c>
      <c r="AP2941" s="106"/>
      <c r="AQ2941" s="106" t="s">
        <v>1036</v>
      </c>
      <c r="AR2941" s="106" t="s">
        <v>1097</v>
      </c>
      <c r="AS2941" s="106"/>
    </row>
    <row r="2942" spans="40:45" x14ac:dyDescent="0.25">
      <c r="AN2942" s="106" t="s">
        <v>1160</v>
      </c>
      <c r="AO2942" s="106" t="s">
        <v>1145</v>
      </c>
      <c r="AP2942" s="106"/>
      <c r="AQ2942" s="106" t="s">
        <v>1037</v>
      </c>
      <c r="AR2942" s="106" t="s">
        <v>1097</v>
      </c>
      <c r="AS2942" s="106">
        <v>367</v>
      </c>
    </row>
    <row r="2943" spans="40:45" x14ac:dyDescent="0.25">
      <c r="AN2943" s="106" t="s">
        <v>1160</v>
      </c>
      <c r="AO2943" s="106" t="s">
        <v>1145</v>
      </c>
      <c r="AP2943" s="106"/>
      <c r="AQ2943" s="106" t="s">
        <v>1038</v>
      </c>
      <c r="AR2943" s="106" t="s">
        <v>1097</v>
      </c>
      <c r="AS2943" s="106">
        <v>119</v>
      </c>
    </row>
    <row r="2944" spans="40:45" x14ac:dyDescent="0.25">
      <c r="AN2944" s="106" t="s">
        <v>1160</v>
      </c>
      <c r="AO2944" s="106"/>
      <c r="AP2944" s="106"/>
      <c r="AQ2944" s="106" t="s">
        <v>3</v>
      </c>
      <c r="AR2944" s="106" t="s">
        <v>1097</v>
      </c>
      <c r="AS2944" s="106">
        <v>26160</v>
      </c>
    </row>
    <row r="2945" spans="40:45" x14ac:dyDescent="0.25">
      <c r="AN2945" s="106" t="s">
        <v>1160</v>
      </c>
      <c r="AO2945" s="106" t="s">
        <v>907</v>
      </c>
      <c r="AP2945" s="106"/>
      <c r="AQ2945" s="106" t="s">
        <v>1030</v>
      </c>
      <c r="AR2945" s="106" t="s">
        <v>1087</v>
      </c>
      <c r="AS2945" s="106">
        <v>781073</v>
      </c>
    </row>
    <row r="2946" spans="40:45" x14ac:dyDescent="0.25">
      <c r="AN2946" s="106" t="s">
        <v>1160</v>
      </c>
      <c r="AO2946" s="106" t="s">
        <v>907</v>
      </c>
      <c r="AP2946" s="106"/>
      <c r="AQ2946" s="106" t="s">
        <v>1031</v>
      </c>
      <c r="AR2946" s="106" t="s">
        <v>1087</v>
      </c>
      <c r="AS2946" s="106">
        <v>96498</v>
      </c>
    </row>
    <row r="2947" spans="40:45" x14ac:dyDescent="0.25">
      <c r="AN2947" s="106" t="s">
        <v>1160</v>
      </c>
      <c r="AO2947" s="106" t="s">
        <v>907</v>
      </c>
      <c r="AP2947" s="106"/>
      <c r="AQ2947" s="106" t="s">
        <v>1033</v>
      </c>
      <c r="AR2947" s="106" t="s">
        <v>1087</v>
      </c>
      <c r="AS2947" s="106">
        <v>21405</v>
      </c>
    </row>
    <row r="2948" spans="40:45" x14ac:dyDescent="0.25">
      <c r="AN2948" s="106" t="s">
        <v>1160</v>
      </c>
      <c r="AO2948" s="106" t="s">
        <v>907</v>
      </c>
      <c r="AP2948" s="106"/>
      <c r="AQ2948" s="106" t="s">
        <v>1034</v>
      </c>
      <c r="AR2948" s="106" t="s">
        <v>1087</v>
      </c>
      <c r="AS2948" s="106">
        <v>1</v>
      </c>
    </row>
    <row r="2949" spans="40:45" x14ac:dyDescent="0.25">
      <c r="AN2949" s="106" t="s">
        <v>1160</v>
      </c>
      <c r="AO2949" s="106" t="s">
        <v>907</v>
      </c>
      <c r="AP2949" s="106"/>
      <c r="AQ2949" s="106" t="s">
        <v>1036</v>
      </c>
      <c r="AR2949" s="106" t="s">
        <v>1087</v>
      </c>
      <c r="AS2949" s="106"/>
    </row>
    <row r="2950" spans="40:45" x14ac:dyDescent="0.25">
      <c r="AN2950" s="106" t="s">
        <v>1160</v>
      </c>
      <c r="AO2950" s="106" t="s">
        <v>907</v>
      </c>
      <c r="AP2950" s="106"/>
      <c r="AQ2950" s="106" t="s">
        <v>1037</v>
      </c>
      <c r="AR2950" s="106" t="s">
        <v>1087</v>
      </c>
      <c r="AS2950" s="106">
        <v>7224</v>
      </c>
    </row>
    <row r="2951" spans="40:45" x14ac:dyDescent="0.25">
      <c r="AN2951" s="106" t="s">
        <v>1160</v>
      </c>
      <c r="AO2951" s="106" t="s">
        <v>907</v>
      </c>
      <c r="AP2951" s="106"/>
      <c r="AQ2951" s="106" t="s">
        <v>1038</v>
      </c>
      <c r="AR2951" s="106" t="s">
        <v>1087</v>
      </c>
      <c r="AS2951" s="106">
        <v>931</v>
      </c>
    </row>
    <row r="2952" spans="40:45" x14ac:dyDescent="0.25">
      <c r="AN2952" s="106" t="s">
        <v>1160</v>
      </c>
      <c r="AO2952" s="106"/>
      <c r="AP2952" s="106"/>
      <c r="AQ2952" s="106" t="s">
        <v>3</v>
      </c>
      <c r="AR2952" s="106" t="s">
        <v>1087</v>
      </c>
      <c r="AS2952" s="106">
        <v>907133</v>
      </c>
    </row>
    <row r="2953" spans="40:45" x14ac:dyDescent="0.25">
      <c r="AN2953" s="106" t="s">
        <v>955</v>
      </c>
      <c r="AO2953" s="106" t="s">
        <v>1145</v>
      </c>
      <c r="AP2953" s="106"/>
      <c r="AQ2953" s="106" t="s">
        <v>1030</v>
      </c>
      <c r="AR2953" s="106" t="s">
        <v>1097</v>
      </c>
      <c r="AS2953" s="106">
        <v>10138</v>
      </c>
    </row>
    <row r="2954" spans="40:45" x14ac:dyDescent="0.25">
      <c r="AN2954" s="106" t="s">
        <v>955</v>
      </c>
      <c r="AO2954" s="106" t="s">
        <v>1145</v>
      </c>
      <c r="AP2954" s="106"/>
      <c r="AQ2954" s="106" t="s">
        <v>1031</v>
      </c>
      <c r="AR2954" s="106" t="s">
        <v>1097</v>
      </c>
      <c r="AS2954" s="106">
        <v>1571</v>
      </c>
    </row>
    <row r="2955" spans="40:45" x14ac:dyDescent="0.25">
      <c r="AN2955" s="106" t="s">
        <v>955</v>
      </c>
      <c r="AO2955" s="106" t="s">
        <v>1145</v>
      </c>
      <c r="AP2955" s="106"/>
      <c r="AQ2955" s="106" t="s">
        <v>1034</v>
      </c>
      <c r="AR2955" s="106" t="s">
        <v>1097</v>
      </c>
      <c r="AS2955" s="106"/>
    </row>
    <row r="2956" spans="40:45" x14ac:dyDescent="0.25">
      <c r="AN2956" s="106" t="s">
        <v>955</v>
      </c>
      <c r="AO2956" s="106" t="s">
        <v>1145</v>
      </c>
      <c r="AP2956" s="106"/>
      <c r="AQ2956" s="106" t="s">
        <v>1037</v>
      </c>
      <c r="AR2956" s="106" t="s">
        <v>1097</v>
      </c>
      <c r="AS2956" s="106"/>
    </row>
    <row r="2957" spans="40:45" x14ac:dyDescent="0.25">
      <c r="AN2957" s="106" t="s">
        <v>955</v>
      </c>
      <c r="AO2957" s="106"/>
      <c r="AP2957" s="106"/>
      <c r="AQ2957" s="106" t="s">
        <v>3</v>
      </c>
      <c r="AR2957" s="106" t="s">
        <v>1097</v>
      </c>
      <c r="AS2957" s="106">
        <v>11709</v>
      </c>
    </row>
    <row r="2958" spans="40:45" x14ac:dyDescent="0.25">
      <c r="AN2958" s="106" t="s">
        <v>955</v>
      </c>
      <c r="AO2958" s="106" t="s">
        <v>907</v>
      </c>
      <c r="AP2958" s="106"/>
      <c r="AQ2958" s="106" t="s">
        <v>1030</v>
      </c>
      <c r="AR2958" s="106" t="s">
        <v>1087</v>
      </c>
      <c r="AS2958" s="106">
        <v>315735</v>
      </c>
    </row>
    <row r="2959" spans="40:45" x14ac:dyDescent="0.25">
      <c r="AN2959" s="106" t="s">
        <v>955</v>
      </c>
      <c r="AO2959" s="106" t="s">
        <v>907</v>
      </c>
      <c r="AP2959" s="106"/>
      <c r="AQ2959" s="106" t="s">
        <v>1031</v>
      </c>
      <c r="AR2959" s="106" t="s">
        <v>1087</v>
      </c>
      <c r="AS2959" s="106">
        <v>40147</v>
      </c>
    </row>
    <row r="2960" spans="40:45" x14ac:dyDescent="0.25">
      <c r="AN2960" s="106" t="s">
        <v>955</v>
      </c>
      <c r="AO2960" s="106" t="s">
        <v>907</v>
      </c>
      <c r="AP2960" s="106"/>
      <c r="AQ2960" s="106" t="s">
        <v>1034</v>
      </c>
      <c r="AR2960" s="106" t="s">
        <v>1087</v>
      </c>
      <c r="AS2960" s="106"/>
    </row>
    <row r="2961" spans="40:45" x14ac:dyDescent="0.25">
      <c r="AN2961" s="106" t="s">
        <v>955</v>
      </c>
      <c r="AO2961" s="106" t="s">
        <v>907</v>
      </c>
      <c r="AP2961" s="106"/>
      <c r="AQ2961" s="106" t="s">
        <v>1037</v>
      </c>
      <c r="AR2961" s="106" t="s">
        <v>1087</v>
      </c>
      <c r="AS2961" s="106"/>
    </row>
    <row r="2962" spans="40:45" x14ac:dyDescent="0.25">
      <c r="AN2962" s="106" t="s">
        <v>955</v>
      </c>
      <c r="AO2962" s="106"/>
      <c r="AP2962" s="106"/>
      <c r="AQ2962" s="106" t="s">
        <v>3</v>
      </c>
      <c r="AR2962" s="106" t="s">
        <v>1087</v>
      </c>
      <c r="AS2962" s="106">
        <v>355882</v>
      </c>
    </row>
    <row r="2963" spans="40:45" x14ac:dyDescent="0.25">
      <c r="AN2963" s="106" t="s">
        <v>1161</v>
      </c>
      <c r="AO2963" s="106" t="s">
        <v>1145</v>
      </c>
      <c r="AP2963" s="106"/>
      <c r="AQ2963" s="106" t="s">
        <v>1030</v>
      </c>
      <c r="AR2963" s="106" t="s">
        <v>1097</v>
      </c>
      <c r="AS2963" s="106">
        <v>7910</v>
      </c>
    </row>
    <row r="2964" spans="40:45" x14ac:dyDescent="0.25">
      <c r="AN2964" s="106" t="s">
        <v>1161</v>
      </c>
      <c r="AO2964" s="106" t="s">
        <v>1145</v>
      </c>
      <c r="AP2964" s="106"/>
      <c r="AQ2964" s="106" t="s">
        <v>1031</v>
      </c>
      <c r="AR2964" s="106" t="s">
        <v>1097</v>
      </c>
      <c r="AS2964" s="106">
        <v>282</v>
      </c>
    </row>
    <row r="2965" spans="40:45" x14ac:dyDescent="0.25">
      <c r="AN2965" s="106" t="s">
        <v>1161</v>
      </c>
      <c r="AO2965" s="106" t="s">
        <v>1145</v>
      </c>
      <c r="AP2965" s="106"/>
      <c r="AQ2965" s="106" t="s">
        <v>1032</v>
      </c>
      <c r="AR2965" s="106" t="s">
        <v>1097</v>
      </c>
      <c r="AS2965" s="106"/>
    </row>
    <row r="2966" spans="40:45" x14ac:dyDescent="0.25">
      <c r="AN2966" s="106" t="s">
        <v>1161</v>
      </c>
      <c r="AO2966" s="106" t="s">
        <v>1145</v>
      </c>
      <c r="AP2966" s="106"/>
      <c r="AQ2966" s="106" t="s">
        <v>1033</v>
      </c>
      <c r="AR2966" s="106" t="s">
        <v>1097</v>
      </c>
      <c r="AS2966" s="106">
        <v>158</v>
      </c>
    </row>
    <row r="2967" spans="40:45" x14ac:dyDescent="0.25">
      <c r="AN2967" s="106" t="s">
        <v>1161</v>
      </c>
      <c r="AO2967" s="106" t="s">
        <v>1145</v>
      </c>
      <c r="AP2967" s="106"/>
      <c r="AQ2967" s="106" t="s">
        <v>1034</v>
      </c>
      <c r="AR2967" s="106" t="s">
        <v>1097</v>
      </c>
      <c r="AS2967" s="106"/>
    </row>
    <row r="2968" spans="40:45" x14ac:dyDescent="0.25">
      <c r="AN2968" s="106" t="s">
        <v>1161</v>
      </c>
      <c r="AO2968" s="106" t="s">
        <v>1145</v>
      </c>
      <c r="AP2968" s="106"/>
      <c r="AQ2968" s="106" t="s">
        <v>1035</v>
      </c>
      <c r="AR2968" s="106" t="s">
        <v>1097</v>
      </c>
      <c r="AS2968" s="106">
        <v>20</v>
      </c>
    </row>
    <row r="2969" spans="40:45" x14ac:dyDescent="0.25">
      <c r="AN2969" s="106" t="s">
        <v>1161</v>
      </c>
      <c r="AO2969" s="106" t="s">
        <v>1145</v>
      </c>
      <c r="AP2969" s="106"/>
      <c r="AQ2969" s="106" t="s">
        <v>1036</v>
      </c>
      <c r="AR2969" s="106" t="s">
        <v>1097</v>
      </c>
      <c r="AS2969" s="106">
        <v>1</v>
      </c>
    </row>
    <row r="2970" spans="40:45" x14ac:dyDescent="0.25">
      <c r="AN2970" s="106" t="s">
        <v>1161</v>
      </c>
      <c r="AO2970" s="106" t="s">
        <v>1145</v>
      </c>
      <c r="AP2970" s="106"/>
      <c r="AQ2970" s="106" t="s">
        <v>1037</v>
      </c>
      <c r="AR2970" s="106" t="s">
        <v>1097</v>
      </c>
      <c r="AS2970" s="106">
        <v>10</v>
      </c>
    </row>
    <row r="2971" spans="40:45" x14ac:dyDescent="0.25">
      <c r="AN2971" s="106" t="s">
        <v>1161</v>
      </c>
      <c r="AO2971" s="106" t="s">
        <v>1145</v>
      </c>
      <c r="AP2971" s="106"/>
      <c r="AQ2971" s="106" t="s">
        <v>1038</v>
      </c>
      <c r="AR2971" s="106" t="s">
        <v>1097</v>
      </c>
      <c r="AS2971" s="106">
        <v>369</v>
      </c>
    </row>
    <row r="2972" spans="40:45" x14ac:dyDescent="0.25">
      <c r="AN2972" s="106" t="s">
        <v>1161</v>
      </c>
      <c r="AO2972" s="106"/>
      <c r="AP2972" s="106"/>
      <c r="AQ2972" s="106" t="s">
        <v>3</v>
      </c>
      <c r="AR2972" s="106" t="s">
        <v>1097</v>
      </c>
      <c r="AS2972" s="106">
        <v>8751</v>
      </c>
    </row>
    <row r="2973" spans="40:45" x14ac:dyDescent="0.25">
      <c r="AN2973" s="106" t="s">
        <v>1161</v>
      </c>
      <c r="AO2973" s="106" t="s">
        <v>907</v>
      </c>
      <c r="AP2973" s="106"/>
      <c r="AQ2973" s="106" t="s">
        <v>1030</v>
      </c>
      <c r="AR2973" s="106" t="s">
        <v>1087</v>
      </c>
      <c r="AS2973" s="106">
        <v>131482</v>
      </c>
    </row>
    <row r="2974" spans="40:45" x14ac:dyDescent="0.25">
      <c r="AN2974" s="106" t="s">
        <v>1161</v>
      </c>
      <c r="AO2974" s="106" t="s">
        <v>907</v>
      </c>
      <c r="AP2974" s="106"/>
      <c r="AQ2974" s="106" t="s">
        <v>1031</v>
      </c>
      <c r="AR2974" s="106" t="s">
        <v>1087</v>
      </c>
      <c r="AS2974" s="106">
        <v>3848</v>
      </c>
    </row>
    <row r="2975" spans="40:45" x14ac:dyDescent="0.25">
      <c r="AN2975" s="106" t="s">
        <v>1161</v>
      </c>
      <c r="AO2975" s="106" t="s">
        <v>907</v>
      </c>
      <c r="AP2975" s="106"/>
      <c r="AQ2975" s="106" t="s">
        <v>1032</v>
      </c>
      <c r="AR2975" s="106" t="s">
        <v>1087</v>
      </c>
      <c r="AS2975" s="106"/>
    </row>
    <row r="2976" spans="40:45" x14ac:dyDescent="0.25">
      <c r="AN2976" s="106" t="s">
        <v>1161</v>
      </c>
      <c r="AO2976" s="106" t="s">
        <v>907</v>
      </c>
      <c r="AP2976" s="106"/>
      <c r="AQ2976" s="106" t="s">
        <v>1033</v>
      </c>
      <c r="AR2976" s="106" t="s">
        <v>1087</v>
      </c>
      <c r="AS2976" s="106">
        <v>1669</v>
      </c>
    </row>
    <row r="2977" spans="40:45" x14ac:dyDescent="0.25">
      <c r="AN2977" s="106" t="s">
        <v>1161</v>
      </c>
      <c r="AO2977" s="106" t="s">
        <v>907</v>
      </c>
      <c r="AP2977" s="106"/>
      <c r="AQ2977" s="106" t="s">
        <v>1034</v>
      </c>
      <c r="AR2977" s="106" t="s">
        <v>1087</v>
      </c>
      <c r="AS2977" s="106"/>
    </row>
    <row r="2978" spans="40:45" x14ac:dyDescent="0.25">
      <c r="AN2978" s="106" t="s">
        <v>1161</v>
      </c>
      <c r="AO2978" s="106" t="s">
        <v>907</v>
      </c>
      <c r="AP2978" s="106"/>
      <c r="AQ2978" s="106" t="s">
        <v>1035</v>
      </c>
      <c r="AR2978" s="106" t="s">
        <v>1087</v>
      </c>
      <c r="AS2978" s="106">
        <v>50</v>
      </c>
    </row>
    <row r="2979" spans="40:45" x14ac:dyDescent="0.25">
      <c r="AN2979" s="106" t="s">
        <v>1161</v>
      </c>
      <c r="AO2979" s="106" t="s">
        <v>907</v>
      </c>
      <c r="AP2979" s="106"/>
      <c r="AQ2979" s="106" t="s">
        <v>1036</v>
      </c>
      <c r="AR2979" s="106" t="s">
        <v>1087</v>
      </c>
      <c r="AS2979" s="106"/>
    </row>
    <row r="2980" spans="40:45" x14ac:dyDescent="0.25">
      <c r="AN2980" s="106" t="s">
        <v>1161</v>
      </c>
      <c r="AO2980" s="106" t="s">
        <v>907</v>
      </c>
      <c r="AP2980" s="106"/>
      <c r="AQ2980" s="106" t="s">
        <v>1037</v>
      </c>
      <c r="AR2980" s="106" t="s">
        <v>1087</v>
      </c>
      <c r="AS2980" s="106">
        <v>200</v>
      </c>
    </row>
    <row r="2981" spans="40:45" x14ac:dyDescent="0.25">
      <c r="AN2981" s="106" t="s">
        <v>1161</v>
      </c>
      <c r="AO2981" s="106" t="s">
        <v>907</v>
      </c>
      <c r="AP2981" s="106"/>
      <c r="AQ2981" s="106" t="s">
        <v>1038</v>
      </c>
      <c r="AR2981" s="106" t="s">
        <v>1087</v>
      </c>
      <c r="AS2981" s="106">
        <v>6724</v>
      </c>
    </row>
    <row r="2982" spans="40:45" x14ac:dyDescent="0.25">
      <c r="AN2982" s="106" t="s">
        <v>1161</v>
      </c>
      <c r="AO2982" s="106"/>
      <c r="AP2982" s="106"/>
      <c r="AQ2982" s="106" t="s">
        <v>3</v>
      </c>
      <c r="AR2982" s="106" t="s">
        <v>1087</v>
      </c>
      <c r="AS2982" s="106">
        <v>143973</v>
      </c>
    </row>
    <row r="2983" spans="40:45" x14ac:dyDescent="0.25">
      <c r="AN2983" s="106" t="s">
        <v>1015</v>
      </c>
      <c r="AO2983" s="106" t="s">
        <v>1145</v>
      </c>
      <c r="AP2983" s="106"/>
      <c r="AQ2983" s="106" t="s">
        <v>1030</v>
      </c>
      <c r="AR2983" s="106" t="s">
        <v>1097</v>
      </c>
      <c r="AS2983" s="106">
        <v>12259</v>
      </c>
    </row>
    <row r="2984" spans="40:45" x14ac:dyDescent="0.25">
      <c r="AN2984" s="106" t="s">
        <v>1015</v>
      </c>
      <c r="AO2984" s="106" t="s">
        <v>1145</v>
      </c>
      <c r="AP2984" s="106"/>
      <c r="AQ2984" s="106" t="s">
        <v>1031</v>
      </c>
      <c r="AR2984" s="106" t="s">
        <v>1097</v>
      </c>
      <c r="AS2984" s="106">
        <v>105</v>
      </c>
    </row>
    <row r="2985" spans="40:45" x14ac:dyDescent="0.25">
      <c r="AN2985" s="106" t="s">
        <v>1015</v>
      </c>
      <c r="AO2985" s="106" t="s">
        <v>1145</v>
      </c>
      <c r="AP2985" s="106"/>
      <c r="AQ2985" s="106" t="s">
        <v>1032</v>
      </c>
      <c r="AR2985" s="106" t="s">
        <v>1097</v>
      </c>
      <c r="AS2985" s="106">
        <v>7871</v>
      </c>
    </row>
    <row r="2986" spans="40:45" x14ac:dyDescent="0.25">
      <c r="AN2986" s="106" t="s">
        <v>1015</v>
      </c>
      <c r="AO2986" s="106" t="s">
        <v>1145</v>
      </c>
      <c r="AP2986" s="106"/>
      <c r="AQ2986" s="106" t="s">
        <v>1033</v>
      </c>
      <c r="AR2986" s="106" t="s">
        <v>1097</v>
      </c>
      <c r="AS2986" s="106"/>
    </row>
    <row r="2987" spans="40:45" x14ac:dyDescent="0.25">
      <c r="AN2987" s="106" t="s">
        <v>1015</v>
      </c>
      <c r="AO2987" s="106" t="s">
        <v>1145</v>
      </c>
      <c r="AP2987" s="106"/>
      <c r="AQ2987" s="106" t="s">
        <v>1034</v>
      </c>
      <c r="AR2987" s="106" t="s">
        <v>1097</v>
      </c>
      <c r="AS2987" s="106">
        <v>0</v>
      </c>
    </row>
    <row r="2988" spans="40:45" x14ac:dyDescent="0.25">
      <c r="AN2988" s="106" t="s">
        <v>1015</v>
      </c>
      <c r="AO2988" s="106" t="s">
        <v>1145</v>
      </c>
      <c r="AP2988" s="106"/>
      <c r="AQ2988" s="106" t="s">
        <v>1035</v>
      </c>
      <c r="AR2988" s="106" t="s">
        <v>1097</v>
      </c>
      <c r="AS2988" s="106">
        <v>4</v>
      </c>
    </row>
    <row r="2989" spans="40:45" x14ac:dyDescent="0.25">
      <c r="AN2989" s="106" t="s">
        <v>1015</v>
      </c>
      <c r="AO2989" s="106" t="s">
        <v>1145</v>
      </c>
      <c r="AP2989" s="106"/>
      <c r="AQ2989" s="106" t="s">
        <v>1036</v>
      </c>
      <c r="AR2989" s="106" t="s">
        <v>1097</v>
      </c>
      <c r="AS2989" s="106"/>
    </row>
    <row r="2990" spans="40:45" x14ac:dyDescent="0.25">
      <c r="AN2990" s="106" t="s">
        <v>1015</v>
      </c>
      <c r="AO2990" s="106" t="s">
        <v>1145</v>
      </c>
      <c r="AP2990" s="106"/>
      <c r="AQ2990" s="106" t="s">
        <v>1037</v>
      </c>
      <c r="AR2990" s="106" t="s">
        <v>1097</v>
      </c>
      <c r="AS2990" s="106"/>
    </row>
    <row r="2991" spans="40:45" x14ac:dyDescent="0.25">
      <c r="AN2991" s="106" t="s">
        <v>1015</v>
      </c>
      <c r="AO2991" s="106" t="s">
        <v>1145</v>
      </c>
      <c r="AP2991" s="106"/>
      <c r="AQ2991" s="106" t="s">
        <v>1038</v>
      </c>
      <c r="AR2991" s="106" t="s">
        <v>1097</v>
      </c>
      <c r="AS2991" s="106">
        <v>2358</v>
      </c>
    </row>
    <row r="2992" spans="40:45" x14ac:dyDescent="0.25">
      <c r="AN2992" s="106" t="s">
        <v>1015</v>
      </c>
      <c r="AO2992" s="106"/>
      <c r="AP2992" s="106"/>
      <c r="AQ2992" s="106" t="s">
        <v>3</v>
      </c>
      <c r="AR2992" s="106" t="s">
        <v>1097</v>
      </c>
      <c r="AS2992" s="106">
        <v>22597</v>
      </c>
    </row>
    <row r="2993" spans="40:45" x14ac:dyDescent="0.25">
      <c r="AN2993" s="106" t="s">
        <v>1015</v>
      </c>
      <c r="AO2993" s="106" t="s">
        <v>907</v>
      </c>
      <c r="AP2993" s="106"/>
      <c r="AQ2993" s="106" t="s">
        <v>1030</v>
      </c>
      <c r="AR2993" s="106" t="s">
        <v>1087</v>
      </c>
      <c r="AS2993" s="106">
        <v>193885</v>
      </c>
    </row>
    <row r="2994" spans="40:45" x14ac:dyDescent="0.25">
      <c r="AN2994" s="106" t="s">
        <v>1015</v>
      </c>
      <c r="AO2994" s="106" t="s">
        <v>907</v>
      </c>
      <c r="AP2994" s="106"/>
      <c r="AQ2994" s="106" t="s">
        <v>1031</v>
      </c>
      <c r="AR2994" s="106" t="s">
        <v>1087</v>
      </c>
      <c r="AS2994" s="106">
        <v>152</v>
      </c>
    </row>
    <row r="2995" spans="40:45" x14ac:dyDescent="0.25">
      <c r="AN2995" s="106" t="s">
        <v>1015</v>
      </c>
      <c r="AO2995" s="106" t="s">
        <v>907</v>
      </c>
      <c r="AP2995" s="106"/>
      <c r="AQ2995" s="106" t="s">
        <v>1032</v>
      </c>
      <c r="AR2995" s="106" t="s">
        <v>1087</v>
      </c>
      <c r="AS2995" s="106">
        <v>93710</v>
      </c>
    </row>
    <row r="2996" spans="40:45" x14ac:dyDescent="0.25">
      <c r="AN2996" s="106" t="s">
        <v>1015</v>
      </c>
      <c r="AO2996" s="106" t="s">
        <v>907</v>
      </c>
      <c r="AP2996" s="106"/>
      <c r="AQ2996" s="106" t="s">
        <v>1033</v>
      </c>
      <c r="AR2996" s="106" t="s">
        <v>1087</v>
      </c>
      <c r="AS2996" s="106"/>
    </row>
    <row r="2997" spans="40:45" x14ac:dyDescent="0.25">
      <c r="AN2997" s="106" t="s">
        <v>1015</v>
      </c>
      <c r="AO2997" s="106" t="s">
        <v>907</v>
      </c>
      <c r="AP2997" s="106"/>
      <c r="AQ2997" s="106" t="s">
        <v>1035</v>
      </c>
      <c r="AR2997" s="106" t="s">
        <v>1087</v>
      </c>
      <c r="AS2997" s="106"/>
    </row>
    <row r="2998" spans="40:45" x14ac:dyDescent="0.25">
      <c r="AN2998" s="106" t="s">
        <v>1015</v>
      </c>
      <c r="AO2998" s="106" t="s">
        <v>907</v>
      </c>
      <c r="AP2998" s="106"/>
      <c r="AQ2998" s="106" t="s">
        <v>1036</v>
      </c>
      <c r="AR2998" s="106" t="s">
        <v>1087</v>
      </c>
      <c r="AS2998" s="106"/>
    </row>
    <row r="2999" spans="40:45" x14ac:dyDescent="0.25">
      <c r="AN2999" s="106" t="s">
        <v>1015</v>
      </c>
      <c r="AO2999" s="106" t="s">
        <v>907</v>
      </c>
      <c r="AP2999" s="106"/>
      <c r="AQ2999" s="106" t="s">
        <v>1037</v>
      </c>
      <c r="AR2999" s="106" t="s">
        <v>1087</v>
      </c>
      <c r="AS2999" s="106"/>
    </row>
    <row r="3000" spans="40:45" x14ac:dyDescent="0.25">
      <c r="AN3000" s="106" t="s">
        <v>1015</v>
      </c>
      <c r="AO3000" s="106" t="s">
        <v>907</v>
      </c>
      <c r="AP3000" s="106"/>
      <c r="AQ3000" s="106" t="s">
        <v>1038</v>
      </c>
      <c r="AR3000" s="106" t="s">
        <v>1087</v>
      </c>
      <c r="AS3000" s="106">
        <v>40430</v>
      </c>
    </row>
    <row r="3001" spans="40:45" x14ac:dyDescent="0.25">
      <c r="AN3001" s="106" t="s">
        <v>1015</v>
      </c>
      <c r="AO3001" s="106"/>
      <c r="AP3001" s="106"/>
      <c r="AQ3001" s="106" t="s">
        <v>3</v>
      </c>
      <c r="AR3001" s="106" t="s">
        <v>1087</v>
      </c>
      <c r="AS3001" s="106">
        <v>328177</v>
      </c>
    </row>
    <row r="3002" spans="40:45" x14ac:dyDescent="0.25">
      <c r="AN3002" s="106" t="s">
        <v>1162</v>
      </c>
      <c r="AO3002" s="106" t="s">
        <v>1145</v>
      </c>
      <c r="AP3002" s="106"/>
      <c r="AQ3002" s="106" t="s">
        <v>1030</v>
      </c>
      <c r="AR3002" s="106" t="s">
        <v>1097</v>
      </c>
      <c r="AS3002" s="106">
        <v>53279</v>
      </c>
    </row>
    <row r="3003" spans="40:45" x14ac:dyDescent="0.25">
      <c r="AN3003" s="106" t="s">
        <v>1162</v>
      </c>
      <c r="AO3003" s="106" t="s">
        <v>1145</v>
      </c>
      <c r="AP3003" s="106"/>
      <c r="AQ3003" s="106" t="s">
        <v>1031</v>
      </c>
      <c r="AR3003" s="106" t="s">
        <v>1097</v>
      </c>
      <c r="AS3003" s="106">
        <v>253</v>
      </c>
    </row>
    <row r="3004" spans="40:45" x14ac:dyDescent="0.25">
      <c r="AN3004" s="106" t="s">
        <v>1162</v>
      </c>
      <c r="AO3004" s="106" t="s">
        <v>1145</v>
      </c>
      <c r="AP3004" s="106"/>
      <c r="AQ3004" s="106" t="s">
        <v>1032</v>
      </c>
      <c r="AR3004" s="106" t="s">
        <v>1097</v>
      </c>
      <c r="AS3004" s="106">
        <v>6403</v>
      </c>
    </row>
    <row r="3005" spans="40:45" x14ac:dyDescent="0.25">
      <c r="AN3005" s="106" t="s">
        <v>1162</v>
      </c>
      <c r="AO3005" s="106" t="s">
        <v>1145</v>
      </c>
      <c r="AP3005" s="106"/>
      <c r="AQ3005" s="106" t="s">
        <v>1033</v>
      </c>
      <c r="AR3005" s="106" t="s">
        <v>1097</v>
      </c>
      <c r="AS3005" s="106"/>
    </row>
    <row r="3006" spans="40:45" x14ac:dyDescent="0.25">
      <c r="AN3006" s="106" t="s">
        <v>1162</v>
      </c>
      <c r="AO3006" s="106" t="s">
        <v>1145</v>
      </c>
      <c r="AP3006" s="106"/>
      <c r="AQ3006" s="106" t="s">
        <v>1035</v>
      </c>
      <c r="AR3006" s="106" t="s">
        <v>1097</v>
      </c>
      <c r="AS3006" s="106"/>
    </row>
    <row r="3007" spans="40:45" x14ac:dyDescent="0.25">
      <c r="AN3007" s="106" t="s">
        <v>1162</v>
      </c>
      <c r="AO3007" s="106" t="s">
        <v>1145</v>
      </c>
      <c r="AP3007" s="106"/>
      <c r="AQ3007" s="106" t="s">
        <v>1036</v>
      </c>
      <c r="AR3007" s="106" t="s">
        <v>1097</v>
      </c>
      <c r="AS3007" s="106"/>
    </row>
    <row r="3008" spans="40:45" x14ac:dyDescent="0.25">
      <c r="AN3008" s="106" t="s">
        <v>1162</v>
      </c>
      <c r="AO3008" s="106" t="s">
        <v>1145</v>
      </c>
      <c r="AP3008" s="106"/>
      <c r="AQ3008" s="106" t="s">
        <v>1037</v>
      </c>
      <c r="AR3008" s="106" t="s">
        <v>1097</v>
      </c>
      <c r="AS3008" s="106"/>
    </row>
    <row r="3009" spans="40:45" x14ac:dyDescent="0.25">
      <c r="AN3009" s="106" t="s">
        <v>1162</v>
      </c>
      <c r="AO3009" s="106" t="s">
        <v>1145</v>
      </c>
      <c r="AP3009" s="106"/>
      <c r="AQ3009" s="106" t="s">
        <v>1038</v>
      </c>
      <c r="AR3009" s="106" t="s">
        <v>1097</v>
      </c>
      <c r="AS3009" s="106"/>
    </row>
    <row r="3010" spans="40:45" x14ac:dyDescent="0.25">
      <c r="AN3010" s="106" t="s">
        <v>1162</v>
      </c>
      <c r="AO3010" s="106"/>
      <c r="AP3010" s="106"/>
      <c r="AQ3010" s="106" t="s">
        <v>3</v>
      </c>
      <c r="AR3010" s="106" t="s">
        <v>1097</v>
      </c>
      <c r="AS3010" s="106">
        <v>59935</v>
      </c>
    </row>
    <row r="3011" spans="40:45" x14ac:dyDescent="0.25">
      <c r="AN3011" s="106" t="s">
        <v>1162</v>
      </c>
      <c r="AO3011" s="106" t="s">
        <v>907</v>
      </c>
      <c r="AP3011" s="106"/>
      <c r="AQ3011" s="106" t="s">
        <v>1030</v>
      </c>
      <c r="AR3011" s="106" t="s">
        <v>1087</v>
      </c>
      <c r="AS3011" s="106">
        <v>675949</v>
      </c>
    </row>
    <row r="3012" spans="40:45" x14ac:dyDescent="0.25">
      <c r="AN3012" s="106" t="s">
        <v>1162</v>
      </c>
      <c r="AO3012" s="106" t="s">
        <v>907</v>
      </c>
      <c r="AP3012" s="106"/>
      <c r="AQ3012" s="106" t="s">
        <v>1031</v>
      </c>
      <c r="AR3012" s="106" t="s">
        <v>1087</v>
      </c>
      <c r="AS3012" s="106">
        <v>4943</v>
      </c>
    </row>
    <row r="3013" spans="40:45" x14ac:dyDescent="0.25">
      <c r="AN3013" s="106" t="s">
        <v>1162</v>
      </c>
      <c r="AO3013" s="106" t="s">
        <v>907</v>
      </c>
      <c r="AP3013" s="106"/>
      <c r="AQ3013" s="106" t="s">
        <v>1032</v>
      </c>
      <c r="AR3013" s="106" t="s">
        <v>1087</v>
      </c>
      <c r="AS3013" s="106">
        <v>102406</v>
      </c>
    </row>
    <row r="3014" spans="40:45" x14ac:dyDescent="0.25">
      <c r="AN3014" s="106" t="s">
        <v>1162</v>
      </c>
      <c r="AO3014" s="106" t="s">
        <v>907</v>
      </c>
      <c r="AP3014" s="106"/>
      <c r="AQ3014" s="106" t="s">
        <v>1033</v>
      </c>
      <c r="AR3014" s="106" t="s">
        <v>1087</v>
      </c>
      <c r="AS3014" s="106"/>
    </row>
    <row r="3015" spans="40:45" x14ac:dyDescent="0.25">
      <c r="AN3015" s="106" t="s">
        <v>1162</v>
      </c>
      <c r="AO3015" s="106" t="s">
        <v>907</v>
      </c>
      <c r="AP3015" s="106"/>
      <c r="AQ3015" s="106" t="s">
        <v>1035</v>
      </c>
      <c r="AR3015" s="106" t="s">
        <v>1087</v>
      </c>
      <c r="AS3015" s="106"/>
    </row>
    <row r="3016" spans="40:45" x14ac:dyDescent="0.25">
      <c r="AN3016" s="106" t="s">
        <v>1162</v>
      </c>
      <c r="AO3016" s="106" t="s">
        <v>907</v>
      </c>
      <c r="AP3016" s="106"/>
      <c r="AQ3016" s="106" t="s">
        <v>1036</v>
      </c>
      <c r="AR3016" s="106" t="s">
        <v>1087</v>
      </c>
      <c r="AS3016" s="106"/>
    </row>
    <row r="3017" spans="40:45" x14ac:dyDescent="0.25">
      <c r="AN3017" s="106" t="s">
        <v>1162</v>
      </c>
      <c r="AO3017" s="106" t="s">
        <v>907</v>
      </c>
      <c r="AP3017" s="106"/>
      <c r="AQ3017" s="106" t="s">
        <v>1038</v>
      </c>
      <c r="AR3017" s="106" t="s">
        <v>1087</v>
      </c>
      <c r="AS3017" s="106"/>
    </row>
    <row r="3018" spans="40:45" x14ac:dyDescent="0.25">
      <c r="AN3018" s="106" t="s">
        <v>1162</v>
      </c>
      <c r="AO3018" s="106"/>
      <c r="AP3018" s="106"/>
      <c r="AQ3018" s="106" t="s">
        <v>3</v>
      </c>
      <c r="AR3018" s="106" t="s">
        <v>1087</v>
      </c>
      <c r="AS3018" s="106">
        <v>783298</v>
      </c>
    </row>
    <row r="3019" spans="40:45" x14ac:dyDescent="0.25">
      <c r="AN3019" s="106" t="s">
        <v>1163</v>
      </c>
      <c r="AO3019" s="106" t="s">
        <v>1145</v>
      </c>
      <c r="AP3019" s="106"/>
      <c r="AQ3019" s="106" t="s">
        <v>1030</v>
      </c>
      <c r="AR3019" s="106" t="s">
        <v>1097</v>
      </c>
      <c r="AS3019" s="106">
        <v>4958</v>
      </c>
    </row>
    <row r="3020" spans="40:45" x14ac:dyDescent="0.25">
      <c r="AN3020" s="106" t="s">
        <v>1163</v>
      </c>
      <c r="AO3020" s="106" t="s">
        <v>1145</v>
      </c>
      <c r="AP3020" s="106"/>
      <c r="AQ3020" s="106" t="s">
        <v>1031</v>
      </c>
      <c r="AR3020" s="106" t="s">
        <v>1097</v>
      </c>
      <c r="AS3020" s="106">
        <v>386</v>
      </c>
    </row>
    <row r="3021" spans="40:45" x14ac:dyDescent="0.25">
      <c r="AN3021" s="106" t="s">
        <v>1163</v>
      </c>
      <c r="AO3021" s="106" t="s">
        <v>1145</v>
      </c>
      <c r="AP3021" s="106"/>
      <c r="AQ3021" s="106" t="s">
        <v>1032</v>
      </c>
      <c r="AR3021" s="106" t="s">
        <v>1097</v>
      </c>
      <c r="AS3021" s="106">
        <v>53</v>
      </c>
    </row>
    <row r="3022" spans="40:45" x14ac:dyDescent="0.25">
      <c r="AN3022" s="106" t="s">
        <v>1163</v>
      </c>
      <c r="AO3022" s="106" t="s">
        <v>1145</v>
      </c>
      <c r="AP3022" s="106"/>
      <c r="AQ3022" s="106" t="s">
        <v>1033</v>
      </c>
      <c r="AR3022" s="106" t="s">
        <v>1097</v>
      </c>
      <c r="AS3022" s="106">
        <v>4</v>
      </c>
    </row>
    <row r="3023" spans="40:45" x14ac:dyDescent="0.25">
      <c r="AN3023" s="106" t="s">
        <v>1163</v>
      </c>
      <c r="AO3023" s="106" t="s">
        <v>1145</v>
      </c>
      <c r="AP3023" s="106"/>
      <c r="AQ3023" s="106" t="s">
        <v>1034</v>
      </c>
      <c r="AR3023" s="106" t="s">
        <v>1097</v>
      </c>
      <c r="AS3023" s="106">
        <v>2</v>
      </c>
    </row>
    <row r="3024" spans="40:45" x14ac:dyDescent="0.25">
      <c r="AN3024" s="106" t="s">
        <v>1163</v>
      </c>
      <c r="AO3024" s="106" t="s">
        <v>1145</v>
      </c>
      <c r="AP3024" s="106"/>
      <c r="AQ3024" s="106" t="s">
        <v>1035</v>
      </c>
      <c r="AR3024" s="106" t="s">
        <v>1097</v>
      </c>
      <c r="AS3024" s="106">
        <v>3</v>
      </c>
    </row>
    <row r="3025" spans="40:45" x14ac:dyDescent="0.25">
      <c r="AN3025" s="106" t="s">
        <v>1163</v>
      </c>
      <c r="AO3025" s="106" t="s">
        <v>1145</v>
      </c>
      <c r="AP3025" s="106"/>
      <c r="AQ3025" s="106" t="s">
        <v>1036</v>
      </c>
      <c r="AR3025" s="106" t="s">
        <v>1097</v>
      </c>
      <c r="AS3025" s="106">
        <v>1</v>
      </c>
    </row>
    <row r="3026" spans="40:45" x14ac:dyDescent="0.25">
      <c r="AN3026" s="106" t="s">
        <v>1163</v>
      </c>
      <c r="AO3026" s="106"/>
      <c r="AP3026" s="106"/>
      <c r="AQ3026" s="106" t="s">
        <v>3</v>
      </c>
      <c r="AR3026" s="106" t="s">
        <v>1097</v>
      </c>
      <c r="AS3026" s="106">
        <v>5406</v>
      </c>
    </row>
    <row r="3027" spans="40:45" x14ac:dyDescent="0.25">
      <c r="AN3027" s="106" t="s">
        <v>1163</v>
      </c>
      <c r="AO3027" s="106" t="s">
        <v>907</v>
      </c>
      <c r="AP3027" s="106"/>
      <c r="AQ3027" s="106" t="s">
        <v>1030</v>
      </c>
      <c r="AR3027" s="106" t="s">
        <v>1087</v>
      </c>
      <c r="AS3027" s="106">
        <v>70371</v>
      </c>
    </row>
    <row r="3028" spans="40:45" x14ac:dyDescent="0.25">
      <c r="AN3028" s="106" t="s">
        <v>1163</v>
      </c>
      <c r="AO3028" s="106" t="s">
        <v>907</v>
      </c>
      <c r="AP3028" s="106"/>
      <c r="AQ3028" s="106" t="s">
        <v>1031</v>
      </c>
      <c r="AR3028" s="106" t="s">
        <v>1087</v>
      </c>
      <c r="AS3028" s="106">
        <v>6137</v>
      </c>
    </row>
    <row r="3029" spans="40:45" x14ac:dyDescent="0.25">
      <c r="AN3029" s="106" t="s">
        <v>1163</v>
      </c>
      <c r="AO3029" s="106" t="s">
        <v>907</v>
      </c>
      <c r="AP3029" s="106"/>
      <c r="AQ3029" s="106" t="s">
        <v>1032</v>
      </c>
      <c r="AR3029" s="106" t="s">
        <v>1087</v>
      </c>
      <c r="AS3029" s="106">
        <v>189</v>
      </c>
    </row>
    <row r="3030" spans="40:45" x14ac:dyDescent="0.25">
      <c r="AN3030" s="106" t="s">
        <v>1163</v>
      </c>
      <c r="AO3030" s="106" t="s">
        <v>907</v>
      </c>
      <c r="AP3030" s="106"/>
      <c r="AQ3030" s="106" t="s">
        <v>1033</v>
      </c>
      <c r="AR3030" s="106" t="s">
        <v>1087</v>
      </c>
      <c r="AS3030" s="106">
        <v>53</v>
      </c>
    </row>
    <row r="3031" spans="40:45" x14ac:dyDescent="0.25">
      <c r="AN3031" s="106" t="s">
        <v>1163</v>
      </c>
      <c r="AO3031" s="106" t="s">
        <v>907</v>
      </c>
      <c r="AP3031" s="106"/>
      <c r="AQ3031" s="106" t="s">
        <v>1034</v>
      </c>
      <c r="AR3031" s="106" t="s">
        <v>1087</v>
      </c>
      <c r="AS3031" s="106">
        <v>7</v>
      </c>
    </row>
    <row r="3032" spans="40:45" x14ac:dyDescent="0.25">
      <c r="AN3032" s="106" t="s">
        <v>1163</v>
      </c>
      <c r="AO3032" s="106" t="s">
        <v>907</v>
      </c>
      <c r="AP3032" s="106"/>
      <c r="AQ3032" s="106" t="s">
        <v>1035</v>
      </c>
      <c r="AR3032" s="106" t="s">
        <v>1087</v>
      </c>
      <c r="AS3032" s="106">
        <v>4</v>
      </c>
    </row>
    <row r="3033" spans="40:45" x14ac:dyDescent="0.25">
      <c r="AN3033" s="106" t="s">
        <v>1163</v>
      </c>
      <c r="AO3033" s="106"/>
      <c r="AP3033" s="106"/>
      <c r="AQ3033" s="106" t="s">
        <v>3</v>
      </c>
      <c r="AR3033" s="106" t="s">
        <v>1087</v>
      </c>
      <c r="AS3033" s="106">
        <v>76761</v>
      </c>
    </row>
    <row r="3034" spans="40:45" x14ac:dyDescent="0.25">
      <c r="AN3034" s="106" t="s">
        <v>1164</v>
      </c>
      <c r="AO3034" s="106" t="s">
        <v>1145</v>
      </c>
      <c r="AP3034" s="106"/>
      <c r="AQ3034" s="106" t="s">
        <v>1030</v>
      </c>
      <c r="AR3034" s="106" t="s">
        <v>1097</v>
      </c>
      <c r="AS3034" s="106">
        <v>203</v>
      </c>
    </row>
    <row r="3035" spans="40:45" x14ac:dyDescent="0.25">
      <c r="AN3035" s="106" t="s">
        <v>1164</v>
      </c>
      <c r="AO3035" s="106" t="s">
        <v>1145</v>
      </c>
      <c r="AP3035" s="106"/>
      <c r="AQ3035" s="106" t="s">
        <v>1031</v>
      </c>
      <c r="AR3035" s="106" t="s">
        <v>1097</v>
      </c>
      <c r="AS3035" s="106">
        <v>258</v>
      </c>
    </row>
    <row r="3036" spans="40:45" x14ac:dyDescent="0.25">
      <c r="AN3036" s="106" t="s">
        <v>1164</v>
      </c>
      <c r="AO3036" s="106" t="s">
        <v>1145</v>
      </c>
      <c r="AP3036" s="106"/>
      <c r="AQ3036" s="106" t="s">
        <v>1033</v>
      </c>
      <c r="AR3036" s="106" t="s">
        <v>1097</v>
      </c>
      <c r="AS3036" s="106">
        <v>10</v>
      </c>
    </row>
    <row r="3037" spans="40:45" x14ac:dyDescent="0.25">
      <c r="AN3037" s="106" t="s">
        <v>1164</v>
      </c>
      <c r="AO3037" s="106" t="s">
        <v>1145</v>
      </c>
      <c r="AP3037" s="106"/>
      <c r="AQ3037" s="106" t="s">
        <v>1034</v>
      </c>
      <c r="AR3037" s="106" t="s">
        <v>1097</v>
      </c>
      <c r="AS3037" s="106">
        <v>7956</v>
      </c>
    </row>
    <row r="3038" spans="40:45" x14ac:dyDescent="0.25">
      <c r="AN3038" s="106" t="s">
        <v>1164</v>
      </c>
      <c r="AO3038" s="106" t="s">
        <v>1145</v>
      </c>
      <c r="AP3038" s="106"/>
      <c r="AQ3038" s="106" t="s">
        <v>1035</v>
      </c>
      <c r="AR3038" s="106" t="s">
        <v>1097</v>
      </c>
      <c r="AS3038" s="106">
        <v>43</v>
      </c>
    </row>
    <row r="3039" spans="40:45" x14ac:dyDescent="0.25">
      <c r="AN3039" s="106" t="s">
        <v>1164</v>
      </c>
      <c r="AO3039" s="106" t="s">
        <v>1145</v>
      </c>
      <c r="AP3039" s="106"/>
      <c r="AQ3039" s="106" t="s">
        <v>1036</v>
      </c>
      <c r="AR3039" s="106" t="s">
        <v>1097</v>
      </c>
      <c r="AS3039" s="106"/>
    </row>
    <row r="3040" spans="40:45" x14ac:dyDescent="0.25">
      <c r="AN3040" s="106" t="s">
        <v>1164</v>
      </c>
      <c r="AO3040" s="106" t="s">
        <v>1145</v>
      </c>
      <c r="AP3040" s="106"/>
      <c r="AQ3040" s="106" t="s">
        <v>1037</v>
      </c>
      <c r="AR3040" s="106" t="s">
        <v>1097</v>
      </c>
      <c r="AS3040" s="106">
        <v>16237</v>
      </c>
    </row>
    <row r="3041" spans="40:45" x14ac:dyDescent="0.25">
      <c r="AN3041" s="106" t="s">
        <v>1164</v>
      </c>
      <c r="AO3041" s="106" t="s">
        <v>1145</v>
      </c>
      <c r="AP3041" s="106"/>
      <c r="AQ3041" s="106" t="s">
        <v>1038</v>
      </c>
      <c r="AR3041" s="106" t="s">
        <v>1097</v>
      </c>
      <c r="AS3041" s="106">
        <v>9725</v>
      </c>
    </row>
    <row r="3042" spans="40:45" x14ac:dyDescent="0.25">
      <c r="AN3042" s="106" t="s">
        <v>1164</v>
      </c>
      <c r="AO3042" s="106"/>
      <c r="AP3042" s="106"/>
      <c r="AQ3042" s="106" t="s">
        <v>3</v>
      </c>
      <c r="AR3042" s="106" t="s">
        <v>1097</v>
      </c>
      <c r="AS3042" s="106">
        <v>34431</v>
      </c>
    </row>
    <row r="3043" spans="40:45" x14ac:dyDescent="0.25">
      <c r="AN3043" s="106" t="s">
        <v>1164</v>
      </c>
      <c r="AO3043" s="106" t="s">
        <v>907</v>
      </c>
      <c r="AP3043" s="106"/>
      <c r="AQ3043" s="106" t="s">
        <v>1030</v>
      </c>
      <c r="AR3043" s="106" t="s">
        <v>1087</v>
      </c>
      <c r="AS3043" s="106">
        <v>294</v>
      </c>
    </row>
    <row r="3044" spans="40:45" x14ac:dyDescent="0.25">
      <c r="AN3044" s="106" t="s">
        <v>1164</v>
      </c>
      <c r="AO3044" s="106" t="s">
        <v>907</v>
      </c>
      <c r="AP3044" s="106"/>
      <c r="AQ3044" s="106" t="s">
        <v>1031</v>
      </c>
      <c r="AR3044" s="106" t="s">
        <v>1087</v>
      </c>
      <c r="AS3044" s="106"/>
    </row>
    <row r="3045" spans="40:45" x14ac:dyDescent="0.25">
      <c r="AN3045" s="106" t="s">
        <v>1164</v>
      </c>
      <c r="AO3045" s="106" t="s">
        <v>907</v>
      </c>
      <c r="AP3045" s="106"/>
      <c r="AQ3045" s="106" t="s">
        <v>1033</v>
      </c>
      <c r="AR3045" s="106" t="s">
        <v>1087</v>
      </c>
      <c r="AS3045" s="106">
        <v>20</v>
      </c>
    </row>
    <row r="3046" spans="40:45" x14ac:dyDescent="0.25">
      <c r="AN3046" s="106" t="s">
        <v>1164</v>
      </c>
      <c r="AO3046" s="106" t="s">
        <v>907</v>
      </c>
      <c r="AP3046" s="106"/>
      <c r="AQ3046" s="106" t="s">
        <v>1034</v>
      </c>
      <c r="AR3046" s="106" t="s">
        <v>1087</v>
      </c>
      <c r="AS3046" s="106">
        <v>8779</v>
      </c>
    </row>
    <row r="3047" spans="40:45" x14ac:dyDescent="0.25">
      <c r="AN3047" s="106" t="s">
        <v>1164</v>
      </c>
      <c r="AO3047" s="106" t="s">
        <v>907</v>
      </c>
      <c r="AP3047" s="106"/>
      <c r="AQ3047" s="106" t="s">
        <v>1035</v>
      </c>
      <c r="AR3047" s="106" t="s">
        <v>1087</v>
      </c>
      <c r="AS3047" s="106">
        <v>67</v>
      </c>
    </row>
    <row r="3048" spans="40:45" x14ac:dyDescent="0.25">
      <c r="AN3048" s="106" t="s">
        <v>1164</v>
      </c>
      <c r="AO3048" s="106" t="s">
        <v>907</v>
      </c>
      <c r="AP3048" s="106"/>
      <c r="AQ3048" s="106" t="s">
        <v>1036</v>
      </c>
      <c r="AR3048" s="106" t="s">
        <v>1087</v>
      </c>
      <c r="AS3048" s="106"/>
    </row>
    <row r="3049" spans="40:45" x14ac:dyDescent="0.25">
      <c r="AN3049" s="106" t="s">
        <v>1164</v>
      </c>
      <c r="AO3049" s="106" t="s">
        <v>907</v>
      </c>
      <c r="AP3049" s="106"/>
      <c r="AQ3049" s="106" t="s">
        <v>1037</v>
      </c>
      <c r="AR3049" s="106" t="s">
        <v>1087</v>
      </c>
      <c r="AS3049" s="106">
        <v>28121</v>
      </c>
    </row>
    <row r="3050" spans="40:45" x14ac:dyDescent="0.25">
      <c r="AN3050" s="106" t="s">
        <v>1164</v>
      </c>
      <c r="AO3050" s="106" t="s">
        <v>907</v>
      </c>
      <c r="AP3050" s="106"/>
      <c r="AQ3050" s="106" t="s">
        <v>1038</v>
      </c>
      <c r="AR3050" s="106" t="s">
        <v>1087</v>
      </c>
      <c r="AS3050" s="106">
        <v>11888</v>
      </c>
    </row>
    <row r="3051" spans="40:45" x14ac:dyDescent="0.25">
      <c r="AN3051" s="106" t="s">
        <v>1164</v>
      </c>
      <c r="AO3051" s="106"/>
      <c r="AP3051" s="106"/>
      <c r="AQ3051" s="106" t="s">
        <v>3</v>
      </c>
      <c r="AR3051" s="106" t="s">
        <v>1087</v>
      </c>
      <c r="AS3051" s="106">
        <v>49170</v>
      </c>
    </row>
    <row r="3052" spans="40:45" x14ac:dyDescent="0.25">
      <c r="AN3052" s="106" t="s">
        <v>1165</v>
      </c>
      <c r="AO3052" s="106" t="s">
        <v>1145</v>
      </c>
      <c r="AP3052" s="106"/>
      <c r="AQ3052" s="106" t="s">
        <v>1030</v>
      </c>
      <c r="AR3052" s="106" t="s">
        <v>1097</v>
      </c>
      <c r="AS3052" s="106">
        <v>46</v>
      </c>
    </row>
    <row r="3053" spans="40:45" x14ac:dyDescent="0.25">
      <c r="AN3053" s="106" t="s">
        <v>1165</v>
      </c>
      <c r="AO3053" s="106" t="s">
        <v>1145</v>
      </c>
      <c r="AP3053" s="106"/>
      <c r="AQ3053" s="106" t="s">
        <v>1031</v>
      </c>
      <c r="AR3053" s="106" t="s">
        <v>1097</v>
      </c>
      <c r="AS3053" s="106">
        <v>115</v>
      </c>
    </row>
    <row r="3054" spans="40:45" x14ac:dyDescent="0.25">
      <c r="AN3054" s="106" t="s">
        <v>1165</v>
      </c>
      <c r="AO3054" s="106" t="s">
        <v>1145</v>
      </c>
      <c r="AP3054" s="106"/>
      <c r="AQ3054" s="106" t="s">
        <v>1032</v>
      </c>
      <c r="AR3054" s="106" t="s">
        <v>1097</v>
      </c>
      <c r="AS3054" s="106">
        <v>8764</v>
      </c>
    </row>
    <row r="3055" spans="40:45" x14ac:dyDescent="0.25">
      <c r="AN3055" s="106" t="s">
        <v>1165</v>
      </c>
      <c r="AO3055" s="106" t="s">
        <v>1145</v>
      </c>
      <c r="AP3055" s="106"/>
      <c r="AQ3055" s="106" t="s">
        <v>1033</v>
      </c>
      <c r="AR3055" s="106" t="s">
        <v>1097</v>
      </c>
      <c r="AS3055" s="106">
        <v>5755</v>
      </c>
    </row>
    <row r="3056" spans="40:45" x14ac:dyDescent="0.25">
      <c r="AN3056" s="106" t="s">
        <v>1165</v>
      </c>
      <c r="AO3056" s="106" t="s">
        <v>1145</v>
      </c>
      <c r="AP3056" s="106"/>
      <c r="AQ3056" s="106" t="s">
        <v>1034</v>
      </c>
      <c r="AR3056" s="106" t="s">
        <v>1097</v>
      </c>
      <c r="AS3056" s="106">
        <v>1958</v>
      </c>
    </row>
    <row r="3057" spans="40:45" x14ac:dyDescent="0.25">
      <c r="AN3057" s="106" t="s">
        <v>1165</v>
      </c>
      <c r="AO3057" s="106" t="s">
        <v>1145</v>
      </c>
      <c r="AP3057" s="106"/>
      <c r="AQ3057" s="106" t="s">
        <v>1035</v>
      </c>
      <c r="AR3057" s="106" t="s">
        <v>1097</v>
      </c>
      <c r="AS3057" s="106">
        <v>1578</v>
      </c>
    </row>
    <row r="3058" spans="40:45" x14ac:dyDescent="0.25">
      <c r="AN3058" s="106" t="s">
        <v>1165</v>
      </c>
      <c r="AO3058" s="106" t="s">
        <v>1145</v>
      </c>
      <c r="AP3058" s="106"/>
      <c r="AQ3058" s="106" t="s">
        <v>1036</v>
      </c>
      <c r="AR3058" s="106" t="s">
        <v>1097</v>
      </c>
      <c r="AS3058" s="106">
        <v>497</v>
      </c>
    </row>
    <row r="3059" spans="40:45" x14ac:dyDescent="0.25">
      <c r="AN3059" s="106" t="s">
        <v>1165</v>
      </c>
      <c r="AO3059" s="106" t="s">
        <v>1145</v>
      </c>
      <c r="AP3059" s="106"/>
      <c r="AQ3059" s="106" t="s">
        <v>1037</v>
      </c>
      <c r="AR3059" s="106" t="s">
        <v>1097</v>
      </c>
      <c r="AS3059" s="106">
        <v>490</v>
      </c>
    </row>
    <row r="3060" spans="40:45" x14ac:dyDescent="0.25">
      <c r="AN3060" s="106" t="s">
        <v>1165</v>
      </c>
      <c r="AO3060" s="106" t="s">
        <v>1145</v>
      </c>
      <c r="AP3060" s="106"/>
      <c r="AQ3060" s="106" t="s">
        <v>1038</v>
      </c>
      <c r="AR3060" s="106" t="s">
        <v>1097</v>
      </c>
      <c r="AS3060" s="106">
        <v>815</v>
      </c>
    </row>
    <row r="3061" spans="40:45" x14ac:dyDescent="0.25">
      <c r="AN3061" s="106" t="s">
        <v>1165</v>
      </c>
      <c r="AO3061" s="106"/>
      <c r="AP3061" s="106"/>
      <c r="AQ3061" s="106" t="s">
        <v>3</v>
      </c>
      <c r="AR3061" s="106" t="s">
        <v>1097</v>
      </c>
      <c r="AS3061" s="106">
        <v>20019</v>
      </c>
    </row>
    <row r="3062" spans="40:45" x14ac:dyDescent="0.25">
      <c r="AN3062" s="106" t="s">
        <v>1165</v>
      </c>
      <c r="AO3062" s="106" t="s">
        <v>907</v>
      </c>
      <c r="AP3062" s="106"/>
      <c r="AQ3062" s="106" t="s">
        <v>1030</v>
      </c>
      <c r="AR3062" s="106" t="s">
        <v>1087</v>
      </c>
      <c r="AS3062" s="106">
        <v>18</v>
      </c>
    </row>
    <row r="3063" spans="40:45" x14ac:dyDescent="0.25">
      <c r="AN3063" s="106" t="s">
        <v>1165</v>
      </c>
      <c r="AO3063" s="106" t="s">
        <v>907</v>
      </c>
      <c r="AP3063" s="106"/>
      <c r="AQ3063" s="106" t="s">
        <v>1031</v>
      </c>
      <c r="AR3063" s="106" t="s">
        <v>1087</v>
      </c>
      <c r="AS3063" s="106">
        <v>119</v>
      </c>
    </row>
    <row r="3064" spans="40:45" x14ac:dyDescent="0.25">
      <c r="AN3064" s="106" t="s">
        <v>1165</v>
      </c>
      <c r="AO3064" s="106" t="s">
        <v>907</v>
      </c>
      <c r="AP3064" s="106"/>
      <c r="AQ3064" s="106" t="s">
        <v>1032</v>
      </c>
      <c r="AR3064" s="106" t="s">
        <v>1087</v>
      </c>
      <c r="AS3064" s="106">
        <v>11912</v>
      </c>
    </row>
    <row r="3065" spans="40:45" x14ac:dyDescent="0.25">
      <c r="AN3065" s="106" t="s">
        <v>1165</v>
      </c>
      <c r="AO3065" s="106" t="s">
        <v>907</v>
      </c>
      <c r="AP3065" s="106"/>
      <c r="AQ3065" s="106" t="s">
        <v>1033</v>
      </c>
      <c r="AR3065" s="106" t="s">
        <v>1087</v>
      </c>
      <c r="AS3065" s="106">
        <v>7309</v>
      </c>
    </row>
    <row r="3066" spans="40:45" x14ac:dyDescent="0.25">
      <c r="AN3066" s="106" t="s">
        <v>1165</v>
      </c>
      <c r="AO3066" s="106" t="s">
        <v>907</v>
      </c>
      <c r="AP3066" s="106"/>
      <c r="AQ3066" s="106" t="s">
        <v>1034</v>
      </c>
      <c r="AR3066" s="106" t="s">
        <v>1087</v>
      </c>
      <c r="AS3066" s="106">
        <v>1902</v>
      </c>
    </row>
    <row r="3067" spans="40:45" x14ac:dyDescent="0.25">
      <c r="AN3067" s="106" t="s">
        <v>1165</v>
      </c>
      <c r="AO3067" s="106" t="s">
        <v>907</v>
      </c>
      <c r="AP3067" s="106"/>
      <c r="AQ3067" s="106" t="s">
        <v>1035</v>
      </c>
      <c r="AR3067" s="106" t="s">
        <v>1087</v>
      </c>
      <c r="AS3067" s="106">
        <v>2192</v>
      </c>
    </row>
    <row r="3068" spans="40:45" x14ac:dyDescent="0.25">
      <c r="AN3068" s="106" t="s">
        <v>1165</v>
      </c>
      <c r="AO3068" s="106" t="s">
        <v>907</v>
      </c>
      <c r="AP3068" s="106"/>
      <c r="AQ3068" s="106" t="s">
        <v>1036</v>
      </c>
      <c r="AR3068" s="106" t="s">
        <v>1087</v>
      </c>
      <c r="AS3068" s="106">
        <v>189</v>
      </c>
    </row>
    <row r="3069" spans="40:45" x14ac:dyDescent="0.25">
      <c r="AN3069" s="106" t="s">
        <v>1165</v>
      </c>
      <c r="AO3069" s="106" t="s">
        <v>907</v>
      </c>
      <c r="AP3069" s="106"/>
      <c r="AQ3069" s="106" t="s">
        <v>1037</v>
      </c>
      <c r="AR3069" s="106" t="s">
        <v>1087</v>
      </c>
      <c r="AS3069" s="106">
        <v>873</v>
      </c>
    </row>
    <row r="3070" spans="40:45" x14ac:dyDescent="0.25">
      <c r="AN3070" s="106" t="s">
        <v>1165</v>
      </c>
      <c r="AO3070" s="106" t="s">
        <v>907</v>
      </c>
      <c r="AP3070" s="106"/>
      <c r="AQ3070" s="106" t="s">
        <v>1038</v>
      </c>
      <c r="AR3070" s="106" t="s">
        <v>1087</v>
      </c>
      <c r="AS3070" s="106">
        <v>836</v>
      </c>
    </row>
    <row r="3071" spans="40:45" x14ac:dyDescent="0.25">
      <c r="AN3071" s="106" t="s">
        <v>1165</v>
      </c>
      <c r="AO3071" s="106"/>
      <c r="AP3071" s="106"/>
      <c r="AQ3071" s="106" t="s">
        <v>3</v>
      </c>
      <c r="AR3071" s="106" t="s">
        <v>1087</v>
      </c>
      <c r="AS3071" s="106">
        <v>25349</v>
      </c>
    </row>
    <row r="3072" spans="40:45" x14ac:dyDescent="0.25">
      <c r="AN3072" s="106" t="s">
        <v>952</v>
      </c>
      <c r="AO3072" s="106" t="s">
        <v>1166</v>
      </c>
      <c r="AP3072" s="106"/>
      <c r="AQ3072" s="106" t="s">
        <v>1030</v>
      </c>
      <c r="AR3072" s="106" t="s">
        <v>1020</v>
      </c>
      <c r="AS3072" s="106">
        <v>2638875</v>
      </c>
    </row>
    <row r="3073" spans="40:45" x14ac:dyDescent="0.25">
      <c r="AN3073" s="106" t="s">
        <v>952</v>
      </c>
      <c r="AO3073" s="106" t="s">
        <v>1166</v>
      </c>
      <c r="AP3073" s="106"/>
      <c r="AQ3073" s="106" t="s">
        <v>1031</v>
      </c>
      <c r="AR3073" s="106" t="s">
        <v>1020</v>
      </c>
      <c r="AS3073" s="106">
        <v>4560984</v>
      </c>
    </row>
    <row r="3074" spans="40:45" x14ac:dyDescent="0.25">
      <c r="AN3074" s="106" t="s">
        <v>952</v>
      </c>
      <c r="AO3074" s="106" t="s">
        <v>1166</v>
      </c>
      <c r="AP3074" s="106"/>
      <c r="AQ3074" s="106" t="s">
        <v>1032</v>
      </c>
      <c r="AR3074" s="106" t="s">
        <v>1020</v>
      </c>
      <c r="AS3074" s="106">
        <v>216739</v>
      </c>
    </row>
    <row r="3075" spans="40:45" x14ac:dyDescent="0.25">
      <c r="AN3075" s="106" t="s">
        <v>952</v>
      </c>
      <c r="AO3075" s="106" t="s">
        <v>1166</v>
      </c>
      <c r="AP3075" s="106"/>
      <c r="AQ3075" s="106" t="s">
        <v>1034</v>
      </c>
      <c r="AR3075" s="106" t="s">
        <v>1020</v>
      </c>
      <c r="AS3075" s="106">
        <v>309582</v>
      </c>
    </row>
    <row r="3076" spans="40:45" x14ac:dyDescent="0.25">
      <c r="AN3076" s="106" t="s">
        <v>952</v>
      </c>
      <c r="AO3076" s="106" t="s">
        <v>1166</v>
      </c>
      <c r="AP3076" s="106"/>
      <c r="AQ3076" s="106" t="s">
        <v>1035</v>
      </c>
      <c r="AR3076" s="106" t="s">
        <v>1020</v>
      </c>
      <c r="AS3076" s="106">
        <v>199885</v>
      </c>
    </row>
    <row r="3077" spans="40:45" x14ac:dyDescent="0.25">
      <c r="AN3077" s="106" t="s">
        <v>952</v>
      </c>
      <c r="AO3077" s="106" t="s">
        <v>1166</v>
      </c>
      <c r="AP3077" s="106"/>
      <c r="AQ3077" s="106" t="s">
        <v>1036</v>
      </c>
      <c r="AR3077" s="106" t="s">
        <v>1020</v>
      </c>
      <c r="AS3077" s="106">
        <v>950</v>
      </c>
    </row>
    <row r="3078" spans="40:45" x14ac:dyDescent="0.25">
      <c r="AN3078" s="106" t="s">
        <v>952</v>
      </c>
      <c r="AO3078" s="106" t="s">
        <v>1166</v>
      </c>
      <c r="AP3078" s="106"/>
      <c r="AQ3078" s="106" t="s">
        <v>1037</v>
      </c>
      <c r="AR3078" s="106" t="s">
        <v>1020</v>
      </c>
      <c r="AS3078" s="106">
        <v>1779812</v>
      </c>
    </row>
    <row r="3079" spans="40:45" x14ac:dyDescent="0.25">
      <c r="AN3079" s="106" t="s">
        <v>952</v>
      </c>
      <c r="AO3079" s="106" t="s">
        <v>1166</v>
      </c>
      <c r="AP3079" s="106"/>
      <c r="AQ3079" s="106" t="s">
        <v>1038</v>
      </c>
      <c r="AR3079" s="106" t="s">
        <v>1020</v>
      </c>
      <c r="AS3079" s="106">
        <v>8945936</v>
      </c>
    </row>
    <row r="3080" spans="40:45" x14ac:dyDescent="0.25">
      <c r="AN3080" s="106" t="s">
        <v>952</v>
      </c>
      <c r="AO3080" s="106"/>
      <c r="AP3080" s="106"/>
      <c r="AQ3080" s="106" t="s">
        <v>3</v>
      </c>
      <c r="AR3080" s="106" t="s">
        <v>1020</v>
      </c>
      <c r="AS3080" s="106">
        <v>18652762</v>
      </c>
    </row>
    <row r="3081" spans="40:45" x14ac:dyDescent="0.25">
      <c r="AN3081" s="106" t="s">
        <v>952</v>
      </c>
      <c r="AO3081" s="106" t="s">
        <v>1167</v>
      </c>
      <c r="AP3081" s="106"/>
      <c r="AQ3081" s="106" t="s">
        <v>1030</v>
      </c>
      <c r="AR3081" s="106" t="s">
        <v>1020</v>
      </c>
      <c r="AS3081" s="106">
        <v>529264</v>
      </c>
    </row>
    <row r="3082" spans="40:45" x14ac:dyDescent="0.25">
      <c r="AN3082" s="106" t="s">
        <v>952</v>
      </c>
      <c r="AO3082" s="106" t="s">
        <v>1167</v>
      </c>
      <c r="AP3082" s="106"/>
      <c r="AQ3082" s="106" t="s">
        <v>1031</v>
      </c>
      <c r="AR3082" s="106" t="s">
        <v>1020</v>
      </c>
      <c r="AS3082" s="106">
        <v>479542</v>
      </c>
    </row>
    <row r="3083" spans="40:45" x14ac:dyDescent="0.25">
      <c r="AN3083" s="106" t="s">
        <v>952</v>
      </c>
      <c r="AO3083" s="106" t="s">
        <v>1167</v>
      </c>
      <c r="AP3083" s="106"/>
      <c r="AQ3083" s="106" t="s">
        <v>1032</v>
      </c>
      <c r="AR3083" s="106" t="s">
        <v>1020</v>
      </c>
      <c r="AS3083" s="106">
        <v>37928</v>
      </c>
    </row>
    <row r="3084" spans="40:45" x14ac:dyDescent="0.25">
      <c r="AN3084" s="106" t="s">
        <v>952</v>
      </c>
      <c r="AO3084" s="106" t="s">
        <v>1167</v>
      </c>
      <c r="AP3084" s="106"/>
      <c r="AQ3084" s="106" t="s">
        <v>1033</v>
      </c>
      <c r="AR3084" s="106" t="s">
        <v>1020</v>
      </c>
      <c r="AS3084" s="106">
        <v>4</v>
      </c>
    </row>
    <row r="3085" spans="40:45" x14ac:dyDescent="0.25">
      <c r="AN3085" s="106" t="s">
        <v>952</v>
      </c>
      <c r="AO3085" s="106" t="s">
        <v>1167</v>
      </c>
      <c r="AP3085" s="106"/>
      <c r="AQ3085" s="106" t="s">
        <v>1034</v>
      </c>
      <c r="AR3085" s="106" t="s">
        <v>1020</v>
      </c>
      <c r="AS3085" s="106">
        <v>38587</v>
      </c>
    </row>
    <row r="3086" spans="40:45" x14ac:dyDescent="0.25">
      <c r="AN3086" s="106" t="s">
        <v>952</v>
      </c>
      <c r="AO3086" s="106" t="s">
        <v>1167</v>
      </c>
      <c r="AP3086" s="106"/>
      <c r="AQ3086" s="106" t="s">
        <v>1035</v>
      </c>
      <c r="AR3086" s="106" t="s">
        <v>1020</v>
      </c>
      <c r="AS3086" s="106">
        <v>12992</v>
      </c>
    </row>
    <row r="3087" spans="40:45" x14ac:dyDescent="0.25">
      <c r="AN3087" s="106" t="s">
        <v>952</v>
      </c>
      <c r="AO3087" s="106" t="s">
        <v>1167</v>
      </c>
      <c r="AP3087" s="106"/>
      <c r="AQ3087" s="106" t="s">
        <v>1036</v>
      </c>
      <c r="AR3087" s="106" t="s">
        <v>1020</v>
      </c>
      <c r="AS3087" s="106">
        <v>10</v>
      </c>
    </row>
    <row r="3088" spans="40:45" x14ac:dyDescent="0.25">
      <c r="AN3088" s="106" t="s">
        <v>952</v>
      </c>
      <c r="AO3088" s="106" t="s">
        <v>1167</v>
      </c>
      <c r="AP3088" s="106"/>
      <c r="AQ3088" s="106" t="s">
        <v>1037</v>
      </c>
      <c r="AR3088" s="106" t="s">
        <v>1020</v>
      </c>
      <c r="AS3088" s="106">
        <v>137056</v>
      </c>
    </row>
    <row r="3089" spans="40:45" x14ac:dyDescent="0.25">
      <c r="AN3089" s="106" t="s">
        <v>952</v>
      </c>
      <c r="AO3089" s="106" t="s">
        <v>1167</v>
      </c>
      <c r="AP3089" s="106"/>
      <c r="AQ3089" s="106" t="s">
        <v>1038</v>
      </c>
      <c r="AR3089" s="106" t="s">
        <v>1020</v>
      </c>
      <c r="AS3089" s="106">
        <v>684076</v>
      </c>
    </row>
    <row r="3090" spans="40:45" x14ac:dyDescent="0.25">
      <c r="AN3090" s="106" t="s">
        <v>952</v>
      </c>
      <c r="AO3090" s="106"/>
      <c r="AP3090" s="106"/>
      <c r="AQ3090" s="106" t="s">
        <v>3</v>
      </c>
      <c r="AR3090" s="106" t="s">
        <v>1020</v>
      </c>
      <c r="AS3090" s="106">
        <v>1919459</v>
      </c>
    </row>
    <row r="3091" spans="40:45" x14ac:dyDescent="0.25">
      <c r="AN3091" s="106" t="s">
        <v>1014</v>
      </c>
      <c r="AO3091" s="106" t="s">
        <v>1166</v>
      </c>
      <c r="AP3091" s="106"/>
      <c r="AQ3091" s="106" t="s">
        <v>1030</v>
      </c>
      <c r="AR3091" s="106" t="s">
        <v>1020</v>
      </c>
      <c r="AS3091" s="106">
        <v>1209796</v>
      </c>
    </row>
    <row r="3092" spans="40:45" x14ac:dyDescent="0.25">
      <c r="AN3092" s="106" t="s">
        <v>1014</v>
      </c>
      <c r="AO3092" s="106" t="s">
        <v>1166</v>
      </c>
      <c r="AP3092" s="106"/>
      <c r="AQ3092" s="106" t="s">
        <v>1031</v>
      </c>
      <c r="AR3092" s="106" t="s">
        <v>1020</v>
      </c>
      <c r="AS3092" s="106">
        <v>3062632</v>
      </c>
    </row>
    <row r="3093" spans="40:45" x14ac:dyDescent="0.25">
      <c r="AN3093" s="106" t="s">
        <v>1014</v>
      </c>
      <c r="AO3093" s="106" t="s">
        <v>1166</v>
      </c>
      <c r="AP3093" s="106"/>
      <c r="AQ3093" s="106" t="s">
        <v>1032</v>
      </c>
      <c r="AR3093" s="106" t="s">
        <v>1020</v>
      </c>
      <c r="AS3093" s="106">
        <v>32420</v>
      </c>
    </row>
    <row r="3094" spans="40:45" x14ac:dyDescent="0.25">
      <c r="AN3094" s="106" t="s">
        <v>1014</v>
      </c>
      <c r="AO3094" s="106" t="s">
        <v>1166</v>
      </c>
      <c r="AP3094" s="106"/>
      <c r="AQ3094" s="106" t="s">
        <v>1033</v>
      </c>
      <c r="AR3094" s="106" t="s">
        <v>1020</v>
      </c>
      <c r="AS3094" s="106">
        <v>2</v>
      </c>
    </row>
    <row r="3095" spans="40:45" x14ac:dyDescent="0.25">
      <c r="AN3095" s="106" t="s">
        <v>1014</v>
      </c>
      <c r="AO3095" s="106" t="s">
        <v>1166</v>
      </c>
      <c r="AP3095" s="106"/>
      <c r="AQ3095" s="106" t="s">
        <v>1034</v>
      </c>
      <c r="AR3095" s="106" t="s">
        <v>1020</v>
      </c>
      <c r="AS3095" s="106">
        <v>118507</v>
      </c>
    </row>
    <row r="3096" spans="40:45" x14ac:dyDescent="0.25">
      <c r="AN3096" s="106" t="s">
        <v>1014</v>
      </c>
      <c r="AO3096" s="106" t="s">
        <v>1166</v>
      </c>
      <c r="AP3096" s="106"/>
      <c r="AQ3096" s="106" t="s">
        <v>1035</v>
      </c>
      <c r="AR3096" s="106" t="s">
        <v>1020</v>
      </c>
      <c r="AS3096" s="106">
        <v>31996</v>
      </c>
    </row>
    <row r="3097" spans="40:45" x14ac:dyDescent="0.25">
      <c r="AN3097" s="106" t="s">
        <v>1014</v>
      </c>
      <c r="AO3097" s="106" t="s">
        <v>1166</v>
      </c>
      <c r="AP3097" s="106"/>
      <c r="AQ3097" s="106" t="s">
        <v>1037</v>
      </c>
      <c r="AR3097" s="106" t="s">
        <v>1020</v>
      </c>
      <c r="AS3097" s="106">
        <v>344524</v>
      </c>
    </row>
    <row r="3098" spans="40:45" x14ac:dyDescent="0.25">
      <c r="AN3098" s="106" t="s">
        <v>1014</v>
      </c>
      <c r="AO3098" s="106" t="s">
        <v>1166</v>
      </c>
      <c r="AP3098" s="106"/>
      <c r="AQ3098" s="106" t="s">
        <v>1038</v>
      </c>
      <c r="AR3098" s="106" t="s">
        <v>1020</v>
      </c>
      <c r="AS3098" s="106">
        <v>2382641</v>
      </c>
    </row>
    <row r="3099" spans="40:45" x14ac:dyDescent="0.25">
      <c r="AN3099" s="106" t="s">
        <v>1014</v>
      </c>
      <c r="AO3099" s="106"/>
      <c r="AP3099" s="106"/>
      <c r="AQ3099" s="106" t="s">
        <v>3</v>
      </c>
      <c r="AR3099" s="106" t="s">
        <v>1020</v>
      </c>
      <c r="AS3099" s="106">
        <v>7182518</v>
      </c>
    </row>
    <row r="3100" spans="40:45" x14ac:dyDescent="0.25">
      <c r="AN3100" s="106" t="s">
        <v>1014</v>
      </c>
      <c r="AO3100" s="106" t="s">
        <v>1167</v>
      </c>
      <c r="AP3100" s="106"/>
      <c r="AQ3100" s="106" t="s">
        <v>1030</v>
      </c>
      <c r="AR3100" s="106" t="s">
        <v>1020</v>
      </c>
      <c r="AS3100" s="106">
        <v>287696</v>
      </c>
    </row>
    <row r="3101" spans="40:45" x14ac:dyDescent="0.25">
      <c r="AN3101" s="106" t="s">
        <v>1014</v>
      </c>
      <c r="AO3101" s="106" t="s">
        <v>1167</v>
      </c>
      <c r="AP3101" s="106"/>
      <c r="AQ3101" s="106" t="s">
        <v>1031</v>
      </c>
      <c r="AR3101" s="106" t="s">
        <v>1020</v>
      </c>
      <c r="AS3101" s="106">
        <v>423854</v>
      </c>
    </row>
    <row r="3102" spans="40:45" x14ac:dyDescent="0.25">
      <c r="AN3102" s="106" t="s">
        <v>1014</v>
      </c>
      <c r="AO3102" s="106" t="s">
        <v>1167</v>
      </c>
      <c r="AP3102" s="106"/>
      <c r="AQ3102" s="106" t="s">
        <v>1032</v>
      </c>
      <c r="AR3102" s="106" t="s">
        <v>1020</v>
      </c>
      <c r="AS3102" s="106">
        <v>12747</v>
      </c>
    </row>
    <row r="3103" spans="40:45" x14ac:dyDescent="0.25">
      <c r="AN3103" s="106" t="s">
        <v>1014</v>
      </c>
      <c r="AO3103" s="106" t="s">
        <v>1167</v>
      </c>
      <c r="AP3103" s="106"/>
      <c r="AQ3103" s="106" t="s">
        <v>1034</v>
      </c>
      <c r="AR3103" s="106" t="s">
        <v>1020</v>
      </c>
      <c r="AS3103" s="106">
        <v>38504</v>
      </c>
    </row>
    <row r="3104" spans="40:45" x14ac:dyDescent="0.25">
      <c r="AN3104" s="106" t="s">
        <v>1014</v>
      </c>
      <c r="AO3104" s="106" t="s">
        <v>1167</v>
      </c>
      <c r="AP3104" s="106"/>
      <c r="AQ3104" s="106" t="s">
        <v>1035</v>
      </c>
      <c r="AR3104" s="106" t="s">
        <v>1020</v>
      </c>
      <c r="AS3104" s="106">
        <v>18170</v>
      </c>
    </row>
    <row r="3105" spans="40:45" x14ac:dyDescent="0.25">
      <c r="AN3105" s="106" t="s">
        <v>1014</v>
      </c>
      <c r="AO3105" s="106" t="s">
        <v>1167</v>
      </c>
      <c r="AP3105" s="106"/>
      <c r="AQ3105" s="106" t="s">
        <v>1036</v>
      </c>
      <c r="AR3105" s="106" t="s">
        <v>1020</v>
      </c>
      <c r="AS3105" s="106">
        <v>4</v>
      </c>
    </row>
    <row r="3106" spans="40:45" x14ac:dyDescent="0.25">
      <c r="AN3106" s="106" t="s">
        <v>1014</v>
      </c>
      <c r="AO3106" s="106" t="s">
        <v>1167</v>
      </c>
      <c r="AP3106" s="106"/>
      <c r="AQ3106" s="106" t="s">
        <v>1037</v>
      </c>
      <c r="AR3106" s="106" t="s">
        <v>1020</v>
      </c>
      <c r="AS3106" s="106">
        <v>199874</v>
      </c>
    </row>
    <row r="3107" spans="40:45" x14ac:dyDescent="0.25">
      <c r="AN3107" s="106" t="s">
        <v>1014</v>
      </c>
      <c r="AO3107" s="106" t="s">
        <v>1167</v>
      </c>
      <c r="AP3107" s="106"/>
      <c r="AQ3107" s="106" t="s">
        <v>1038</v>
      </c>
      <c r="AR3107" s="106" t="s">
        <v>1020</v>
      </c>
      <c r="AS3107" s="106">
        <v>328604</v>
      </c>
    </row>
    <row r="3108" spans="40:45" x14ac:dyDescent="0.25">
      <c r="AN3108" s="106" t="s">
        <v>1014</v>
      </c>
      <c r="AO3108" s="106"/>
      <c r="AP3108" s="106"/>
      <c r="AQ3108" s="106" t="s">
        <v>3</v>
      </c>
      <c r="AR3108" s="106" t="s">
        <v>1020</v>
      </c>
      <c r="AS3108" s="106">
        <v>1309454</v>
      </c>
    </row>
    <row r="3109" spans="40:45" x14ac:dyDescent="0.25">
      <c r="AN3109" s="106" t="s">
        <v>1168</v>
      </c>
      <c r="AO3109" s="106" t="s">
        <v>1166</v>
      </c>
      <c r="AP3109" s="106"/>
      <c r="AQ3109" s="106" t="s">
        <v>1030</v>
      </c>
      <c r="AR3109" s="106" t="s">
        <v>1020</v>
      </c>
      <c r="AS3109" s="106">
        <v>1561815</v>
      </c>
    </row>
    <row r="3110" spans="40:45" x14ac:dyDescent="0.25">
      <c r="AN3110" s="106" t="s">
        <v>1168</v>
      </c>
      <c r="AO3110" s="106" t="s">
        <v>1166</v>
      </c>
      <c r="AP3110" s="106"/>
      <c r="AQ3110" s="106" t="s">
        <v>1031</v>
      </c>
      <c r="AR3110" s="106" t="s">
        <v>1020</v>
      </c>
      <c r="AS3110" s="106">
        <v>715776</v>
      </c>
    </row>
    <row r="3111" spans="40:45" x14ac:dyDescent="0.25">
      <c r="AN3111" s="106" t="s">
        <v>1168</v>
      </c>
      <c r="AO3111" s="106" t="s">
        <v>1166</v>
      </c>
      <c r="AP3111" s="106"/>
      <c r="AQ3111" s="106" t="s">
        <v>1032</v>
      </c>
      <c r="AR3111" s="106" t="s">
        <v>1020</v>
      </c>
      <c r="AS3111" s="106">
        <v>54522</v>
      </c>
    </row>
    <row r="3112" spans="40:45" x14ac:dyDescent="0.25">
      <c r="AN3112" s="106" t="s">
        <v>1168</v>
      </c>
      <c r="AO3112" s="106" t="s">
        <v>1166</v>
      </c>
      <c r="AP3112" s="106"/>
      <c r="AQ3112" s="106" t="s">
        <v>1035</v>
      </c>
      <c r="AR3112" s="106" t="s">
        <v>1020</v>
      </c>
      <c r="AS3112" s="106">
        <v>81133</v>
      </c>
    </row>
    <row r="3113" spans="40:45" x14ac:dyDescent="0.25">
      <c r="AN3113" s="106" t="s">
        <v>1168</v>
      </c>
      <c r="AO3113" s="106" t="s">
        <v>1166</v>
      </c>
      <c r="AP3113" s="106"/>
      <c r="AQ3113" s="106" t="s">
        <v>1037</v>
      </c>
      <c r="AR3113" s="106" t="s">
        <v>1020</v>
      </c>
      <c r="AS3113" s="106">
        <v>189450</v>
      </c>
    </row>
    <row r="3114" spans="40:45" x14ac:dyDescent="0.25">
      <c r="AN3114" s="106" t="s">
        <v>1168</v>
      </c>
      <c r="AO3114" s="106" t="s">
        <v>1166</v>
      </c>
      <c r="AP3114" s="106"/>
      <c r="AQ3114" s="106" t="s">
        <v>1038</v>
      </c>
      <c r="AR3114" s="106" t="s">
        <v>1020</v>
      </c>
      <c r="AS3114" s="106">
        <v>3670463</v>
      </c>
    </row>
    <row r="3115" spans="40:45" x14ac:dyDescent="0.25">
      <c r="AN3115" s="106" t="s">
        <v>1168</v>
      </c>
      <c r="AO3115" s="106"/>
      <c r="AP3115" s="106"/>
      <c r="AQ3115" s="106" t="s">
        <v>3</v>
      </c>
      <c r="AR3115" s="106" t="s">
        <v>1020</v>
      </c>
      <c r="AS3115" s="106">
        <v>6273159</v>
      </c>
    </row>
    <row r="3116" spans="40:45" x14ac:dyDescent="0.25">
      <c r="AN3116" s="106" t="s">
        <v>1168</v>
      </c>
      <c r="AO3116" s="106" t="s">
        <v>1167</v>
      </c>
      <c r="AP3116" s="106"/>
      <c r="AQ3116" s="106" t="s">
        <v>1030</v>
      </c>
      <c r="AR3116" s="106" t="s">
        <v>1020</v>
      </c>
      <c r="AS3116" s="106">
        <v>757421</v>
      </c>
    </row>
    <row r="3117" spans="40:45" x14ac:dyDescent="0.25">
      <c r="AN3117" s="106" t="s">
        <v>1168</v>
      </c>
      <c r="AO3117" s="106" t="s">
        <v>1167</v>
      </c>
      <c r="AP3117" s="106"/>
      <c r="AQ3117" s="106" t="s">
        <v>1031</v>
      </c>
      <c r="AR3117" s="106" t="s">
        <v>1020</v>
      </c>
      <c r="AS3117" s="106">
        <v>147424</v>
      </c>
    </row>
    <row r="3118" spans="40:45" x14ac:dyDescent="0.25">
      <c r="AN3118" s="106" t="s">
        <v>1168</v>
      </c>
      <c r="AO3118" s="106" t="s">
        <v>1167</v>
      </c>
      <c r="AP3118" s="106"/>
      <c r="AQ3118" s="106" t="s">
        <v>1032</v>
      </c>
      <c r="AR3118" s="106" t="s">
        <v>1020</v>
      </c>
      <c r="AS3118" s="106">
        <v>88618</v>
      </c>
    </row>
    <row r="3119" spans="40:45" x14ac:dyDescent="0.25">
      <c r="AN3119" s="106" t="s">
        <v>1168</v>
      </c>
      <c r="AO3119" s="106" t="s">
        <v>1167</v>
      </c>
      <c r="AP3119" s="106"/>
      <c r="AQ3119" s="106" t="s">
        <v>1035</v>
      </c>
      <c r="AR3119" s="106" t="s">
        <v>1020</v>
      </c>
      <c r="AS3119" s="106">
        <v>5321</v>
      </c>
    </row>
    <row r="3120" spans="40:45" x14ac:dyDescent="0.25">
      <c r="AN3120" s="106" t="s">
        <v>1168</v>
      </c>
      <c r="AO3120" s="106" t="s">
        <v>1167</v>
      </c>
      <c r="AP3120" s="106"/>
      <c r="AQ3120" s="106" t="s">
        <v>1037</v>
      </c>
      <c r="AR3120" s="106" t="s">
        <v>1020</v>
      </c>
      <c r="AS3120" s="106">
        <v>81249</v>
      </c>
    </row>
    <row r="3121" spans="40:45" x14ac:dyDescent="0.25">
      <c r="AN3121" s="106" t="s">
        <v>1168</v>
      </c>
      <c r="AO3121" s="106" t="s">
        <v>1167</v>
      </c>
      <c r="AP3121" s="106"/>
      <c r="AQ3121" s="106" t="s">
        <v>1038</v>
      </c>
      <c r="AR3121" s="106" t="s">
        <v>1020</v>
      </c>
      <c r="AS3121" s="106">
        <v>584979</v>
      </c>
    </row>
    <row r="3122" spans="40:45" x14ac:dyDescent="0.25">
      <c r="AN3122" s="106" t="s">
        <v>1168</v>
      </c>
      <c r="AO3122" s="106"/>
      <c r="AP3122" s="106"/>
      <c r="AQ3122" s="106" t="s">
        <v>3</v>
      </c>
      <c r="AR3122" s="106" t="s">
        <v>1020</v>
      </c>
      <c r="AS3122" s="106">
        <v>1665012</v>
      </c>
    </row>
    <row r="3123" spans="40:45" x14ac:dyDescent="0.25">
      <c r="AN3123" s="106" t="s">
        <v>1151</v>
      </c>
      <c r="AO3123" s="106" t="s">
        <v>1166</v>
      </c>
      <c r="AP3123" s="106"/>
      <c r="AQ3123" s="106" t="s">
        <v>1030</v>
      </c>
      <c r="AR3123" s="106" t="s">
        <v>1020</v>
      </c>
      <c r="AS3123" s="106">
        <v>109312</v>
      </c>
    </row>
    <row r="3124" spans="40:45" x14ac:dyDescent="0.25">
      <c r="AN3124" s="106" t="s">
        <v>1151</v>
      </c>
      <c r="AO3124" s="106" t="s">
        <v>1166</v>
      </c>
      <c r="AP3124" s="106"/>
      <c r="AQ3124" s="106" t="s">
        <v>1031</v>
      </c>
      <c r="AR3124" s="106" t="s">
        <v>1020</v>
      </c>
      <c r="AS3124" s="106">
        <v>59697</v>
      </c>
    </row>
    <row r="3125" spans="40:45" x14ac:dyDescent="0.25">
      <c r="AN3125" s="106" t="s">
        <v>1151</v>
      </c>
      <c r="AO3125" s="106" t="s">
        <v>1166</v>
      </c>
      <c r="AP3125" s="106"/>
      <c r="AQ3125" s="106" t="s">
        <v>1032</v>
      </c>
      <c r="AR3125" s="106" t="s">
        <v>1020</v>
      </c>
      <c r="AS3125" s="106">
        <v>254023</v>
      </c>
    </row>
    <row r="3126" spans="40:45" x14ac:dyDescent="0.25">
      <c r="AN3126" s="106" t="s">
        <v>1151</v>
      </c>
      <c r="AO3126" s="106" t="s">
        <v>1166</v>
      </c>
      <c r="AP3126" s="106"/>
      <c r="AQ3126" s="106" t="s">
        <v>1034</v>
      </c>
      <c r="AR3126" s="106" t="s">
        <v>1020</v>
      </c>
      <c r="AS3126" s="106">
        <v>212650</v>
      </c>
    </row>
    <row r="3127" spans="40:45" x14ac:dyDescent="0.25">
      <c r="AN3127" s="106" t="s">
        <v>1151</v>
      </c>
      <c r="AO3127" s="106" t="s">
        <v>1166</v>
      </c>
      <c r="AP3127" s="106"/>
      <c r="AQ3127" s="106" t="s">
        <v>1037</v>
      </c>
      <c r="AR3127" s="106" t="s">
        <v>1020</v>
      </c>
      <c r="AS3127" s="106">
        <v>735085</v>
      </c>
    </row>
    <row r="3128" spans="40:45" x14ac:dyDescent="0.25">
      <c r="AN3128" s="106" t="s">
        <v>1151</v>
      </c>
      <c r="AO3128" s="106" t="s">
        <v>1166</v>
      </c>
      <c r="AP3128" s="106"/>
      <c r="AQ3128" s="106" t="s">
        <v>1038</v>
      </c>
      <c r="AR3128" s="106" t="s">
        <v>1020</v>
      </c>
      <c r="AS3128" s="106">
        <v>1752477</v>
      </c>
    </row>
    <row r="3129" spans="40:45" x14ac:dyDescent="0.25">
      <c r="AN3129" s="106" t="s">
        <v>1151</v>
      </c>
      <c r="AO3129" s="106"/>
      <c r="AP3129" s="106"/>
      <c r="AQ3129" s="106" t="s">
        <v>3</v>
      </c>
      <c r="AR3129" s="106" t="s">
        <v>1020</v>
      </c>
      <c r="AS3129" s="106">
        <v>3123244</v>
      </c>
    </row>
    <row r="3130" spans="40:45" x14ac:dyDescent="0.25">
      <c r="AN3130" s="106" t="s">
        <v>1151</v>
      </c>
      <c r="AO3130" s="106" t="s">
        <v>1167</v>
      </c>
      <c r="AP3130" s="106"/>
      <c r="AQ3130" s="106" t="s">
        <v>1030</v>
      </c>
      <c r="AR3130" s="106" t="s">
        <v>1020</v>
      </c>
      <c r="AS3130" s="106">
        <v>4443</v>
      </c>
    </row>
    <row r="3131" spans="40:45" x14ac:dyDescent="0.25">
      <c r="AN3131" s="106" t="s">
        <v>1151</v>
      </c>
      <c r="AO3131" s="106" t="s">
        <v>1167</v>
      </c>
      <c r="AP3131" s="106"/>
      <c r="AQ3131" s="106" t="s">
        <v>1031</v>
      </c>
      <c r="AR3131" s="106" t="s">
        <v>1020</v>
      </c>
      <c r="AS3131" s="106">
        <v>10332</v>
      </c>
    </row>
    <row r="3132" spans="40:45" x14ac:dyDescent="0.25">
      <c r="AN3132" s="106" t="s">
        <v>1151</v>
      </c>
      <c r="AO3132" s="106" t="s">
        <v>1167</v>
      </c>
      <c r="AP3132" s="106"/>
      <c r="AQ3132" s="106" t="s">
        <v>1034</v>
      </c>
      <c r="AR3132" s="106" t="s">
        <v>1020</v>
      </c>
      <c r="AS3132" s="106">
        <v>27125</v>
      </c>
    </row>
    <row r="3133" spans="40:45" x14ac:dyDescent="0.25">
      <c r="AN3133" s="106" t="s">
        <v>1151</v>
      </c>
      <c r="AO3133" s="106" t="s">
        <v>1167</v>
      </c>
      <c r="AP3133" s="106"/>
      <c r="AQ3133" s="106" t="s">
        <v>1037</v>
      </c>
      <c r="AR3133" s="106" t="s">
        <v>1020</v>
      </c>
      <c r="AS3133" s="106">
        <v>33426</v>
      </c>
    </row>
    <row r="3134" spans="40:45" x14ac:dyDescent="0.25">
      <c r="AN3134" s="106" t="s">
        <v>1151</v>
      </c>
      <c r="AO3134" s="106" t="s">
        <v>1167</v>
      </c>
      <c r="AP3134" s="106"/>
      <c r="AQ3134" s="106" t="s">
        <v>1038</v>
      </c>
      <c r="AR3134" s="106" t="s">
        <v>1020</v>
      </c>
      <c r="AS3134" s="106">
        <v>299259</v>
      </c>
    </row>
    <row r="3135" spans="40:45" x14ac:dyDescent="0.25">
      <c r="AN3135" s="106" t="s">
        <v>1151</v>
      </c>
      <c r="AO3135" s="106"/>
      <c r="AP3135" s="106"/>
      <c r="AQ3135" s="106" t="s">
        <v>3</v>
      </c>
      <c r="AR3135" s="106" t="s">
        <v>1020</v>
      </c>
      <c r="AS3135" s="106">
        <v>374585</v>
      </c>
    </row>
    <row r="3136" spans="40:45" x14ac:dyDescent="0.25">
      <c r="AN3136" s="106" t="s">
        <v>1169</v>
      </c>
      <c r="AO3136" s="106" t="s">
        <v>1166</v>
      </c>
      <c r="AP3136" s="106"/>
      <c r="AQ3136" s="106" t="s">
        <v>1030</v>
      </c>
      <c r="AR3136" s="106" t="s">
        <v>1020</v>
      </c>
      <c r="AS3136" s="106">
        <v>835180</v>
      </c>
    </row>
    <row r="3137" spans="40:45" x14ac:dyDescent="0.25">
      <c r="AN3137" s="106" t="s">
        <v>1169</v>
      </c>
      <c r="AO3137" s="106" t="s">
        <v>1166</v>
      </c>
      <c r="AP3137" s="106"/>
      <c r="AQ3137" s="106" t="s">
        <v>1031</v>
      </c>
      <c r="AR3137" s="106" t="s">
        <v>1020</v>
      </c>
      <c r="AS3137" s="106">
        <v>1389630</v>
      </c>
    </row>
    <row r="3138" spans="40:45" x14ac:dyDescent="0.25">
      <c r="AN3138" s="106" t="s">
        <v>1169</v>
      </c>
      <c r="AO3138" s="106" t="s">
        <v>1166</v>
      </c>
      <c r="AP3138" s="106"/>
      <c r="AQ3138" s="106" t="s">
        <v>1032</v>
      </c>
      <c r="AR3138" s="106" t="s">
        <v>1020</v>
      </c>
      <c r="AS3138" s="106">
        <v>125665</v>
      </c>
    </row>
    <row r="3139" spans="40:45" x14ac:dyDescent="0.25">
      <c r="AN3139" s="106" t="s">
        <v>1169</v>
      </c>
      <c r="AO3139" s="106" t="s">
        <v>1166</v>
      </c>
      <c r="AP3139" s="106"/>
      <c r="AQ3139" s="106" t="s">
        <v>1034</v>
      </c>
      <c r="AR3139" s="106" t="s">
        <v>1020</v>
      </c>
      <c r="AS3139" s="106">
        <v>9054</v>
      </c>
    </row>
    <row r="3140" spans="40:45" x14ac:dyDescent="0.25">
      <c r="AN3140" s="106" t="s">
        <v>1169</v>
      </c>
      <c r="AO3140" s="106" t="s">
        <v>1166</v>
      </c>
      <c r="AP3140" s="106"/>
      <c r="AQ3140" s="106" t="s">
        <v>1035</v>
      </c>
      <c r="AR3140" s="106" t="s">
        <v>1020</v>
      </c>
      <c r="AS3140" s="106">
        <v>29858</v>
      </c>
    </row>
    <row r="3141" spans="40:45" x14ac:dyDescent="0.25">
      <c r="AN3141" s="106" t="s">
        <v>1169</v>
      </c>
      <c r="AO3141" s="106" t="s">
        <v>1166</v>
      </c>
      <c r="AP3141" s="106"/>
      <c r="AQ3141" s="106" t="s">
        <v>1037</v>
      </c>
      <c r="AR3141" s="106" t="s">
        <v>1020</v>
      </c>
      <c r="AS3141" s="106">
        <v>31843</v>
      </c>
    </row>
    <row r="3142" spans="40:45" x14ac:dyDescent="0.25">
      <c r="AN3142" s="106" t="s">
        <v>1169</v>
      </c>
      <c r="AO3142" s="106" t="s">
        <v>1166</v>
      </c>
      <c r="AP3142" s="106"/>
      <c r="AQ3142" s="106" t="s">
        <v>1038</v>
      </c>
      <c r="AR3142" s="106" t="s">
        <v>1020</v>
      </c>
      <c r="AS3142" s="106">
        <v>217492</v>
      </c>
    </row>
    <row r="3143" spans="40:45" x14ac:dyDescent="0.25">
      <c r="AN3143" s="106" t="s">
        <v>1169</v>
      </c>
      <c r="AO3143" s="106"/>
      <c r="AP3143" s="106"/>
      <c r="AQ3143" s="106" t="s">
        <v>3</v>
      </c>
      <c r="AR3143" s="106" t="s">
        <v>1020</v>
      </c>
      <c r="AS3143" s="106">
        <v>2638722</v>
      </c>
    </row>
    <row r="3144" spans="40:45" x14ac:dyDescent="0.25">
      <c r="AN3144" s="106" t="s">
        <v>1169</v>
      </c>
      <c r="AO3144" s="106" t="s">
        <v>1167</v>
      </c>
      <c r="AP3144" s="106"/>
      <c r="AQ3144" s="106" t="s">
        <v>1030</v>
      </c>
      <c r="AR3144" s="106" t="s">
        <v>1020</v>
      </c>
      <c r="AS3144" s="106">
        <v>547051</v>
      </c>
    </row>
    <row r="3145" spans="40:45" x14ac:dyDescent="0.25">
      <c r="AN3145" s="106" t="s">
        <v>1169</v>
      </c>
      <c r="AO3145" s="106" t="s">
        <v>1167</v>
      </c>
      <c r="AP3145" s="106"/>
      <c r="AQ3145" s="106" t="s">
        <v>1031</v>
      </c>
      <c r="AR3145" s="106" t="s">
        <v>1020</v>
      </c>
      <c r="AS3145" s="106">
        <v>415643</v>
      </c>
    </row>
    <row r="3146" spans="40:45" x14ac:dyDescent="0.25">
      <c r="AN3146" s="106" t="s">
        <v>1169</v>
      </c>
      <c r="AO3146" s="106" t="s">
        <v>1167</v>
      </c>
      <c r="AP3146" s="106"/>
      <c r="AQ3146" s="106" t="s">
        <v>1032</v>
      </c>
      <c r="AR3146" s="106" t="s">
        <v>1020</v>
      </c>
      <c r="AS3146" s="106">
        <v>55176</v>
      </c>
    </row>
    <row r="3147" spans="40:45" x14ac:dyDescent="0.25">
      <c r="AN3147" s="106" t="s">
        <v>1169</v>
      </c>
      <c r="AO3147" s="106" t="s">
        <v>1167</v>
      </c>
      <c r="AP3147" s="106"/>
      <c r="AQ3147" s="106" t="s">
        <v>1034</v>
      </c>
      <c r="AR3147" s="106" t="s">
        <v>1020</v>
      </c>
      <c r="AS3147" s="106">
        <v>1</v>
      </c>
    </row>
    <row r="3148" spans="40:45" x14ac:dyDescent="0.25">
      <c r="AN3148" s="106" t="s">
        <v>1169</v>
      </c>
      <c r="AO3148" s="106" t="s">
        <v>1167</v>
      </c>
      <c r="AP3148" s="106"/>
      <c r="AQ3148" s="106" t="s">
        <v>1035</v>
      </c>
      <c r="AR3148" s="106" t="s">
        <v>1020</v>
      </c>
      <c r="AS3148" s="106">
        <v>14633</v>
      </c>
    </row>
    <row r="3149" spans="40:45" x14ac:dyDescent="0.25">
      <c r="AN3149" s="106" t="s">
        <v>1169</v>
      </c>
      <c r="AO3149" s="106" t="s">
        <v>1167</v>
      </c>
      <c r="AP3149" s="106"/>
      <c r="AQ3149" s="106" t="s">
        <v>1036</v>
      </c>
      <c r="AR3149" s="106" t="s">
        <v>1020</v>
      </c>
      <c r="AS3149" s="106">
        <v>15</v>
      </c>
    </row>
    <row r="3150" spans="40:45" x14ac:dyDescent="0.25">
      <c r="AN3150" s="106" t="s">
        <v>1169</v>
      </c>
      <c r="AO3150" s="106" t="s">
        <v>1167</v>
      </c>
      <c r="AP3150" s="106"/>
      <c r="AQ3150" s="106" t="s">
        <v>1037</v>
      </c>
      <c r="AR3150" s="106" t="s">
        <v>1020</v>
      </c>
      <c r="AS3150" s="106">
        <v>316200</v>
      </c>
    </row>
    <row r="3151" spans="40:45" x14ac:dyDescent="0.25">
      <c r="AN3151" s="106" t="s">
        <v>1169</v>
      </c>
      <c r="AO3151" s="106" t="s">
        <v>1167</v>
      </c>
      <c r="AP3151" s="106"/>
      <c r="AQ3151" s="106" t="s">
        <v>1038</v>
      </c>
      <c r="AR3151" s="106" t="s">
        <v>1020</v>
      </c>
      <c r="AS3151" s="106">
        <v>316346</v>
      </c>
    </row>
    <row r="3152" spans="40:45" x14ac:dyDescent="0.25">
      <c r="AN3152" s="106" t="s">
        <v>1169</v>
      </c>
      <c r="AO3152" s="106"/>
      <c r="AP3152" s="106"/>
      <c r="AQ3152" s="106" t="s">
        <v>3</v>
      </c>
      <c r="AR3152" s="106" t="s">
        <v>1020</v>
      </c>
      <c r="AS3152" s="106">
        <v>1665066</v>
      </c>
    </row>
    <row r="3153" spans="40:45" x14ac:dyDescent="0.25">
      <c r="AN3153" s="106" t="s">
        <v>1155</v>
      </c>
      <c r="AO3153" s="106" t="s">
        <v>1166</v>
      </c>
      <c r="AP3153" s="106"/>
      <c r="AQ3153" s="106" t="s">
        <v>1030</v>
      </c>
      <c r="AR3153" s="106" t="s">
        <v>1020</v>
      </c>
      <c r="AS3153" s="106">
        <v>75816</v>
      </c>
    </row>
    <row r="3154" spans="40:45" x14ac:dyDescent="0.25">
      <c r="AN3154" s="106" t="s">
        <v>1155</v>
      </c>
      <c r="AO3154" s="106" t="s">
        <v>1166</v>
      </c>
      <c r="AP3154" s="106"/>
      <c r="AQ3154" s="106" t="s">
        <v>1031</v>
      </c>
      <c r="AR3154" s="106" t="s">
        <v>1020</v>
      </c>
      <c r="AS3154" s="106">
        <v>64855</v>
      </c>
    </row>
    <row r="3155" spans="40:45" x14ac:dyDescent="0.25">
      <c r="AN3155" s="106" t="s">
        <v>1155</v>
      </c>
      <c r="AO3155" s="106" t="s">
        <v>1166</v>
      </c>
      <c r="AP3155" s="106"/>
      <c r="AQ3155" s="106" t="s">
        <v>1034</v>
      </c>
      <c r="AR3155" s="106" t="s">
        <v>1020</v>
      </c>
      <c r="AS3155" s="106">
        <v>138152</v>
      </c>
    </row>
    <row r="3156" spans="40:45" x14ac:dyDescent="0.25">
      <c r="AN3156" s="106" t="s">
        <v>1155</v>
      </c>
      <c r="AO3156" s="106" t="s">
        <v>1166</v>
      </c>
      <c r="AP3156" s="106"/>
      <c r="AQ3156" s="106" t="s">
        <v>1035</v>
      </c>
      <c r="AR3156" s="106" t="s">
        <v>1020</v>
      </c>
      <c r="AS3156" s="106">
        <v>53</v>
      </c>
    </row>
    <row r="3157" spans="40:45" x14ac:dyDescent="0.25">
      <c r="AN3157" s="106" t="s">
        <v>1155</v>
      </c>
      <c r="AO3157" s="106" t="s">
        <v>1166</v>
      </c>
      <c r="AP3157" s="106"/>
      <c r="AQ3157" s="106" t="s">
        <v>1037</v>
      </c>
      <c r="AR3157" s="106" t="s">
        <v>1020</v>
      </c>
      <c r="AS3157" s="106">
        <v>699386</v>
      </c>
    </row>
    <row r="3158" spans="40:45" x14ac:dyDescent="0.25">
      <c r="AN3158" s="106" t="s">
        <v>1155</v>
      </c>
      <c r="AO3158" s="106" t="s">
        <v>1166</v>
      </c>
      <c r="AP3158" s="106"/>
      <c r="AQ3158" s="106" t="s">
        <v>1038</v>
      </c>
      <c r="AR3158" s="106" t="s">
        <v>1020</v>
      </c>
      <c r="AS3158" s="106">
        <v>930896</v>
      </c>
    </row>
    <row r="3159" spans="40:45" x14ac:dyDescent="0.25">
      <c r="AN3159" s="106" t="s">
        <v>1155</v>
      </c>
      <c r="AO3159" s="106"/>
      <c r="AP3159" s="106"/>
      <c r="AQ3159" s="106" t="s">
        <v>3</v>
      </c>
      <c r="AR3159" s="106" t="s">
        <v>1020</v>
      </c>
      <c r="AS3159" s="106">
        <v>1909157</v>
      </c>
    </row>
    <row r="3160" spans="40:45" x14ac:dyDescent="0.25">
      <c r="AN3160" s="106" t="s">
        <v>1155</v>
      </c>
      <c r="AO3160" s="106" t="s">
        <v>1167</v>
      </c>
      <c r="AP3160" s="106"/>
      <c r="AQ3160" s="106" t="s">
        <v>1030</v>
      </c>
      <c r="AR3160" s="106" t="s">
        <v>1020</v>
      </c>
      <c r="AS3160" s="106">
        <v>18809</v>
      </c>
    </row>
    <row r="3161" spans="40:45" x14ac:dyDescent="0.25">
      <c r="AN3161" s="106" t="s">
        <v>1155</v>
      </c>
      <c r="AO3161" s="106" t="s">
        <v>1167</v>
      </c>
      <c r="AP3161" s="106"/>
      <c r="AQ3161" s="106" t="s">
        <v>1031</v>
      </c>
      <c r="AR3161" s="106" t="s">
        <v>1020</v>
      </c>
      <c r="AS3161" s="106">
        <v>35826</v>
      </c>
    </row>
    <row r="3162" spans="40:45" x14ac:dyDescent="0.25">
      <c r="AN3162" s="106" t="s">
        <v>1155</v>
      </c>
      <c r="AO3162" s="106" t="s">
        <v>1167</v>
      </c>
      <c r="AP3162" s="106"/>
      <c r="AQ3162" s="106" t="s">
        <v>1034</v>
      </c>
      <c r="AR3162" s="106" t="s">
        <v>1020</v>
      </c>
      <c r="AS3162" s="106">
        <v>33904</v>
      </c>
    </row>
    <row r="3163" spans="40:45" x14ac:dyDescent="0.25">
      <c r="AN3163" s="106" t="s">
        <v>1155</v>
      </c>
      <c r="AO3163" s="106" t="s">
        <v>1167</v>
      </c>
      <c r="AP3163" s="106"/>
      <c r="AQ3163" s="106" t="s">
        <v>1035</v>
      </c>
      <c r="AR3163" s="106" t="s">
        <v>1020</v>
      </c>
      <c r="AS3163" s="106">
        <v>35</v>
      </c>
    </row>
    <row r="3164" spans="40:45" x14ac:dyDescent="0.25">
      <c r="AN3164" s="106" t="s">
        <v>1155</v>
      </c>
      <c r="AO3164" s="106" t="s">
        <v>1167</v>
      </c>
      <c r="AP3164" s="106"/>
      <c r="AQ3164" s="106" t="s">
        <v>1037</v>
      </c>
      <c r="AR3164" s="106" t="s">
        <v>1020</v>
      </c>
      <c r="AS3164" s="106">
        <v>107533</v>
      </c>
    </row>
    <row r="3165" spans="40:45" x14ac:dyDescent="0.25">
      <c r="AN3165" s="106" t="s">
        <v>1155</v>
      </c>
      <c r="AO3165" s="106" t="s">
        <v>1167</v>
      </c>
      <c r="AP3165" s="106"/>
      <c r="AQ3165" s="106" t="s">
        <v>1038</v>
      </c>
      <c r="AR3165" s="106" t="s">
        <v>1020</v>
      </c>
      <c r="AS3165" s="106">
        <v>593808</v>
      </c>
    </row>
    <row r="3166" spans="40:45" x14ac:dyDescent="0.25">
      <c r="AN3166" s="106" t="s">
        <v>1155</v>
      </c>
      <c r="AO3166" s="106"/>
      <c r="AP3166" s="106"/>
      <c r="AQ3166" s="106" t="s">
        <v>3</v>
      </c>
      <c r="AR3166" s="106" t="s">
        <v>1020</v>
      </c>
      <c r="AS3166" s="106">
        <v>789916</v>
      </c>
    </row>
    <row r="3167" spans="40:45" x14ac:dyDescent="0.25">
      <c r="AN3167" s="106" t="s">
        <v>912</v>
      </c>
      <c r="AO3167" s="106" t="s">
        <v>1166</v>
      </c>
      <c r="AP3167" s="106"/>
      <c r="AQ3167" s="106" t="s">
        <v>1030</v>
      </c>
      <c r="AR3167" s="106" t="s">
        <v>1020</v>
      </c>
      <c r="AS3167" s="106">
        <v>30</v>
      </c>
    </row>
    <row r="3168" spans="40:45" x14ac:dyDescent="0.25">
      <c r="AN3168" s="106" t="s">
        <v>912</v>
      </c>
      <c r="AO3168" s="106" t="s">
        <v>1166</v>
      </c>
      <c r="AP3168" s="106"/>
      <c r="AQ3168" s="106" t="s">
        <v>1034</v>
      </c>
      <c r="AR3168" s="106" t="s">
        <v>1020</v>
      </c>
      <c r="AS3168" s="106">
        <v>1691919</v>
      </c>
    </row>
    <row r="3169" spans="40:45" x14ac:dyDescent="0.25">
      <c r="AN3169" s="106" t="s">
        <v>912</v>
      </c>
      <c r="AO3169" s="106" t="s">
        <v>1166</v>
      </c>
      <c r="AP3169" s="106"/>
      <c r="AQ3169" s="106" t="s">
        <v>1037</v>
      </c>
      <c r="AR3169" s="106" t="s">
        <v>1020</v>
      </c>
      <c r="AS3169" s="106">
        <v>12617813</v>
      </c>
    </row>
    <row r="3170" spans="40:45" x14ac:dyDescent="0.25">
      <c r="AN3170" s="106" t="s">
        <v>912</v>
      </c>
      <c r="AO3170" s="106" t="s">
        <v>1166</v>
      </c>
      <c r="AP3170" s="106"/>
      <c r="AQ3170" s="106" t="s">
        <v>1038</v>
      </c>
      <c r="AR3170" s="106" t="s">
        <v>1020</v>
      </c>
      <c r="AS3170" s="106">
        <v>2038485</v>
      </c>
    </row>
    <row r="3171" spans="40:45" x14ac:dyDescent="0.25">
      <c r="AN3171" s="106" t="s">
        <v>912</v>
      </c>
      <c r="AO3171" s="106"/>
      <c r="AP3171" s="106"/>
      <c r="AQ3171" s="106" t="s">
        <v>3</v>
      </c>
      <c r="AR3171" s="106" t="s">
        <v>1020</v>
      </c>
      <c r="AS3171" s="106">
        <v>16348247</v>
      </c>
    </row>
    <row r="3172" spans="40:45" x14ac:dyDescent="0.25">
      <c r="AN3172" s="106" t="s">
        <v>912</v>
      </c>
      <c r="AO3172" s="106" t="s">
        <v>1167</v>
      </c>
      <c r="AP3172" s="106"/>
      <c r="AQ3172" s="106" t="s">
        <v>1034</v>
      </c>
      <c r="AR3172" s="106" t="s">
        <v>1020</v>
      </c>
      <c r="AS3172" s="106">
        <v>152124</v>
      </c>
    </row>
    <row r="3173" spans="40:45" x14ac:dyDescent="0.25">
      <c r="AN3173" s="106" t="s">
        <v>912</v>
      </c>
      <c r="AO3173" s="106" t="s">
        <v>1167</v>
      </c>
      <c r="AP3173" s="106"/>
      <c r="AQ3173" s="106" t="s">
        <v>1037</v>
      </c>
      <c r="AR3173" s="106" t="s">
        <v>1020</v>
      </c>
      <c r="AS3173" s="106">
        <v>2122352</v>
      </c>
    </row>
    <row r="3174" spans="40:45" x14ac:dyDescent="0.25">
      <c r="AN3174" s="106" t="s">
        <v>912</v>
      </c>
      <c r="AO3174" s="106" t="s">
        <v>1167</v>
      </c>
      <c r="AP3174" s="106"/>
      <c r="AQ3174" s="106" t="s">
        <v>1038</v>
      </c>
      <c r="AR3174" s="106" t="s">
        <v>1020</v>
      </c>
      <c r="AS3174" s="106">
        <v>32240</v>
      </c>
    </row>
    <row r="3175" spans="40:45" x14ac:dyDescent="0.25">
      <c r="AN3175" s="106" t="s">
        <v>912</v>
      </c>
      <c r="AO3175" s="106"/>
      <c r="AP3175" s="106"/>
      <c r="AQ3175" s="106" t="s">
        <v>3</v>
      </c>
      <c r="AR3175" s="106" t="s">
        <v>1020</v>
      </c>
      <c r="AS3175" s="106">
        <v>2306717</v>
      </c>
    </row>
    <row r="3176" spans="40:45" x14ac:dyDescent="0.25">
      <c r="AN3176" s="106" t="s">
        <v>1170</v>
      </c>
      <c r="AO3176" s="106" t="s">
        <v>1166</v>
      </c>
      <c r="AP3176" s="106"/>
      <c r="AQ3176" s="106" t="s">
        <v>1030</v>
      </c>
      <c r="AR3176" s="106" t="s">
        <v>1020</v>
      </c>
      <c r="AS3176" s="106">
        <v>20507879</v>
      </c>
    </row>
    <row r="3177" spans="40:45" x14ac:dyDescent="0.25">
      <c r="AN3177" s="106" t="s">
        <v>1170</v>
      </c>
      <c r="AO3177" s="106" t="s">
        <v>1166</v>
      </c>
      <c r="AP3177" s="106"/>
      <c r="AQ3177" s="106" t="s">
        <v>1031</v>
      </c>
      <c r="AR3177" s="106" t="s">
        <v>1020</v>
      </c>
      <c r="AS3177" s="106">
        <v>32012</v>
      </c>
    </row>
    <row r="3178" spans="40:45" x14ac:dyDescent="0.25">
      <c r="AN3178" s="106" t="s">
        <v>1170</v>
      </c>
      <c r="AO3178" s="106" t="s">
        <v>1166</v>
      </c>
      <c r="AP3178" s="106"/>
      <c r="AQ3178" s="106" t="s">
        <v>1033</v>
      </c>
      <c r="AR3178" s="106" t="s">
        <v>1020</v>
      </c>
      <c r="AS3178" s="106">
        <v>11400</v>
      </c>
    </row>
    <row r="3179" spans="40:45" x14ac:dyDescent="0.25">
      <c r="AN3179" s="106" t="s">
        <v>1170</v>
      </c>
      <c r="AO3179" s="106" t="s">
        <v>1166</v>
      </c>
      <c r="AP3179" s="106"/>
      <c r="AQ3179" s="106" t="s">
        <v>1034</v>
      </c>
      <c r="AR3179" s="106" t="s">
        <v>1020</v>
      </c>
      <c r="AS3179" s="106">
        <v>11063137</v>
      </c>
    </row>
    <row r="3180" spans="40:45" x14ac:dyDescent="0.25">
      <c r="AN3180" s="106" t="s">
        <v>1170</v>
      </c>
      <c r="AO3180" s="106" t="s">
        <v>1166</v>
      </c>
      <c r="AP3180" s="106"/>
      <c r="AQ3180" s="106" t="s">
        <v>1035</v>
      </c>
      <c r="AR3180" s="106" t="s">
        <v>1020</v>
      </c>
      <c r="AS3180" s="106">
        <v>1057229</v>
      </c>
    </row>
    <row r="3181" spans="40:45" x14ac:dyDescent="0.25">
      <c r="AN3181" s="106" t="s">
        <v>1170</v>
      </c>
      <c r="AO3181" s="106" t="s">
        <v>1166</v>
      </c>
      <c r="AP3181" s="106"/>
      <c r="AQ3181" s="106" t="s">
        <v>1036</v>
      </c>
      <c r="AR3181" s="106" t="s">
        <v>1020</v>
      </c>
      <c r="AS3181" s="106">
        <v>1943643</v>
      </c>
    </row>
    <row r="3182" spans="40:45" x14ac:dyDescent="0.25">
      <c r="AN3182" s="106" t="s">
        <v>1170</v>
      </c>
      <c r="AO3182" s="106" t="s">
        <v>1166</v>
      </c>
      <c r="AP3182" s="106"/>
      <c r="AQ3182" s="106" t="s">
        <v>1037</v>
      </c>
      <c r="AR3182" s="106" t="s">
        <v>1020</v>
      </c>
      <c r="AS3182" s="106">
        <v>600</v>
      </c>
    </row>
    <row r="3183" spans="40:45" x14ac:dyDescent="0.25">
      <c r="AN3183" s="106" t="s">
        <v>1170</v>
      </c>
      <c r="AO3183" s="106" t="s">
        <v>1166</v>
      </c>
      <c r="AP3183" s="106"/>
      <c r="AQ3183" s="106" t="s">
        <v>1038</v>
      </c>
      <c r="AR3183" s="106" t="s">
        <v>1020</v>
      </c>
      <c r="AS3183" s="106">
        <v>2940498</v>
      </c>
    </row>
    <row r="3184" spans="40:45" x14ac:dyDescent="0.25">
      <c r="AN3184" s="106" t="s">
        <v>1170</v>
      </c>
      <c r="AO3184" s="106"/>
      <c r="AP3184" s="106"/>
      <c r="AQ3184" s="106" t="s">
        <v>3</v>
      </c>
      <c r="AR3184" s="106" t="s">
        <v>1020</v>
      </c>
      <c r="AS3184" s="106">
        <v>37556399</v>
      </c>
    </row>
    <row r="3185" spans="40:45" x14ac:dyDescent="0.25">
      <c r="AN3185" s="106" t="s">
        <v>1170</v>
      </c>
      <c r="AO3185" s="106" t="s">
        <v>1167</v>
      </c>
      <c r="AP3185" s="106"/>
      <c r="AQ3185" s="106" t="s">
        <v>1030</v>
      </c>
      <c r="AR3185" s="106" t="s">
        <v>1020</v>
      </c>
      <c r="AS3185" s="106">
        <v>2228261</v>
      </c>
    </row>
    <row r="3186" spans="40:45" x14ac:dyDescent="0.25">
      <c r="AN3186" s="106" t="s">
        <v>1170</v>
      </c>
      <c r="AO3186" s="106" t="s">
        <v>1167</v>
      </c>
      <c r="AP3186" s="106"/>
      <c r="AQ3186" s="106" t="s">
        <v>1034</v>
      </c>
      <c r="AR3186" s="106" t="s">
        <v>1020</v>
      </c>
      <c r="AS3186" s="106">
        <v>65</v>
      </c>
    </row>
    <row r="3187" spans="40:45" x14ac:dyDescent="0.25">
      <c r="AN3187" s="106" t="s">
        <v>1170</v>
      </c>
      <c r="AO3187" s="106" t="s">
        <v>1167</v>
      </c>
      <c r="AP3187" s="106"/>
      <c r="AQ3187" s="106" t="s">
        <v>1036</v>
      </c>
      <c r="AR3187" s="106" t="s">
        <v>1020</v>
      </c>
      <c r="AS3187" s="106">
        <v>22877</v>
      </c>
    </row>
    <row r="3188" spans="40:45" x14ac:dyDescent="0.25">
      <c r="AN3188" s="106" t="s">
        <v>1170</v>
      </c>
      <c r="AO3188" s="106" t="s">
        <v>1167</v>
      </c>
      <c r="AP3188" s="106"/>
      <c r="AQ3188" s="106" t="s">
        <v>1037</v>
      </c>
      <c r="AR3188" s="106" t="s">
        <v>1020</v>
      </c>
      <c r="AS3188" s="106">
        <v>50</v>
      </c>
    </row>
    <row r="3189" spans="40:45" x14ac:dyDescent="0.25">
      <c r="AN3189" s="106" t="s">
        <v>1170</v>
      </c>
      <c r="AO3189" s="106" t="s">
        <v>1167</v>
      </c>
      <c r="AP3189" s="106"/>
      <c r="AQ3189" s="106" t="s">
        <v>1038</v>
      </c>
      <c r="AR3189" s="106" t="s">
        <v>1020</v>
      </c>
      <c r="AS3189" s="106">
        <v>6</v>
      </c>
    </row>
    <row r="3190" spans="40:45" x14ac:dyDescent="0.25">
      <c r="AN3190" s="106" t="s">
        <v>1170</v>
      </c>
      <c r="AO3190" s="106"/>
      <c r="AP3190" s="106"/>
      <c r="AQ3190" s="106" t="s">
        <v>3</v>
      </c>
      <c r="AR3190" s="106" t="s">
        <v>1020</v>
      </c>
      <c r="AS3190" s="106">
        <v>2251259</v>
      </c>
    </row>
    <row r="3191" spans="40:45" x14ac:dyDescent="0.25">
      <c r="AN3191" s="106" t="s">
        <v>1159</v>
      </c>
      <c r="AO3191" s="106" t="s">
        <v>1166</v>
      </c>
      <c r="AP3191" s="106"/>
      <c r="AQ3191" s="106" t="s">
        <v>1034</v>
      </c>
      <c r="AR3191" s="106" t="s">
        <v>1020</v>
      </c>
      <c r="AS3191" s="106">
        <v>25640</v>
      </c>
    </row>
    <row r="3192" spans="40:45" x14ac:dyDescent="0.25">
      <c r="AN3192" s="106" t="s">
        <v>1159</v>
      </c>
      <c r="AO3192" s="106" t="s">
        <v>1166</v>
      </c>
      <c r="AP3192" s="106"/>
      <c r="AQ3192" s="106" t="s">
        <v>1037</v>
      </c>
      <c r="AR3192" s="106" t="s">
        <v>1020</v>
      </c>
      <c r="AS3192" s="106">
        <v>503706</v>
      </c>
    </row>
    <row r="3193" spans="40:45" x14ac:dyDescent="0.25">
      <c r="AN3193" s="106" t="s">
        <v>1159</v>
      </c>
      <c r="AO3193" s="106" t="s">
        <v>1166</v>
      </c>
      <c r="AP3193" s="106"/>
      <c r="AQ3193" s="106" t="s">
        <v>1038</v>
      </c>
      <c r="AR3193" s="106" t="s">
        <v>1020</v>
      </c>
      <c r="AS3193" s="106">
        <v>976678</v>
      </c>
    </row>
    <row r="3194" spans="40:45" x14ac:dyDescent="0.25">
      <c r="AN3194" s="106" t="s">
        <v>1159</v>
      </c>
      <c r="AO3194" s="106"/>
      <c r="AP3194" s="106"/>
      <c r="AQ3194" s="106" t="s">
        <v>3</v>
      </c>
      <c r="AR3194" s="106" t="s">
        <v>1020</v>
      </c>
      <c r="AS3194" s="106">
        <v>1506024</v>
      </c>
    </row>
    <row r="3195" spans="40:45" x14ac:dyDescent="0.25">
      <c r="AN3195" s="106" t="s">
        <v>1159</v>
      </c>
      <c r="AO3195" s="106" t="s">
        <v>1167</v>
      </c>
      <c r="AP3195" s="106"/>
      <c r="AQ3195" s="106" t="s">
        <v>1034</v>
      </c>
      <c r="AR3195" s="106" t="s">
        <v>1020</v>
      </c>
      <c r="AS3195" s="106">
        <v>2700</v>
      </c>
    </row>
    <row r="3196" spans="40:45" x14ac:dyDescent="0.25">
      <c r="AN3196" s="106" t="s">
        <v>1159</v>
      </c>
      <c r="AO3196" s="106" t="s">
        <v>1167</v>
      </c>
      <c r="AP3196" s="106"/>
      <c r="AQ3196" s="106" t="s">
        <v>1037</v>
      </c>
      <c r="AR3196" s="106" t="s">
        <v>1020</v>
      </c>
      <c r="AS3196" s="106">
        <v>64905</v>
      </c>
    </row>
    <row r="3197" spans="40:45" x14ac:dyDescent="0.25">
      <c r="AN3197" s="106" t="s">
        <v>1159</v>
      </c>
      <c r="AO3197" s="106" t="s">
        <v>1167</v>
      </c>
      <c r="AP3197" s="106"/>
      <c r="AQ3197" s="106" t="s">
        <v>1038</v>
      </c>
      <c r="AR3197" s="106" t="s">
        <v>1020</v>
      </c>
      <c r="AS3197" s="106">
        <v>128410</v>
      </c>
    </row>
    <row r="3198" spans="40:45" x14ac:dyDescent="0.25">
      <c r="AN3198" s="106" t="s">
        <v>1159</v>
      </c>
      <c r="AO3198" s="106"/>
      <c r="AP3198" s="106"/>
      <c r="AQ3198" s="106" t="s">
        <v>3</v>
      </c>
      <c r="AR3198" s="106" t="s">
        <v>1020</v>
      </c>
      <c r="AS3198" s="106">
        <v>196016</v>
      </c>
    </row>
    <row r="3199" spans="40:45" x14ac:dyDescent="0.25">
      <c r="AN3199" s="106" t="s">
        <v>1171</v>
      </c>
      <c r="AO3199" s="106" t="s">
        <v>1166</v>
      </c>
      <c r="AP3199" s="106"/>
      <c r="AQ3199" s="106" t="s">
        <v>1034</v>
      </c>
      <c r="AR3199" s="106" t="s">
        <v>1020</v>
      </c>
      <c r="AS3199" s="106">
        <v>5</v>
      </c>
    </row>
    <row r="3200" spans="40:45" x14ac:dyDescent="0.25">
      <c r="AN3200" s="106" t="s">
        <v>1171</v>
      </c>
      <c r="AO3200" s="106" t="s">
        <v>1166</v>
      </c>
      <c r="AP3200" s="106"/>
      <c r="AQ3200" s="106" t="s">
        <v>1037</v>
      </c>
      <c r="AR3200" s="106" t="s">
        <v>1020</v>
      </c>
      <c r="AS3200" s="106">
        <v>563030</v>
      </c>
    </row>
    <row r="3201" spans="40:45" x14ac:dyDescent="0.25">
      <c r="AN3201" s="106" t="s">
        <v>1171</v>
      </c>
      <c r="AO3201" s="106" t="s">
        <v>1166</v>
      </c>
      <c r="AP3201" s="106"/>
      <c r="AQ3201" s="106" t="s">
        <v>1038</v>
      </c>
      <c r="AR3201" s="106" t="s">
        <v>1020</v>
      </c>
      <c r="AS3201" s="106">
        <v>149029</v>
      </c>
    </row>
    <row r="3202" spans="40:45" x14ac:dyDescent="0.25">
      <c r="AN3202" s="106" t="s">
        <v>1171</v>
      </c>
      <c r="AO3202" s="106"/>
      <c r="AP3202" s="106"/>
      <c r="AQ3202" s="106" t="s">
        <v>3</v>
      </c>
      <c r="AR3202" s="106" t="s">
        <v>1020</v>
      </c>
      <c r="AS3202" s="106">
        <v>712064</v>
      </c>
    </row>
    <row r="3203" spans="40:45" x14ac:dyDescent="0.25">
      <c r="AN3203" s="106" t="s">
        <v>1171</v>
      </c>
      <c r="AO3203" s="106" t="s">
        <v>1167</v>
      </c>
      <c r="AP3203" s="106"/>
      <c r="AQ3203" s="106" t="s">
        <v>1037</v>
      </c>
      <c r="AR3203" s="106" t="s">
        <v>1020</v>
      </c>
      <c r="AS3203" s="106">
        <v>34281</v>
      </c>
    </row>
    <row r="3204" spans="40:45" x14ac:dyDescent="0.25">
      <c r="AN3204" s="106" t="s">
        <v>1171</v>
      </c>
      <c r="AO3204" s="106" t="s">
        <v>1167</v>
      </c>
      <c r="AP3204" s="106"/>
      <c r="AQ3204" s="106" t="s">
        <v>1038</v>
      </c>
      <c r="AR3204" s="106" t="s">
        <v>1020</v>
      </c>
      <c r="AS3204" s="106">
        <v>18517</v>
      </c>
    </row>
    <row r="3205" spans="40:45" x14ac:dyDescent="0.25">
      <c r="AN3205" s="106" t="s">
        <v>1171</v>
      </c>
      <c r="AO3205" s="106"/>
      <c r="AP3205" s="106"/>
      <c r="AQ3205" s="106" t="s">
        <v>3</v>
      </c>
      <c r="AR3205" s="106" t="s">
        <v>1020</v>
      </c>
      <c r="AS3205" s="106">
        <v>52798</v>
      </c>
    </row>
    <row r="3206" spans="40:45" x14ac:dyDescent="0.25">
      <c r="AN3206" s="106" t="s">
        <v>903</v>
      </c>
      <c r="AO3206" s="106" t="s">
        <v>1166</v>
      </c>
      <c r="AP3206" s="106"/>
      <c r="AQ3206" s="106" t="s">
        <v>1030</v>
      </c>
      <c r="AR3206" s="106" t="s">
        <v>1020</v>
      </c>
      <c r="AS3206" s="106">
        <v>21151963</v>
      </c>
    </row>
    <row r="3207" spans="40:45" x14ac:dyDescent="0.25">
      <c r="AN3207" s="106" t="s">
        <v>903</v>
      </c>
      <c r="AO3207" s="106" t="s">
        <v>1166</v>
      </c>
      <c r="AP3207" s="106"/>
      <c r="AQ3207" s="106" t="s">
        <v>1031</v>
      </c>
      <c r="AR3207" s="106" t="s">
        <v>1020</v>
      </c>
      <c r="AS3207" s="106">
        <v>3777538</v>
      </c>
    </row>
    <row r="3208" spans="40:45" x14ac:dyDescent="0.25">
      <c r="AN3208" s="106" t="s">
        <v>903</v>
      </c>
      <c r="AO3208" s="106" t="s">
        <v>1166</v>
      </c>
      <c r="AP3208" s="106"/>
      <c r="AQ3208" s="106" t="s">
        <v>1033</v>
      </c>
      <c r="AR3208" s="106" t="s">
        <v>1020</v>
      </c>
      <c r="AS3208" s="106">
        <v>690724</v>
      </c>
    </row>
    <row r="3209" spans="40:45" x14ac:dyDescent="0.25">
      <c r="AN3209" s="106" t="s">
        <v>903</v>
      </c>
      <c r="AO3209" s="106" t="s">
        <v>1166</v>
      </c>
      <c r="AP3209" s="106"/>
      <c r="AQ3209" s="106" t="s">
        <v>1037</v>
      </c>
      <c r="AR3209" s="106" t="s">
        <v>1020</v>
      </c>
      <c r="AS3209" s="106">
        <v>429691</v>
      </c>
    </row>
    <row r="3210" spans="40:45" x14ac:dyDescent="0.25">
      <c r="AN3210" s="106" t="s">
        <v>903</v>
      </c>
      <c r="AO3210" s="106" t="s">
        <v>1166</v>
      </c>
      <c r="AP3210" s="106"/>
      <c r="AQ3210" s="106" t="s">
        <v>1038</v>
      </c>
      <c r="AR3210" s="106" t="s">
        <v>1020</v>
      </c>
      <c r="AS3210" s="106">
        <v>34925</v>
      </c>
    </row>
    <row r="3211" spans="40:45" x14ac:dyDescent="0.25">
      <c r="AN3211" s="106" t="s">
        <v>903</v>
      </c>
      <c r="AO3211" s="106"/>
      <c r="AP3211" s="106"/>
      <c r="AQ3211" s="106" t="s">
        <v>3</v>
      </c>
      <c r="AR3211" s="106" t="s">
        <v>1020</v>
      </c>
      <c r="AS3211" s="106">
        <v>26084841</v>
      </c>
    </row>
    <row r="3212" spans="40:45" x14ac:dyDescent="0.25">
      <c r="AN3212" s="106" t="s">
        <v>903</v>
      </c>
      <c r="AO3212" s="106" t="s">
        <v>1167</v>
      </c>
      <c r="AP3212" s="106"/>
      <c r="AQ3212" s="106" t="s">
        <v>1030</v>
      </c>
      <c r="AR3212" s="106" t="s">
        <v>1020</v>
      </c>
      <c r="AS3212" s="106">
        <v>3583479</v>
      </c>
    </row>
    <row r="3213" spans="40:45" x14ac:dyDescent="0.25">
      <c r="AN3213" s="106" t="s">
        <v>903</v>
      </c>
      <c r="AO3213" s="106" t="s">
        <v>1167</v>
      </c>
      <c r="AP3213" s="106"/>
      <c r="AQ3213" s="106" t="s">
        <v>1031</v>
      </c>
      <c r="AR3213" s="106" t="s">
        <v>1020</v>
      </c>
      <c r="AS3213" s="106">
        <v>623827</v>
      </c>
    </row>
    <row r="3214" spans="40:45" x14ac:dyDescent="0.25">
      <c r="AN3214" s="106" t="s">
        <v>903</v>
      </c>
      <c r="AO3214" s="106" t="s">
        <v>1167</v>
      </c>
      <c r="AP3214" s="106"/>
      <c r="AQ3214" s="106" t="s">
        <v>1033</v>
      </c>
      <c r="AR3214" s="106" t="s">
        <v>1020</v>
      </c>
      <c r="AS3214" s="106">
        <v>80751</v>
      </c>
    </row>
    <row r="3215" spans="40:45" x14ac:dyDescent="0.25">
      <c r="AN3215" s="106" t="s">
        <v>903</v>
      </c>
      <c r="AO3215" s="106" t="s">
        <v>1167</v>
      </c>
      <c r="AP3215" s="106"/>
      <c r="AQ3215" s="106" t="s">
        <v>1037</v>
      </c>
      <c r="AR3215" s="106" t="s">
        <v>1020</v>
      </c>
      <c r="AS3215" s="106">
        <v>127941</v>
      </c>
    </row>
    <row r="3216" spans="40:45" x14ac:dyDescent="0.25">
      <c r="AN3216" s="106" t="s">
        <v>903</v>
      </c>
      <c r="AO3216" s="106" t="s">
        <v>1167</v>
      </c>
      <c r="AP3216" s="106"/>
      <c r="AQ3216" s="106" t="s">
        <v>1038</v>
      </c>
      <c r="AR3216" s="106" t="s">
        <v>1020</v>
      </c>
      <c r="AS3216" s="106">
        <v>107127</v>
      </c>
    </row>
    <row r="3217" spans="40:45" x14ac:dyDescent="0.25">
      <c r="AN3217" s="106" t="s">
        <v>903</v>
      </c>
      <c r="AO3217" s="106"/>
      <c r="AP3217" s="106"/>
      <c r="AQ3217" s="106" t="s">
        <v>3</v>
      </c>
      <c r="AR3217" s="106" t="s">
        <v>1020</v>
      </c>
      <c r="AS3217" s="106">
        <v>4523125</v>
      </c>
    </row>
    <row r="3218" spans="40:45" x14ac:dyDescent="0.25">
      <c r="AN3218" s="106" t="s">
        <v>955</v>
      </c>
      <c r="AO3218" s="106" t="s">
        <v>1166</v>
      </c>
      <c r="AP3218" s="106"/>
      <c r="AQ3218" s="106" t="s">
        <v>1030</v>
      </c>
      <c r="AR3218" s="106" t="s">
        <v>1020</v>
      </c>
      <c r="AS3218" s="106">
        <v>10662373</v>
      </c>
    </row>
    <row r="3219" spans="40:45" x14ac:dyDescent="0.25">
      <c r="AN3219" s="106" t="s">
        <v>955</v>
      </c>
      <c r="AO3219" s="106" t="s">
        <v>1166</v>
      </c>
      <c r="AP3219" s="106"/>
      <c r="AQ3219" s="106" t="s">
        <v>1031</v>
      </c>
      <c r="AR3219" s="106" t="s">
        <v>1020</v>
      </c>
      <c r="AS3219" s="106">
        <v>1457476</v>
      </c>
    </row>
    <row r="3220" spans="40:45" x14ac:dyDescent="0.25">
      <c r="AN3220" s="106" t="s">
        <v>955</v>
      </c>
      <c r="AO3220" s="106" t="s">
        <v>1166</v>
      </c>
      <c r="AP3220" s="106"/>
      <c r="AQ3220" s="106" t="s">
        <v>1033</v>
      </c>
      <c r="AR3220" s="106" t="s">
        <v>1020</v>
      </c>
      <c r="AS3220" s="106">
        <v>83</v>
      </c>
    </row>
    <row r="3221" spans="40:45" x14ac:dyDescent="0.25">
      <c r="AN3221" s="106" t="s">
        <v>955</v>
      </c>
      <c r="AO3221" s="106" t="s">
        <v>1166</v>
      </c>
      <c r="AP3221" s="106"/>
      <c r="AQ3221" s="106" t="s">
        <v>1037</v>
      </c>
      <c r="AR3221" s="106" t="s">
        <v>1020</v>
      </c>
      <c r="AS3221" s="106">
        <v>10</v>
      </c>
    </row>
    <row r="3222" spans="40:45" x14ac:dyDescent="0.25">
      <c r="AN3222" s="106" t="s">
        <v>955</v>
      </c>
      <c r="AO3222" s="106"/>
      <c r="AP3222" s="106"/>
      <c r="AQ3222" s="106" t="s">
        <v>3</v>
      </c>
      <c r="AR3222" s="106" t="s">
        <v>1020</v>
      </c>
      <c r="AS3222" s="106">
        <v>12119942</v>
      </c>
    </row>
    <row r="3223" spans="40:45" x14ac:dyDescent="0.25">
      <c r="AN3223" s="106" t="s">
        <v>955</v>
      </c>
      <c r="AO3223" s="106" t="s">
        <v>1167</v>
      </c>
      <c r="AP3223" s="106"/>
      <c r="AQ3223" s="106" t="s">
        <v>1030</v>
      </c>
      <c r="AR3223" s="106" t="s">
        <v>1020</v>
      </c>
      <c r="AS3223" s="106">
        <v>1384298</v>
      </c>
    </row>
    <row r="3224" spans="40:45" x14ac:dyDescent="0.25">
      <c r="AN3224" s="106" t="s">
        <v>955</v>
      </c>
      <c r="AO3224" s="106" t="s">
        <v>1167</v>
      </c>
      <c r="AP3224" s="106"/>
      <c r="AQ3224" s="106" t="s">
        <v>1031</v>
      </c>
      <c r="AR3224" s="106" t="s">
        <v>1020</v>
      </c>
      <c r="AS3224" s="106">
        <v>225290</v>
      </c>
    </row>
    <row r="3225" spans="40:45" x14ac:dyDescent="0.25">
      <c r="AN3225" s="106" t="s">
        <v>955</v>
      </c>
      <c r="AO3225" s="106"/>
      <c r="AP3225" s="106"/>
      <c r="AQ3225" s="106" t="s">
        <v>3</v>
      </c>
      <c r="AR3225" s="106" t="s">
        <v>1020</v>
      </c>
      <c r="AS3225" s="106">
        <v>1609589</v>
      </c>
    </row>
    <row r="3226" spans="40:45" x14ac:dyDescent="0.25">
      <c r="AN3226" s="106" t="s">
        <v>1161</v>
      </c>
      <c r="AO3226" s="106" t="s">
        <v>1166</v>
      </c>
      <c r="AP3226" s="106"/>
      <c r="AQ3226" s="106" t="s">
        <v>1030</v>
      </c>
      <c r="AR3226" s="106" t="s">
        <v>1020</v>
      </c>
      <c r="AS3226" s="106">
        <v>6867680</v>
      </c>
    </row>
    <row r="3227" spans="40:45" x14ac:dyDescent="0.25">
      <c r="AN3227" s="106" t="s">
        <v>1161</v>
      </c>
      <c r="AO3227" s="106" t="s">
        <v>1166</v>
      </c>
      <c r="AP3227" s="106"/>
      <c r="AQ3227" s="106" t="s">
        <v>1031</v>
      </c>
      <c r="AR3227" s="106" t="s">
        <v>1020</v>
      </c>
      <c r="AS3227" s="106">
        <v>285561</v>
      </c>
    </row>
    <row r="3228" spans="40:45" x14ac:dyDescent="0.25">
      <c r="AN3228" s="106" t="s">
        <v>1161</v>
      </c>
      <c r="AO3228" s="106" t="s">
        <v>1166</v>
      </c>
      <c r="AP3228" s="106"/>
      <c r="AQ3228" s="106" t="s">
        <v>1033</v>
      </c>
      <c r="AR3228" s="106" t="s">
        <v>1020</v>
      </c>
      <c r="AS3228" s="106">
        <v>27967</v>
      </c>
    </row>
    <row r="3229" spans="40:45" x14ac:dyDescent="0.25">
      <c r="AN3229" s="106" t="s">
        <v>1161</v>
      </c>
      <c r="AO3229" s="106" t="s">
        <v>1166</v>
      </c>
      <c r="AP3229" s="106"/>
      <c r="AQ3229" s="106" t="s">
        <v>1034</v>
      </c>
      <c r="AR3229" s="106" t="s">
        <v>1020</v>
      </c>
      <c r="AS3229" s="106">
        <v>3</v>
      </c>
    </row>
    <row r="3230" spans="40:45" x14ac:dyDescent="0.25">
      <c r="AN3230" s="106" t="s">
        <v>1161</v>
      </c>
      <c r="AO3230" s="106" t="s">
        <v>1166</v>
      </c>
      <c r="AP3230" s="106"/>
      <c r="AQ3230" s="106" t="s">
        <v>1035</v>
      </c>
      <c r="AR3230" s="106" t="s">
        <v>1020</v>
      </c>
      <c r="AS3230" s="106">
        <v>20000</v>
      </c>
    </row>
    <row r="3231" spans="40:45" x14ac:dyDescent="0.25">
      <c r="AN3231" s="106" t="s">
        <v>1161</v>
      </c>
      <c r="AO3231" s="106" t="s">
        <v>1166</v>
      </c>
      <c r="AP3231" s="106"/>
      <c r="AQ3231" s="106" t="s">
        <v>1036</v>
      </c>
      <c r="AR3231" s="106" t="s">
        <v>1020</v>
      </c>
      <c r="AS3231" s="106">
        <v>4231</v>
      </c>
    </row>
    <row r="3232" spans="40:45" x14ac:dyDescent="0.25">
      <c r="AN3232" s="106" t="s">
        <v>1161</v>
      </c>
      <c r="AO3232" s="106" t="s">
        <v>1166</v>
      </c>
      <c r="AP3232" s="106"/>
      <c r="AQ3232" s="106" t="s">
        <v>1037</v>
      </c>
      <c r="AR3232" s="106" t="s">
        <v>1020</v>
      </c>
      <c r="AS3232" s="106">
        <v>8060</v>
      </c>
    </row>
    <row r="3233" spans="40:45" x14ac:dyDescent="0.25">
      <c r="AN3233" s="106" t="s">
        <v>1161</v>
      </c>
      <c r="AO3233" s="106" t="s">
        <v>1166</v>
      </c>
      <c r="AP3233" s="106"/>
      <c r="AQ3233" s="106" t="s">
        <v>1038</v>
      </c>
      <c r="AR3233" s="106" t="s">
        <v>1020</v>
      </c>
      <c r="AS3233" s="106">
        <v>265953</v>
      </c>
    </row>
    <row r="3234" spans="40:45" x14ac:dyDescent="0.25">
      <c r="AN3234" s="106" t="s">
        <v>1161</v>
      </c>
      <c r="AO3234" s="106"/>
      <c r="AP3234" s="106"/>
      <c r="AQ3234" s="106" t="s">
        <v>3</v>
      </c>
      <c r="AR3234" s="106" t="s">
        <v>1020</v>
      </c>
      <c r="AS3234" s="106">
        <v>7479455</v>
      </c>
    </row>
    <row r="3235" spans="40:45" x14ac:dyDescent="0.25">
      <c r="AN3235" s="106" t="s">
        <v>1161</v>
      </c>
      <c r="AO3235" s="106" t="s">
        <v>1167</v>
      </c>
      <c r="AP3235" s="106"/>
      <c r="AQ3235" s="106" t="s">
        <v>1030</v>
      </c>
      <c r="AR3235" s="106" t="s">
        <v>1020</v>
      </c>
      <c r="AS3235" s="106">
        <v>578954</v>
      </c>
    </row>
    <row r="3236" spans="40:45" x14ac:dyDescent="0.25">
      <c r="AN3236" s="106" t="s">
        <v>1161</v>
      </c>
      <c r="AO3236" s="106" t="s">
        <v>1167</v>
      </c>
      <c r="AP3236" s="106"/>
      <c r="AQ3236" s="106" t="s">
        <v>1031</v>
      </c>
      <c r="AR3236" s="106" t="s">
        <v>1020</v>
      </c>
      <c r="AS3236" s="106">
        <v>40342</v>
      </c>
    </row>
    <row r="3237" spans="40:45" x14ac:dyDescent="0.25">
      <c r="AN3237" s="106" t="s">
        <v>1161</v>
      </c>
      <c r="AO3237" s="106" t="s">
        <v>1167</v>
      </c>
      <c r="AP3237" s="106"/>
      <c r="AQ3237" s="106" t="s">
        <v>1033</v>
      </c>
      <c r="AR3237" s="106" t="s">
        <v>1020</v>
      </c>
      <c r="AS3237" s="106">
        <v>10000</v>
      </c>
    </row>
    <row r="3238" spans="40:45" x14ac:dyDescent="0.25">
      <c r="AN3238" s="106" t="s">
        <v>1161</v>
      </c>
      <c r="AO3238" s="106" t="s">
        <v>1167</v>
      </c>
      <c r="AP3238" s="106"/>
      <c r="AQ3238" s="106" t="s">
        <v>1035</v>
      </c>
      <c r="AR3238" s="106" t="s">
        <v>1020</v>
      </c>
      <c r="AS3238" s="106">
        <v>15000</v>
      </c>
    </row>
    <row r="3239" spans="40:45" x14ac:dyDescent="0.25">
      <c r="AN3239" s="106" t="s">
        <v>1161</v>
      </c>
      <c r="AO3239" s="106" t="s">
        <v>1167</v>
      </c>
      <c r="AP3239" s="106"/>
      <c r="AQ3239" s="106" t="s">
        <v>1036</v>
      </c>
      <c r="AR3239" s="106" t="s">
        <v>1020</v>
      </c>
      <c r="AS3239" s="106">
        <v>16</v>
      </c>
    </row>
    <row r="3240" spans="40:45" x14ac:dyDescent="0.25">
      <c r="AN3240" s="106" t="s">
        <v>1161</v>
      </c>
      <c r="AO3240" s="106" t="s">
        <v>1167</v>
      </c>
      <c r="AP3240" s="106"/>
      <c r="AQ3240" s="106" t="s">
        <v>1038</v>
      </c>
      <c r="AR3240" s="106" t="s">
        <v>1020</v>
      </c>
      <c r="AS3240" s="106">
        <v>9547</v>
      </c>
    </row>
    <row r="3241" spans="40:45" x14ac:dyDescent="0.25">
      <c r="AN3241" s="106" t="s">
        <v>1161</v>
      </c>
      <c r="AO3241" s="106"/>
      <c r="AP3241" s="106"/>
      <c r="AQ3241" s="106" t="s">
        <v>3</v>
      </c>
      <c r="AR3241" s="106" t="s">
        <v>1020</v>
      </c>
      <c r="AS3241" s="106">
        <v>653859</v>
      </c>
    </row>
    <row r="3242" spans="40:45" x14ac:dyDescent="0.25">
      <c r="AN3242" s="106" t="s">
        <v>1163</v>
      </c>
      <c r="AO3242" s="106" t="s">
        <v>1166</v>
      </c>
      <c r="AP3242" s="106"/>
      <c r="AQ3242" s="106" t="s">
        <v>1030</v>
      </c>
      <c r="AR3242" s="106" t="s">
        <v>1020</v>
      </c>
      <c r="AS3242" s="106">
        <v>5857815</v>
      </c>
    </row>
    <row r="3243" spans="40:45" x14ac:dyDescent="0.25">
      <c r="AN3243" s="106" t="s">
        <v>1163</v>
      </c>
      <c r="AO3243" s="106" t="s">
        <v>1166</v>
      </c>
      <c r="AP3243" s="106"/>
      <c r="AQ3243" s="106" t="s">
        <v>1031</v>
      </c>
      <c r="AR3243" s="106" t="s">
        <v>1020</v>
      </c>
      <c r="AS3243" s="106">
        <v>231841</v>
      </c>
    </row>
    <row r="3244" spans="40:45" x14ac:dyDescent="0.25">
      <c r="AN3244" s="106" t="s">
        <v>1163</v>
      </c>
      <c r="AO3244" s="106" t="s">
        <v>1166</v>
      </c>
      <c r="AP3244" s="106"/>
      <c r="AQ3244" s="106" t="s">
        <v>1032</v>
      </c>
      <c r="AR3244" s="106" t="s">
        <v>1020</v>
      </c>
      <c r="AS3244" s="106">
        <v>56658</v>
      </c>
    </row>
    <row r="3245" spans="40:45" x14ac:dyDescent="0.25">
      <c r="AN3245" s="106" t="s">
        <v>1163</v>
      </c>
      <c r="AO3245" s="106" t="s">
        <v>1166</v>
      </c>
      <c r="AP3245" s="106"/>
      <c r="AQ3245" s="106" t="s">
        <v>1033</v>
      </c>
      <c r="AR3245" s="106" t="s">
        <v>1020</v>
      </c>
      <c r="AS3245" s="106">
        <v>903</v>
      </c>
    </row>
    <row r="3246" spans="40:45" x14ac:dyDescent="0.25">
      <c r="AN3246" s="106" t="s">
        <v>1163</v>
      </c>
      <c r="AO3246" s="106" t="s">
        <v>1166</v>
      </c>
      <c r="AP3246" s="106"/>
      <c r="AQ3246" s="106" t="s">
        <v>1034</v>
      </c>
      <c r="AR3246" s="106" t="s">
        <v>1020</v>
      </c>
      <c r="AS3246" s="106">
        <v>94</v>
      </c>
    </row>
    <row r="3247" spans="40:45" x14ac:dyDescent="0.25">
      <c r="AN3247" s="106" t="s">
        <v>1163</v>
      </c>
      <c r="AO3247" s="106" t="s">
        <v>1166</v>
      </c>
      <c r="AP3247" s="106"/>
      <c r="AQ3247" s="106" t="s">
        <v>1035</v>
      </c>
      <c r="AR3247" s="106" t="s">
        <v>1020</v>
      </c>
      <c r="AS3247" s="106">
        <v>2055</v>
      </c>
    </row>
    <row r="3248" spans="40:45" x14ac:dyDescent="0.25">
      <c r="AN3248" s="106" t="s">
        <v>1163</v>
      </c>
      <c r="AO3248" s="106" t="s">
        <v>1166</v>
      </c>
      <c r="AP3248" s="106"/>
      <c r="AQ3248" s="106" t="s">
        <v>1036</v>
      </c>
      <c r="AR3248" s="106" t="s">
        <v>1020</v>
      </c>
      <c r="AS3248" s="106">
        <v>1909</v>
      </c>
    </row>
    <row r="3249" spans="40:45" x14ac:dyDescent="0.25">
      <c r="AN3249" s="106" t="s">
        <v>1163</v>
      </c>
      <c r="AO3249" s="106"/>
      <c r="AP3249" s="106"/>
      <c r="AQ3249" s="106" t="s">
        <v>3</v>
      </c>
      <c r="AR3249" s="106" t="s">
        <v>1020</v>
      </c>
      <c r="AS3249" s="106">
        <v>6151275</v>
      </c>
    </row>
    <row r="3250" spans="40:45" x14ac:dyDescent="0.25">
      <c r="AN3250" s="106" t="s">
        <v>1163</v>
      </c>
      <c r="AO3250" s="106" t="s">
        <v>1167</v>
      </c>
      <c r="AP3250" s="106"/>
      <c r="AQ3250" s="106" t="s">
        <v>1030</v>
      </c>
      <c r="AR3250" s="106" t="s">
        <v>1020</v>
      </c>
      <c r="AS3250" s="106">
        <v>2115742</v>
      </c>
    </row>
    <row r="3251" spans="40:45" x14ac:dyDescent="0.25">
      <c r="AN3251" s="106" t="s">
        <v>1163</v>
      </c>
      <c r="AO3251" s="106" t="s">
        <v>1167</v>
      </c>
      <c r="AP3251" s="106"/>
      <c r="AQ3251" s="106" t="s">
        <v>1031</v>
      </c>
      <c r="AR3251" s="106" t="s">
        <v>1020</v>
      </c>
      <c r="AS3251" s="106">
        <v>66</v>
      </c>
    </row>
    <row r="3252" spans="40:45" x14ac:dyDescent="0.25">
      <c r="AN3252" s="106" t="s">
        <v>1163</v>
      </c>
      <c r="AO3252" s="106" t="s">
        <v>1167</v>
      </c>
      <c r="AP3252" s="106"/>
      <c r="AQ3252" s="106" t="s">
        <v>1032</v>
      </c>
      <c r="AR3252" s="106" t="s">
        <v>1020</v>
      </c>
      <c r="AS3252" s="106">
        <v>18886</v>
      </c>
    </row>
    <row r="3253" spans="40:45" x14ac:dyDescent="0.25">
      <c r="AN3253" s="106" t="s">
        <v>1163</v>
      </c>
      <c r="AO3253" s="106" t="s">
        <v>1167</v>
      </c>
      <c r="AP3253" s="106"/>
      <c r="AQ3253" s="106" t="s">
        <v>1036</v>
      </c>
      <c r="AR3253" s="106" t="s">
        <v>1020</v>
      </c>
      <c r="AS3253" s="106">
        <v>1</v>
      </c>
    </row>
    <row r="3254" spans="40:45" x14ac:dyDescent="0.25">
      <c r="AN3254" s="106" t="s">
        <v>1163</v>
      </c>
      <c r="AO3254" s="106"/>
      <c r="AP3254" s="106"/>
      <c r="AQ3254" s="106" t="s">
        <v>3</v>
      </c>
      <c r="AR3254" s="106" t="s">
        <v>1020</v>
      </c>
      <c r="AS3254" s="106">
        <v>2134695</v>
      </c>
    </row>
    <row r="3255" spans="40:45" x14ac:dyDescent="0.25">
      <c r="AN3255" s="106" t="s">
        <v>1172</v>
      </c>
      <c r="AO3255" s="106" t="s">
        <v>1166</v>
      </c>
      <c r="AP3255" s="106"/>
      <c r="AQ3255" s="106" t="s">
        <v>1030</v>
      </c>
      <c r="AR3255" s="106" t="s">
        <v>1020</v>
      </c>
      <c r="AS3255" s="106">
        <v>22012</v>
      </c>
    </row>
    <row r="3256" spans="40:45" x14ac:dyDescent="0.25">
      <c r="AN3256" s="106" t="s">
        <v>1172</v>
      </c>
      <c r="AO3256" s="106" t="s">
        <v>1166</v>
      </c>
      <c r="AP3256" s="106"/>
      <c r="AQ3256" s="106" t="s">
        <v>1033</v>
      </c>
      <c r="AR3256" s="106" t="s">
        <v>1020</v>
      </c>
      <c r="AS3256" s="106">
        <v>1250</v>
      </c>
    </row>
    <row r="3257" spans="40:45" x14ac:dyDescent="0.25">
      <c r="AN3257" s="106" t="s">
        <v>1172</v>
      </c>
      <c r="AO3257" s="106" t="s">
        <v>1166</v>
      </c>
      <c r="AP3257" s="106"/>
      <c r="AQ3257" s="106" t="s">
        <v>1034</v>
      </c>
      <c r="AR3257" s="106" t="s">
        <v>1020</v>
      </c>
      <c r="AS3257" s="106">
        <v>1155945</v>
      </c>
    </row>
    <row r="3258" spans="40:45" x14ac:dyDescent="0.25">
      <c r="AN3258" s="106" t="s">
        <v>1172</v>
      </c>
      <c r="AO3258" s="106" t="s">
        <v>1166</v>
      </c>
      <c r="AP3258" s="106"/>
      <c r="AQ3258" s="106" t="s">
        <v>1035</v>
      </c>
      <c r="AR3258" s="106" t="s">
        <v>1020</v>
      </c>
      <c r="AS3258" s="106">
        <v>2008</v>
      </c>
    </row>
    <row r="3259" spans="40:45" x14ac:dyDescent="0.25">
      <c r="AN3259" s="106" t="s">
        <v>1172</v>
      </c>
      <c r="AO3259" s="106" t="s">
        <v>1166</v>
      </c>
      <c r="AP3259" s="106"/>
      <c r="AQ3259" s="106" t="s">
        <v>1037</v>
      </c>
      <c r="AR3259" s="106" t="s">
        <v>1020</v>
      </c>
      <c r="AS3259" s="106">
        <v>3362690</v>
      </c>
    </row>
    <row r="3260" spans="40:45" x14ac:dyDescent="0.25">
      <c r="AN3260" s="106" t="s">
        <v>1172</v>
      </c>
      <c r="AO3260" s="106" t="s">
        <v>1166</v>
      </c>
      <c r="AP3260" s="106"/>
      <c r="AQ3260" s="106" t="s">
        <v>1038</v>
      </c>
      <c r="AR3260" s="106" t="s">
        <v>1020</v>
      </c>
      <c r="AS3260" s="106">
        <v>1732001</v>
      </c>
    </row>
    <row r="3261" spans="40:45" x14ac:dyDescent="0.25">
      <c r="AN3261" s="106" t="s">
        <v>1172</v>
      </c>
      <c r="AO3261" s="106"/>
      <c r="AP3261" s="106"/>
      <c r="AQ3261" s="106" t="s">
        <v>3</v>
      </c>
      <c r="AR3261" s="106" t="s">
        <v>1020</v>
      </c>
      <c r="AS3261" s="106">
        <v>6275907</v>
      </c>
    </row>
    <row r="3262" spans="40:45" x14ac:dyDescent="0.25">
      <c r="AN3262" s="106" t="s">
        <v>1172</v>
      </c>
      <c r="AO3262" s="106" t="s">
        <v>1167</v>
      </c>
      <c r="AP3262" s="106"/>
      <c r="AQ3262" s="106" t="s">
        <v>1030</v>
      </c>
      <c r="AR3262" s="106" t="s">
        <v>1020</v>
      </c>
      <c r="AS3262" s="106">
        <v>591</v>
      </c>
    </row>
    <row r="3263" spans="40:45" x14ac:dyDescent="0.25">
      <c r="AN3263" s="106" t="s">
        <v>1172</v>
      </c>
      <c r="AO3263" s="106" t="s">
        <v>1167</v>
      </c>
      <c r="AP3263" s="106"/>
      <c r="AQ3263" s="106" t="s">
        <v>1031</v>
      </c>
      <c r="AR3263" s="106" t="s">
        <v>1020</v>
      </c>
      <c r="AS3263" s="106">
        <v>81387</v>
      </c>
    </row>
    <row r="3264" spans="40:45" x14ac:dyDescent="0.25">
      <c r="AN3264" s="106" t="s">
        <v>1172</v>
      </c>
      <c r="AO3264" s="106" t="s">
        <v>1167</v>
      </c>
      <c r="AP3264" s="106"/>
      <c r="AQ3264" s="106" t="s">
        <v>1033</v>
      </c>
      <c r="AR3264" s="106" t="s">
        <v>1020</v>
      </c>
      <c r="AS3264" s="106">
        <v>7</v>
      </c>
    </row>
    <row r="3265" spans="40:45" x14ac:dyDescent="0.25">
      <c r="AN3265" s="106" t="s">
        <v>1172</v>
      </c>
      <c r="AO3265" s="106" t="s">
        <v>1167</v>
      </c>
      <c r="AP3265" s="106"/>
      <c r="AQ3265" s="106" t="s">
        <v>1034</v>
      </c>
      <c r="AR3265" s="106" t="s">
        <v>1020</v>
      </c>
      <c r="AS3265" s="106">
        <v>994435</v>
      </c>
    </row>
    <row r="3266" spans="40:45" x14ac:dyDescent="0.25">
      <c r="AN3266" s="106" t="s">
        <v>1172</v>
      </c>
      <c r="AO3266" s="106" t="s">
        <v>1167</v>
      </c>
      <c r="AP3266" s="106"/>
      <c r="AQ3266" s="106" t="s">
        <v>1035</v>
      </c>
      <c r="AR3266" s="106" t="s">
        <v>1020</v>
      </c>
      <c r="AS3266" s="106">
        <v>2678</v>
      </c>
    </row>
    <row r="3267" spans="40:45" x14ac:dyDescent="0.25">
      <c r="AN3267" s="106" t="s">
        <v>1172</v>
      </c>
      <c r="AO3267" s="106" t="s">
        <v>1167</v>
      </c>
      <c r="AP3267" s="106"/>
      <c r="AQ3267" s="106" t="s">
        <v>1037</v>
      </c>
      <c r="AR3267" s="106" t="s">
        <v>1020</v>
      </c>
      <c r="AS3267" s="106">
        <v>1534912</v>
      </c>
    </row>
    <row r="3268" spans="40:45" x14ac:dyDescent="0.25">
      <c r="AN3268" s="106" t="s">
        <v>1172</v>
      </c>
      <c r="AO3268" s="106" t="s">
        <v>1167</v>
      </c>
      <c r="AP3268" s="106"/>
      <c r="AQ3268" s="106" t="s">
        <v>1038</v>
      </c>
      <c r="AR3268" s="106" t="s">
        <v>1020</v>
      </c>
      <c r="AS3268" s="106">
        <v>987977</v>
      </c>
    </row>
    <row r="3269" spans="40:45" x14ac:dyDescent="0.25">
      <c r="AN3269" s="106" t="s">
        <v>1172</v>
      </c>
      <c r="AO3269" s="106"/>
      <c r="AP3269" s="106"/>
      <c r="AQ3269" s="106" t="s">
        <v>3</v>
      </c>
      <c r="AR3269" s="106" t="s">
        <v>1020</v>
      </c>
      <c r="AS3269" s="106">
        <v>3601988</v>
      </c>
    </row>
    <row r="3270" spans="40:45" x14ac:dyDescent="0.25">
      <c r="AN3270" s="106" t="s">
        <v>1173</v>
      </c>
      <c r="AO3270" s="106" t="s">
        <v>1166</v>
      </c>
      <c r="AP3270" s="106"/>
      <c r="AQ3270" s="106" t="s">
        <v>1030</v>
      </c>
      <c r="AR3270" s="106" t="s">
        <v>1020</v>
      </c>
      <c r="AS3270" s="106">
        <v>616</v>
      </c>
    </row>
    <row r="3271" spans="40:45" x14ac:dyDescent="0.25">
      <c r="AN3271" s="106" t="s">
        <v>1173</v>
      </c>
      <c r="AO3271" s="106" t="s">
        <v>1166</v>
      </c>
      <c r="AP3271" s="106"/>
      <c r="AQ3271" s="106" t="s">
        <v>1031</v>
      </c>
      <c r="AR3271" s="106" t="s">
        <v>1020</v>
      </c>
      <c r="AS3271" s="106">
        <v>10019</v>
      </c>
    </row>
    <row r="3272" spans="40:45" x14ac:dyDescent="0.25">
      <c r="AN3272" s="106" t="s">
        <v>1173</v>
      </c>
      <c r="AO3272" s="106" t="s">
        <v>1166</v>
      </c>
      <c r="AP3272" s="106"/>
      <c r="AQ3272" s="106" t="s">
        <v>1032</v>
      </c>
      <c r="AR3272" s="106" t="s">
        <v>1020</v>
      </c>
      <c r="AS3272" s="106">
        <v>407815</v>
      </c>
    </row>
    <row r="3273" spans="40:45" x14ac:dyDescent="0.25">
      <c r="AN3273" s="106" t="s">
        <v>1173</v>
      </c>
      <c r="AO3273" s="106" t="s">
        <v>1166</v>
      </c>
      <c r="AP3273" s="106"/>
      <c r="AQ3273" s="106" t="s">
        <v>1033</v>
      </c>
      <c r="AR3273" s="106" t="s">
        <v>1020</v>
      </c>
      <c r="AS3273" s="106">
        <v>148212</v>
      </c>
    </row>
    <row r="3274" spans="40:45" x14ac:dyDescent="0.25">
      <c r="AN3274" s="106" t="s">
        <v>1173</v>
      </c>
      <c r="AO3274" s="106" t="s">
        <v>1166</v>
      </c>
      <c r="AP3274" s="106"/>
      <c r="AQ3274" s="106" t="s">
        <v>1034</v>
      </c>
      <c r="AR3274" s="106" t="s">
        <v>1020</v>
      </c>
      <c r="AS3274" s="106">
        <v>131687</v>
      </c>
    </row>
    <row r="3275" spans="40:45" x14ac:dyDescent="0.25">
      <c r="AN3275" s="106" t="s">
        <v>1173</v>
      </c>
      <c r="AO3275" s="106" t="s">
        <v>1166</v>
      </c>
      <c r="AP3275" s="106"/>
      <c r="AQ3275" s="106" t="s">
        <v>1035</v>
      </c>
      <c r="AR3275" s="106" t="s">
        <v>1020</v>
      </c>
      <c r="AS3275" s="106">
        <v>129666</v>
      </c>
    </row>
    <row r="3276" spans="40:45" x14ac:dyDescent="0.25">
      <c r="AN3276" s="106" t="s">
        <v>1173</v>
      </c>
      <c r="AO3276" s="106" t="s">
        <v>1166</v>
      </c>
      <c r="AP3276" s="106"/>
      <c r="AQ3276" s="106" t="s">
        <v>1036</v>
      </c>
      <c r="AR3276" s="106" t="s">
        <v>1020</v>
      </c>
      <c r="AS3276" s="106">
        <v>7699</v>
      </c>
    </row>
    <row r="3277" spans="40:45" x14ac:dyDescent="0.25">
      <c r="AN3277" s="106" t="s">
        <v>1173</v>
      </c>
      <c r="AO3277" s="106" t="s">
        <v>1166</v>
      </c>
      <c r="AP3277" s="106"/>
      <c r="AQ3277" s="106" t="s">
        <v>1037</v>
      </c>
      <c r="AR3277" s="106" t="s">
        <v>1020</v>
      </c>
      <c r="AS3277" s="106">
        <v>73023</v>
      </c>
    </row>
    <row r="3278" spans="40:45" x14ac:dyDescent="0.25">
      <c r="AN3278" s="106" t="s">
        <v>1173</v>
      </c>
      <c r="AO3278" s="106" t="s">
        <v>1166</v>
      </c>
      <c r="AP3278" s="106"/>
      <c r="AQ3278" s="106" t="s">
        <v>1038</v>
      </c>
      <c r="AR3278" s="106" t="s">
        <v>1020</v>
      </c>
      <c r="AS3278" s="106">
        <v>65525</v>
      </c>
    </row>
    <row r="3279" spans="40:45" x14ac:dyDescent="0.25">
      <c r="AN3279" s="106" t="s">
        <v>1173</v>
      </c>
      <c r="AO3279" s="106"/>
      <c r="AP3279" s="106"/>
      <c r="AQ3279" s="106" t="s">
        <v>3</v>
      </c>
      <c r="AR3279" s="106" t="s">
        <v>1020</v>
      </c>
      <c r="AS3279" s="106">
        <v>974261</v>
      </c>
    </row>
    <row r="3280" spans="40:45" x14ac:dyDescent="0.25">
      <c r="AN3280" s="106" t="s">
        <v>1173</v>
      </c>
      <c r="AO3280" s="106" t="s">
        <v>1167</v>
      </c>
      <c r="AP3280" s="106"/>
      <c r="AQ3280" s="106" t="s">
        <v>1030</v>
      </c>
      <c r="AR3280" s="106" t="s">
        <v>1020</v>
      </c>
      <c r="AS3280" s="106">
        <v>4829</v>
      </c>
    </row>
    <row r="3281" spans="40:45" x14ac:dyDescent="0.25">
      <c r="AN3281" s="106" t="s">
        <v>1173</v>
      </c>
      <c r="AO3281" s="106" t="s">
        <v>1167</v>
      </c>
      <c r="AP3281" s="106"/>
      <c r="AQ3281" s="106" t="s">
        <v>1031</v>
      </c>
      <c r="AR3281" s="106" t="s">
        <v>1020</v>
      </c>
      <c r="AS3281" s="106">
        <v>2406</v>
      </c>
    </row>
    <row r="3282" spans="40:45" x14ac:dyDescent="0.25">
      <c r="AN3282" s="106" t="s">
        <v>1173</v>
      </c>
      <c r="AO3282" s="106" t="s">
        <v>1167</v>
      </c>
      <c r="AP3282" s="106"/>
      <c r="AQ3282" s="106" t="s">
        <v>1032</v>
      </c>
      <c r="AR3282" s="106" t="s">
        <v>1020</v>
      </c>
      <c r="AS3282" s="106">
        <v>522424</v>
      </c>
    </row>
    <row r="3283" spans="40:45" x14ac:dyDescent="0.25">
      <c r="AN3283" s="106" t="s">
        <v>1173</v>
      </c>
      <c r="AO3283" s="106" t="s">
        <v>1167</v>
      </c>
      <c r="AP3283" s="106"/>
      <c r="AQ3283" s="106" t="s">
        <v>1033</v>
      </c>
      <c r="AR3283" s="106" t="s">
        <v>1020</v>
      </c>
      <c r="AS3283" s="106">
        <v>258113</v>
      </c>
    </row>
    <row r="3284" spans="40:45" x14ac:dyDescent="0.25">
      <c r="AN3284" s="106" t="s">
        <v>1173</v>
      </c>
      <c r="AO3284" s="106" t="s">
        <v>1167</v>
      </c>
      <c r="AP3284" s="106"/>
      <c r="AQ3284" s="106" t="s">
        <v>1034</v>
      </c>
      <c r="AR3284" s="106" t="s">
        <v>1020</v>
      </c>
      <c r="AS3284" s="106">
        <v>18458</v>
      </c>
    </row>
    <row r="3285" spans="40:45" x14ac:dyDescent="0.25">
      <c r="AN3285" s="106" t="s">
        <v>1173</v>
      </c>
      <c r="AO3285" s="106" t="s">
        <v>1167</v>
      </c>
      <c r="AP3285" s="106"/>
      <c r="AQ3285" s="106" t="s">
        <v>1035</v>
      </c>
      <c r="AR3285" s="106" t="s">
        <v>1020</v>
      </c>
      <c r="AS3285" s="106">
        <v>124535</v>
      </c>
    </row>
    <row r="3286" spans="40:45" x14ac:dyDescent="0.25">
      <c r="AN3286" s="106" t="s">
        <v>1173</v>
      </c>
      <c r="AO3286" s="106" t="s">
        <v>1167</v>
      </c>
      <c r="AP3286" s="106"/>
      <c r="AQ3286" s="106" t="s">
        <v>1036</v>
      </c>
      <c r="AR3286" s="106" t="s">
        <v>1020</v>
      </c>
      <c r="AS3286" s="106">
        <v>4917</v>
      </c>
    </row>
    <row r="3287" spans="40:45" x14ac:dyDescent="0.25">
      <c r="AN3287" s="106" t="s">
        <v>1173</v>
      </c>
      <c r="AO3287" s="106" t="s">
        <v>1167</v>
      </c>
      <c r="AP3287" s="106"/>
      <c r="AQ3287" s="106" t="s">
        <v>1037</v>
      </c>
      <c r="AR3287" s="106" t="s">
        <v>1020</v>
      </c>
      <c r="AS3287" s="106">
        <v>21205</v>
      </c>
    </row>
    <row r="3288" spans="40:45" x14ac:dyDescent="0.25">
      <c r="AN3288" s="106" t="s">
        <v>1173</v>
      </c>
      <c r="AO3288" s="106" t="s">
        <v>1167</v>
      </c>
      <c r="AP3288" s="106"/>
      <c r="AQ3288" s="106" t="s">
        <v>1038</v>
      </c>
      <c r="AR3288" s="106" t="s">
        <v>1020</v>
      </c>
      <c r="AS3288" s="106">
        <v>40756</v>
      </c>
    </row>
    <row r="3289" spans="40:45" x14ac:dyDescent="0.25">
      <c r="AN3289" s="106" t="s">
        <v>1173</v>
      </c>
      <c r="AO3289" s="106"/>
      <c r="AP3289" s="106"/>
      <c r="AQ3289" s="106" t="s">
        <v>3</v>
      </c>
      <c r="AR3289" s="106" t="s">
        <v>1020</v>
      </c>
      <c r="AS3289" s="106">
        <v>997645</v>
      </c>
    </row>
    <row r="3290" spans="40:45" x14ac:dyDescent="0.25">
      <c r="AN3290" s="106" t="s">
        <v>1011</v>
      </c>
      <c r="AO3290" s="106" t="s">
        <v>1144</v>
      </c>
      <c r="AP3290" s="106" t="s">
        <v>907</v>
      </c>
      <c r="AQ3290" s="106" t="s">
        <v>1030</v>
      </c>
      <c r="AR3290" s="106" t="s">
        <v>1087</v>
      </c>
      <c r="AS3290" s="106">
        <v>6197</v>
      </c>
    </row>
    <row r="3291" spans="40:45" x14ac:dyDescent="0.25">
      <c r="AN3291" s="106" t="s">
        <v>1011</v>
      </c>
      <c r="AO3291" s="106" t="s">
        <v>1144</v>
      </c>
      <c r="AP3291" s="106" t="s">
        <v>907</v>
      </c>
      <c r="AQ3291" s="106" t="s">
        <v>1031</v>
      </c>
      <c r="AR3291" s="106" t="s">
        <v>1087</v>
      </c>
      <c r="AS3291" s="106">
        <v>862</v>
      </c>
    </row>
    <row r="3292" spans="40:45" x14ac:dyDescent="0.25">
      <c r="AN3292" s="106" t="s">
        <v>1011</v>
      </c>
      <c r="AO3292" s="106" t="s">
        <v>1144</v>
      </c>
      <c r="AP3292" s="106" t="s">
        <v>907</v>
      </c>
      <c r="AQ3292" s="106" t="s">
        <v>1032</v>
      </c>
      <c r="AR3292" s="106" t="s">
        <v>1087</v>
      </c>
      <c r="AS3292" s="106">
        <v>8706</v>
      </c>
    </row>
    <row r="3293" spans="40:45" x14ac:dyDescent="0.25">
      <c r="AN3293" s="106" t="s">
        <v>1011</v>
      </c>
      <c r="AO3293" s="106" t="s">
        <v>1144</v>
      </c>
      <c r="AP3293" s="106" t="s">
        <v>907</v>
      </c>
      <c r="AQ3293" s="106" t="s">
        <v>1033</v>
      </c>
      <c r="AR3293" s="106" t="s">
        <v>1087</v>
      </c>
      <c r="AS3293" s="106">
        <v>641</v>
      </c>
    </row>
    <row r="3294" spans="40:45" x14ac:dyDescent="0.25">
      <c r="AN3294" s="106" t="s">
        <v>1011</v>
      </c>
      <c r="AO3294" s="106" t="s">
        <v>1144</v>
      </c>
      <c r="AP3294" s="106" t="s">
        <v>907</v>
      </c>
      <c r="AQ3294" s="106" t="s">
        <v>1034</v>
      </c>
      <c r="AR3294" s="106" t="s">
        <v>1087</v>
      </c>
      <c r="AS3294" s="106">
        <v>658</v>
      </c>
    </row>
    <row r="3295" spans="40:45" x14ac:dyDescent="0.25">
      <c r="AN3295" s="106" t="s">
        <v>1011</v>
      </c>
      <c r="AO3295" s="106" t="s">
        <v>1144</v>
      </c>
      <c r="AP3295" s="106" t="s">
        <v>907</v>
      </c>
      <c r="AQ3295" s="106" t="s">
        <v>1035</v>
      </c>
      <c r="AR3295" s="106" t="s">
        <v>1087</v>
      </c>
      <c r="AS3295" s="106">
        <v>56301</v>
      </c>
    </row>
    <row r="3296" spans="40:45" x14ac:dyDescent="0.25">
      <c r="AN3296" s="106" t="s">
        <v>1011</v>
      </c>
      <c r="AO3296" s="106" t="s">
        <v>1144</v>
      </c>
      <c r="AP3296" s="106" t="s">
        <v>907</v>
      </c>
      <c r="AQ3296" s="106" t="s">
        <v>1036</v>
      </c>
      <c r="AR3296" s="106" t="s">
        <v>1087</v>
      </c>
      <c r="AS3296" s="106">
        <v>6145</v>
      </c>
    </row>
    <row r="3297" spans="40:45" x14ac:dyDescent="0.25">
      <c r="AN3297" s="106" t="s">
        <v>1011</v>
      </c>
      <c r="AO3297" s="106" t="s">
        <v>1144</v>
      </c>
      <c r="AP3297" s="106" t="s">
        <v>907</v>
      </c>
      <c r="AQ3297" s="106" t="s">
        <v>1037</v>
      </c>
      <c r="AR3297" s="106" t="s">
        <v>1087</v>
      </c>
      <c r="AS3297" s="106">
        <v>3138</v>
      </c>
    </row>
    <row r="3298" spans="40:45" x14ac:dyDescent="0.25">
      <c r="AN3298" s="106" t="s">
        <v>1011</v>
      </c>
      <c r="AO3298" s="106" t="s">
        <v>1144</v>
      </c>
      <c r="AP3298" s="106" t="s">
        <v>907</v>
      </c>
      <c r="AQ3298" s="106" t="s">
        <v>1038</v>
      </c>
      <c r="AR3298" s="106" t="s">
        <v>1087</v>
      </c>
      <c r="AS3298" s="106">
        <v>4439</v>
      </c>
    </row>
    <row r="3299" spans="40:45" x14ac:dyDescent="0.25">
      <c r="AN3299" s="106" t="s">
        <v>1011</v>
      </c>
      <c r="AO3299" s="106"/>
      <c r="AP3299" s="106"/>
      <c r="AQ3299" s="106" t="s">
        <v>3</v>
      </c>
      <c r="AR3299" s="106" t="s">
        <v>1087</v>
      </c>
      <c r="AS3299" s="106">
        <v>87087</v>
      </c>
    </row>
    <row r="3300" spans="40:45" x14ac:dyDescent="0.25">
      <c r="AN3300" s="106" t="s">
        <v>1011</v>
      </c>
      <c r="AO3300" s="106" t="s">
        <v>1144</v>
      </c>
      <c r="AP3300" s="106" t="s">
        <v>1174</v>
      </c>
      <c r="AQ3300" s="106" t="s">
        <v>1030</v>
      </c>
      <c r="AR3300" s="106" t="s">
        <v>1087</v>
      </c>
      <c r="AS3300" s="106">
        <v>2095</v>
      </c>
    </row>
    <row r="3301" spans="40:45" x14ac:dyDescent="0.25">
      <c r="AN3301" s="106" t="s">
        <v>1011</v>
      </c>
      <c r="AO3301" s="106" t="s">
        <v>1144</v>
      </c>
      <c r="AP3301" s="106" t="s">
        <v>1174</v>
      </c>
      <c r="AQ3301" s="106" t="s">
        <v>1031</v>
      </c>
      <c r="AR3301" s="106" t="s">
        <v>1087</v>
      </c>
      <c r="AS3301" s="106">
        <v>862</v>
      </c>
    </row>
    <row r="3302" spans="40:45" x14ac:dyDescent="0.25">
      <c r="AN3302" s="106" t="s">
        <v>1011</v>
      </c>
      <c r="AO3302" s="106" t="s">
        <v>1144</v>
      </c>
      <c r="AP3302" s="106" t="s">
        <v>1174</v>
      </c>
      <c r="AQ3302" s="106" t="s">
        <v>1032</v>
      </c>
      <c r="AR3302" s="106" t="s">
        <v>1087</v>
      </c>
      <c r="AS3302" s="106">
        <v>4547</v>
      </c>
    </row>
    <row r="3303" spans="40:45" x14ac:dyDescent="0.25">
      <c r="AN3303" s="106" t="s">
        <v>1011</v>
      </c>
      <c r="AO3303" s="106" t="s">
        <v>1144</v>
      </c>
      <c r="AP3303" s="106" t="s">
        <v>1174</v>
      </c>
      <c r="AQ3303" s="106" t="s">
        <v>1033</v>
      </c>
      <c r="AR3303" s="106" t="s">
        <v>1087</v>
      </c>
      <c r="AS3303" s="106">
        <v>466</v>
      </c>
    </row>
    <row r="3304" spans="40:45" x14ac:dyDescent="0.25">
      <c r="AN3304" s="106" t="s">
        <v>1011</v>
      </c>
      <c r="AO3304" s="106" t="s">
        <v>1144</v>
      </c>
      <c r="AP3304" s="106" t="s">
        <v>1174</v>
      </c>
      <c r="AQ3304" s="106" t="s">
        <v>1034</v>
      </c>
      <c r="AR3304" s="106" t="s">
        <v>1087</v>
      </c>
      <c r="AS3304" s="106">
        <v>395</v>
      </c>
    </row>
    <row r="3305" spans="40:45" x14ac:dyDescent="0.25">
      <c r="AN3305" s="106" t="s">
        <v>1011</v>
      </c>
      <c r="AO3305" s="106" t="s">
        <v>1144</v>
      </c>
      <c r="AP3305" s="106" t="s">
        <v>1174</v>
      </c>
      <c r="AQ3305" s="106" t="s">
        <v>1035</v>
      </c>
      <c r="AR3305" s="106" t="s">
        <v>1087</v>
      </c>
      <c r="AS3305" s="106">
        <v>43572</v>
      </c>
    </row>
    <row r="3306" spans="40:45" x14ac:dyDescent="0.25">
      <c r="AN3306" s="106" t="s">
        <v>1011</v>
      </c>
      <c r="AO3306" s="106" t="s">
        <v>1144</v>
      </c>
      <c r="AP3306" s="106" t="s">
        <v>1174</v>
      </c>
      <c r="AQ3306" s="106" t="s">
        <v>1036</v>
      </c>
      <c r="AR3306" s="106" t="s">
        <v>1087</v>
      </c>
      <c r="AS3306" s="106">
        <v>6132</v>
      </c>
    </row>
    <row r="3307" spans="40:45" x14ac:dyDescent="0.25">
      <c r="AN3307" s="106" t="s">
        <v>1011</v>
      </c>
      <c r="AO3307" s="106" t="s">
        <v>1144</v>
      </c>
      <c r="AP3307" s="106" t="s">
        <v>1174</v>
      </c>
      <c r="AQ3307" s="106" t="s">
        <v>1037</v>
      </c>
      <c r="AR3307" s="106" t="s">
        <v>1087</v>
      </c>
      <c r="AS3307" s="106">
        <v>3138</v>
      </c>
    </row>
    <row r="3308" spans="40:45" x14ac:dyDescent="0.25">
      <c r="AN3308" s="106" t="s">
        <v>1011</v>
      </c>
      <c r="AO3308" s="106" t="s">
        <v>1144</v>
      </c>
      <c r="AP3308" s="106" t="s">
        <v>1174</v>
      </c>
      <c r="AQ3308" s="106" t="s">
        <v>1038</v>
      </c>
      <c r="AR3308" s="106" t="s">
        <v>1087</v>
      </c>
      <c r="AS3308" s="106">
        <v>1537</v>
      </c>
    </row>
    <row r="3309" spans="40:45" x14ac:dyDescent="0.25">
      <c r="AN3309" s="106" t="s">
        <v>1011</v>
      </c>
      <c r="AO3309" s="106"/>
      <c r="AP3309" s="106"/>
      <c r="AQ3309" s="106" t="s">
        <v>3</v>
      </c>
      <c r="AR3309" s="106" t="s">
        <v>1087</v>
      </c>
      <c r="AS3309" s="106">
        <v>62745</v>
      </c>
    </row>
    <row r="3310" spans="40:45" x14ac:dyDescent="0.25">
      <c r="AN3310" s="106" t="s">
        <v>1011</v>
      </c>
      <c r="AO3310" s="106" t="s">
        <v>1144</v>
      </c>
      <c r="AP3310" s="106" t="s">
        <v>1175</v>
      </c>
      <c r="AQ3310" s="106" t="s">
        <v>1030</v>
      </c>
      <c r="AR3310" s="106" t="s">
        <v>1087</v>
      </c>
      <c r="AS3310" s="106">
        <v>2244</v>
      </c>
    </row>
    <row r="3311" spans="40:45" x14ac:dyDescent="0.25">
      <c r="AN3311" s="106" t="s">
        <v>1011</v>
      </c>
      <c r="AO3311" s="106" t="s">
        <v>1144</v>
      </c>
      <c r="AP3311" s="106" t="s">
        <v>1175</v>
      </c>
      <c r="AQ3311" s="106" t="s">
        <v>1032</v>
      </c>
      <c r="AR3311" s="106" t="s">
        <v>1087</v>
      </c>
      <c r="AS3311" s="106">
        <v>3917</v>
      </c>
    </row>
    <row r="3312" spans="40:45" x14ac:dyDescent="0.25">
      <c r="AN3312" s="106" t="s">
        <v>1011</v>
      </c>
      <c r="AO3312" s="106" t="s">
        <v>1144</v>
      </c>
      <c r="AP3312" s="106" t="s">
        <v>1175</v>
      </c>
      <c r="AQ3312" s="106" t="s">
        <v>1033</v>
      </c>
      <c r="AR3312" s="106" t="s">
        <v>1087</v>
      </c>
      <c r="AS3312" s="106">
        <v>61</v>
      </c>
    </row>
    <row r="3313" spans="40:45" x14ac:dyDescent="0.25">
      <c r="AN3313" s="106" t="s">
        <v>1011</v>
      </c>
      <c r="AO3313" s="106" t="s">
        <v>1144</v>
      </c>
      <c r="AP3313" s="106" t="s">
        <v>1175</v>
      </c>
      <c r="AQ3313" s="106" t="s">
        <v>1034</v>
      </c>
      <c r="AR3313" s="106" t="s">
        <v>1087</v>
      </c>
      <c r="AS3313" s="106">
        <v>263</v>
      </c>
    </row>
    <row r="3314" spans="40:45" x14ac:dyDescent="0.25">
      <c r="AN3314" s="106" t="s">
        <v>1011</v>
      </c>
      <c r="AO3314" s="106" t="s">
        <v>1144</v>
      </c>
      <c r="AP3314" s="106" t="s">
        <v>1175</v>
      </c>
      <c r="AQ3314" s="106" t="s">
        <v>1035</v>
      </c>
      <c r="AR3314" s="106" t="s">
        <v>1087</v>
      </c>
      <c r="AS3314" s="106">
        <v>12729</v>
      </c>
    </row>
    <row r="3315" spans="40:45" x14ac:dyDescent="0.25">
      <c r="AN3315" s="106" t="s">
        <v>1011</v>
      </c>
      <c r="AO3315" s="106" t="s">
        <v>1144</v>
      </c>
      <c r="AP3315" s="106" t="s">
        <v>1175</v>
      </c>
      <c r="AQ3315" s="106" t="s">
        <v>1036</v>
      </c>
      <c r="AR3315" s="106" t="s">
        <v>1087</v>
      </c>
      <c r="AS3315" s="106">
        <v>10</v>
      </c>
    </row>
    <row r="3316" spans="40:45" x14ac:dyDescent="0.25">
      <c r="AN3316" s="106" t="s">
        <v>1011</v>
      </c>
      <c r="AO3316" s="106" t="s">
        <v>1144</v>
      </c>
      <c r="AP3316" s="106" t="s">
        <v>1175</v>
      </c>
      <c r="AQ3316" s="106" t="s">
        <v>1038</v>
      </c>
      <c r="AR3316" s="106" t="s">
        <v>1087</v>
      </c>
      <c r="AS3316" s="106">
        <v>1363</v>
      </c>
    </row>
    <row r="3317" spans="40:45" x14ac:dyDescent="0.25">
      <c r="AN3317" s="106" t="s">
        <v>1011</v>
      </c>
      <c r="AO3317" s="106"/>
      <c r="AP3317" s="106"/>
      <c r="AQ3317" s="106" t="s">
        <v>3</v>
      </c>
      <c r="AR3317" s="106" t="s">
        <v>1087</v>
      </c>
      <c r="AS3317" s="106">
        <v>20588</v>
      </c>
    </row>
    <row r="3318" spans="40:45" x14ac:dyDescent="0.25">
      <c r="AN3318" s="106" t="s">
        <v>1011</v>
      </c>
      <c r="AO3318" s="106" t="s">
        <v>1144</v>
      </c>
      <c r="AP3318" s="106" t="s">
        <v>1176</v>
      </c>
      <c r="AQ3318" s="106" t="s">
        <v>1030</v>
      </c>
      <c r="AR3318" s="106" t="s">
        <v>1087</v>
      </c>
      <c r="AS3318" s="106">
        <v>1237</v>
      </c>
    </row>
    <row r="3319" spans="40:45" x14ac:dyDescent="0.25">
      <c r="AN3319" s="106" t="s">
        <v>1011</v>
      </c>
      <c r="AO3319" s="106" t="s">
        <v>1144</v>
      </c>
      <c r="AP3319" s="106" t="s">
        <v>1176</v>
      </c>
      <c r="AQ3319" s="106" t="s">
        <v>1032</v>
      </c>
      <c r="AR3319" s="106" t="s">
        <v>1087</v>
      </c>
      <c r="AS3319" s="106">
        <v>226</v>
      </c>
    </row>
    <row r="3320" spans="40:45" x14ac:dyDescent="0.25">
      <c r="AN3320" s="106" t="s">
        <v>1011</v>
      </c>
      <c r="AO3320" s="106" t="s">
        <v>1144</v>
      </c>
      <c r="AP3320" s="106" t="s">
        <v>1176</v>
      </c>
      <c r="AQ3320" s="106" t="s">
        <v>1038</v>
      </c>
      <c r="AR3320" s="106" t="s">
        <v>1087</v>
      </c>
      <c r="AS3320" s="106">
        <v>1268</v>
      </c>
    </row>
    <row r="3321" spans="40:45" x14ac:dyDescent="0.25">
      <c r="AN3321" s="106" t="s">
        <v>1011</v>
      </c>
      <c r="AO3321" s="106"/>
      <c r="AP3321" s="106"/>
      <c r="AQ3321" s="106" t="s">
        <v>3</v>
      </c>
      <c r="AR3321" s="106" t="s">
        <v>1087</v>
      </c>
      <c r="AS3321" s="106">
        <v>2731</v>
      </c>
    </row>
    <row r="3322" spans="40:45" x14ac:dyDescent="0.25">
      <c r="AN3322" s="106" t="s">
        <v>1011</v>
      </c>
      <c r="AO3322" s="106" t="s">
        <v>1144</v>
      </c>
      <c r="AP3322" s="106" t="s">
        <v>1177</v>
      </c>
      <c r="AQ3322" s="106" t="s">
        <v>1030</v>
      </c>
      <c r="AR3322" s="106" t="s">
        <v>1087</v>
      </c>
      <c r="AS3322" s="106">
        <v>543</v>
      </c>
    </row>
    <row r="3323" spans="40:45" x14ac:dyDescent="0.25">
      <c r="AN3323" s="106" t="s">
        <v>1011</v>
      </c>
      <c r="AO3323" s="106"/>
      <c r="AP3323" s="106"/>
      <c r="AQ3323" s="106" t="s">
        <v>3</v>
      </c>
      <c r="AR3323" s="106" t="s">
        <v>1087</v>
      </c>
      <c r="AS3323" s="106">
        <v>543</v>
      </c>
    </row>
    <row r="3324" spans="40:45" x14ac:dyDescent="0.25">
      <c r="AN3324" s="106" t="s">
        <v>1011</v>
      </c>
      <c r="AO3324" s="106" t="s">
        <v>1144</v>
      </c>
      <c r="AP3324" s="106" t="s">
        <v>1178</v>
      </c>
      <c r="AQ3324" s="106" t="s">
        <v>1030</v>
      </c>
      <c r="AR3324" s="106" t="s">
        <v>1087</v>
      </c>
      <c r="AS3324" s="106">
        <v>78</v>
      </c>
    </row>
    <row r="3325" spans="40:45" x14ac:dyDescent="0.25">
      <c r="AN3325" s="106" t="s">
        <v>1011</v>
      </c>
      <c r="AO3325" s="106" t="s">
        <v>1144</v>
      </c>
      <c r="AP3325" s="106" t="s">
        <v>1178</v>
      </c>
      <c r="AQ3325" s="106" t="s">
        <v>1032</v>
      </c>
      <c r="AR3325" s="106" t="s">
        <v>1087</v>
      </c>
      <c r="AS3325" s="106">
        <v>16</v>
      </c>
    </row>
    <row r="3326" spans="40:45" x14ac:dyDescent="0.25">
      <c r="AN3326" s="106" t="s">
        <v>1011</v>
      </c>
      <c r="AO3326" s="106" t="s">
        <v>1144</v>
      </c>
      <c r="AP3326" s="106" t="s">
        <v>1178</v>
      </c>
      <c r="AQ3326" s="106" t="s">
        <v>1033</v>
      </c>
      <c r="AR3326" s="106" t="s">
        <v>1087</v>
      </c>
      <c r="AS3326" s="106">
        <v>114</v>
      </c>
    </row>
    <row r="3327" spans="40:45" x14ac:dyDescent="0.25">
      <c r="AN3327" s="106" t="s">
        <v>1011</v>
      </c>
      <c r="AO3327" s="106" t="s">
        <v>1144</v>
      </c>
      <c r="AP3327" s="106" t="s">
        <v>1178</v>
      </c>
      <c r="AQ3327" s="106" t="s">
        <v>1036</v>
      </c>
      <c r="AR3327" s="106" t="s">
        <v>1087</v>
      </c>
      <c r="AS3327" s="106">
        <v>3</v>
      </c>
    </row>
    <row r="3328" spans="40:45" x14ac:dyDescent="0.25">
      <c r="AN3328" s="106" t="s">
        <v>1011</v>
      </c>
      <c r="AO3328" s="106" t="s">
        <v>1144</v>
      </c>
      <c r="AP3328" s="106" t="s">
        <v>1178</v>
      </c>
      <c r="AQ3328" s="106" t="s">
        <v>1038</v>
      </c>
      <c r="AR3328" s="106" t="s">
        <v>1087</v>
      </c>
      <c r="AS3328" s="106">
        <v>270</v>
      </c>
    </row>
    <row r="3329" spans="40:45" x14ac:dyDescent="0.25">
      <c r="AN3329" s="106" t="s">
        <v>1011</v>
      </c>
      <c r="AO3329" s="106"/>
      <c r="AP3329" s="106"/>
      <c r="AQ3329" s="106" t="s">
        <v>3</v>
      </c>
      <c r="AR3329" s="106" t="s">
        <v>1087</v>
      </c>
      <c r="AS3329" s="106">
        <v>480</v>
      </c>
    </row>
    <row r="3330" spans="40:45" x14ac:dyDescent="0.25">
      <c r="AN3330" s="106" t="s">
        <v>1011</v>
      </c>
      <c r="AO3330" s="106" t="s">
        <v>1149</v>
      </c>
      <c r="AP3330" s="106" t="s">
        <v>907</v>
      </c>
      <c r="AQ3330" s="106" t="s">
        <v>1030</v>
      </c>
      <c r="AR3330" s="106" t="s">
        <v>1087</v>
      </c>
      <c r="AS3330" s="106">
        <v>19873</v>
      </c>
    </row>
    <row r="3331" spans="40:45" x14ac:dyDescent="0.25">
      <c r="AN3331" s="106" t="s">
        <v>1011</v>
      </c>
      <c r="AO3331" s="106" t="s">
        <v>1149</v>
      </c>
      <c r="AP3331" s="106" t="s">
        <v>907</v>
      </c>
      <c r="AQ3331" s="106" t="s">
        <v>1031</v>
      </c>
      <c r="AR3331" s="106" t="s">
        <v>1087</v>
      </c>
      <c r="AS3331" s="106">
        <v>6382</v>
      </c>
    </row>
    <row r="3332" spans="40:45" x14ac:dyDescent="0.25">
      <c r="AN3332" s="106" t="s">
        <v>1011</v>
      </c>
      <c r="AO3332" s="106" t="s">
        <v>1149</v>
      </c>
      <c r="AP3332" s="106" t="s">
        <v>907</v>
      </c>
      <c r="AQ3332" s="106" t="s">
        <v>1032</v>
      </c>
      <c r="AR3332" s="106" t="s">
        <v>1087</v>
      </c>
      <c r="AS3332" s="106">
        <v>927</v>
      </c>
    </row>
    <row r="3333" spans="40:45" x14ac:dyDescent="0.25">
      <c r="AN3333" s="106" t="s">
        <v>1011</v>
      </c>
      <c r="AO3333" s="106" t="s">
        <v>1149</v>
      </c>
      <c r="AP3333" s="106" t="s">
        <v>907</v>
      </c>
      <c r="AQ3333" s="106" t="s">
        <v>1033</v>
      </c>
      <c r="AR3333" s="106" t="s">
        <v>1087</v>
      </c>
      <c r="AS3333" s="106">
        <v>2312</v>
      </c>
    </row>
    <row r="3334" spans="40:45" x14ac:dyDescent="0.25">
      <c r="AN3334" s="106" t="s">
        <v>1011</v>
      </c>
      <c r="AO3334" s="106" t="s">
        <v>1149</v>
      </c>
      <c r="AP3334" s="106" t="s">
        <v>907</v>
      </c>
      <c r="AQ3334" s="106" t="s">
        <v>1034</v>
      </c>
      <c r="AR3334" s="106" t="s">
        <v>1087</v>
      </c>
      <c r="AS3334" s="106">
        <v>4201</v>
      </c>
    </row>
    <row r="3335" spans="40:45" x14ac:dyDescent="0.25">
      <c r="AN3335" s="106" t="s">
        <v>1011</v>
      </c>
      <c r="AO3335" s="106" t="s">
        <v>1149</v>
      </c>
      <c r="AP3335" s="106" t="s">
        <v>907</v>
      </c>
      <c r="AQ3335" s="106" t="s">
        <v>1035</v>
      </c>
      <c r="AR3335" s="106" t="s">
        <v>1087</v>
      </c>
      <c r="AS3335" s="106">
        <v>8413</v>
      </c>
    </row>
    <row r="3336" spans="40:45" x14ac:dyDescent="0.25">
      <c r="AN3336" s="106" t="s">
        <v>1011</v>
      </c>
      <c r="AO3336" s="106" t="s">
        <v>1149</v>
      </c>
      <c r="AP3336" s="106" t="s">
        <v>907</v>
      </c>
      <c r="AQ3336" s="106" t="s">
        <v>1036</v>
      </c>
      <c r="AR3336" s="106" t="s">
        <v>1087</v>
      </c>
      <c r="AS3336" s="106">
        <v>2370</v>
      </c>
    </row>
    <row r="3337" spans="40:45" x14ac:dyDescent="0.25">
      <c r="AN3337" s="106" t="s">
        <v>1011</v>
      </c>
      <c r="AO3337" s="106" t="s">
        <v>1149</v>
      </c>
      <c r="AP3337" s="106" t="s">
        <v>907</v>
      </c>
      <c r="AQ3337" s="106" t="s">
        <v>1037</v>
      </c>
      <c r="AR3337" s="106" t="s">
        <v>1087</v>
      </c>
      <c r="AS3337" s="106">
        <v>7681</v>
      </c>
    </row>
    <row r="3338" spans="40:45" x14ac:dyDescent="0.25">
      <c r="AN3338" s="106" t="s">
        <v>1011</v>
      </c>
      <c r="AO3338" s="106" t="s">
        <v>1149</v>
      </c>
      <c r="AP3338" s="106" t="s">
        <v>907</v>
      </c>
      <c r="AQ3338" s="106" t="s">
        <v>1038</v>
      </c>
      <c r="AR3338" s="106" t="s">
        <v>1087</v>
      </c>
      <c r="AS3338" s="106">
        <v>46861</v>
      </c>
    </row>
    <row r="3339" spans="40:45" x14ac:dyDescent="0.25">
      <c r="AN3339" s="106" t="s">
        <v>1011</v>
      </c>
      <c r="AO3339" s="106"/>
      <c r="AP3339" s="106"/>
      <c r="AQ3339" s="106" t="s">
        <v>3</v>
      </c>
      <c r="AR3339" s="106" t="s">
        <v>1087</v>
      </c>
      <c r="AS3339" s="106">
        <v>99022</v>
      </c>
    </row>
    <row r="3340" spans="40:45" x14ac:dyDescent="0.25">
      <c r="AN3340" s="106" t="s">
        <v>1011</v>
      </c>
      <c r="AO3340" s="106" t="s">
        <v>1149</v>
      </c>
      <c r="AP3340" s="106" t="s">
        <v>1174</v>
      </c>
      <c r="AQ3340" s="106" t="s">
        <v>1030</v>
      </c>
      <c r="AR3340" s="106" t="s">
        <v>1087</v>
      </c>
      <c r="AS3340" s="106">
        <v>9549</v>
      </c>
    </row>
    <row r="3341" spans="40:45" x14ac:dyDescent="0.25">
      <c r="AN3341" s="106" t="s">
        <v>1011</v>
      </c>
      <c r="AO3341" s="106" t="s">
        <v>1149</v>
      </c>
      <c r="AP3341" s="106" t="s">
        <v>1174</v>
      </c>
      <c r="AQ3341" s="106" t="s">
        <v>1031</v>
      </c>
      <c r="AR3341" s="106" t="s">
        <v>1087</v>
      </c>
      <c r="AS3341" s="106">
        <v>1553</v>
      </c>
    </row>
    <row r="3342" spans="40:45" x14ac:dyDescent="0.25">
      <c r="AN3342" s="106" t="s">
        <v>1011</v>
      </c>
      <c r="AO3342" s="106" t="s">
        <v>1149</v>
      </c>
      <c r="AP3342" s="106" t="s">
        <v>1174</v>
      </c>
      <c r="AQ3342" s="106" t="s">
        <v>1032</v>
      </c>
      <c r="AR3342" s="106" t="s">
        <v>1087</v>
      </c>
      <c r="AS3342" s="106">
        <v>181</v>
      </c>
    </row>
    <row r="3343" spans="40:45" x14ac:dyDescent="0.25">
      <c r="AN3343" s="106" t="s">
        <v>1011</v>
      </c>
      <c r="AO3343" s="106" t="s">
        <v>1149</v>
      </c>
      <c r="AP3343" s="106" t="s">
        <v>1174</v>
      </c>
      <c r="AQ3343" s="106" t="s">
        <v>1033</v>
      </c>
      <c r="AR3343" s="106" t="s">
        <v>1087</v>
      </c>
      <c r="AS3343" s="106">
        <v>475</v>
      </c>
    </row>
    <row r="3344" spans="40:45" x14ac:dyDescent="0.25">
      <c r="AN3344" s="106" t="s">
        <v>1011</v>
      </c>
      <c r="AO3344" s="106" t="s">
        <v>1149</v>
      </c>
      <c r="AP3344" s="106" t="s">
        <v>1174</v>
      </c>
      <c r="AQ3344" s="106" t="s">
        <v>1034</v>
      </c>
      <c r="AR3344" s="106" t="s">
        <v>1087</v>
      </c>
      <c r="AS3344" s="106">
        <v>3989</v>
      </c>
    </row>
    <row r="3345" spans="40:45" x14ac:dyDescent="0.25">
      <c r="AN3345" s="106" t="s">
        <v>1011</v>
      </c>
      <c r="AO3345" s="106" t="s">
        <v>1149</v>
      </c>
      <c r="AP3345" s="106" t="s">
        <v>1174</v>
      </c>
      <c r="AQ3345" s="106" t="s">
        <v>1035</v>
      </c>
      <c r="AR3345" s="106" t="s">
        <v>1087</v>
      </c>
      <c r="AS3345" s="106">
        <v>3661</v>
      </c>
    </row>
    <row r="3346" spans="40:45" x14ac:dyDescent="0.25">
      <c r="AN3346" s="106" t="s">
        <v>1011</v>
      </c>
      <c r="AO3346" s="106" t="s">
        <v>1149</v>
      </c>
      <c r="AP3346" s="106" t="s">
        <v>1174</v>
      </c>
      <c r="AQ3346" s="106" t="s">
        <v>1036</v>
      </c>
      <c r="AR3346" s="106" t="s">
        <v>1087</v>
      </c>
      <c r="AS3346" s="106">
        <v>2363</v>
      </c>
    </row>
    <row r="3347" spans="40:45" x14ac:dyDescent="0.25">
      <c r="AN3347" s="106" t="s">
        <v>1011</v>
      </c>
      <c r="AO3347" s="106" t="s">
        <v>1149</v>
      </c>
      <c r="AP3347" s="106" t="s">
        <v>1174</v>
      </c>
      <c r="AQ3347" s="106" t="s">
        <v>1037</v>
      </c>
      <c r="AR3347" s="106" t="s">
        <v>1087</v>
      </c>
      <c r="AS3347" s="106">
        <v>5856</v>
      </c>
    </row>
    <row r="3348" spans="40:45" x14ac:dyDescent="0.25">
      <c r="AN3348" s="106" t="s">
        <v>1011</v>
      </c>
      <c r="AO3348" s="106" t="s">
        <v>1149</v>
      </c>
      <c r="AP3348" s="106" t="s">
        <v>1174</v>
      </c>
      <c r="AQ3348" s="106" t="s">
        <v>1038</v>
      </c>
      <c r="AR3348" s="106" t="s">
        <v>1087</v>
      </c>
      <c r="AS3348" s="106">
        <v>33783</v>
      </c>
    </row>
    <row r="3349" spans="40:45" x14ac:dyDescent="0.25">
      <c r="AN3349" s="106" t="s">
        <v>1011</v>
      </c>
      <c r="AO3349" s="106"/>
      <c r="AP3349" s="106"/>
      <c r="AQ3349" s="106" t="s">
        <v>3</v>
      </c>
      <c r="AR3349" s="106" t="s">
        <v>1087</v>
      </c>
      <c r="AS3349" s="106">
        <v>61409</v>
      </c>
    </row>
    <row r="3350" spans="40:45" x14ac:dyDescent="0.25">
      <c r="AN3350" s="106" t="s">
        <v>1011</v>
      </c>
      <c r="AO3350" s="106" t="s">
        <v>1149</v>
      </c>
      <c r="AP3350" s="106" t="s">
        <v>1175</v>
      </c>
      <c r="AQ3350" s="106" t="s">
        <v>1030</v>
      </c>
      <c r="AR3350" s="106" t="s">
        <v>1087</v>
      </c>
      <c r="AS3350" s="106">
        <v>1905</v>
      </c>
    </row>
    <row r="3351" spans="40:45" x14ac:dyDescent="0.25">
      <c r="AN3351" s="106" t="s">
        <v>1011</v>
      </c>
      <c r="AO3351" s="106" t="s">
        <v>1149</v>
      </c>
      <c r="AP3351" s="106" t="s">
        <v>1175</v>
      </c>
      <c r="AQ3351" s="106" t="s">
        <v>1031</v>
      </c>
      <c r="AR3351" s="106" t="s">
        <v>1087</v>
      </c>
      <c r="AS3351" s="106">
        <v>4462</v>
      </c>
    </row>
    <row r="3352" spans="40:45" x14ac:dyDescent="0.25">
      <c r="AN3352" s="106" t="s">
        <v>1011</v>
      </c>
      <c r="AO3352" s="106" t="s">
        <v>1149</v>
      </c>
      <c r="AP3352" s="106" t="s">
        <v>1175</v>
      </c>
      <c r="AQ3352" s="106" t="s">
        <v>1032</v>
      </c>
      <c r="AR3352" s="106" t="s">
        <v>1087</v>
      </c>
      <c r="AS3352" s="106">
        <v>503</v>
      </c>
    </row>
    <row r="3353" spans="40:45" x14ac:dyDescent="0.25">
      <c r="AN3353" s="106" t="s">
        <v>1011</v>
      </c>
      <c r="AO3353" s="106" t="s">
        <v>1149</v>
      </c>
      <c r="AP3353" s="106" t="s">
        <v>1175</v>
      </c>
      <c r="AQ3353" s="106" t="s">
        <v>1033</v>
      </c>
      <c r="AR3353" s="106" t="s">
        <v>1087</v>
      </c>
      <c r="AS3353" s="106">
        <v>1838</v>
      </c>
    </row>
    <row r="3354" spans="40:45" x14ac:dyDescent="0.25">
      <c r="AN3354" s="106" t="s">
        <v>1011</v>
      </c>
      <c r="AO3354" s="106" t="s">
        <v>1149</v>
      </c>
      <c r="AP3354" s="106" t="s">
        <v>1175</v>
      </c>
      <c r="AQ3354" s="106" t="s">
        <v>1034</v>
      </c>
      <c r="AR3354" s="106" t="s">
        <v>1087</v>
      </c>
      <c r="AS3354" s="106">
        <v>136</v>
      </c>
    </row>
    <row r="3355" spans="40:45" x14ac:dyDescent="0.25">
      <c r="AN3355" s="106" t="s">
        <v>1011</v>
      </c>
      <c r="AO3355" s="106" t="s">
        <v>1149</v>
      </c>
      <c r="AP3355" s="106" t="s">
        <v>1175</v>
      </c>
      <c r="AQ3355" s="106" t="s">
        <v>1035</v>
      </c>
      <c r="AR3355" s="106" t="s">
        <v>1087</v>
      </c>
      <c r="AS3355" s="106">
        <v>4342</v>
      </c>
    </row>
    <row r="3356" spans="40:45" x14ac:dyDescent="0.25">
      <c r="AN3356" s="106" t="s">
        <v>1011</v>
      </c>
      <c r="AO3356" s="106" t="s">
        <v>1149</v>
      </c>
      <c r="AP3356" s="106" t="s">
        <v>1175</v>
      </c>
      <c r="AQ3356" s="106" t="s">
        <v>1036</v>
      </c>
      <c r="AR3356" s="106" t="s">
        <v>1087</v>
      </c>
      <c r="AS3356" s="106">
        <v>7</v>
      </c>
    </row>
    <row r="3357" spans="40:45" x14ac:dyDescent="0.25">
      <c r="AN3357" s="106" t="s">
        <v>1011</v>
      </c>
      <c r="AO3357" s="106" t="s">
        <v>1149</v>
      </c>
      <c r="AP3357" s="106" t="s">
        <v>1175</v>
      </c>
      <c r="AQ3357" s="106" t="s">
        <v>1037</v>
      </c>
      <c r="AR3357" s="106" t="s">
        <v>1087</v>
      </c>
      <c r="AS3357" s="106">
        <v>815</v>
      </c>
    </row>
    <row r="3358" spans="40:45" x14ac:dyDescent="0.25">
      <c r="AN3358" s="106" t="s">
        <v>1011</v>
      </c>
      <c r="AO3358" s="106" t="s">
        <v>1149</v>
      </c>
      <c r="AP3358" s="106" t="s">
        <v>1175</v>
      </c>
      <c r="AQ3358" s="106" t="s">
        <v>1038</v>
      </c>
      <c r="AR3358" s="106" t="s">
        <v>1087</v>
      </c>
      <c r="AS3358" s="106">
        <v>10279</v>
      </c>
    </row>
    <row r="3359" spans="40:45" x14ac:dyDescent="0.25">
      <c r="AN3359" s="106" t="s">
        <v>1011</v>
      </c>
      <c r="AO3359" s="106"/>
      <c r="AP3359" s="106"/>
      <c r="AQ3359" s="106" t="s">
        <v>3</v>
      </c>
      <c r="AR3359" s="106" t="s">
        <v>1087</v>
      </c>
      <c r="AS3359" s="106">
        <v>24287</v>
      </c>
    </row>
    <row r="3360" spans="40:45" x14ac:dyDescent="0.25">
      <c r="AN3360" s="106" t="s">
        <v>1011</v>
      </c>
      <c r="AO3360" s="106" t="s">
        <v>1149</v>
      </c>
      <c r="AP3360" s="106" t="s">
        <v>1176</v>
      </c>
      <c r="AQ3360" s="106" t="s">
        <v>1030</v>
      </c>
      <c r="AR3360" s="106" t="s">
        <v>1087</v>
      </c>
      <c r="AS3360" s="106">
        <v>2253</v>
      </c>
    </row>
    <row r="3361" spans="40:45" x14ac:dyDescent="0.25">
      <c r="AN3361" s="106" t="s">
        <v>1011</v>
      </c>
      <c r="AO3361" s="106" t="s">
        <v>1149</v>
      </c>
      <c r="AP3361" s="106" t="s">
        <v>1176</v>
      </c>
      <c r="AQ3361" s="106" t="s">
        <v>1031</v>
      </c>
      <c r="AR3361" s="106" t="s">
        <v>1087</v>
      </c>
      <c r="AS3361" s="106">
        <v>330</v>
      </c>
    </row>
    <row r="3362" spans="40:45" x14ac:dyDescent="0.25">
      <c r="AN3362" s="106" t="s">
        <v>1011</v>
      </c>
      <c r="AO3362" s="106" t="s">
        <v>1149</v>
      </c>
      <c r="AP3362" s="106" t="s">
        <v>1176</v>
      </c>
      <c r="AQ3362" s="106" t="s">
        <v>1035</v>
      </c>
      <c r="AR3362" s="106" t="s">
        <v>1087</v>
      </c>
      <c r="AS3362" s="106">
        <v>123</v>
      </c>
    </row>
    <row r="3363" spans="40:45" x14ac:dyDescent="0.25">
      <c r="AN3363" s="106" t="s">
        <v>1011</v>
      </c>
      <c r="AO3363" s="106" t="s">
        <v>1149</v>
      </c>
      <c r="AP3363" s="106" t="s">
        <v>1176</v>
      </c>
      <c r="AQ3363" s="106" t="s">
        <v>1037</v>
      </c>
      <c r="AR3363" s="106" t="s">
        <v>1087</v>
      </c>
      <c r="AS3363" s="106">
        <v>886</v>
      </c>
    </row>
    <row r="3364" spans="40:45" x14ac:dyDescent="0.25">
      <c r="AN3364" s="106" t="s">
        <v>1011</v>
      </c>
      <c r="AO3364" s="106" t="s">
        <v>1149</v>
      </c>
      <c r="AP3364" s="106" t="s">
        <v>1176</v>
      </c>
      <c r="AQ3364" s="106" t="s">
        <v>1038</v>
      </c>
      <c r="AR3364" s="106" t="s">
        <v>1087</v>
      </c>
      <c r="AS3364" s="106">
        <v>1300</v>
      </c>
    </row>
    <row r="3365" spans="40:45" x14ac:dyDescent="0.25">
      <c r="AN3365" s="106" t="s">
        <v>1011</v>
      </c>
      <c r="AO3365" s="106"/>
      <c r="AP3365" s="106"/>
      <c r="AQ3365" s="106" t="s">
        <v>3</v>
      </c>
      <c r="AR3365" s="106" t="s">
        <v>1087</v>
      </c>
      <c r="AS3365" s="106">
        <v>4893</v>
      </c>
    </row>
    <row r="3366" spans="40:45" x14ac:dyDescent="0.25">
      <c r="AN3366" s="106" t="s">
        <v>1011</v>
      </c>
      <c r="AO3366" s="106" t="s">
        <v>1149</v>
      </c>
      <c r="AP3366" s="106" t="s">
        <v>1177</v>
      </c>
      <c r="AQ3366" s="106" t="s">
        <v>1030</v>
      </c>
      <c r="AR3366" s="106" t="s">
        <v>1087</v>
      </c>
      <c r="AS3366" s="106">
        <v>5805</v>
      </c>
    </row>
    <row r="3367" spans="40:45" x14ac:dyDescent="0.25">
      <c r="AN3367" s="106" t="s">
        <v>1011</v>
      </c>
      <c r="AO3367" s="106"/>
      <c r="AP3367" s="106"/>
      <c r="AQ3367" s="106" t="s">
        <v>3</v>
      </c>
      <c r="AR3367" s="106" t="s">
        <v>1087</v>
      </c>
      <c r="AS3367" s="106">
        <v>5805</v>
      </c>
    </row>
    <row r="3368" spans="40:45" x14ac:dyDescent="0.25">
      <c r="AN3368" s="106" t="s">
        <v>1011</v>
      </c>
      <c r="AO3368" s="106" t="s">
        <v>1149</v>
      </c>
      <c r="AP3368" s="106" t="s">
        <v>1178</v>
      </c>
      <c r="AQ3368" s="106" t="s">
        <v>1030</v>
      </c>
      <c r="AR3368" s="106" t="s">
        <v>1087</v>
      </c>
      <c r="AS3368" s="106">
        <v>360</v>
      </c>
    </row>
    <row r="3369" spans="40:45" x14ac:dyDescent="0.25">
      <c r="AN3369" s="106" t="s">
        <v>1011</v>
      </c>
      <c r="AO3369" s="106" t="s">
        <v>1149</v>
      </c>
      <c r="AP3369" s="106" t="s">
        <v>1178</v>
      </c>
      <c r="AQ3369" s="106" t="s">
        <v>1031</v>
      </c>
      <c r="AR3369" s="106" t="s">
        <v>1087</v>
      </c>
      <c r="AS3369" s="106">
        <v>37</v>
      </c>
    </row>
    <row r="3370" spans="40:45" x14ac:dyDescent="0.25">
      <c r="AN3370" s="106" t="s">
        <v>1011</v>
      </c>
      <c r="AO3370" s="106" t="s">
        <v>1149</v>
      </c>
      <c r="AP3370" s="106" t="s">
        <v>1178</v>
      </c>
      <c r="AQ3370" s="106" t="s">
        <v>1032</v>
      </c>
      <c r="AR3370" s="106" t="s">
        <v>1087</v>
      </c>
      <c r="AS3370" s="106">
        <v>244</v>
      </c>
    </row>
    <row r="3371" spans="40:45" x14ac:dyDescent="0.25">
      <c r="AN3371" s="106" t="s">
        <v>1011</v>
      </c>
      <c r="AO3371" s="106" t="s">
        <v>1149</v>
      </c>
      <c r="AP3371" s="106" t="s">
        <v>1178</v>
      </c>
      <c r="AQ3371" s="106" t="s">
        <v>1034</v>
      </c>
      <c r="AR3371" s="106" t="s">
        <v>1087</v>
      </c>
      <c r="AS3371" s="106">
        <v>77</v>
      </c>
    </row>
    <row r="3372" spans="40:45" x14ac:dyDescent="0.25">
      <c r="AN3372" s="106" t="s">
        <v>1011</v>
      </c>
      <c r="AO3372" s="106" t="s">
        <v>1149</v>
      </c>
      <c r="AP3372" s="106" t="s">
        <v>1178</v>
      </c>
      <c r="AQ3372" s="106" t="s">
        <v>1035</v>
      </c>
      <c r="AR3372" s="106" t="s">
        <v>1087</v>
      </c>
      <c r="AS3372" s="106">
        <v>287</v>
      </c>
    </row>
    <row r="3373" spans="40:45" x14ac:dyDescent="0.25">
      <c r="AN3373" s="106" t="s">
        <v>1011</v>
      </c>
      <c r="AO3373" s="106" t="s">
        <v>1149</v>
      </c>
      <c r="AP3373" s="106" t="s">
        <v>1178</v>
      </c>
      <c r="AQ3373" s="106" t="s">
        <v>1037</v>
      </c>
      <c r="AR3373" s="106" t="s">
        <v>1087</v>
      </c>
      <c r="AS3373" s="106">
        <v>124</v>
      </c>
    </row>
    <row r="3374" spans="40:45" x14ac:dyDescent="0.25">
      <c r="AN3374" s="106" t="s">
        <v>1011</v>
      </c>
      <c r="AO3374" s="106" t="s">
        <v>1149</v>
      </c>
      <c r="AP3374" s="106" t="s">
        <v>1178</v>
      </c>
      <c r="AQ3374" s="106" t="s">
        <v>1038</v>
      </c>
      <c r="AR3374" s="106" t="s">
        <v>1087</v>
      </c>
      <c r="AS3374" s="106">
        <v>1499</v>
      </c>
    </row>
    <row r="3375" spans="40:45" x14ac:dyDescent="0.25">
      <c r="AN3375" s="106" t="s">
        <v>1011</v>
      </c>
      <c r="AO3375" s="106"/>
      <c r="AP3375" s="106"/>
      <c r="AQ3375" s="106" t="s">
        <v>3</v>
      </c>
      <c r="AR3375" s="106" t="s">
        <v>1087</v>
      </c>
      <c r="AS3375" s="106">
        <v>2627</v>
      </c>
    </row>
    <row r="3376" spans="40:45" x14ac:dyDescent="0.25">
      <c r="AN3376" s="106" t="s">
        <v>1011</v>
      </c>
      <c r="AO3376" s="106" t="s">
        <v>1179</v>
      </c>
      <c r="AP3376" s="106" t="s">
        <v>907</v>
      </c>
      <c r="AQ3376" s="106" t="s">
        <v>1030</v>
      </c>
      <c r="AR3376" s="106" t="s">
        <v>1087</v>
      </c>
      <c r="AS3376" s="106">
        <v>13052</v>
      </c>
    </row>
    <row r="3377" spans="40:45" x14ac:dyDescent="0.25">
      <c r="AN3377" s="106" t="s">
        <v>1011</v>
      </c>
      <c r="AO3377" s="106" t="s">
        <v>1179</v>
      </c>
      <c r="AP3377" s="106" t="s">
        <v>907</v>
      </c>
      <c r="AQ3377" s="106" t="s">
        <v>1031</v>
      </c>
      <c r="AR3377" s="106" t="s">
        <v>1087</v>
      </c>
      <c r="AS3377" s="106">
        <v>19131</v>
      </c>
    </row>
    <row r="3378" spans="40:45" x14ac:dyDescent="0.25">
      <c r="AN3378" s="106" t="s">
        <v>1011</v>
      </c>
      <c r="AO3378" s="106" t="s">
        <v>1179</v>
      </c>
      <c r="AP3378" s="106" t="s">
        <v>907</v>
      </c>
      <c r="AQ3378" s="106" t="s">
        <v>1032</v>
      </c>
      <c r="AR3378" s="106" t="s">
        <v>1087</v>
      </c>
      <c r="AS3378" s="106">
        <v>232</v>
      </c>
    </row>
    <row r="3379" spans="40:45" x14ac:dyDescent="0.25">
      <c r="AN3379" s="106" t="s">
        <v>1011</v>
      </c>
      <c r="AO3379" s="106" t="s">
        <v>1179</v>
      </c>
      <c r="AP3379" s="106" t="s">
        <v>907</v>
      </c>
      <c r="AQ3379" s="106" t="s">
        <v>1033</v>
      </c>
      <c r="AR3379" s="106" t="s">
        <v>1087</v>
      </c>
      <c r="AS3379" s="106">
        <v>18488</v>
      </c>
    </row>
    <row r="3380" spans="40:45" x14ac:dyDescent="0.25">
      <c r="AN3380" s="106" t="s">
        <v>1011</v>
      </c>
      <c r="AO3380" s="106" t="s">
        <v>1179</v>
      </c>
      <c r="AP3380" s="106" t="s">
        <v>907</v>
      </c>
      <c r="AQ3380" s="106" t="s">
        <v>1034</v>
      </c>
      <c r="AR3380" s="106" t="s">
        <v>1087</v>
      </c>
      <c r="AS3380" s="106">
        <v>38047</v>
      </c>
    </row>
    <row r="3381" spans="40:45" x14ac:dyDescent="0.25">
      <c r="AN3381" s="106" t="s">
        <v>1011</v>
      </c>
      <c r="AO3381" s="106" t="s">
        <v>1179</v>
      </c>
      <c r="AP3381" s="106" t="s">
        <v>907</v>
      </c>
      <c r="AQ3381" s="106" t="s">
        <v>1035</v>
      </c>
      <c r="AR3381" s="106" t="s">
        <v>1087</v>
      </c>
      <c r="AS3381" s="106">
        <v>18798</v>
      </c>
    </row>
    <row r="3382" spans="40:45" x14ac:dyDescent="0.25">
      <c r="AN3382" s="106" t="s">
        <v>1011</v>
      </c>
      <c r="AO3382" s="106" t="s">
        <v>1179</v>
      </c>
      <c r="AP3382" s="106" t="s">
        <v>907</v>
      </c>
      <c r="AQ3382" s="106" t="s">
        <v>1036</v>
      </c>
      <c r="AR3382" s="106" t="s">
        <v>1087</v>
      </c>
      <c r="AS3382" s="106">
        <v>10879</v>
      </c>
    </row>
    <row r="3383" spans="40:45" x14ac:dyDescent="0.25">
      <c r="AN3383" s="106" t="s">
        <v>1011</v>
      </c>
      <c r="AO3383" s="106" t="s">
        <v>1179</v>
      </c>
      <c r="AP3383" s="106" t="s">
        <v>907</v>
      </c>
      <c r="AQ3383" s="106" t="s">
        <v>1037</v>
      </c>
      <c r="AR3383" s="106" t="s">
        <v>1087</v>
      </c>
      <c r="AS3383" s="106">
        <v>13583</v>
      </c>
    </row>
    <row r="3384" spans="40:45" x14ac:dyDescent="0.25">
      <c r="AN3384" s="106" t="s">
        <v>1011</v>
      </c>
      <c r="AO3384" s="106" t="s">
        <v>1179</v>
      </c>
      <c r="AP3384" s="106" t="s">
        <v>907</v>
      </c>
      <c r="AQ3384" s="106" t="s">
        <v>1038</v>
      </c>
      <c r="AR3384" s="106" t="s">
        <v>1087</v>
      </c>
      <c r="AS3384" s="106">
        <v>21058</v>
      </c>
    </row>
    <row r="3385" spans="40:45" x14ac:dyDescent="0.25">
      <c r="AN3385" s="106" t="s">
        <v>1011</v>
      </c>
      <c r="AO3385" s="106"/>
      <c r="AP3385" s="106"/>
      <c r="AQ3385" s="106" t="s">
        <v>3</v>
      </c>
      <c r="AR3385" s="106" t="s">
        <v>1087</v>
      </c>
      <c r="AS3385" s="106">
        <v>153268</v>
      </c>
    </row>
    <row r="3386" spans="40:45" x14ac:dyDescent="0.25">
      <c r="AN3386" s="106" t="s">
        <v>1011</v>
      </c>
      <c r="AO3386" s="106" t="s">
        <v>1179</v>
      </c>
      <c r="AP3386" s="106" t="s">
        <v>1174</v>
      </c>
      <c r="AQ3386" s="106" t="s">
        <v>1030</v>
      </c>
      <c r="AR3386" s="106" t="s">
        <v>1087</v>
      </c>
      <c r="AS3386" s="106">
        <v>6083</v>
      </c>
    </row>
    <row r="3387" spans="40:45" x14ac:dyDescent="0.25">
      <c r="AN3387" s="106" t="s">
        <v>1011</v>
      </c>
      <c r="AO3387" s="106" t="s">
        <v>1179</v>
      </c>
      <c r="AP3387" s="106" t="s">
        <v>1174</v>
      </c>
      <c r="AQ3387" s="106" t="s">
        <v>1031</v>
      </c>
      <c r="AR3387" s="106" t="s">
        <v>1087</v>
      </c>
      <c r="AS3387" s="106">
        <v>5324</v>
      </c>
    </row>
    <row r="3388" spans="40:45" x14ac:dyDescent="0.25">
      <c r="AN3388" s="106" t="s">
        <v>1011</v>
      </c>
      <c r="AO3388" s="106" t="s">
        <v>1179</v>
      </c>
      <c r="AP3388" s="106" t="s">
        <v>1174</v>
      </c>
      <c r="AQ3388" s="106" t="s">
        <v>1032</v>
      </c>
      <c r="AR3388" s="106" t="s">
        <v>1087</v>
      </c>
      <c r="AS3388" s="106">
        <v>116</v>
      </c>
    </row>
    <row r="3389" spans="40:45" x14ac:dyDescent="0.25">
      <c r="AN3389" s="106" t="s">
        <v>1011</v>
      </c>
      <c r="AO3389" s="106" t="s">
        <v>1179</v>
      </c>
      <c r="AP3389" s="106" t="s">
        <v>1174</v>
      </c>
      <c r="AQ3389" s="106" t="s">
        <v>1033</v>
      </c>
      <c r="AR3389" s="106" t="s">
        <v>1087</v>
      </c>
      <c r="AS3389" s="106">
        <v>8032</v>
      </c>
    </row>
    <row r="3390" spans="40:45" x14ac:dyDescent="0.25">
      <c r="AN3390" s="106" t="s">
        <v>1011</v>
      </c>
      <c r="AO3390" s="106" t="s">
        <v>1179</v>
      </c>
      <c r="AP3390" s="106" t="s">
        <v>1174</v>
      </c>
      <c r="AQ3390" s="106" t="s">
        <v>1034</v>
      </c>
      <c r="AR3390" s="106" t="s">
        <v>1087</v>
      </c>
      <c r="AS3390" s="106">
        <v>13660</v>
      </c>
    </row>
    <row r="3391" spans="40:45" x14ac:dyDescent="0.25">
      <c r="AN3391" s="106" t="s">
        <v>1011</v>
      </c>
      <c r="AO3391" s="106" t="s">
        <v>1179</v>
      </c>
      <c r="AP3391" s="106" t="s">
        <v>1174</v>
      </c>
      <c r="AQ3391" s="106" t="s">
        <v>1035</v>
      </c>
      <c r="AR3391" s="106" t="s">
        <v>1087</v>
      </c>
      <c r="AS3391" s="106">
        <v>4523</v>
      </c>
    </row>
    <row r="3392" spans="40:45" x14ac:dyDescent="0.25">
      <c r="AN3392" s="106" t="s">
        <v>1011</v>
      </c>
      <c r="AO3392" s="106" t="s">
        <v>1179</v>
      </c>
      <c r="AP3392" s="106" t="s">
        <v>1174</v>
      </c>
      <c r="AQ3392" s="106" t="s">
        <v>1036</v>
      </c>
      <c r="AR3392" s="106" t="s">
        <v>1087</v>
      </c>
      <c r="AS3392" s="106">
        <v>4544</v>
      </c>
    </row>
    <row r="3393" spans="40:45" x14ac:dyDescent="0.25">
      <c r="AN3393" s="106" t="s">
        <v>1011</v>
      </c>
      <c r="AO3393" s="106" t="s">
        <v>1179</v>
      </c>
      <c r="AP3393" s="106" t="s">
        <v>1174</v>
      </c>
      <c r="AQ3393" s="106" t="s">
        <v>1037</v>
      </c>
      <c r="AR3393" s="106" t="s">
        <v>1087</v>
      </c>
      <c r="AS3393" s="106">
        <v>4201</v>
      </c>
    </row>
    <row r="3394" spans="40:45" x14ac:dyDescent="0.25">
      <c r="AN3394" s="106" t="s">
        <v>1011</v>
      </c>
      <c r="AO3394" s="106" t="s">
        <v>1179</v>
      </c>
      <c r="AP3394" s="106" t="s">
        <v>1174</v>
      </c>
      <c r="AQ3394" s="106" t="s">
        <v>1038</v>
      </c>
      <c r="AR3394" s="106" t="s">
        <v>1087</v>
      </c>
      <c r="AS3394" s="106">
        <v>7696</v>
      </c>
    </row>
    <row r="3395" spans="40:45" x14ac:dyDescent="0.25">
      <c r="AN3395" s="106" t="s">
        <v>1011</v>
      </c>
      <c r="AO3395" s="106"/>
      <c r="AP3395" s="106"/>
      <c r="AQ3395" s="106" t="s">
        <v>3</v>
      </c>
      <c r="AR3395" s="106" t="s">
        <v>1087</v>
      </c>
      <c r="AS3395" s="106">
        <v>54180</v>
      </c>
    </row>
    <row r="3396" spans="40:45" x14ac:dyDescent="0.25">
      <c r="AN3396" s="106" t="s">
        <v>1011</v>
      </c>
      <c r="AO3396" s="106" t="s">
        <v>1179</v>
      </c>
      <c r="AP3396" s="106" t="s">
        <v>1175</v>
      </c>
      <c r="AQ3396" s="106" t="s">
        <v>1030</v>
      </c>
      <c r="AR3396" s="106" t="s">
        <v>1087</v>
      </c>
      <c r="AS3396" s="106">
        <v>2355</v>
      </c>
    </row>
    <row r="3397" spans="40:45" x14ac:dyDescent="0.25">
      <c r="AN3397" s="106" t="s">
        <v>1011</v>
      </c>
      <c r="AO3397" s="106" t="s">
        <v>1179</v>
      </c>
      <c r="AP3397" s="106" t="s">
        <v>1175</v>
      </c>
      <c r="AQ3397" s="106" t="s">
        <v>1031</v>
      </c>
      <c r="AR3397" s="106" t="s">
        <v>1087</v>
      </c>
      <c r="AS3397" s="106">
        <v>13165</v>
      </c>
    </row>
    <row r="3398" spans="40:45" x14ac:dyDescent="0.25">
      <c r="AN3398" s="106" t="s">
        <v>1011</v>
      </c>
      <c r="AO3398" s="106" t="s">
        <v>1179</v>
      </c>
      <c r="AP3398" s="106" t="s">
        <v>1175</v>
      </c>
      <c r="AQ3398" s="106" t="s">
        <v>1032</v>
      </c>
      <c r="AR3398" s="106" t="s">
        <v>1087</v>
      </c>
      <c r="AS3398" s="106">
        <v>116</v>
      </c>
    </row>
    <row r="3399" spans="40:45" x14ac:dyDescent="0.25">
      <c r="AN3399" s="106" t="s">
        <v>1011</v>
      </c>
      <c r="AO3399" s="106" t="s">
        <v>1179</v>
      </c>
      <c r="AP3399" s="106" t="s">
        <v>1175</v>
      </c>
      <c r="AQ3399" s="106" t="s">
        <v>1033</v>
      </c>
      <c r="AR3399" s="106" t="s">
        <v>1087</v>
      </c>
      <c r="AS3399" s="106">
        <v>10261</v>
      </c>
    </row>
    <row r="3400" spans="40:45" x14ac:dyDescent="0.25">
      <c r="AN3400" s="106" t="s">
        <v>1011</v>
      </c>
      <c r="AO3400" s="106" t="s">
        <v>1179</v>
      </c>
      <c r="AP3400" s="106" t="s">
        <v>1175</v>
      </c>
      <c r="AQ3400" s="106" t="s">
        <v>1034</v>
      </c>
      <c r="AR3400" s="106" t="s">
        <v>1087</v>
      </c>
      <c r="AS3400" s="106">
        <v>17297</v>
      </c>
    </row>
    <row r="3401" spans="40:45" x14ac:dyDescent="0.25">
      <c r="AN3401" s="106" t="s">
        <v>1011</v>
      </c>
      <c r="AO3401" s="106" t="s">
        <v>1179</v>
      </c>
      <c r="AP3401" s="106" t="s">
        <v>1175</v>
      </c>
      <c r="AQ3401" s="106" t="s">
        <v>1035</v>
      </c>
      <c r="AR3401" s="106" t="s">
        <v>1087</v>
      </c>
      <c r="AS3401" s="106">
        <v>10644</v>
      </c>
    </row>
    <row r="3402" spans="40:45" x14ac:dyDescent="0.25">
      <c r="AN3402" s="106" t="s">
        <v>1011</v>
      </c>
      <c r="AO3402" s="106" t="s">
        <v>1179</v>
      </c>
      <c r="AP3402" s="106" t="s">
        <v>1175</v>
      </c>
      <c r="AQ3402" s="106" t="s">
        <v>1036</v>
      </c>
      <c r="AR3402" s="106" t="s">
        <v>1087</v>
      </c>
      <c r="AS3402" s="106">
        <v>2675</v>
      </c>
    </row>
    <row r="3403" spans="40:45" x14ac:dyDescent="0.25">
      <c r="AN3403" s="106" t="s">
        <v>1011</v>
      </c>
      <c r="AO3403" s="106" t="s">
        <v>1179</v>
      </c>
      <c r="AP3403" s="106" t="s">
        <v>1175</v>
      </c>
      <c r="AQ3403" s="106" t="s">
        <v>1037</v>
      </c>
      <c r="AR3403" s="106" t="s">
        <v>1087</v>
      </c>
      <c r="AS3403" s="106">
        <v>1571</v>
      </c>
    </row>
    <row r="3404" spans="40:45" x14ac:dyDescent="0.25">
      <c r="AN3404" s="106" t="s">
        <v>1011</v>
      </c>
      <c r="AO3404" s="106" t="s">
        <v>1179</v>
      </c>
      <c r="AP3404" s="106" t="s">
        <v>1175</v>
      </c>
      <c r="AQ3404" s="106" t="s">
        <v>1038</v>
      </c>
      <c r="AR3404" s="106" t="s">
        <v>1087</v>
      </c>
      <c r="AS3404" s="106">
        <v>4901</v>
      </c>
    </row>
    <row r="3405" spans="40:45" x14ac:dyDescent="0.25">
      <c r="AN3405" s="106" t="s">
        <v>1011</v>
      </c>
      <c r="AO3405" s="106"/>
      <c r="AP3405" s="106"/>
      <c r="AQ3405" s="106" t="s">
        <v>3</v>
      </c>
      <c r="AR3405" s="106" t="s">
        <v>1087</v>
      </c>
      <c r="AS3405" s="106">
        <v>62983</v>
      </c>
    </row>
    <row r="3406" spans="40:45" x14ac:dyDescent="0.25">
      <c r="AN3406" s="106" t="s">
        <v>1011</v>
      </c>
      <c r="AO3406" s="106" t="s">
        <v>1179</v>
      </c>
      <c r="AP3406" s="106" t="s">
        <v>1176</v>
      </c>
      <c r="AQ3406" s="106" t="s">
        <v>1030</v>
      </c>
      <c r="AR3406" s="106" t="s">
        <v>1087</v>
      </c>
      <c r="AS3406" s="106">
        <v>3541</v>
      </c>
    </row>
    <row r="3407" spans="40:45" x14ac:dyDescent="0.25">
      <c r="AN3407" s="106" t="s">
        <v>1011</v>
      </c>
      <c r="AO3407" s="106" t="s">
        <v>1179</v>
      </c>
      <c r="AP3407" s="106" t="s">
        <v>1176</v>
      </c>
      <c r="AQ3407" s="106" t="s">
        <v>1031</v>
      </c>
      <c r="AR3407" s="106" t="s">
        <v>1087</v>
      </c>
      <c r="AS3407" s="106">
        <v>10</v>
      </c>
    </row>
    <row r="3408" spans="40:45" x14ac:dyDescent="0.25">
      <c r="AN3408" s="106" t="s">
        <v>1011</v>
      </c>
      <c r="AO3408" s="106" t="s">
        <v>1179</v>
      </c>
      <c r="AP3408" s="106" t="s">
        <v>1176</v>
      </c>
      <c r="AQ3408" s="106" t="s">
        <v>1034</v>
      </c>
      <c r="AR3408" s="106" t="s">
        <v>1087</v>
      </c>
      <c r="AS3408" s="106">
        <v>56</v>
      </c>
    </row>
    <row r="3409" spans="40:45" x14ac:dyDescent="0.25">
      <c r="AN3409" s="106" t="s">
        <v>1011</v>
      </c>
      <c r="AO3409" s="106" t="s">
        <v>1179</v>
      </c>
      <c r="AP3409" s="106" t="s">
        <v>1176</v>
      </c>
      <c r="AQ3409" s="106" t="s">
        <v>1038</v>
      </c>
      <c r="AR3409" s="106" t="s">
        <v>1087</v>
      </c>
      <c r="AS3409" s="106">
        <v>4887</v>
      </c>
    </row>
    <row r="3410" spans="40:45" x14ac:dyDescent="0.25">
      <c r="AN3410" s="106" t="s">
        <v>1011</v>
      </c>
      <c r="AO3410" s="106"/>
      <c r="AP3410" s="106"/>
      <c r="AQ3410" s="106" t="s">
        <v>3</v>
      </c>
      <c r="AR3410" s="106" t="s">
        <v>1087</v>
      </c>
      <c r="AS3410" s="106">
        <v>8495</v>
      </c>
    </row>
    <row r="3411" spans="40:45" x14ac:dyDescent="0.25">
      <c r="AN3411" s="106" t="s">
        <v>1011</v>
      </c>
      <c r="AO3411" s="106" t="s">
        <v>1179</v>
      </c>
      <c r="AP3411" s="106" t="s">
        <v>1177</v>
      </c>
      <c r="AQ3411" s="106" t="s">
        <v>1030</v>
      </c>
      <c r="AR3411" s="106" t="s">
        <v>1087</v>
      </c>
      <c r="AS3411" s="106">
        <v>681</v>
      </c>
    </row>
    <row r="3412" spans="40:45" x14ac:dyDescent="0.25">
      <c r="AN3412" s="106" t="s">
        <v>1011</v>
      </c>
      <c r="AO3412" s="106" t="s">
        <v>1179</v>
      </c>
      <c r="AP3412" s="106" t="s">
        <v>1177</v>
      </c>
      <c r="AQ3412" s="106" t="s">
        <v>1031</v>
      </c>
      <c r="AR3412" s="106" t="s">
        <v>1087</v>
      </c>
      <c r="AS3412" s="106">
        <v>532</v>
      </c>
    </row>
    <row r="3413" spans="40:45" x14ac:dyDescent="0.25">
      <c r="AN3413" s="106" t="s">
        <v>1011</v>
      </c>
      <c r="AO3413" s="106" t="s">
        <v>1179</v>
      </c>
      <c r="AP3413" s="106" t="s">
        <v>1177</v>
      </c>
      <c r="AQ3413" s="106" t="s">
        <v>1034</v>
      </c>
      <c r="AR3413" s="106" t="s">
        <v>1087</v>
      </c>
      <c r="AS3413" s="106">
        <v>1139</v>
      </c>
    </row>
    <row r="3414" spans="40:45" x14ac:dyDescent="0.25">
      <c r="AN3414" s="106" t="s">
        <v>1011</v>
      </c>
      <c r="AO3414" s="106" t="s">
        <v>1179</v>
      </c>
      <c r="AP3414" s="106" t="s">
        <v>1177</v>
      </c>
      <c r="AQ3414" s="106" t="s">
        <v>1035</v>
      </c>
      <c r="AR3414" s="106" t="s">
        <v>1087</v>
      </c>
      <c r="AS3414" s="106">
        <v>2011</v>
      </c>
    </row>
    <row r="3415" spans="40:45" x14ac:dyDescent="0.25">
      <c r="AN3415" s="106" t="s">
        <v>1011</v>
      </c>
      <c r="AO3415" s="106" t="s">
        <v>1179</v>
      </c>
      <c r="AP3415" s="106" t="s">
        <v>1177</v>
      </c>
      <c r="AQ3415" s="106" t="s">
        <v>1036</v>
      </c>
      <c r="AR3415" s="106" t="s">
        <v>1087</v>
      </c>
      <c r="AS3415" s="106">
        <v>2357</v>
      </c>
    </row>
    <row r="3416" spans="40:45" x14ac:dyDescent="0.25">
      <c r="AN3416" s="106" t="s">
        <v>1011</v>
      </c>
      <c r="AO3416" s="106" t="s">
        <v>1179</v>
      </c>
      <c r="AP3416" s="106" t="s">
        <v>1177</v>
      </c>
      <c r="AQ3416" s="106" t="s">
        <v>1037</v>
      </c>
      <c r="AR3416" s="106" t="s">
        <v>1087</v>
      </c>
      <c r="AS3416" s="106">
        <v>200</v>
      </c>
    </row>
    <row r="3417" spans="40:45" x14ac:dyDescent="0.25">
      <c r="AN3417" s="106" t="s">
        <v>1011</v>
      </c>
      <c r="AO3417" s="106" t="s">
        <v>1179</v>
      </c>
      <c r="AP3417" s="106" t="s">
        <v>1177</v>
      </c>
      <c r="AQ3417" s="106" t="s">
        <v>1038</v>
      </c>
      <c r="AR3417" s="106" t="s">
        <v>1087</v>
      </c>
      <c r="AS3417" s="106">
        <v>568</v>
      </c>
    </row>
    <row r="3418" spans="40:45" x14ac:dyDescent="0.25">
      <c r="AN3418" s="106" t="s">
        <v>1011</v>
      </c>
      <c r="AO3418" s="106"/>
      <c r="AP3418" s="106"/>
      <c r="AQ3418" s="106" t="s">
        <v>3</v>
      </c>
      <c r="AR3418" s="106" t="s">
        <v>1087</v>
      </c>
      <c r="AS3418" s="106">
        <v>7489</v>
      </c>
    </row>
    <row r="3419" spans="40:45" x14ac:dyDescent="0.25">
      <c r="AN3419" s="106" t="s">
        <v>1011</v>
      </c>
      <c r="AO3419" s="106" t="s">
        <v>1179</v>
      </c>
      <c r="AP3419" s="106" t="s">
        <v>1178</v>
      </c>
      <c r="AQ3419" s="106" t="s">
        <v>1030</v>
      </c>
      <c r="AR3419" s="106" t="s">
        <v>1087</v>
      </c>
      <c r="AS3419" s="106">
        <v>391</v>
      </c>
    </row>
    <row r="3420" spans="40:45" x14ac:dyDescent="0.25">
      <c r="AN3420" s="106" t="s">
        <v>1011</v>
      </c>
      <c r="AO3420" s="106" t="s">
        <v>1179</v>
      </c>
      <c r="AP3420" s="106" t="s">
        <v>1178</v>
      </c>
      <c r="AQ3420" s="106" t="s">
        <v>1031</v>
      </c>
      <c r="AR3420" s="106" t="s">
        <v>1087</v>
      </c>
      <c r="AS3420" s="106">
        <v>100</v>
      </c>
    </row>
    <row r="3421" spans="40:45" x14ac:dyDescent="0.25">
      <c r="AN3421" s="106" t="s">
        <v>1011</v>
      </c>
      <c r="AO3421" s="106" t="s">
        <v>1179</v>
      </c>
      <c r="AP3421" s="106" t="s">
        <v>1178</v>
      </c>
      <c r="AQ3421" s="106" t="s">
        <v>1033</v>
      </c>
      <c r="AR3421" s="106" t="s">
        <v>1087</v>
      </c>
      <c r="AS3421" s="106">
        <v>195</v>
      </c>
    </row>
    <row r="3422" spans="40:45" x14ac:dyDescent="0.25">
      <c r="AN3422" s="106" t="s">
        <v>1011</v>
      </c>
      <c r="AO3422" s="106" t="s">
        <v>1179</v>
      </c>
      <c r="AP3422" s="106" t="s">
        <v>1178</v>
      </c>
      <c r="AQ3422" s="106" t="s">
        <v>1034</v>
      </c>
      <c r="AR3422" s="106" t="s">
        <v>1087</v>
      </c>
      <c r="AS3422" s="106">
        <v>5894</v>
      </c>
    </row>
    <row r="3423" spans="40:45" x14ac:dyDescent="0.25">
      <c r="AN3423" s="106" t="s">
        <v>1011</v>
      </c>
      <c r="AO3423" s="106" t="s">
        <v>1179</v>
      </c>
      <c r="AP3423" s="106" t="s">
        <v>1178</v>
      </c>
      <c r="AQ3423" s="106" t="s">
        <v>1035</v>
      </c>
      <c r="AR3423" s="106" t="s">
        <v>1087</v>
      </c>
      <c r="AS3423" s="106">
        <v>1619</v>
      </c>
    </row>
    <row r="3424" spans="40:45" x14ac:dyDescent="0.25">
      <c r="AN3424" s="106" t="s">
        <v>1011</v>
      </c>
      <c r="AO3424" s="106" t="s">
        <v>1179</v>
      </c>
      <c r="AP3424" s="106" t="s">
        <v>1178</v>
      </c>
      <c r="AQ3424" s="106" t="s">
        <v>1036</v>
      </c>
      <c r="AR3424" s="106" t="s">
        <v>1087</v>
      </c>
      <c r="AS3424" s="106">
        <v>1303</v>
      </c>
    </row>
    <row r="3425" spans="40:45" x14ac:dyDescent="0.25">
      <c r="AN3425" s="106" t="s">
        <v>1011</v>
      </c>
      <c r="AO3425" s="106" t="s">
        <v>1179</v>
      </c>
      <c r="AP3425" s="106" t="s">
        <v>1178</v>
      </c>
      <c r="AQ3425" s="106" t="s">
        <v>1037</v>
      </c>
      <c r="AR3425" s="106" t="s">
        <v>1087</v>
      </c>
      <c r="AS3425" s="106">
        <v>7611</v>
      </c>
    </row>
    <row r="3426" spans="40:45" x14ac:dyDescent="0.25">
      <c r="AN3426" s="106" t="s">
        <v>1011</v>
      </c>
      <c r="AO3426" s="106" t="s">
        <v>1179</v>
      </c>
      <c r="AP3426" s="106" t="s">
        <v>1178</v>
      </c>
      <c r="AQ3426" s="106" t="s">
        <v>1038</v>
      </c>
      <c r="AR3426" s="106" t="s">
        <v>1087</v>
      </c>
      <c r="AS3426" s="106">
        <v>3006</v>
      </c>
    </row>
    <row r="3427" spans="40:45" x14ac:dyDescent="0.25">
      <c r="AN3427" s="106" t="s">
        <v>1011</v>
      </c>
      <c r="AO3427" s="106"/>
      <c r="AP3427" s="106"/>
      <c r="AQ3427" s="106" t="s">
        <v>3</v>
      </c>
      <c r="AR3427" s="106" t="s">
        <v>1087</v>
      </c>
      <c r="AS3427" s="106">
        <v>20121</v>
      </c>
    </row>
    <row r="3428" spans="40:45" x14ac:dyDescent="0.25">
      <c r="AN3428" s="106" t="s">
        <v>1011</v>
      </c>
      <c r="AO3428" s="106" t="s">
        <v>1146</v>
      </c>
      <c r="AP3428" s="106" t="s">
        <v>907</v>
      </c>
      <c r="AQ3428" s="106" t="s">
        <v>1030</v>
      </c>
      <c r="AR3428" s="106" t="s">
        <v>1087</v>
      </c>
      <c r="AS3428" s="106">
        <v>40324</v>
      </c>
    </row>
    <row r="3429" spans="40:45" x14ac:dyDescent="0.25">
      <c r="AN3429" s="106" t="s">
        <v>1011</v>
      </c>
      <c r="AO3429" s="106" t="s">
        <v>1146</v>
      </c>
      <c r="AP3429" s="106" t="s">
        <v>907</v>
      </c>
      <c r="AQ3429" s="106" t="s">
        <v>1031</v>
      </c>
      <c r="AR3429" s="106" t="s">
        <v>1087</v>
      </c>
      <c r="AS3429" s="106">
        <v>448</v>
      </c>
    </row>
    <row r="3430" spans="40:45" x14ac:dyDescent="0.25">
      <c r="AN3430" s="106" t="s">
        <v>1011</v>
      </c>
      <c r="AO3430" s="106" t="s">
        <v>1146</v>
      </c>
      <c r="AP3430" s="106" t="s">
        <v>907</v>
      </c>
      <c r="AQ3430" s="106" t="s">
        <v>1032</v>
      </c>
      <c r="AR3430" s="106" t="s">
        <v>1087</v>
      </c>
      <c r="AS3430" s="106">
        <v>28152</v>
      </c>
    </row>
    <row r="3431" spans="40:45" x14ac:dyDescent="0.25">
      <c r="AN3431" s="106" t="s">
        <v>1011</v>
      </c>
      <c r="AO3431" s="106" t="s">
        <v>1146</v>
      </c>
      <c r="AP3431" s="106" t="s">
        <v>907</v>
      </c>
      <c r="AQ3431" s="106" t="s">
        <v>1033</v>
      </c>
      <c r="AR3431" s="106" t="s">
        <v>1087</v>
      </c>
      <c r="AS3431" s="106">
        <v>10030</v>
      </c>
    </row>
    <row r="3432" spans="40:45" x14ac:dyDescent="0.25">
      <c r="AN3432" s="106" t="s">
        <v>1011</v>
      </c>
      <c r="AO3432" s="106" t="s">
        <v>1146</v>
      </c>
      <c r="AP3432" s="106" t="s">
        <v>907</v>
      </c>
      <c r="AQ3432" s="106" t="s">
        <v>1034</v>
      </c>
      <c r="AR3432" s="106" t="s">
        <v>1087</v>
      </c>
      <c r="AS3432" s="106">
        <v>948</v>
      </c>
    </row>
    <row r="3433" spans="40:45" x14ac:dyDescent="0.25">
      <c r="AN3433" s="106" t="s">
        <v>1011</v>
      </c>
      <c r="AO3433" s="106" t="s">
        <v>1146</v>
      </c>
      <c r="AP3433" s="106" t="s">
        <v>907</v>
      </c>
      <c r="AQ3433" s="106" t="s">
        <v>1035</v>
      </c>
      <c r="AR3433" s="106" t="s">
        <v>1087</v>
      </c>
      <c r="AS3433" s="106">
        <v>55531</v>
      </c>
    </row>
    <row r="3434" spans="40:45" x14ac:dyDescent="0.25">
      <c r="AN3434" s="106" t="s">
        <v>1011</v>
      </c>
      <c r="AO3434" s="106" t="s">
        <v>1146</v>
      </c>
      <c r="AP3434" s="106" t="s">
        <v>907</v>
      </c>
      <c r="AQ3434" s="106" t="s">
        <v>1036</v>
      </c>
      <c r="AR3434" s="106" t="s">
        <v>1087</v>
      </c>
      <c r="AS3434" s="106">
        <v>79746</v>
      </c>
    </row>
    <row r="3435" spans="40:45" x14ac:dyDescent="0.25">
      <c r="AN3435" s="106" t="s">
        <v>1011</v>
      </c>
      <c r="AO3435" s="106" t="s">
        <v>1146</v>
      </c>
      <c r="AP3435" s="106" t="s">
        <v>907</v>
      </c>
      <c r="AQ3435" s="106" t="s">
        <v>1037</v>
      </c>
      <c r="AR3435" s="106" t="s">
        <v>1087</v>
      </c>
      <c r="AS3435" s="106">
        <v>3086</v>
      </c>
    </row>
    <row r="3436" spans="40:45" x14ac:dyDescent="0.25">
      <c r="AN3436" s="106" t="s">
        <v>1011</v>
      </c>
      <c r="AO3436" s="106" t="s">
        <v>1146</v>
      </c>
      <c r="AP3436" s="106" t="s">
        <v>907</v>
      </c>
      <c r="AQ3436" s="106" t="s">
        <v>1038</v>
      </c>
      <c r="AR3436" s="106" t="s">
        <v>1087</v>
      </c>
      <c r="AS3436" s="106">
        <v>7753</v>
      </c>
    </row>
    <row r="3437" spans="40:45" x14ac:dyDescent="0.25">
      <c r="AN3437" s="106" t="s">
        <v>1011</v>
      </c>
      <c r="AO3437" s="106"/>
      <c r="AP3437" s="106"/>
      <c r="AQ3437" s="106" t="s">
        <v>3</v>
      </c>
      <c r="AR3437" s="106" t="s">
        <v>1087</v>
      </c>
      <c r="AS3437" s="106">
        <v>226017</v>
      </c>
    </row>
    <row r="3438" spans="40:45" x14ac:dyDescent="0.25">
      <c r="AN3438" s="106" t="s">
        <v>1011</v>
      </c>
      <c r="AO3438" s="106" t="s">
        <v>1146</v>
      </c>
      <c r="AP3438" s="106" t="s">
        <v>1174</v>
      </c>
      <c r="AQ3438" s="106" t="s">
        <v>1030</v>
      </c>
      <c r="AR3438" s="106" t="s">
        <v>1087</v>
      </c>
      <c r="AS3438" s="106">
        <v>23702</v>
      </c>
    </row>
    <row r="3439" spans="40:45" x14ac:dyDescent="0.25">
      <c r="AN3439" s="106" t="s">
        <v>1011</v>
      </c>
      <c r="AO3439" s="106" t="s">
        <v>1146</v>
      </c>
      <c r="AP3439" s="106" t="s">
        <v>1174</v>
      </c>
      <c r="AQ3439" s="106" t="s">
        <v>1031</v>
      </c>
      <c r="AR3439" s="106" t="s">
        <v>1087</v>
      </c>
      <c r="AS3439" s="106">
        <v>28</v>
      </c>
    </row>
    <row r="3440" spans="40:45" x14ac:dyDescent="0.25">
      <c r="AN3440" s="106" t="s">
        <v>1011</v>
      </c>
      <c r="AO3440" s="106" t="s">
        <v>1146</v>
      </c>
      <c r="AP3440" s="106" t="s">
        <v>1174</v>
      </c>
      <c r="AQ3440" s="106" t="s">
        <v>1032</v>
      </c>
      <c r="AR3440" s="106" t="s">
        <v>1087</v>
      </c>
      <c r="AS3440" s="106">
        <v>13197</v>
      </c>
    </row>
    <row r="3441" spans="40:45" x14ac:dyDescent="0.25">
      <c r="AN3441" s="106" t="s">
        <v>1011</v>
      </c>
      <c r="AO3441" s="106" t="s">
        <v>1146</v>
      </c>
      <c r="AP3441" s="106" t="s">
        <v>1174</v>
      </c>
      <c r="AQ3441" s="106" t="s">
        <v>1033</v>
      </c>
      <c r="AR3441" s="106" t="s">
        <v>1087</v>
      </c>
      <c r="AS3441" s="106">
        <v>29</v>
      </c>
    </row>
    <row r="3442" spans="40:45" x14ac:dyDescent="0.25">
      <c r="AN3442" s="106" t="s">
        <v>1011</v>
      </c>
      <c r="AO3442" s="106" t="s">
        <v>1146</v>
      </c>
      <c r="AP3442" s="106" t="s">
        <v>1174</v>
      </c>
      <c r="AQ3442" s="106" t="s">
        <v>1034</v>
      </c>
      <c r="AR3442" s="106" t="s">
        <v>1087</v>
      </c>
      <c r="AS3442" s="106">
        <v>500</v>
      </c>
    </row>
    <row r="3443" spans="40:45" x14ac:dyDescent="0.25">
      <c r="AN3443" s="106" t="s">
        <v>1011</v>
      </c>
      <c r="AO3443" s="106" t="s">
        <v>1146</v>
      </c>
      <c r="AP3443" s="106" t="s">
        <v>1174</v>
      </c>
      <c r="AQ3443" s="106" t="s">
        <v>1035</v>
      </c>
      <c r="AR3443" s="106" t="s">
        <v>1087</v>
      </c>
      <c r="AS3443" s="106">
        <v>41235</v>
      </c>
    </row>
    <row r="3444" spans="40:45" x14ac:dyDescent="0.25">
      <c r="AN3444" s="106" t="s">
        <v>1011</v>
      </c>
      <c r="AO3444" s="106" t="s">
        <v>1146</v>
      </c>
      <c r="AP3444" s="106" t="s">
        <v>1174</v>
      </c>
      <c r="AQ3444" s="106" t="s">
        <v>1036</v>
      </c>
      <c r="AR3444" s="106" t="s">
        <v>1087</v>
      </c>
      <c r="AS3444" s="106">
        <v>52922</v>
      </c>
    </row>
    <row r="3445" spans="40:45" x14ac:dyDescent="0.25">
      <c r="AN3445" s="106" t="s">
        <v>1011</v>
      </c>
      <c r="AO3445" s="106" t="s">
        <v>1146</v>
      </c>
      <c r="AP3445" s="106" t="s">
        <v>1174</v>
      </c>
      <c r="AQ3445" s="106" t="s">
        <v>1037</v>
      </c>
      <c r="AR3445" s="106" t="s">
        <v>1087</v>
      </c>
      <c r="AS3445" s="106">
        <v>3086</v>
      </c>
    </row>
    <row r="3446" spans="40:45" x14ac:dyDescent="0.25">
      <c r="AN3446" s="106" t="s">
        <v>1011</v>
      </c>
      <c r="AO3446" s="106" t="s">
        <v>1146</v>
      </c>
      <c r="AP3446" s="106" t="s">
        <v>1174</v>
      </c>
      <c r="AQ3446" s="106" t="s">
        <v>1038</v>
      </c>
      <c r="AR3446" s="106" t="s">
        <v>1087</v>
      </c>
      <c r="AS3446" s="106">
        <v>1443</v>
      </c>
    </row>
    <row r="3447" spans="40:45" x14ac:dyDescent="0.25">
      <c r="AN3447" s="106" t="s">
        <v>1011</v>
      </c>
      <c r="AO3447" s="106"/>
      <c r="AP3447" s="106"/>
      <c r="AQ3447" s="106" t="s">
        <v>3</v>
      </c>
      <c r="AR3447" s="106" t="s">
        <v>1087</v>
      </c>
      <c r="AS3447" s="106">
        <v>136140</v>
      </c>
    </row>
    <row r="3448" spans="40:45" x14ac:dyDescent="0.25">
      <c r="AN3448" s="106" t="s">
        <v>1011</v>
      </c>
      <c r="AO3448" s="106" t="s">
        <v>1146</v>
      </c>
      <c r="AP3448" s="106" t="s">
        <v>1175</v>
      </c>
      <c r="AQ3448" s="106" t="s">
        <v>1030</v>
      </c>
      <c r="AR3448" s="106" t="s">
        <v>1087</v>
      </c>
      <c r="AS3448" s="106">
        <v>13806</v>
      </c>
    </row>
    <row r="3449" spans="40:45" x14ac:dyDescent="0.25">
      <c r="AN3449" s="106" t="s">
        <v>1011</v>
      </c>
      <c r="AO3449" s="106" t="s">
        <v>1146</v>
      </c>
      <c r="AP3449" s="106" t="s">
        <v>1175</v>
      </c>
      <c r="AQ3449" s="106" t="s">
        <v>1031</v>
      </c>
      <c r="AR3449" s="106" t="s">
        <v>1087</v>
      </c>
      <c r="AS3449" s="106">
        <v>12</v>
      </c>
    </row>
    <row r="3450" spans="40:45" x14ac:dyDescent="0.25">
      <c r="AN3450" s="106" t="s">
        <v>1011</v>
      </c>
      <c r="AO3450" s="106" t="s">
        <v>1146</v>
      </c>
      <c r="AP3450" s="106" t="s">
        <v>1175</v>
      </c>
      <c r="AQ3450" s="106" t="s">
        <v>1032</v>
      </c>
      <c r="AR3450" s="106" t="s">
        <v>1087</v>
      </c>
      <c r="AS3450" s="106">
        <v>14923</v>
      </c>
    </row>
    <row r="3451" spans="40:45" x14ac:dyDescent="0.25">
      <c r="AN3451" s="106" t="s">
        <v>1011</v>
      </c>
      <c r="AO3451" s="106" t="s">
        <v>1146</v>
      </c>
      <c r="AP3451" s="106" t="s">
        <v>1175</v>
      </c>
      <c r="AQ3451" s="106" t="s">
        <v>1033</v>
      </c>
      <c r="AR3451" s="106" t="s">
        <v>1087</v>
      </c>
      <c r="AS3451" s="106">
        <v>10000</v>
      </c>
    </row>
    <row r="3452" spans="40:45" x14ac:dyDescent="0.25">
      <c r="AN3452" s="106" t="s">
        <v>1011</v>
      </c>
      <c r="AO3452" s="106" t="s">
        <v>1146</v>
      </c>
      <c r="AP3452" s="106" t="s">
        <v>1175</v>
      </c>
      <c r="AQ3452" s="106" t="s">
        <v>1034</v>
      </c>
      <c r="AR3452" s="106" t="s">
        <v>1087</v>
      </c>
      <c r="AS3452" s="106">
        <v>180</v>
      </c>
    </row>
    <row r="3453" spans="40:45" x14ac:dyDescent="0.25">
      <c r="AN3453" s="106" t="s">
        <v>1011</v>
      </c>
      <c r="AO3453" s="106" t="s">
        <v>1146</v>
      </c>
      <c r="AP3453" s="106" t="s">
        <v>1175</v>
      </c>
      <c r="AQ3453" s="106" t="s">
        <v>1035</v>
      </c>
      <c r="AR3453" s="106" t="s">
        <v>1087</v>
      </c>
      <c r="AS3453" s="106">
        <v>14296</v>
      </c>
    </row>
    <row r="3454" spans="40:45" x14ac:dyDescent="0.25">
      <c r="AN3454" s="106" t="s">
        <v>1011</v>
      </c>
      <c r="AO3454" s="106" t="s">
        <v>1146</v>
      </c>
      <c r="AP3454" s="106" t="s">
        <v>1175</v>
      </c>
      <c r="AQ3454" s="106" t="s">
        <v>1036</v>
      </c>
      <c r="AR3454" s="106" t="s">
        <v>1087</v>
      </c>
      <c r="AS3454" s="106">
        <v>24306</v>
      </c>
    </row>
    <row r="3455" spans="40:45" x14ac:dyDescent="0.25">
      <c r="AN3455" s="106" t="s">
        <v>1011</v>
      </c>
      <c r="AO3455" s="106" t="s">
        <v>1146</v>
      </c>
      <c r="AP3455" s="106" t="s">
        <v>1175</v>
      </c>
      <c r="AQ3455" s="106" t="s">
        <v>1038</v>
      </c>
      <c r="AR3455" s="106" t="s">
        <v>1087</v>
      </c>
      <c r="AS3455" s="106">
        <v>1424</v>
      </c>
    </row>
    <row r="3456" spans="40:45" x14ac:dyDescent="0.25">
      <c r="AN3456" s="106" t="s">
        <v>1011</v>
      </c>
      <c r="AO3456" s="106"/>
      <c r="AP3456" s="106"/>
      <c r="AQ3456" s="106" t="s">
        <v>3</v>
      </c>
      <c r="AR3456" s="106" t="s">
        <v>1087</v>
      </c>
      <c r="AS3456" s="106">
        <v>78946</v>
      </c>
    </row>
    <row r="3457" spans="40:45" x14ac:dyDescent="0.25">
      <c r="AN3457" s="106" t="s">
        <v>1011</v>
      </c>
      <c r="AO3457" s="106" t="s">
        <v>1146</v>
      </c>
      <c r="AP3457" s="106" t="s">
        <v>1176</v>
      </c>
      <c r="AQ3457" s="106" t="s">
        <v>1030</v>
      </c>
      <c r="AR3457" s="106" t="s">
        <v>1087</v>
      </c>
      <c r="AS3457" s="106">
        <v>1251</v>
      </c>
    </row>
    <row r="3458" spans="40:45" x14ac:dyDescent="0.25">
      <c r="AN3458" s="106" t="s">
        <v>1011</v>
      </c>
      <c r="AO3458" s="106" t="s">
        <v>1146</v>
      </c>
      <c r="AP3458" s="106" t="s">
        <v>1176</v>
      </c>
      <c r="AQ3458" s="106" t="s">
        <v>1031</v>
      </c>
      <c r="AR3458" s="106" t="s">
        <v>1087</v>
      </c>
      <c r="AS3458" s="106">
        <v>400</v>
      </c>
    </row>
    <row r="3459" spans="40:45" x14ac:dyDescent="0.25">
      <c r="AN3459" s="106" t="s">
        <v>1011</v>
      </c>
      <c r="AO3459" s="106" t="s">
        <v>1146</v>
      </c>
      <c r="AP3459" s="106" t="s">
        <v>1176</v>
      </c>
      <c r="AQ3459" s="106" t="s">
        <v>1036</v>
      </c>
      <c r="AR3459" s="106" t="s">
        <v>1087</v>
      </c>
      <c r="AS3459" s="106">
        <v>2515</v>
      </c>
    </row>
    <row r="3460" spans="40:45" x14ac:dyDescent="0.25">
      <c r="AN3460" s="106" t="s">
        <v>1011</v>
      </c>
      <c r="AO3460" s="106" t="s">
        <v>1146</v>
      </c>
      <c r="AP3460" s="106" t="s">
        <v>1176</v>
      </c>
      <c r="AQ3460" s="106" t="s">
        <v>1038</v>
      </c>
      <c r="AR3460" s="106" t="s">
        <v>1087</v>
      </c>
      <c r="AS3460" s="106">
        <v>4635</v>
      </c>
    </row>
    <row r="3461" spans="40:45" x14ac:dyDescent="0.25">
      <c r="AN3461" s="106" t="s">
        <v>1011</v>
      </c>
      <c r="AO3461" s="106"/>
      <c r="AP3461" s="106"/>
      <c r="AQ3461" s="106" t="s">
        <v>3</v>
      </c>
      <c r="AR3461" s="106" t="s">
        <v>1087</v>
      </c>
      <c r="AS3461" s="106">
        <v>8802</v>
      </c>
    </row>
    <row r="3462" spans="40:45" x14ac:dyDescent="0.25">
      <c r="AN3462" s="106" t="s">
        <v>1011</v>
      </c>
      <c r="AO3462" s="106" t="s">
        <v>1146</v>
      </c>
      <c r="AP3462" s="106" t="s">
        <v>1177</v>
      </c>
      <c r="AQ3462" s="106" t="s">
        <v>1030</v>
      </c>
      <c r="AR3462" s="106" t="s">
        <v>1087</v>
      </c>
      <c r="AS3462" s="106">
        <v>1543</v>
      </c>
    </row>
    <row r="3463" spans="40:45" x14ac:dyDescent="0.25">
      <c r="AN3463" s="106" t="s">
        <v>1011</v>
      </c>
      <c r="AO3463" s="106"/>
      <c r="AP3463" s="106"/>
      <c r="AQ3463" s="106" t="s">
        <v>3</v>
      </c>
      <c r="AR3463" s="106" t="s">
        <v>1087</v>
      </c>
      <c r="AS3463" s="106">
        <v>1543</v>
      </c>
    </row>
    <row r="3464" spans="40:45" x14ac:dyDescent="0.25">
      <c r="AN3464" s="106" t="s">
        <v>1011</v>
      </c>
      <c r="AO3464" s="106" t="s">
        <v>1146</v>
      </c>
      <c r="AP3464" s="106" t="s">
        <v>1178</v>
      </c>
      <c r="AQ3464" s="106" t="s">
        <v>1030</v>
      </c>
      <c r="AR3464" s="106" t="s">
        <v>1087</v>
      </c>
      <c r="AS3464" s="106">
        <v>21</v>
      </c>
    </row>
    <row r="3465" spans="40:45" x14ac:dyDescent="0.25">
      <c r="AN3465" s="106" t="s">
        <v>1011</v>
      </c>
      <c r="AO3465" s="106" t="s">
        <v>1146</v>
      </c>
      <c r="AP3465" s="106" t="s">
        <v>1178</v>
      </c>
      <c r="AQ3465" s="106" t="s">
        <v>1031</v>
      </c>
      <c r="AR3465" s="106" t="s">
        <v>1087</v>
      </c>
      <c r="AS3465" s="106">
        <v>9</v>
      </c>
    </row>
    <row r="3466" spans="40:45" x14ac:dyDescent="0.25">
      <c r="AN3466" s="106" t="s">
        <v>1011</v>
      </c>
      <c r="AO3466" s="106" t="s">
        <v>1146</v>
      </c>
      <c r="AP3466" s="106" t="s">
        <v>1178</v>
      </c>
      <c r="AQ3466" s="106" t="s">
        <v>1032</v>
      </c>
      <c r="AR3466" s="106" t="s">
        <v>1087</v>
      </c>
      <c r="AS3466" s="106">
        <v>33</v>
      </c>
    </row>
    <row r="3467" spans="40:45" x14ac:dyDescent="0.25">
      <c r="AN3467" s="106" t="s">
        <v>1011</v>
      </c>
      <c r="AO3467" s="106" t="s">
        <v>1146</v>
      </c>
      <c r="AP3467" s="106" t="s">
        <v>1178</v>
      </c>
      <c r="AQ3467" s="106" t="s">
        <v>1033</v>
      </c>
      <c r="AR3467" s="106" t="s">
        <v>1087</v>
      </c>
      <c r="AS3467" s="106">
        <v>2</v>
      </c>
    </row>
    <row r="3468" spans="40:45" x14ac:dyDescent="0.25">
      <c r="AN3468" s="106" t="s">
        <v>1011</v>
      </c>
      <c r="AO3468" s="106" t="s">
        <v>1146</v>
      </c>
      <c r="AP3468" s="106" t="s">
        <v>1178</v>
      </c>
      <c r="AQ3468" s="106" t="s">
        <v>1034</v>
      </c>
      <c r="AR3468" s="106" t="s">
        <v>1087</v>
      </c>
      <c r="AS3468" s="106">
        <v>268</v>
      </c>
    </row>
    <row r="3469" spans="40:45" x14ac:dyDescent="0.25">
      <c r="AN3469" s="106" t="s">
        <v>1011</v>
      </c>
      <c r="AO3469" s="106" t="s">
        <v>1146</v>
      </c>
      <c r="AP3469" s="106" t="s">
        <v>1178</v>
      </c>
      <c r="AQ3469" s="106" t="s">
        <v>1036</v>
      </c>
      <c r="AR3469" s="106" t="s">
        <v>1087</v>
      </c>
      <c r="AS3469" s="106">
        <v>3</v>
      </c>
    </row>
    <row r="3470" spans="40:45" x14ac:dyDescent="0.25">
      <c r="AN3470" s="106" t="s">
        <v>1011</v>
      </c>
      <c r="AO3470" s="106" t="s">
        <v>1146</v>
      </c>
      <c r="AP3470" s="106" t="s">
        <v>1178</v>
      </c>
      <c r="AQ3470" s="106" t="s">
        <v>1038</v>
      </c>
      <c r="AR3470" s="106" t="s">
        <v>1087</v>
      </c>
      <c r="AS3470" s="106">
        <v>250</v>
      </c>
    </row>
    <row r="3471" spans="40:45" x14ac:dyDescent="0.25">
      <c r="AN3471" s="106" t="s">
        <v>1011</v>
      </c>
      <c r="AO3471" s="106"/>
      <c r="AP3471" s="106"/>
      <c r="AQ3471" s="106" t="s">
        <v>3</v>
      </c>
      <c r="AR3471" s="106" t="s">
        <v>1087</v>
      </c>
      <c r="AS3471" s="106">
        <v>587</v>
      </c>
    </row>
    <row r="3472" spans="40:45" x14ac:dyDescent="0.25">
      <c r="AN3472" s="106" t="s">
        <v>1011</v>
      </c>
      <c r="AO3472" s="106" t="s">
        <v>1147</v>
      </c>
      <c r="AP3472" s="106" t="s">
        <v>907</v>
      </c>
      <c r="AQ3472" s="106" t="s">
        <v>1030</v>
      </c>
      <c r="AR3472" s="106" t="s">
        <v>1087</v>
      </c>
      <c r="AS3472" s="106">
        <v>791</v>
      </c>
    </row>
    <row r="3473" spans="40:45" x14ac:dyDescent="0.25">
      <c r="AN3473" s="106" t="s">
        <v>1011</v>
      </c>
      <c r="AO3473" s="106" t="s">
        <v>1147</v>
      </c>
      <c r="AP3473" s="106" t="s">
        <v>907</v>
      </c>
      <c r="AQ3473" s="106" t="s">
        <v>1031</v>
      </c>
      <c r="AR3473" s="106" t="s">
        <v>1087</v>
      </c>
      <c r="AS3473" s="106">
        <v>1</v>
      </c>
    </row>
    <row r="3474" spans="40:45" x14ac:dyDescent="0.25">
      <c r="AN3474" s="106" t="s">
        <v>1011</v>
      </c>
      <c r="AO3474" s="106" t="s">
        <v>1147</v>
      </c>
      <c r="AP3474" s="106" t="s">
        <v>907</v>
      </c>
      <c r="AQ3474" s="106" t="s">
        <v>1033</v>
      </c>
      <c r="AR3474" s="106" t="s">
        <v>1087</v>
      </c>
      <c r="AS3474" s="106">
        <v>79</v>
      </c>
    </row>
    <row r="3475" spans="40:45" x14ac:dyDescent="0.25">
      <c r="AN3475" s="106" t="s">
        <v>1011</v>
      </c>
      <c r="AO3475" s="106" t="s">
        <v>1147</v>
      </c>
      <c r="AP3475" s="106" t="s">
        <v>907</v>
      </c>
      <c r="AQ3475" s="106" t="s">
        <v>1034</v>
      </c>
      <c r="AR3475" s="106" t="s">
        <v>1087</v>
      </c>
      <c r="AS3475" s="106">
        <v>2144</v>
      </c>
    </row>
    <row r="3476" spans="40:45" x14ac:dyDescent="0.25">
      <c r="AN3476" s="106" t="s">
        <v>1011</v>
      </c>
      <c r="AO3476" s="106" t="s">
        <v>1147</v>
      </c>
      <c r="AP3476" s="106" t="s">
        <v>907</v>
      </c>
      <c r="AQ3476" s="106" t="s">
        <v>1035</v>
      </c>
      <c r="AR3476" s="106" t="s">
        <v>1087</v>
      </c>
      <c r="AS3476" s="106">
        <v>2726</v>
      </c>
    </row>
    <row r="3477" spans="40:45" x14ac:dyDescent="0.25">
      <c r="AN3477" s="106" t="s">
        <v>1011</v>
      </c>
      <c r="AO3477" s="106" t="s">
        <v>1147</v>
      </c>
      <c r="AP3477" s="106" t="s">
        <v>907</v>
      </c>
      <c r="AQ3477" s="106" t="s">
        <v>1036</v>
      </c>
      <c r="AR3477" s="106" t="s">
        <v>1087</v>
      </c>
      <c r="AS3477" s="106">
        <v>1412</v>
      </c>
    </row>
    <row r="3478" spans="40:45" x14ac:dyDescent="0.25">
      <c r="AN3478" s="106" t="s">
        <v>1011</v>
      </c>
      <c r="AO3478" s="106" t="s">
        <v>1147</v>
      </c>
      <c r="AP3478" s="106" t="s">
        <v>907</v>
      </c>
      <c r="AQ3478" s="106" t="s">
        <v>1037</v>
      </c>
      <c r="AR3478" s="106" t="s">
        <v>1087</v>
      </c>
      <c r="AS3478" s="106">
        <v>155</v>
      </c>
    </row>
    <row r="3479" spans="40:45" x14ac:dyDescent="0.25">
      <c r="AN3479" s="106" t="s">
        <v>1011</v>
      </c>
      <c r="AO3479" s="106" t="s">
        <v>1147</v>
      </c>
      <c r="AP3479" s="106" t="s">
        <v>907</v>
      </c>
      <c r="AQ3479" s="106" t="s">
        <v>1038</v>
      </c>
      <c r="AR3479" s="106" t="s">
        <v>1087</v>
      </c>
      <c r="AS3479" s="106">
        <v>2166</v>
      </c>
    </row>
    <row r="3480" spans="40:45" x14ac:dyDescent="0.25">
      <c r="AN3480" s="106" t="s">
        <v>1011</v>
      </c>
      <c r="AO3480" s="106"/>
      <c r="AP3480" s="106"/>
      <c r="AQ3480" s="106" t="s">
        <v>3</v>
      </c>
      <c r="AR3480" s="106" t="s">
        <v>1087</v>
      </c>
      <c r="AS3480" s="106">
        <v>9473</v>
      </c>
    </row>
    <row r="3481" spans="40:45" x14ac:dyDescent="0.25">
      <c r="AN3481" s="106" t="s">
        <v>1011</v>
      </c>
      <c r="AO3481" s="106" t="s">
        <v>1147</v>
      </c>
      <c r="AP3481" s="106" t="s">
        <v>1174</v>
      </c>
      <c r="AQ3481" s="106" t="s">
        <v>1030</v>
      </c>
      <c r="AR3481" s="106" t="s">
        <v>1087</v>
      </c>
      <c r="AS3481" s="106">
        <v>150</v>
      </c>
    </row>
    <row r="3482" spans="40:45" x14ac:dyDescent="0.25">
      <c r="AN3482" s="106" t="s">
        <v>1011</v>
      </c>
      <c r="AO3482" s="106" t="s">
        <v>1147</v>
      </c>
      <c r="AP3482" s="106" t="s">
        <v>1174</v>
      </c>
      <c r="AQ3482" s="106" t="s">
        <v>1033</v>
      </c>
      <c r="AR3482" s="106" t="s">
        <v>1087</v>
      </c>
      <c r="AS3482" s="106">
        <v>63</v>
      </c>
    </row>
    <row r="3483" spans="40:45" x14ac:dyDescent="0.25">
      <c r="AN3483" s="106" t="s">
        <v>1011</v>
      </c>
      <c r="AO3483" s="106" t="s">
        <v>1147</v>
      </c>
      <c r="AP3483" s="106" t="s">
        <v>1174</v>
      </c>
      <c r="AQ3483" s="106" t="s">
        <v>1034</v>
      </c>
      <c r="AR3483" s="106" t="s">
        <v>1087</v>
      </c>
      <c r="AS3483" s="106">
        <v>1340</v>
      </c>
    </row>
    <row r="3484" spans="40:45" x14ac:dyDescent="0.25">
      <c r="AN3484" s="106" t="s">
        <v>1011</v>
      </c>
      <c r="AO3484" s="106" t="s">
        <v>1147</v>
      </c>
      <c r="AP3484" s="106" t="s">
        <v>1174</v>
      </c>
      <c r="AQ3484" s="106" t="s">
        <v>1035</v>
      </c>
      <c r="AR3484" s="106" t="s">
        <v>1087</v>
      </c>
      <c r="AS3484" s="106">
        <v>1130</v>
      </c>
    </row>
    <row r="3485" spans="40:45" x14ac:dyDescent="0.25">
      <c r="AN3485" s="106" t="s">
        <v>1011</v>
      </c>
      <c r="AO3485" s="106" t="s">
        <v>1147</v>
      </c>
      <c r="AP3485" s="106" t="s">
        <v>1174</v>
      </c>
      <c r="AQ3485" s="106" t="s">
        <v>1036</v>
      </c>
      <c r="AR3485" s="106" t="s">
        <v>1087</v>
      </c>
      <c r="AS3485" s="106">
        <v>537</v>
      </c>
    </row>
    <row r="3486" spans="40:45" x14ac:dyDescent="0.25">
      <c r="AN3486" s="106" t="s">
        <v>1011</v>
      </c>
      <c r="AO3486" s="106" t="s">
        <v>1147</v>
      </c>
      <c r="AP3486" s="106" t="s">
        <v>1174</v>
      </c>
      <c r="AQ3486" s="106" t="s">
        <v>1037</v>
      </c>
      <c r="AR3486" s="106" t="s">
        <v>1087</v>
      </c>
      <c r="AS3486" s="106">
        <v>140</v>
      </c>
    </row>
    <row r="3487" spans="40:45" x14ac:dyDescent="0.25">
      <c r="AN3487" s="106" t="s">
        <v>1011</v>
      </c>
      <c r="AO3487" s="106" t="s">
        <v>1147</v>
      </c>
      <c r="AP3487" s="106" t="s">
        <v>1174</v>
      </c>
      <c r="AQ3487" s="106" t="s">
        <v>1038</v>
      </c>
      <c r="AR3487" s="106" t="s">
        <v>1087</v>
      </c>
      <c r="AS3487" s="106">
        <v>274</v>
      </c>
    </row>
    <row r="3488" spans="40:45" x14ac:dyDescent="0.25">
      <c r="AN3488" s="106" t="s">
        <v>1011</v>
      </c>
      <c r="AO3488" s="106"/>
      <c r="AP3488" s="106"/>
      <c r="AQ3488" s="106" t="s">
        <v>3</v>
      </c>
      <c r="AR3488" s="106" t="s">
        <v>1087</v>
      </c>
      <c r="AS3488" s="106">
        <v>3635</v>
      </c>
    </row>
    <row r="3489" spans="40:45" x14ac:dyDescent="0.25">
      <c r="AN3489" s="106" t="s">
        <v>1011</v>
      </c>
      <c r="AO3489" s="106" t="s">
        <v>1147</v>
      </c>
      <c r="AP3489" s="106" t="s">
        <v>1175</v>
      </c>
      <c r="AQ3489" s="106" t="s">
        <v>1030</v>
      </c>
      <c r="AR3489" s="106" t="s">
        <v>1087</v>
      </c>
      <c r="AS3489" s="106">
        <v>65</v>
      </c>
    </row>
    <row r="3490" spans="40:45" x14ac:dyDescent="0.25">
      <c r="AN3490" s="106" t="s">
        <v>1011</v>
      </c>
      <c r="AO3490" s="106" t="s">
        <v>1147</v>
      </c>
      <c r="AP3490" s="106" t="s">
        <v>1175</v>
      </c>
      <c r="AQ3490" s="106" t="s">
        <v>1031</v>
      </c>
      <c r="AR3490" s="106" t="s">
        <v>1087</v>
      </c>
      <c r="AS3490" s="106">
        <v>1</v>
      </c>
    </row>
    <row r="3491" spans="40:45" x14ac:dyDescent="0.25">
      <c r="AN3491" s="106" t="s">
        <v>1011</v>
      </c>
      <c r="AO3491" s="106" t="s">
        <v>1147</v>
      </c>
      <c r="AP3491" s="106" t="s">
        <v>1175</v>
      </c>
      <c r="AQ3491" s="106" t="s">
        <v>1033</v>
      </c>
      <c r="AR3491" s="106" t="s">
        <v>1087</v>
      </c>
      <c r="AS3491" s="106">
        <v>12</v>
      </c>
    </row>
    <row r="3492" spans="40:45" x14ac:dyDescent="0.25">
      <c r="AN3492" s="106" t="s">
        <v>1011</v>
      </c>
      <c r="AO3492" s="106" t="s">
        <v>1147</v>
      </c>
      <c r="AP3492" s="106" t="s">
        <v>1175</v>
      </c>
      <c r="AQ3492" s="106" t="s">
        <v>1034</v>
      </c>
      <c r="AR3492" s="106" t="s">
        <v>1087</v>
      </c>
      <c r="AS3492" s="106">
        <v>207</v>
      </c>
    </row>
    <row r="3493" spans="40:45" x14ac:dyDescent="0.25">
      <c r="AN3493" s="106" t="s">
        <v>1011</v>
      </c>
      <c r="AO3493" s="106" t="s">
        <v>1147</v>
      </c>
      <c r="AP3493" s="106" t="s">
        <v>1175</v>
      </c>
      <c r="AQ3493" s="106" t="s">
        <v>1035</v>
      </c>
      <c r="AR3493" s="106" t="s">
        <v>1087</v>
      </c>
      <c r="AS3493" s="106">
        <v>1594</v>
      </c>
    </row>
    <row r="3494" spans="40:45" x14ac:dyDescent="0.25">
      <c r="AN3494" s="106" t="s">
        <v>1011</v>
      </c>
      <c r="AO3494" s="106" t="s">
        <v>1147</v>
      </c>
      <c r="AP3494" s="106" t="s">
        <v>1175</v>
      </c>
      <c r="AQ3494" s="106" t="s">
        <v>1036</v>
      </c>
      <c r="AR3494" s="106" t="s">
        <v>1087</v>
      </c>
      <c r="AS3494" s="106">
        <v>30</v>
      </c>
    </row>
    <row r="3495" spans="40:45" x14ac:dyDescent="0.25">
      <c r="AN3495" s="106" t="s">
        <v>1011</v>
      </c>
      <c r="AO3495" s="106" t="s">
        <v>1147</v>
      </c>
      <c r="AP3495" s="106" t="s">
        <v>1175</v>
      </c>
      <c r="AQ3495" s="106" t="s">
        <v>1038</v>
      </c>
      <c r="AR3495" s="106" t="s">
        <v>1087</v>
      </c>
      <c r="AS3495" s="106">
        <v>888</v>
      </c>
    </row>
    <row r="3496" spans="40:45" x14ac:dyDescent="0.25">
      <c r="AN3496" s="106" t="s">
        <v>1011</v>
      </c>
      <c r="AO3496" s="106"/>
      <c r="AP3496" s="106"/>
      <c r="AQ3496" s="106" t="s">
        <v>3</v>
      </c>
      <c r="AR3496" s="106" t="s">
        <v>1087</v>
      </c>
      <c r="AS3496" s="106">
        <v>2796</v>
      </c>
    </row>
    <row r="3497" spans="40:45" x14ac:dyDescent="0.25">
      <c r="AN3497" s="106" t="s">
        <v>1011</v>
      </c>
      <c r="AO3497" s="106" t="s">
        <v>1147</v>
      </c>
      <c r="AP3497" s="106" t="s">
        <v>1176</v>
      </c>
      <c r="AQ3497" s="106" t="s">
        <v>1030</v>
      </c>
      <c r="AR3497" s="106" t="s">
        <v>1087</v>
      </c>
      <c r="AS3497" s="106">
        <v>576</v>
      </c>
    </row>
    <row r="3498" spans="40:45" x14ac:dyDescent="0.25">
      <c r="AN3498" s="106" t="s">
        <v>1011</v>
      </c>
      <c r="AO3498" s="106" t="s">
        <v>1147</v>
      </c>
      <c r="AP3498" s="106" t="s">
        <v>1176</v>
      </c>
      <c r="AQ3498" s="106" t="s">
        <v>1034</v>
      </c>
      <c r="AR3498" s="106" t="s">
        <v>1087</v>
      </c>
      <c r="AS3498" s="106">
        <v>81</v>
      </c>
    </row>
    <row r="3499" spans="40:45" x14ac:dyDescent="0.25">
      <c r="AN3499" s="106" t="s">
        <v>1011</v>
      </c>
      <c r="AO3499" s="106" t="s">
        <v>1147</v>
      </c>
      <c r="AP3499" s="106" t="s">
        <v>1176</v>
      </c>
      <c r="AQ3499" s="106" t="s">
        <v>1035</v>
      </c>
      <c r="AR3499" s="106" t="s">
        <v>1087</v>
      </c>
      <c r="AS3499" s="106">
        <v>2</v>
      </c>
    </row>
    <row r="3500" spans="40:45" x14ac:dyDescent="0.25">
      <c r="AN3500" s="106" t="s">
        <v>1011</v>
      </c>
      <c r="AO3500" s="106" t="s">
        <v>1147</v>
      </c>
      <c r="AP3500" s="106" t="s">
        <v>1176</v>
      </c>
      <c r="AQ3500" s="106" t="s">
        <v>1036</v>
      </c>
      <c r="AR3500" s="106" t="s">
        <v>1087</v>
      </c>
      <c r="AS3500" s="106">
        <v>844</v>
      </c>
    </row>
    <row r="3501" spans="40:45" x14ac:dyDescent="0.25">
      <c r="AN3501" s="106" t="s">
        <v>1011</v>
      </c>
      <c r="AO3501" s="106" t="s">
        <v>1147</v>
      </c>
      <c r="AP3501" s="106" t="s">
        <v>1176</v>
      </c>
      <c r="AQ3501" s="106" t="s">
        <v>1038</v>
      </c>
      <c r="AR3501" s="106" t="s">
        <v>1087</v>
      </c>
      <c r="AS3501" s="106">
        <v>990</v>
      </c>
    </row>
    <row r="3502" spans="40:45" x14ac:dyDescent="0.25">
      <c r="AN3502" s="106" t="s">
        <v>1011</v>
      </c>
      <c r="AO3502" s="106"/>
      <c r="AP3502" s="106"/>
      <c r="AQ3502" s="106" t="s">
        <v>3</v>
      </c>
      <c r="AR3502" s="106" t="s">
        <v>1087</v>
      </c>
      <c r="AS3502" s="106">
        <v>2494</v>
      </c>
    </row>
    <row r="3503" spans="40:45" x14ac:dyDescent="0.25">
      <c r="AN3503" s="106" t="s">
        <v>1011</v>
      </c>
      <c r="AO3503" s="106" t="s">
        <v>1147</v>
      </c>
      <c r="AP3503" s="106" t="s">
        <v>1178</v>
      </c>
      <c r="AQ3503" s="106" t="s">
        <v>1033</v>
      </c>
      <c r="AR3503" s="106" t="s">
        <v>1087</v>
      </c>
      <c r="AS3503" s="106">
        <v>4</v>
      </c>
    </row>
    <row r="3504" spans="40:45" x14ac:dyDescent="0.25">
      <c r="AN3504" s="106" t="s">
        <v>1011</v>
      </c>
      <c r="AO3504" s="106" t="s">
        <v>1147</v>
      </c>
      <c r="AP3504" s="106" t="s">
        <v>1178</v>
      </c>
      <c r="AQ3504" s="106" t="s">
        <v>1034</v>
      </c>
      <c r="AR3504" s="106" t="s">
        <v>1087</v>
      </c>
      <c r="AS3504" s="106">
        <v>515</v>
      </c>
    </row>
    <row r="3505" spans="40:45" x14ac:dyDescent="0.25">
      <c r="AN3505" s="106" t="s">
        <v>1011</v>
      </c>
      <c r="AO3505" s="106" t="s">
        <v>1147</v>
      </c>
      <c r="AP3505" s="106" t="s">
        <v>1178</v>
      </c>
      <c r="AQ3505" s="106" t="s">
        <v>1036</v>
      </c>
      <c r="AR3505" s="106" t="s">
        <v>1087</v>
      </c>
      <c r="AS3505" s="106">
        <v>1</v>
      </c>
    </row>
    <row r="3506" spans="40:45" x14ac:dyDescent="0.25">
      <c r="AN3506" s="106" t="s">
        <v>1011</v>
      </c>
      <c r="AO3506" s="106" t="s">
        <v>1147</v>
      </c>
      <c r="AP3506" s="106" t="s">
        <v>1178</v>
      </c>
      <c r="AQ3506" s="106" t="s">
        <v>1037</v>
      </c>
      <c r="AR3506" s="106" t="s">
        <v>1087</v>
      </c>
      <c r="AS3506" s="106">
        <v>14</v>
      </c>
    </row>
    <row r="3507" spans="40:45" x14ac:dyDescent="0.25">
      <c r="AN3507" s="106" t="s">
        <v>1011</v>
      </c>
      <c r="AO3507" s="106" t="s">
        <v>1147</v>
      </c>
      <c r="AP3507" s="106" t="s">
        <v>1178</v>
      </c>
      <c r="AQ3507" s="106" t="s">
        <v>1038</v>
      </c>
      <c r="AR3507" s="106" t="s">
        <v>1087</v>
      </c>
      <c r="AS3507" s="106">
        <v>14</v>
      </c>
    </row>
    <row r="3508" spans="40:45" x14ac:dyDescent="0.25">
      <c r="AN3508" s="106" t="s">
        <v>1011</v>
      </c>
      <c r="AO3508" s="106"/>
      <c r="AP3508" s="106"/>
      <c r="AQ3508" s="106" t="s">
        <v>3</v>
      </c>
      <c r="AR3508" s="106" t="s">
        <v>1087</v>
      </c>
      <c r="AS3508" s="106">
        <v>548</v>
      </c>
    </row>
    <row r="3509" spans="40:45" x14ac:dyDescent="0.25">
      <c r="AN3509" s="106" t="s">
        <v>1011</v>
      </c>
      <c r="AO3509" s="106" t="s">
        <v>1009</v>
      </c>
      <c r="AP3509" s="106" t="s">
        <v>907</v>
      </c>
      <c r="AQ3509" s="106" t="s">
        <v>1030</v>
      </c>
      <c r="AR3509" s="106" t="s">
        <v>1087</v>
      </c>
      <c r="AS3509" s="106">
        <v>216212</v>
      </c>
    </row>
    <row r="3510" spans="40:45" x14ac:dyDescent="0.25">
      <c r="AN3510" s="106" t="s">
        <v>1011</v>
      </c>
      <c r="AO3510" s="106" t="s">
        <v>1009</v>
      </c>
      <c r="AP3510" s="106" t="s">
        <v>907</v>
      </c>
      <c r="AQ3510" s="106" t="s">
        <v>1031</v>
      </c>
      <c r="AR3510" s="106" t="s">
        <v>1087</v>
      </c>
      <c r="AS3510" s="106">
        <v>1975</v>
      </c>
    </row>
    <row r="3511" spans="40:45" x14ac:dyDescent="0.25">
      <c r="AN3511" s="106" t="s">
        <v>1011</v>
      </c>
      <c r="AO3511" s="106" t="s">
        <v>1009</v>
      </c>
      <c r="AP3511" s="106" t="s">
        <v>907</v>
      </c>
      <c r="AQ3511" s="106" t="s">
        <v>1032</v>
      </c>
      <c r="AR3511" s="106" t="s">
        <v>1087</v>
      </c>
      <c r="AS3511" s="106">
        <v>66982</v>
      </c>
    </row>
    <row r="3512" spans="40:45" x14ac:dyDescent="0.25">
      <c r="AN3512" s="106" t="s">
        <v>1011</v>
      </c>
      <c r="AO3512" s="106" t="s">
        <v>1009</v>
      </c>
      <c r="AP3512" s="106" t="s">
        <v>907</v>
      </c>
      <c r="AQ3512" s="106" t="s">
        <v>1033</v>
      </c>
      <c r="AR3512" s="106" t="s">
        <v>1087</v>
      </c>
      <c r="AS3512" s="106">
        <v>93777</v>
      </c>
    </row>
    <row r="3513" spans="40:45" x14ac:dyDescent="0.25">
      <c r="AN3513" s="106" t="s">
        <v>1011</v>
      </c>
      <c r="AO3513" s="106" t="s">
        <v>1009</v>
      </c>
      <c r="AP3513" s="106" t="s">
        <v>907</v>
      </c>
      <c r="AQ3513" s="106" t="s">
        <v>1035</v>
      </c>
      <c r="AR3513" s="106" t="s">
        <v>1087</v>
      </c>
      <c r="AS3513" s="106">
        <v>65612</v>
      </c>
    </row>
    <row r="3514" spans="40:45" x14ac:dyDescent="0.25">
      <c r="AN3514" s="106" t="s">
        <v>1011</v>
      </c>
      <c r="AO3514" s="106" t="s">
        <v>1009</v>
      </c>
      <c r="AP3514" s="106" t="s">
        <v>907</v>
      </c>
      <c r="AQ3514" s="106" t="s">
        <v>1036</v>
      </c>
      <c r="AR3514" s="106" t="s">
        <v>1087</v>
      </c>
      <c r="AS3514" s="106">
        <v>328</v>
      </c>
    </row>
    <row r="3515" spans="40:45" x14ac:dyDescent="0.25">
      <c r="AN3515" s="106" t="s">
        <v>1011</v>
      </c>
      <c r="AO3515" s="106" t="s">
        <v>1009</v>
      </c>
      <c r="AP3515" s="106" t="s">
        <v>907</v>
      </c>
      <c r="AQ3515" s="106" t="s">
        <v>1037</v>
      </c>
      <c r="AR3515" s="106" t="s">
        <v>1087</v>
      </c>
      <c r="AS3515" s="106">
        <v>50</v>
      </c>
    </row>
    <row r="3516" spans="40:45" x14ac:dyDescent="0.25">
      <c r="AN3516" s="106" t="s">
        <v>1011</v>
      </c>
      <c r="AO3516" s="106" t="s">
        <v>1009</v>
      </c>
      <c r="AP3516" s="106" t="s">
        <v>907</v>
      </c>
      <c r="AQ3516" s="106" t="s">
        <v>1038</v>
      </c>
      <c r="AR3516" s="106" t="s">
        <v>1087</v>
      </c>
      <c r="AS3516" s="106">
        <v>157676</v>
      </c>
    </row>
    <row r="3517" spans="40:45" x14ac:dyDescent="0.25">
      <c r="AN3517" s="106" t="s">
        <v>1011</v>
      </c>
      <c r="AO3517" s="106"/>
      <c r="AP3517" s="106"/>
      <c r="AQ3517" s="106" t="s">
        <v>3</v>
      </c>
      <c r="AR3517" s="106" t="s">
        <v>1087</v>
      </c>
      <c r="AS3517" s="106">
        <v>602612</v>
      </c>
    </row>
    <row r="3518" spans="40:45" x14ac:dyDescent="0.25">
      <c r="AN3518" s="106" t="s">
        <v>1011</v>
      </c>
      <c r="AO3518" s="106" t="s">
        <v>1009</v>
      </c>
      <c r="AP3518" s="106" t="s">
        <v>1174</v>
      </c>
      <c r="AQ3518" s="106" t="s">
        <v>1030</v>
      </c>
      <c r="AR3518" s="106" t="s">
        <v>1087</v>
      </c>
      <c r="AS3518" s="106">
        <v>161801</v>
      </c>
    </row>
    <row r="3519" spans="40:45" x14ac:dyDescent="0.25">
      <c r="AN3519" s="106" t="s">
        <v>1011</v>
      </c>
      <c r="AO3519" s="106" t="s">
        <v>1009</v>
      </c>
      <c r="AP3519" s="106" t="s">
        <v>1174</v>
      </c>
      <c r="AQ3519" s="106" t="s">
        <v>1031</v>
      </c>
      <c r="AR3519" s="106" t="s">
        <v>1087</v>
      </c>
      <c r="AS3519" s="106">
        <v>1954</v>
      </c>
    </row>
    <row r="3520" spans="40:45" x14ac:dyDescent="0.25">
      <c r="AN3520" s="106" t="s">
        <v>1011</v>
      </c>
      <c r="AO3520" s="106" t="s">
        <v>1009</v>
      </c>
      <c r="AP3520" s="106" t="s">
        <v>1174</v>
      </c>
      <c r="AQ3520" s="106" t="s">
        <v>1032</v>
      </c>
      <c r="AR3520" s="106" t="s">
        <v>1087</v>
      </c>
      <c r="AS3520" s="106">
        <v>55442</v>
      </c>
    </row>
    <row r="3521" spans="40:45" x14ac:dyDescent="0.25">
      <c r="AN3521" s="106" t="s">
        <v>1011</v>
      </c>
      <c r="AO3521" s="106" t="s">
        <v>1009</v>
      </c>
      <c r="AP3521" s="106" t="s">
        <v>1174</v>
      </c>
      <c r="AQ3521" s="106" t="s">
        <v>1033</v>
      </c>
      <c r="AR3521" s="106" t="s">
        <v>1087</v>
      </c>
      <c r="AS3521" s="106">
        <v>92870</v>
      </c>
    </row>
    <row r="3522" spans="40:45" x14ac:dyDescent="0.25">
      <c r="AN3522" s="106" t="s">
        <v>1011</v>
      </c>
      <c r="AO3522" s="106" t="s">
        <v>1009</v>
      </c>
      <c r="AP3522" s="106" t="s">
        <v>1174</v>
      </c>
      <c r="AQ3522" s="106" t="s">
        <v>1035</v>
      </c>
      <c r="AR3522" s="106" t="s">
        <v>1087</v>
      </c>
      <c r="AS3522" s="106">
        <v>52494</v>
      </c>
    </row>
    <row r="3523" spans="40:45" x14ac:dyDescent="0.25">
      <c r="AN3523" s="106" t="s">
        <v>1011</v>
      </c>
      <c r="AO3523" s="106" t="s">
        <v>1009</v>
      </c>
      <c r="AP3523" s="106" t="s">
        <v>1174</v>
      </c>
      <c r="AQ3523" s="106" t="s">
        <v>1036</v>
      </c>
      <c r="AR3523" s="106" t="s">
        <v>1087</v>
      </c>
      <c r="AS3523" s="106">
        <v>64</v>
      </c>
    </row>
    <row r="3524" spans="40:45" x14ac:dyDescent="0.25">
      <c r="AN3524" s="106" t="s">
        <v>1011</v>
      </c>
      <c r="AO3524" s="106" t="s">
        <v>1009</v>
      </c>
      <c r="AP3524" s="106" t="s">
        <v>1174</v>
      </c>
      <c r="AQ3524" s="106" t="s">
        <v>1037</v>
      </c>
      <c r="AR3524" s="106" t="s">
        <v>1087</v>
      </c>
      <c r="AS3524" s="106">
        <v>5</v>
      </c>
    </row>
    <row r="3525" spans="40:45" x14ac:dyDescent="0.25">
      <c r="AN3525" s="106" t="s">
        <v>1011</v>
      </c>
      <c r="AO3525" s="106" t="s">
        <v>1009</v>
      </c>
      <c r="AP3525" s="106" t="s">
        <v>1174</v>
      </c>
      <c r="AQ3525" s="106" t="s">
        <v>1038</v>
      </c>
      <c r="AR3525" s="106" t="s">
        <v>1087</v>
      </c>
      <c r="AS3525" s="106">
        <v>145619</v>
      </c>
    </row>
    <row r="3526" spans="40:45" x14ac:dyDescent="0.25">
      <c r="AN3526" s="106" t="s">
        <v>1011</v>
      </c>
      <c r="AO3526" s="106"/>
      <c r="AP3526" s="106"/>
      <c r="AQ3526" s="106" t="s">
        <v>3</v>
      </c>
      <c r="AR3526" s="106" t="s">
        <v>1087</v>
      </c>
      <c r="AS3526" s="106">
        <v>510247</v>
      </c>
    </row>
    <row r="3527" spans="40:45" x14ac:dyDescent="0.25">
      <c r="AN3527" s="106" t="s">
        <v>1011</v>
      </c>
      <c r="AO3527" s="106" t="s">
        <v>1009</v>
      </c>
      <c r="AP3527" s="106" t="s">
        <v>1175</v>
      </c>
      <c r="AQ3527" s="106" t="s">
        <v>1030</v>
      </c>
      <c r="AR3527" s="106" t="s">
        <v>1087</v>
      </c>
      <c r="AS3527" s="106">
        <v>39299</v>
      </c>
    </row>
    <row r="3528" spans="40:45" x14ac:dyDescent="0.25">
      <c r="AN3528" s="106" t="s">
        <v>1011</v>
      </c>
      <c r="AO3528" s="106" t="s">
        <v>1009</v>
      </c>
      <c r="AP3528" s="106" t="s">
        <v>1175</v>
      </c>
      <c r="AQ3528" s="106" t="s">
        <v>1031</v>
      </c>
      <c r="AR3528" s="106" t="s">
        <v>1087</v>
      </c>
      <c r="AS3528" s="106">
        <v>20</v>
      </c>
    </row>
    <row r="3529" spans="40:45" x14ac:dyDescent="0.25">
      <c r="AN3529" s="106" t="s">
        <v>1011</v>
      </c>
      <c r="AO3529" s="106" t="s">
        <v>1009</v>
      </c>
      <c r="AP3529" s="106" t="s">
        <v>1175</v>
      </c>
      <c r="AQ3529" s="106" t="s">
        <v>1032</v>
      </c>
      <c r="AR3529" s="106" t="s">
        <v>1087</v>
      </c>
      <c r="AS3529" s="106">
        <v>11296</v>
      </c>
    </row>
    <row r="3530" spans="40:45" x14ac:dyDescent="0.25">
      <c r="AN3530" s="106" t="s">
        <v>1011</v>
      </c>
      <c r="AO3530" s="106" t="s">
        <v>1009</v>
      </c>
      <c r="AP3530" s="106" t="s">
        <v>1175</v>
      </c>
      <c r="AQ3530" s="106" t="s">
        <v>1033</v>
      </c>
      <c r="AR3530" s="106" t="s">
        <v>1087</v>
      </c>
      <c r="AS3530" s="106">
        <v>908</v>
      </c>
    </row>
    <row r="3531" spans="40:45" x14ac:dyDescent="0.25">
      <c r="AN3531" s="106" t="s">
        <v>1011</v>
      </c>
      <c r="AO3531" s="106" t="s">
        <v>1009</v>
      </c>
      <c r="AP3531" s="106" t="s">
        <v>1175</v>
      </c>
      <c r="AQ3531" s="106" t="s">
        <v>1035</v>
      </c>
      <c r="AR3531" s="106" t="s">
        <v>1087</v>
      </c>
      <c r="AS3531" s="106">
        <v>13118</v>
      </c>
    </row>
    <row r="3532" spans="40:45" x14ac:dyDescent="0.25">
      <c r="AN3532" s="106" t="s">
        <v>1011</v>
      </c>
      <c r="AO3532" s="106" t="s">
        <v>1009</v>
      </c>
      <c r="AP3532" s="106" t="s">
        <v>1175</v>
      </c>
      <c r="AQ3532" s="106" t="s">
        <v>1036</v>
      </c>
      <c r="AR3532" s="106" t="s">
        <v>1087</v>
      </c>
      <c r="AS3532" s="106">
        <v>136</v>
      </c>
    </row>
    <row r="3533" spans="40:45" x14ac:dyDescent="0.25">
      <c r="AN3533" s="106" t="s">
        <v>1011</v>
      </c>
      <c r="AO3533" s="106" t="s">
        <v>1009</v>
      </c>
      <c r="AP3533" s="106" t="s">
        <v>1175</v>
      </c>
      <c r="AQ3533" s="106" t="s">
        <v>1038</v>
      </c>
      <c r="AR3533" s="106" t="s">
        <v>1087</v>
      </c>
      <c r="AS3533" s="106">
        <v>9939</v>
      </c>
    </row>
    <row r="3534" spans="40:45" x14ac:dyDescent="0.25">
      <c r="AN3534" s="106" t="s">
        <v>1011</v>
      </c>
      <c r="AO3534" s="106"/>
      <c r="AP3534" s="106"/>
      <c r="AQ3534" s="106" t="s">
        <v>3</v>
      </c>
      <c r="AR3534" s="106" t="s">
        <v>1087</v>
      </c>
      <c r="AS3534" s="106">
        <v>74715</v>
      </c>
    </row>
    <row r="3535" spans="40:45" x14ac:dyDescent="0.25">
      <c r="AN3535" s="106" t="s">
        <v>1011</v>
      </c>
      <c r="AO3535" s="106" t="s">
        <v>1009</v>
      </c>
      <c r="AP3535" s="106" t="s">
        <v>1176</v>
      </c>
      <c r="AQ3535" s="106" t="s">
        <v>1030</v>
      </c>
      <c r="AR3535" s="106" t="s">
        <v>1087</v>
      </c>
      <c r="AS3535" s="106">
        <v>20</v>
      </c>
    </row>
    <row r="3536" spans="40:45" x14ac:dyDescent="0.25">
      <c r="AN3536" s="106" t="s">
        <v>1011</v>
      </c>
      <c r="AO3536" s="106" t="s">
        <v>1009</v>
      </c>
      <c r="AP3536" s="106" t="s">
        <v>1176</v>
      </c>
      <c r="AQ3536" s="106" t="s">
        <v>1032</v>
      </c>
      <c r="AR3536" s="106" t="s">
        <v>1087</v>
      </c>
      <c r="AS3536" s="106">
        <v>25</v>
      </c>
    </row>
    <row r="3537" spans="40:45" x14ac:dyDescent="0.25">
      <c r="AN3537" s="106" t="s">
        <v>1011</v>
      </c>
      <c r="AO3537" s="106" t="s">
        <v>1009</v>
      </c>
      <c r="AP3537" s="106" t="s">
        <v>1176</v>
      </c>
      <c r="AQ3537" s="106" t="s">
        <v>1038</v>
      </c>
      <c r="AR3537" s="106" t="s">
        <v>1087</v>
      </c>
      <c r="AS3537" s="106">
        <v>1500</v>
      </c>
    </row>
    <row r="3538" spans="40:45" x14ac:dyDescent="0.25">
      <c r="AN3538" s="106" t="s">
        <v>1011</v>
      </c>
      <c r="AO3538" s="106"/>
      <c r="AP3538" s="106"/>
      <c r="AQ3538" s="106" t="s">
        <v>3</v>
      </c>
      <c r="AR3538" s="106" t="s">
        <v>1087</v>
      </c>
      <c r="AS3538" s="106">
        <v>1545</v>
      </c>
    </row>
    <row r="3539" spans="40:45" x14ac:dyDescent="0.25">
      <c r="AN3539" s="106" t="s">
        <v>1011</v>
      </c>
      <c r="AO3539" s="106" t="s">
        <v>1009</v>
      </c>
      <c r="AP3539" s="106" t="s">
        <v>1177</v>
      </c>
      <c r="AQ3539" s="106" t="s">
        <v>1030</v>
      </c>
      <c r="AR3539" s="106" t="s">
        <v>1087</v>
      </c>
      <c r="AS3539" s="106">
        <v>11708</v>
      </c>
    </row>
    <row r="3540" spans="40:45" x14ac:dyDescent="0.25">
      <c r="AN3540" s="106" t="s">
        <v>1011</v>
      </c>
      <c r="AO3540" s="106"/>
      <c r="AP3540" s="106"/>
      <c r="AQ3540" s="106" t="s">
        <v>3</v>
      </c>
      <c r="AR3540" s="106" t="s">
        <v>1087</v>
      </c>
      <c r="AS3540" s="106">
        <v>11708</v>
      </c>
    </row>
    <row r="3541" spans="40:45" x14ac:dyDescent="0.25">
      <c r="AN3541" s="106" t="s">
        <v>1011</v>
      </c>
      <c r="AO3541" s="106" t="s">
        <v>1009</v>
      </c>
      <c r="AP3541" s="106" t="s">
        <v>1178</v>
      </c>
      <c r="AQ3541" s="106" t="s">
        <v>1030</v>
      </c>
      <c r="AR3541" s="106" t="s">
        <v>1087</v>
      </c>
      <c r="AS3541" s="106">
        <v>3658</v>
      </c>
    </row>
    <row r="3542" spans="40:45" x14ac:dyDescent="0.25">
      <c r="AN3542" s="106" t="s">
        <v>1011</v>
      </c>
      <c r="AO3542" s="106" t="s">
        <v>1009</v>
      </c>
      <c r="AP3542" s="106" t="s">
        <v>1178</v>
      </c>
      <c r="AQ3542" s="106" t="s">
        <v>1031</v>
      </c>
      <c r="AR3542" s="106" t="s">
        <v>1087</v>
      </c>
      <c r="AS3542" s="106">
        <v>2</v>
      </c>
    </row>
    <row r="3543" spans="40:45" x14ac:dyDescent="0.25">
      <c r="AN3543" s="106" t="s">
        <v>1011</v>
      </c>
      <c r="AO3543" s="106" t="s">
        <v>1009</v>
      </c>
      <c r="AP3543" s="106" t="s">
        <v>1178</v>
      </c>
      <c r="AQ3543" s="106" t="s">
        <v>1032</v>
      </c>
      <c r="AR3543" s="106" t="s">
        <v>1087</v>
      </c>
      <c r="AS3543" s="106">
        <v>220</v>
      </c>
    </row>
    <row r="3544" spans="40:45" x14ac:dyDescent="0.25">
      <c r="AN3544" s="106" t="s">
        <v>1011</v>
      </c>
      <c r="AO3544" s="106" t="s">
        <v>1009</v>
      </c>
      <c r="AP3544" s="106" t="s">
        <v>1178</v>
      </c>
      <c r="AQ3544" s="106" t="s">
        <v>1036</v>
      </c>
      <c r="AR3544" s="106" t="s">
        <v>1087</v>
      </c>
      <c r="AS3544" s="106">
        <v>128</v>
      </c>
    </row>
    <row r="3545" spans="40:45" x14ac:dyDescent="0.25">
      <c r="AN3545" s="106" t="s">
        <v>1011</v>
      </c>
      <c r="AO3545" s="106" t="s">
        <v>1009</v>
      </c>
      <c r="AP3545" s="106" t="s">
        <v>1178</v>
      </c>
      <c r="AQ3545" s="106" t="s">
        <v>1037</v>
      </c>
      <c r="AR3545" s="106" t="s">
        <v>1087</v>
      </c>
      <c r="AS3545" s="106">
        <v>45</v>
      </c>
    </row>
    <row r="3546" spans="40:45" x14ac:dyDescent="0.25">
      <c r="AN3546" s="106" t="s">
        <v>1011</v>
      </c>
      <c r="AO3546" s="106" t="s">
        <v>1009</v>
      </c>
      <c r="AP3546" s="106" t="s">
        <v>1178</v>
      </c>
      <c r="AQ3546" s="106" t="s">
        <v>1038</v>
      </c>
      <c r="AR3546" s="106" t="s">
        <v>1087</v>
      </c>
      <c r="AS3546" s="106">
        <v>617</v>
      </c>
    </row>
    <row r="3547" spans="40:45" x14ac:dyDescent="0.25">
      <c r="AN3547" s="106" t="s">
        <v>1011</v>
      </c>
      <c r="AO3547" s="106"/>
      <c r="AP3547" s="106"/>
      <c r="AQ3547" s="106" t="s">
        <v>3</v>
      </c>
      <c r="AR3547" s="106" t="s">
        <v>1087</v>
      </c>
      <c r="AS3547" s="106">
        <v>4670</v>
      </c>
    </row>
    <row r="3548" spans="40:45" x14ac:dyDescent="0.25">
      <c r="AN3548" s="106" t="s">
        <v>1011</v>
      </c>
      <c r="AO3548" s="106" t="s">
        <v>1150</v>
      </c>
      <c r="AP3548" s="106" t="s">
        <v>907</v>
      </c>
      <c r="AQ3548" s="106" t="s">
        <v>1030</v>
      </c>
      <c r="AR3548" s="106" t="s">
        <v>1087</v>
      </c>
      <c r="AS3548" s="106">
        <v>2698</v>
      </c>
    </row>
    <row r="3549" spans="40:45" x14ac:dyDescent="0.25">
      <c r="AN3549" s="106" t="s">
        <v>1011</v>
      </c>
      <c r="AO3549" s="106" t="s">
        <v>1150</v>
      </c>
      <c r="AP3549" s="106" t="s">
        <v>907</v>
      </c>
      <c r="AQ3549" s="106" t="s">
        <v>1031</v>
      </c>
      <c r="AR3549" s="106" t="s">
        <v>1087</v>
      </c>
      <c r="AS3549" s="106">
        <v>9149</v>
      </c>
    </row>
    <row r="3550" spans="40:45" x14ac:dyDescent="0.25">
      <c r="AN3550" s="106" t="s">
        <v>1011</v>
      </c>
      <c r="AO3550" s="106" t="s">
        <v>1150</v>
      </c>
      <c r="AP3550" s="106" t="s">
        <v>907</v>
      </c>
      <c r="AQ3550" s="106" t="s">
        <v>1033</v>
      </c>
      <c r="AR3550" s="106" t="s">
        <v>1087</v>
      </c>
      <c r="AS3550" s="106">
        <v>860</v>
      </c>
    </row>
    <row r="3551" spans="40:45" x14ac:dyDescent="0.25">
      <c r="AN3551" s="106" t="s">
        <v>1011</v>
      </c>
      <c r="AO3551" s="106" t="s">
        <v>1150</v>
      </c>
      <c r="AP3551" s="106" t="s">
        <v>907</v>
      </c>
      <c r="AQ3551" s="106" t="s">
        <v>1034</v>
      </c>
      <c r="AR3551" s="106" t="s">
        <v>1087</v>
      </c>
      <c r="AS3551" s="106">
        <v>13190</v>
      </c>
    </row>
    <row r="3552" spans="40:45" x14ac:dyDescent="0.25">
      <c r="AN3552" s="106" t="s">
        <v>1011</v>
      </c>
      <c r="AO3552" s="106" t="s">
        <v>1150</v>
      </c>
      <c r="AP3552" s="106" t="s">
        <v>907</v>
      </c>
      <c r="AQ3552" s="106" t="s">
        <v>1035</v>
      </c>
      <c r="AR3552" s="106" t="s">
        <v>1087</v>
      </c>
      <c r="AS3552" s="106">
        <v>12859</v>
      </c>
    </row>
    <row r="3553" spans="40:45" x14ac:dyDescent="0.25">
      <c r="AN3553" s="106" t="s">
        <v>1011</v>
      </c>
      <c r="AO3553" s="106" t="s">
        <v>1150</v>
      </c>
      <c r="AP3553" s="106" t="s">
        <v>907</v>
      </c>
      <c r="AQ3553" s="106" t="s">
        <v>1036</v>
      </c>
      <c r="AR3553" s="106" t="s">
        <v>1087</v>
      </c>
      <c r="AS3553" s="106">
        <v>6452</v>
      </c>
    </row>
    <row r="3554" spans="40:45" x14ac:dyDescent="0.25">
      <c r="AN3554" s="106" t="s">
        <v>1011</v>
      </c>
      <c r="AO3554" s="106" t="s">
        <v>1150</v>
      </c>
      <c r="AP3554" s="106" t="s">
        <v>907</v>
      </c>
      <c r="AQ3554" s="106" t="s">
        <v>1037</v>
      </c>
      <c r="AR3554" s="106" t="s">
        <v>1087</v>
      </c>
      <c r="AS3554" s="106">
        <v>10155</v>
      </c>
    </row>
    <row r="3555" spans="40:45" x14ac:dyDescent="0.25">
      <c r="AN3555" s="106" t="s">
        <v>1011</v>
      </c>
      <c r="AO3555" s="106" t="s">
        <v>1150</v>
      </c>
      <c r="AP3555" s="106" t="s">
        <v>907</v>
      </c>
      <c r="AQ3555" s="106" t="s">
        <v>1038</v>
      </c>
      <c r="AR3555" s="106" t="s">
        <v>1087</v>
      </c>
      <c r="AS3555" s="106">
        <v>18662</v>
      </c>
    </row>
    <row r="3556" spans="40:45" x14ac:dyDescent="0.25">
      <c r="AN3556" s="106" t="s">
        <v>1011</v>
      </c>
      <c r="AO3556" s="106"/>
      <c r="AP3556" s="106"/>
      <c r="AQ3556" s="106" t="s">
        <v>3</v>
      </c>
      <c r="AR3556" s="106" t="s">
        <v>1087</v>
      </c>
      <c r="AS3556" s="106">
        <v>74026</v>
      </c>
    </row>
    <row r="3557" spans="40:45" x14ac:dyDescent="0.25">
      <c r="AN3557" s="106" t="s">
        <v>1011</v>
      </c>
      <c r="AO3557" s="106" t="s">
        <v>1150</v>
      </c>
      <c r="AP3557" s="106" t="s">
        <v>1174</v>
      </c>
      <c r="AQ3557" s="106" t="s">
        <v>1030</v>
      </c>
      <c r="AR3557" s="106" t="s">
        <v>1087</v>
      </c>
      <c r="AS3557" s="106">
        <v>1046</v>
      </c>
    </row>
    <row r="3558" spans="40:45" x14ac:dyDescent="0.25">
      <c r="AN3558" s="106" t="s">
        <v>1011</v>
      </c>
      <c r="AO3558" s="106" t="s">
        <v>1150</v>
      </c>
      <c r="AP3558" s="106" t="s">
        <v>1174</v>
      </c>
      <c r="AQ3558" s="106" t="s">
        <v>1031</v>
      </c>
      <c r="AR3558" s="106" t="s">
        <v>1087</v>
      </c>
      <c r="AS3558" s="106">
        <v>7460</v>
      </c>
    </row>
    <row r="3559" spans="40:45" x14ac:dyDescent="0.25">
      <c r="AN3559" s="106" t="s">
        <v>1011</v>
      </c>
      <c r="AO3559" s="106" t="s">
        <v>1150</v>
      </c>
      <c r="AP3559" s="106" t="s">
        <v>1174</v>
      </c>
      <c r="AQ3559" s="106" t="s">
        <v>1033</v>
      </c>
      <c r="AR3559" s="106" t="s">
        <v>1087</v>
      </c>
      <c r="AS3559" s="106">
        <v>298</v>
      </c>
    </row>
    <row r="3560" spans="40:45" x14ac:dyDescent="0.25">
      <c r="AN3560" s="106" t="s">
        <v>1011</v>
      </c>
      <c r="AO3560" s="106" t="s">
        <v>1150</v>
      </c>
      <c r="AP3560" s="106" t="s">
        <v>1174</v>
      </c>
      <c r="AQ3560" s="106" t="s">
        <v>1034</v>
      </c>
      <c r="AR3560" s="106" t="s">
        <v>1087</v>
      </c>
      <c r="AS3560" s="106">
        <v>4059</v>
      </c>
    </row>
    <row r="3561" spans="40:45" x14ac:dyDescent="0.25">
      <c r="AN3561" s="106" t="s">
        <v>1011</v>
      </c>
      <c r="AO3561" s="106" t="s">
        <v>1150</v>
      </c>
      <c r="AP3561" s="106" t="s">
        <v>1174</v>
      </c>
      <c r="AQ3561" s="106" t="s">
        <v>1035</v>
      </c>
      <c r="AR3561" s="106" t="s">
        <v>1087</v>
      </c>
      <c r="AS3561" s="106">
        <v>3196</v>
      </c>
    </row>
    <row r="3562" spans="40:45" x14ac:dyDescent="0.25">
      <c r="AN3562" s="106" t="s">
        <v>1011</v>
      </c>
      <c r="AO3562" s="106" t="s">
        <v>1150</v>
      </c>
      <c r="AP3562" s="106" t="s">
        <v>1174</v>
      </c>
      <c r="AQ3562" s="106" t="s">
        <v>1036</v>
      </c>
      <c r="AR3562" s="106" t="s">
        <v>1087</v>
      </c>
      <c r="AS3562" s="106">
        <v>6230</v>
      </c>
    </row>
    <row r="3563" spans="40:45" x14ac:dyDescent="0.25">
      <c r="AN3563" s="106" t="s">
        <v>1011</v>
      </c>
      <c r="AO3563" s="106" t="s">
        <v>1150</v>
      </c>
      <c r="AP3563" s="106" t="s">
        <v>1174</v>
      </c>
      <c r="AQ3563" s="106" t="s">
        <v>1037</v>
      </c>
      <c r="AR3563" s="106" t="s">
        <v>1087</v>
      </c>
      <c r="AS3563" s="106">
        <v>7858</v>
      </c>
    </row>
    <row r="3564" spans="40:45" x14ac:dyDescent="0.25">
      <c r="AN3564" s="106" t="s">
        <v>1011</v>
      </c>
      <c r="AO3564" s="106" t="s">
        <v>1150</v>
      </c>
      <c r="AP3564" s="106" t="s">
        <v>1174</v>
      </c>
      <c r="AQ3564" s="106" t="s">
        <v>1038</v>
      </c>
      <c r="AR3564" s="106" t="s">
        <v>1087</v>
      </c>
      <c r="AS3564" s="106">
        <v>11674</v>
      </c>
    </row>
    <row r="3565" spans="40:45" x14ac:dyDescent="0.25">
      <c r="AN3565" s="106" t="s">
        <v>1011</v>
      </c>
      <c r="AO3565" s="106"/>
      <c r="AP3565" s="106"/>
      <c r="AQ3565" s="106" t="s">
        <v>3</v>
      </c>
      <c r="AR3565" s="106" t="s">
        <v>1087</v>
      </c>
      <c r="AS3565" s="106">
        <v>41821</v>
      </c>
    </row>
    <row r="3566" spans="40:45" x14ac:dyDescent="0.25">
      <c r="AN3566" s="106" t="s">
        <v>1011</v>
      </c>
      <c r="AO3566" s="106" t="s">
        <v>1150</v>
      </c>
      <c r="AP3566" s="106" t="s">
        <v>1175</v>
      </c>
      <c r="AQ3566" s="106" t="s">
        <v>1030</v>
      </c>
      <c r="AR3566" s="106" t="s">
        <v>1087</v>
      </c>
      <c r="AS3566" s="106">
        <v>408</v>
      </c>
    </row>
    <row r="3567" spans="40:45" x14ac:dyDescent="0.25">
      <c r="AN3567" s="106" t="s">
        <v>1011</v>
      </c>
      <c r="AO3567" s="106" t="s">
        <v>1150</v>
      </c>
      <c r="AP3567" s="106" t="s">
        <v>1175</v>
      </c>
      <c r="AQ3567" s="106" t="s">
        <v>1031</v>
      </c>
      <c r="AR3567" s="106" t="s">
        <v>1087</v>
      </c>
      <c r="AS3567" s="106">
        <v>1666</v>
      </c>
    </row>
    <row r="3568" spans="40:45" x14ac:dyDescent="0.25">
      <c r="AN3568" s="106" t="s">
        <v>1011</v>
      </c>
      <c r="AO3568" s="106" t="s">
        <v>1150</v>
      </c>
      <c r="AP3568" s="106" t="s">
        <v>1175</v>
      </c>
      <c r="AQ3568" s="106" t="s">
        <v>1033</v>
      </c>
      <c r="AR3568" s="106" t="s">
        <v>1087</v>
      </c>
      <c r="AS3568" s="106">
        <v>562</v>
      </c>
    </row>
    <row r="3569" spans="40:45" x14ac:dyDescent="0.25">
      <c r="AN3569" s="106" t="s">
        <v>1011</v>
      </c>
      <c r="AO3569" s="106" t="s">
        <v>1150</v>
      </c>
      <c r="AP3569" s="106" t="s">
        <v>1175</v>
      </c>
      <c r="AQ3569" s="106" t="s">
        <v>1034</v>
      </c>
      <c r="AR3569" s="106" t="s">
        <v>1087</v>
      </c>
      <c r="AS3569" s="106">
        <v>4767</v>
      </c>
    </row>
    <row r="3570" spans="40:45" x14ac:dyDescent="0.25">
      <c r="AN3570" s="106" t="s">
        <v>1011</v>
      </c>
      <c r="AO3570" s="106" t="s">
        <v>1150</v>
      </c>
      <c r="AP3570" s="106" t="s">
        <v>1175</v>
      </c>
      <c r="AQ3570" s="106" t="s">
        <v>1035</v>
      </c>
      <c r="AR3570" s="106" t="s">
        <v>1087</v>
      </c>
      <c r="AS3570" s="106">
        <v>7582</v>
      </c>
    </row>
    <row r="3571" spans="40:45" x14ac:dyDescent="0.25">
      <c r="AN3571" s="106" t="s">
        <v>1011</v>
      </c>
      <c r="AO3571" s="106" t="s">
        <v>1150</v>
      </c>
      <c r="AP3571" s="106" t="s">
        <v>1175</v>
      </c>
      <c r="AQ3571" s="106" t="s">
        <v>1036</v>
      </c>
      <c r="AR3571" s="106" t="s">
        <v>1087</v>
      </c>
      <c r="AS3571" s="106">
        <v>44</v>
      </c>
    </row>
    <row r="3572" spans="40:45" x14ac:dyDescent="0.25">
      <c r="AN3572" s="106" t="s">
        <v>1011</v>
      </c>
      <c r="AO3572" s="106" t="s">
        <v>1150</v>
      </c>
      <c r="AP3572" s="106" t="s">
        <v>1175</v>
      </c>
      <c r="AQ3572" s="106" t="s">
        <v>1037</v>
      </c>
      <c r="AR3572" s="106" t="s">
        <v>1087</v>
      </c>
      <c r="AS3572" s="106">
        <v>1706</v>
      </c>
    </row>
    <row r="3573" spans="40:45" x14ac:dyDescent="0.25">
      <c r="AN3573" s="106" t="s">
        <v>1011</v>
      </c>
      <c r="AO3573" s="106" t="s">
        <v>1150</v>
      </c>
      <c r="AP3573" s="106" t="s">
        <v>1175</v>
      </c>
      <c r="AQ3573" s="106" t="s">
        <v>1038</v>
      </c>
      <c r="AR3573" s="106" t="s">
        <v>1087</v>
      </c>
      <c r="AS3573" s="106">
        <v>4510</v>
      </c>
    </row>
    <row r="3574" spans="40:45" x14ac:dyDescent="0.25">
      <c r="AN3574" s="106" t="s">
        <v>1011</v>
      </c>
      <c r="AO3574" s="106"/>
      <c r="AP3574" s="106"/>
      <c r="AQ3574" s="106" t="s">
        <v>3</v>
      </c>
      <c r="AR3574" s="106" t="s">
        <v>1087</v>
      </c>
      <c r="AS3574" s="106">
        <v>21244</v>
      </c>
    </row>
    <row r="3575" spans="40:45" x14ac:dyDescent="0.25">
      <c r="AN3575" s="106" t="s">
        <v>1011</v>
      </c>
      <c r="AO3575" s="106" t="s">
        <v>1150</v>
      </c>
      <c r="AP3575" s="106" t="s">
        <v>1176</v>
      </c>
      <c r="AQ3575" s="106" t="s">
        <v>1034</v>
      </c>
      <c r="AR3575" s="106" t="s">
        <v>1087</v>
      </c>
      <c r="AS3575" s="106">
        <v>2910</v>
      </c>
    </row>
    <row r="3576" spans="40:45" x14ac:dyDescent="0.25">
      <c r="AN3576" s="106" t="s">
        <v>1011</v>
      </c>
      <c r="AO3576" s="106" t="s">
        <v>1150</v>
      </c>
      <c r="AP3576" s="106" t="s">
        <v>1176</v>
      </c>
      <c r="AQ3576" s="106" t="s">
        <v>1036</v>
      </c>
      <c r="AR3576" s="106" t="s">
        <v>1087</v>
      </c>
      <c r="AS3576" s="106">
        <v>176</v>
      </c>
    </row>
    <row r="3577" spans="40:45" x14ac:dyDescent="0.25">
      <c r="AN3577" s="106" t="s">
        <v>1011</v>
      </c>
      <c r="AO3577" s="106" t="s">
        <v>1150</v>
      </c>
      <c r="AP3577" s="106" t="s">
        <v>1176</v>
      </c>
      <c r="AQ3577" s="106" t="s">
        <v>1038</v>
      </c>
      <c r="AR3577" s="106" t="s">
        <v>1087</v>
      </c>
      <c r="AS3577" s="106">
        <v>1629</v>
      </c>
    </row>
    <row r="3578" spans="40:45" x14ac:dyDescent="0.25">
      <c r="AN3578" s="106" t="s">
        <v>1011</v>
      </c>
      <c r="AO3578" s="106"/>
      <c r="AP3578" s="106"/>
      <c r="AQ3578" s="106" t="s">
        <v>3</v>
      </c>
      <c r="AR3578" s="106" t="s">
        <v>1087</v>
      </c>
      <c r="AS3578" s="106">
        <v>4715</v>
      </c>
    </row>
    <row r="3579" spans="40:45" x14ac:dyDescent="0.25">
      <c r="AN3579" s="106" t="s">
        <v>1011</v>
      </c>
      <c r="AO3579" s="106" t="s">
        <v>1150</v>
      </c>
      <c r="AP3579" s="106" t="s">
        <v>1178</v>
      </c>
      <c r="AQ3579" s="106" t="s">
        <v>1030</v>
      </c>
      <c r="AR3579" s="106" t="s">
        <v>1087</v>
      </c>
      <c r="AS3579" s="106">
        <v>1243</v>
      </c>
    </row>
    <row r="3580" spans="40:45" x14ac:dyDescent="0.25">
      <c r="AN3580" s="106" t="s">
        <v>1011</v>
      </c>
      <c r="AO3580" s="106" t="s">
        <v>1150</v>
      </c>
      <c r="AP3580" s="106" t="s">
        <v>1178</v>
      </c>
      <c r="AQ3580" s="106" t="s">
        <v>1031</v>
      </c>
      <c r="AR3580" s="106" t="s">
        <v>1087</v>
      </c>
      <c r="AS3580" s="106">
        <v>23</v>
      </c>
    </row>
    <row r="3581" spans="40:45" x14ac:dyDescent="0.25">
      <c r="AN3581" s="106" t="s">
        <v>1011</v>
      </c>
      <c r="AO3581" s="106" t="s">
        <v>1150</v>
      </c>
      <c r="AP3581" s="106" t="s">
        <v>1178</v>
      </c>
      <c r="AQ3581" s="106" t="s">
        <v>1034</v>
      </c>
      <c r="AR3581" s="106" t="s">
        <v>1087</v>
      </c>
      <c r="AS3581" s="106">
        <v>1454</v>
      </c>
    </row>
    <row r="3582" spans="40:45" x14ac:dyDescent="0.25">
      <c r="AN3582" s="106" t="s">
        <v>1011</v>
      </c>
      <c r="AO3582" s="106" t="s">
        <v>1150</v>
      </c>
      <c r="AP3582" s="106" t="s">
        <v>1178</v>
      </c>
      <c r="AQ3582" s="106" t="s">
        <v>1035</v>
      </c>
      <c r="AR3582" s="106" t="s">
        <v>1087</v>
      </c>
      <c r="AS3582" s="106">
        <v>2081</v>
      </c>
    </row>
    <row r="3583" spans="40:45" x14ac:dyDescent="0.25">
      <c r="AN3583" s="106" t="s">
        <v>1011</v>
      </c>
      <c r="AO3583" s="106" t="s">
        <v>1150</v>
      </c>
      <c r="AP3583" s="106" t="s">
        <v>1178</v>
      </c>
      <c r="AQ3583" s="106" t="s">
        <v>1036</v>
      </c>
      <c r="AR3583" s="106" t="s">
        <v>1087</v>
      </c>
      <c r="AS3583" s="106">
        <v>2</v>
      </c>
    </row>
    <row r="3584" spans="40:45" x14ac:dyDescent="0.25">
      <c r="AN3584" s="106" t="s">
        <v>1011</v>
      </c>
      <c r="AO3584" s="106" t="s">
        <v>1150</v>
      </c>
      <c r="AP3584" s="106" t="s">
        <v>1178</v>
      </c>
      <c r="AQ3584" s="106" t="s">
        <v>1037</v>
      </c>
      <c r="AR3584" s="106" t="s">
        <v>1087</v>
      </c>
      <c r="AS3584" s="106">
        <v>592</v>
      </c>
    </row>
    <row r="3585" spans="40:45" x14ac:dyDescent="0.25">
      <c r="AN3585" s="106" t="s">
        <v>1011</v>
      </c>
      <c r="AO3585" s="106" t="s">
        <v>1150</v>
      </c>
      <c r="AP3585" s="106" t="s">
        <v>1178</v>
      </c>
      <c r="AQ3585" s="106" t="s">
        <v>1038</v>
      </c>
      <c r="AR3585" s="106" t="s">
        <v>1087</v>
      </c>
      <c r="AS3585" s="106">
        <v>849</v>
      </c>
    </row>
    <row r="3586" spans="40:45" x14ac:dyDescent="0.25">
      <c r="AN3586" s="106" t="s">
        <v>1011</v>
      </c>
      <c r="AO3586" s="106"/>
      <c r="AP3586" s="106"/>
      <c r="AQ3586" s="106" t="s">
        <v>3</v>
      </c>
      <c r="AR3586" s="106" t="s">
        <v>1087</v>
      </c>
      <c r="AS3586" s="106">
        <v>6245</v>
      </c>
    </row>
    <row r="3587" spans="40:45" x14ac:dyDescent="0.25">
      <c r="AN3587" s="106" t="s">
        <v>1011</v>
      </c>
      <c r="AO3587" s="106" t="s">
        <v>960</v>
      </c>
      <c r="AP3587" s="106" t="s">
        <v>907</v>
      </c>
      <c r="AQ3587" s="106" t="s">
        <v>1030</v>
      </c>
      <c r="AR3587" s="106" t="s">
        <v>1087</v>
      </c>
      <c r="AS3587" s="106">
        <v>143050</v>
      </c>
    </row>
    <row r="3588" spans="40:45" x14ac:dyDescent="0.25">
      <c r="AN3588" s="106" t="s">
        <v>1011</v>
      </c>
      <c r="AO3588" s="106" t="s">
        <v>960</v>
      </c>
      <c r="AP3588" s="106" t="s">
        <v>907</v>
      </c>
      <c r="AQ3588" s="106" t="s">
        <v>1031</v>
      </c>
      <c r="AR3588" s="106" t="s">
        <v>1087</v>
      </c>
      <c r="AS3588" s="106">
        <v>69729</v>
      </c>
    </row>
    <row r="3589" spans="40:45" x14ac:dyDescent="0.25">
      <c r="AN3589" s="106" t="s">
        <v>1011</v>
      </c>
      <c r="AO3589" s="106" t="s">
        <v>960</v>
      </c>
      <c r="AP3589" s="106" t="s">
        <v>907</v>
      </c>
      <c r="AQ3589" s="106" t="s">
        <v>1032</v>
      </c>
      <c r="AR3589" s="106" t="s">
        <v>1087</v>
      </c>
      <c r="AS3589" s="106">
        <v>205717</v>
      </c>
    </row>
    <row r="3590" spans="40:45" x14ac:dyDescent="0.25">
      <c r="AN3590" s="106" t="s">
        <v>1011</v>
      </c>
      <c r="AO3590" s="106" t="s">
        <v>960</v>
      </c>
      <c r="AP3590" s="106" t="s">
        <v>907</v>
      </c>
      <c r="AQ3590" s="106" t="s">
        <v>1033</v>
      </c>
      <c r="AR3590" s="106" t="s">
        <v>1087</v>
      </c>
      <c r="AS3590" s="106">
        <v>727594</v>
      </c>
    </row>
    <row r="3591" spans="40:45" x14ac:dyDescent="0.25">
      <c r="AN3591" s="106" t="s">
        <v>1011</v>
      </c>
      <c r="AO3591" s="106" t="s">
        <v>960</v>
      </c>
      <c r="AP3591" s="106" t="s">
        <v>907</v>
      </c>
      <c r="AQ3591" s="106" t="s">
        <v>1034</v>
      </c>
      <c r="AR3591" s="106" t="s">
        <v>1087</v>
      </c>
      <c r="AS3591" s="106">
        <v>50074</v>
      </c>
    </row>
    <row r="3592" spans="40:45" x14ac:dyDescent="0.25">
      <c r="AN3592" s="106" t="s">
        <v>1011</v>
      </c>
      <c r="AO3592" s="106" t="s">
        <v>960</v>
      </c>
      <c r="AP3592" s="106" t="s">
        <v>907</v>
      </c>
      <c r="AQ3592" s="106" t="s">
        <v>1035</v>
      </c>
      <c r="AR3592" s="106" t="s">
        <v>1087</v>
      </c>
      <c r="AS3592" s="106">
        <v>118188</v>
      </c>
    </row>
    <row r="3593" spans="40:45" x14ac:dyDescent="0.25">
      <c r="AN3593" s="106" t="s">
        <v>1011</v>
      </c>
      <c r="AO3593" s="106" t="s">
        <v>960</v>
      </c>
      <c r="AP3593" s="106" t="s">
        <v>907</v>
      </c>
      <c r="AQ3593" s="106" t="s">
        <v>1036</v>
      </c>
      <c r="AR3593" s="106" t="s">
        <v>1087</v>
      </c>
      <c r="AS3593" s="106">
        <v>116283</v>
      </c>
    </row>
    <row r="3594" spans="40:45" x14ac:dyDescent="0.25">
      <c r="AN3594" s="106" t="s">
        <v>1011</v>
      </c>
      <c r="AO3594" s="106" t="s">
        <v>960</v>
      </c>
      <c r="AP3594" s="106" t="s">
        <v>907</v>
      </c>
      <c r="AQ3594" s="106" t="s">
        <v>1037</v>
      </c>
      <c r="AR3594" s="106" t="s">
        <v>1087</v>
      </c>
      <c r="AS3594" s="106">
        <v>62361</v>
      </c>
    </row>
    <row r="3595" spans="40:45" x14ac:dyDescent="0.25">
      <c r="AN3595" s="106" t="s">
        <v>1011</v>
      </c>
      <c r="AO3595" s="106" t="s">
        <v>960</v>
      </c>
      <c r="AP3595" s="106" t="s">
        <v>907</v>
      </c>
      <c r="AQ3595" s="106" t="s">
        <v>1038</v>
      </c>
      <c r="AR3595" s="106" t="s">
        <v>1087</v>
      </c>
      <c r="AS3595" s="106">
        <v>482049</v>
      </c>
    </row>
    <row r="3596" spans="40:45" x14ac:dyDescent="0.25">
      <c r="AN3596" s="106" t="s">
        <v>1011</v>
      </c>
      <c r="AO3596" s="106"/>
      <c r="AP3596" s="106"/>
      <c r="AQ3596" s="106" t="s">
        <v>3</v>
      </c>
      <c r="AR3596" s="106" t="s">
        <v>1087</v>
      </c>
      <c r="AS3596" s="106">
        <v>1975046</v>
      </c>
    </row>
    <row r="3597" spans="40:45" x14ac:dyDescent="0.25">
      <c r="AN3597" s="106" t="s">
        <v>1011</v>
      </c>
      <c r="AO3597" s="106" t="s">
        <v>960</v>
      </c>
      <c r="AP3597" s="106" t="s">
        <v>1174</v>
      </c>
      <c r="AQ3597" s="106" t="s">
        <v>1030</v>
      </c>
      <c r="AR3597" s="106" t="s">
        <v>1087</v>
      </c>
      <c r="AS3597" s="106">
        <v>74473</v>
      </c>
    </row>
    <row r="3598" spans="40:45" x14ac:dyDescent="0.25">
      <c r="AN3598" s="106" t="s">
        <v>1011</v>
      </c>
      <c r="AO3598" s="106" t="s">
        <v>960</v>
      </c>
      <c r="AP3598" s="106" t="s">
        <v>1174</v>
      </c>
      <c r="AQ3598" s="106" t="s">
        <v>1031</v>
      </c>
      <c r="AR3598" s="106" t="s">
        <v>1087</v>
      </c>
      <c r="AS3598" s="106">
        <v>45923</v>
      </c>
    </row>
    <row r="3599" spans="40:45" x14ac:dyDescent="0.25">
      <c r="AN3599" s="106" t="s">
        <v>1011</v>
      </c>
      <c r="AO3599" s="106" t="s">
        <v>960</v>
      </c>
      <c r="AP3599" s="106" t="s">
        <v>1174</v>
      </c>
      <c r="AQ3599" s="106" t="s">
        <v>1032</v>
      </c>
      <c r="AR3599" s="106" t="s">
        <v>1087</v>
      </c>
      <c r="AS3599" s="106">
        <v>150262</v>
      </c>
    </row>
    <row r="3600" spans="40:45" x14ac:dyDescent="0.25">
      <c r="AN3600" s="106" t="s">
        <v>1011</v>
      </c>
      <c r="AO3600" s="106" t="s">
        <v>960</v>
      </c>
      <c r="AP3600" s="106" t="s">
        <v>1174</v>
      </c>
      <c r="AQ3600" s="106" t="s">
        <v>1033</v>
      </c>
      <c r="AR3600" s="106" t="s">
        <v>1087</v>
      </c>
      <c r="AS3600" s="106">
        <v>472977</v>
      </c>
    </row>
    <row r="3601" spans="40:45" x14ac:dyDescent="0.25">
      <c r="AN3601" s="106" t="s">
        <v>1011</v>
      </c>
      <c r="AO3601" s="106" t="s">
        <v>960</v>
      </c>
      <c r="AP3601" s="106" t="s">
        <v>1174</v>
      </c>
      <c r="AQ3601" s="106" t="s">
        <v>1034</v>
      </c>
      <c r="AR3601" s="106" t="s">
        <v>1087</v>
      </c>
      <c r="AS3601" s="106">
        <v>33798</v>
      </c>
    </row>
    <row r="3602" spans="40:45" x14ac:dyDescent="0.25">
      <c r="AN3602" s="106" t="s">
        <v>1011</v>
      </c>
      <c r="AO3602" s="106" t="s">
        <v>960</v>
      </c>
      <c r="AP3602" s="106" t="s">
        <v>1174</v>
      </c>
      <c r="AQ3602" s="106" t="s">
        <v>1035</v>
      </c>
      <c r="AR3602" s="106" t="s">
        <v>1087</v>
      </c>
      <c r="AS3602" s="106">
        <v>75161</v>
      </c>
    </row>
    <row r="3603" spans="40:45" x14ac:dyDescent="0.25">
      <c r="AN3603" s="106" t="s">
        <v>1011</v>
      </c>
      <c r="AO3603" s="106" t="s">
        <v>960</v>
      </c>
      <c r="AP3603" s="106" t="s">
        <v>1174</v>
      </c>
      <c r="AQ3603" s="106" t="s">
        <v>1036</v>
      </c>
      <c r="AR3603" s="106" t="s">
        <v>1087</v>
      </c>
      <c r="AS3603" s="106">
        <v>6005</v>
      </c>
    </row>
    <row r="3604" spans="40:45" x14ac:dyDescent="0.25">
      <c r="AN3604" s="106" t="s">
        <v>1011</v>
      </c>
      <c r="AO3604" s="106" t="s">
        <v>960</v>
      </c>
      <c r="AP3604" s="106" t="s">
        <v>1174</v>
      </c>
      <c r="AQ3604" s="106" t="s">
        <v>1037</v>
      </c>
      <c r="AR3604" s="106" t="s">
        <v>1087</v>
      </c>
      <c r="AS3604" s="106">
        <v>32010</v>
      </c>
    </row>
    <row r="3605" spans="40:45" x14ac:dyDescent="0.25">
      <c r="AN3605" s="106" t="s">
        <v>1011</v>
      </c>
      <c r="AO3605" s="106" t="s">
        <v>960</v>
      </c>
      <c r="AP3605" s="106" t="s">
        <v>1174</v>
      </c>
      <c r="AQ3605" s="106" t="s">
        <v>1038</v>
      </c>
      <c r="AR3605" s="106" t="s">
        <v>1087</v>
      </c>
      <c r="AS3605" s="106">
        <v>397459</v>
      </c>
    </row>
    <row r="3606" spans="40:45" x14ac:dyDescent="0.25">
      <c r="AN3606" s="106" t="s">
        <v>1011</v>
      </c>
      <c r="AO3606" s="106"/>
      <c r="AP3606" s="106"/>
      <c r="AQ3606" s="106" t="s">
        <v>3</v>
      </c>
      <c r="AR3606" s="106" t="s">
        <v>1087</v>
      </c>
      <c r="AS3606" s="106">
        <v>1288068</v>
      </c>
    </row>
    <row r="3607" spans="40:45" x14ac:dyDescent="0.25">
      <c r="AN3607" s="106" t="s">
        <v>1011</v>
      </c>
      <c r="AO3607" s="106" t="s">
        <v>960</v>
      </c>
      <c r="AP3607" s="106" t="s">
        <v>1175</v>
      </c>
      <c r="AQ3607" s="106" t="s">
        <v>1030</v>
      </c>
      <c r="AR3607" s="106" t="s">
        <v>1087</v>
      </c>
      <c r="AS3607" s="106">
        <v>22147</v>
      </c>
    </row>
    <row r="3608" spans="40:45" x14ac:dyDescent="0.25">
      <c r="AN3608" s="106" t="s">
        <v>1011</v>
      </c>
      <c r="AO3608" s="106" t="s">
        <v>960</v>
      </c>
      <c r="AP3608" s="106" t="s">
        <v>1175</v>
      </c>
      <c r="AQ3608" s="106" t="s">
        <v>1031</v>
      </c>
      <c r="AR3608" s="106" t="s">
        <v>1087</v>
      </c>
      <c r="AS3608" s="106">
        <v>10448</v>
      </c>
    </row>
    <row r="3609" spans="40:45" x14ac:dyDescent="0.25">
      <c r="AN3609" s="106" t="s">
        <v>1011</v>
      </c>
      <c r="AO3609" s="106" t="s">
        <v>960</v>
      </c>
      <c r="AP3609" s="106" t="s">
        <v>1175</v>
      </c>
      <c r="AQ3609" s="106" t="s">
        <v>1032</v>
      </c>
      <c r="AR3609" s="106" t="s">
        <v>1087</v>
      </c>
      <c r="AS3609" s="106">
        <v>28040</v>
      </c>
    </row>
    <row r="3610" spans="40:45" x14ac:dyDescent="0.25">
      <c r="AN3610" s="106" t="s">
        <v>1011</v>
      </c>
      <c r="AO3610" s="106" t="s">
        <v>960</v>
      </c>
      <c r="AP3610" s="106" t="s">
        <v>1175</v>
      </c>
      <c r="AQ3610" s="106" t="s">
        <v>1033</v>
      </c>
      <c r="AR3610" s="106" t="s">
        <v>1087</v>
      </c>
      <c r="AS3610" s="106">
        <v>114919</v>
      </c>
    </row>
    <row r="3611" spans="40:45" x14ac:dyDescent="0.25">
      <c r="AN3611" s="106" t="s">
        <v>1011</v>
      </c>
      <c r="AO3611" s="106" t="s">
        <v>960</v>
      </c>
      <c r="AP3611" s="106" t="s">
        <v>1175</v>
      </c>
      <c r="AQ3611" s="106" t="s">
        <v>1034</v>
      </c>
      <c r="AR3611" s="106" t="s">
        <v>1087</v>
      </c>
      <c r="AS3611" s="106">
        <v>6356</v>
      </c>
    </row>
    <row r="3612" spans="40:45" x14ac:dyDescent="0.25">
      <c r="AN3612" s="106" t="s">
        <v>1011</v>
      </c>
      <c r="AO3612" s="106" t="s">
        <v>960</v>
      </c>
      <c r="AP3612" s="106" t="s">
        <v>1175</v>
      </c>
      <c r="AQ3612" s="106" t="s">
        <v>1035</v>
      </c>
      <c r="AR3612" s="106" t="s">
        <v>1087</v>
      </c>
      <c r="AS3612" s="106">
        <v>28278</v>
      </c>
    </row>
    <row r="3613" spans="40:45" x14ac:dyDescent="0.25">
      <c r="AN3613" s="106" t="s">
        <v>1011</v>
      </c>
      <c r="AO3613" s="106" t="s">
        <v>960</v>
      </c>
      <c r="AP3613" s="106" t="s">
        <v>1175</v>
      </c>
      <c r="AQ3613" s="106" t="s">
        <v>1036</v>
      </c>
      <c r="AR3613" s="106" t="s">
        <v>1087</v>
      </c>
      <c r="AS3613" s="106">
        <v>9621</v>
      </c>
    </row>
    <row r="3614" spans="40:45" x14ac:dyDescent="0.25">
      <c r="AN3614" s="106" t="s">
        <v>1011</v>
      </c>
      <c r="AO3614" s="106" t="s">
        <v>960</v>
      </c>
      <c r="AP3614" s="106" t="s">
        <v>1175</v>
      </c>
      <c r="AQ3614" s="106" t="s">
        <v>1037</v>
      </c>
      <c r="AR3614" s="106" t="s">
        <v>1087</v>
      </c>
      <c r="AS3614" s="106">
        <v>1723</v>
      </c>
    </row>
    <row r="3615" spans="40:45" x14ac:dyDescent="0.25">
      <c r="AN3615" s="106" t="s">
        <v>1011</v>
      </c>
      <c r="AO3615" s="106" t="s">
        <v>960</v>
      </c>
      <c r="AP3615" s="106" t="s">
        <v>1175</v>
      </c>
      <c r="AQ3615" s="106" t="s">
        <v>1038</v>
      </c>
      <c r="AR3615" s="106" t="s">
        <v>1087</v>
      </c>
      <c r="AS3615" s="106">
        <v>44106</v>
      </c>
    </row>
    <row r="3616" spans="40:45" x14ac:dyDescent="0.25">
      <c r="AN3616" s="106" t="s">
        <v>1011</v>
      </c>
      <c r="AO3616" s="106"/>
      <c r="AP3616" s="106"/>
      <c r="AQ3616" s="106" t="s">
        <v>3</v>
      </c>
      <c r="AR3616" s="106" t="s">
        <v>1087</v>
      </c>
      <c r="AS3616" s="106">
        <v>265637</v>
      </c>
    </row>
    <row r="3617" spans="40:45" x14ac:dyDescent="0.25">
      <c r="AN3617" s="106" t="s">
        <v>1011</v>
      </c>
      <c r="AO3617" s="106" t="s">
        <v>960</v>
      </c>
      <c r="AP3617" s="106" t="s">
        <v>1176</v>
      </c>
      <c r="AQ3617" s="106" t="s">
        <v>1030</v>
      </c>
      <c r="AR3617" s="106" t="s">
        <v>1087</v>
      </c>
      <c r="AS3617" s="106">
        <v>36236</v>
      </c>
    </row>
    <row r="3618" spans="40:45" x14ac:dyDescent="0.25">
      <c r="AN3618" s="106" t="s">
        <v>1011</v>
      </c>
      <c r="AO3618" s="106" t="s">
        <v>960</v>
      </c>
      <c r="AP3618" s="106" t="s">
        <v>1176</v>
      </c>
      <c r="AQ3618" s="106" t="s">
        <v>1031</v>
      </c>
      <c r="AR3618" s="106" t="s">
        <v>1087</v>
      </c>
      <c r="AS3618" s="106">
        <v>9301</v>
      </c>
    </row>
    <row r="3619" spans="40:45" x14ac:dyDescent="0.25">
      <c r="AN3619" s="106" t="s">
        <v>1011</v>
      </c>
      <c r="AO3619" s="106" t="s">
        <v>960</v>
      </c>
      <c r="AP3619" s="106" t="s">
        <v>1176</v>
      </c>
      <c r="AQ3619" s="106" t="s">
        <v>1032</v>
      </c>
      <c r="AR3619" s="106" t="s">
        <v>1087</v>
      </c>
      <c r="AS3619" s="106">
        <v>19645</v>
      </c>
    </row>
    <row r="3620" spans="40:45" x14ac:dyDescent="0.25">
      <c r="AN3620" s="106" t="s">
        <v>1011</v>
      </c>
      <c r="AO3620" s="106" t="s">
        <v>960</v>
      </c>
      <c r="AP3620" s="106" t="s">
        <v>1176</v>
      </c>
      <c r="AQ3620" s="106" t="s">
        <v>1033</v>
      </c>
      <c r="AR3620" s="106" t="s">
        <v>1087</v>
      </c>
      <c r="AS3620" s="106">
        <v>63532</v>
      </c>
    </row>
    <row r="3621" spans="40:45" x14ac:dyDescent="0.25">
      <c r="AN3621" s="106" t="s">
        <v>1011</v>
      </c>
      <c r="AO3621" s="106" t="s">
        <v>960</v>
      </c>
      <c r="AP3621" s="106" t="s">
        <v>1176</v>
      </c>
      <c r="AQ3621" s="106" t="s">
        <v>1035</v>
      </c>
      <c r="AR3621" s="106" t="s">
        <v>1087</v>
      </c>
      <c r="AS3621" s="106">
        <v>7786</v>
      </c>
    </row>
    <row r="3622" spans="40:45" x14ac:dyDescent="0.25">
      <c r="AN3622" s="106" t="s">
        <v>1011</v>
      </c>
      <c r="AO3622" s="106" t="s">
        <v>960</v>
      </c>
      <c r="AP3622" s="106" t="s">
        <v>1176</v>
      </c>
      <c r="AQ3622" s="106" t="s">
        <v>1036</v>
      </c>
      <c r="AR3622" s="106" t="s">
        <v>1087</v>
      </c>
      <c r="AS3622" s="106">
        <v>20088</v>
      </c>
    </row>
    <row r="3623" spans="40:45" x14ac:dyDescent="0.25">
      <c r="AN3623" s="106" t="s">
        <v>1011</v>
      </c>
      <c r="AO3623" s="106" t="s">
        <v>960</v>
      </c>
      <c r="AP3623" s="106" t="s">
        <v>1176</v>
      </c>
      <c r="AQ3623" s="106" t="s">
        <v>1037</v>
      </c>
      <c r="AR3623" s="106" t="s">
        <v>1087</v>
      </c>
      <c r="AS3623" s="106">
        <v>9643</v>
      </c>
    </row>
    <row r="3624" spans="40:45" x14ac:dyDescent="0.25">
      <c r="AN3624" s="106" t="s">
        <v>1011</v>
      </c>
      <c r="AO3624" s="106" t="s">
        <v>960</v>
      </c>
      <c r="AP3624" s="106" t="s">
        <v>1176</v>
      </c>
      <c r="AQ3624" s="106" t="s">
        <v>1038</v>
      </c>
      <c r="AR3624" s="106" t="s">
        <v>1087</v>
      </c>
      <c r="AS3624" s="106">
        <v>36421</v>
      </c>
    </row>
    <row r="3625" spans="40:45" x14ac:dyDescent="0.25">
      <c r="AN3625" s="106" t="s">
        <v>1011</v>
      </c>
      <c r="AO3625" s="106"/>
      <c r="AP3625" s="106"/>
      <c r="AQ3625" s="106" t="s">
        <v>3</v>
      </c>
      <c r="AR3625" s="106" t="s">
        <v>1087</v>
      </c>
      <c r="AS3625" s="106">
        <v>202651</v>
      </c>
    </row>
    <row r="3626" spans="40:45" x14ac:dyDescent="0.25">
      <c r="AN3626" s="106" t="s">
        <v>1011</v>
      </c>
      <c r="AO3626" s="106" t="s">
        <v>960</v>
      </c>
      <c r="AP3626" s="106" t="s">
        <v>1177</v>
      </c>
      <c r="AQ3626" s="106" t="s">
        <v>1030</v>
      </c>
      <c r="AR3626" s="106" t="s">
        <v>1087</v>
      </c>
      <c r="AS3626" s="106">
        <v>6124</v>
      </c>
    </row>
    <row r="3627" spans="40:45" x14ac:dyDescent="0.25">
      <c r="AN3627" s="106" t="s">
        <v>1011</v>
      </c>
      <c r="AO3627" s="106" t="s">
        <v>960</v>
      </c>
      <c r="AP3627" s="106" t="s">
        <v>1177</v>
      </c>
      <c r="AQ3627" s="106" t="s">
        <v>1031</v>
      </c>
      <c r="AR3627" s="106" t="s">
        <v>1087</v>
      </c>
      <c r="AS3627" s="106">
        <v>429</v>
      </c>
    </row>
    <row r="3628" spans="40:45" x14ac:dyDescent="0.25">
      <c r="AN3628" s="106" t="s">
        <v>1011</v>
      </c>
      <c r="AO3628" s="106" t="s">
        <v>960</v>
      </c>
      <c r="AP3628" s="106" t="s">
        <v>1177</v>
      </c>
      <c r="AQ3628" s="106" t="s">
        <v>1036</v>
      </c>
      <c r="AR3628" s="106" t="s">
        <v>1087</v>
      </c>
      <c r="AS3628" s="106">
        <v>79000</v>
      </c>
    </row>
    <row r="3629" spans="40:45" x14ac:dyDescent="0.25">
      <c r="AN3629" s="106" t="s">
        <v>1011</v>
      </c>
      <c r="AO3629" s="106" t="s">
        <v>960</v>
      </c>
      <c r="AP3629" s="106" t="s">
        <v>1177</v>
      </c>
      <c r="AQ3629" s="106" t="s">
        <v>1037</v>
      </c>
      <c r="AR3629" s="106" t="s">
        <v>1087</v>
      </c>
      <c r="AS3629" s="106">
        <v>4403</v>
      </c>
    </row>
    <row r="3630" spans="40:45" x14ac:dyDescent="0.25">
      <c r="AN3630" s="106" t="s">
        <v>1011</v>
      </c>
      <c r="AO3630" s="106" t="s">
        <v>960</v>
      </c>
      <c r="AP3630" s="106" t="s">
        <v>1177</v>
      </c>
      <c r="AQ3630" s="106" t="s">
        <v>1038</v>
      </c>
      <c r="AR3630" s="106" t="s">
        <v>1087</v>
      </c>
      <c r="AS3630" s="106">
        <v>141</v>
      </c>
    </row>
    <row r="3631" spans="40:45" x14ac:dyDescent="0.25">
      <c r="AN3631" s="106" t="s">
        <v>1011</v>
      </c>
      <c r="AO3631" s="106"/>
      <c r="AP3631" s="106"/>
      <c r="AQ3631" s="106" t="s">
        <v>3</v>
      </c>
      <c r="AR3631" s="106" t="s">
        <v>1087</v>
      </c>
      <c r="AS3631" s="106">
        <v>90097</v>
      </c>
    </row>
    <row r="3632" spans="40:45" x14ac:dyDescent="0.25">
      <c r="AN3632" s="106" t="s">
        <v>1011</v>
      </c>
      <c r="AO3632" s="106" t="s">
        <v>960</v>
      </c>
      <c r="AP3632" s="106" t="s">
        <v>1178</v>
      </c>
      <c r="AQ3632" s="106" t="s">
        <v>1030</v>
      </c>
      <c r="AR3632" s="106" t="s">
        <v>1087</v>
      </c>
      <c r="AS3632" s="106">
        <v>4070</v>
      </c>
    </row>
    <row r="3633" spans="40:45" x14ac:dyDescent="0.25">
      <c r="AN3633" s="106" t="s">
        <v>1011</v>
      </c>
      <c r="AO3633" s="106" t="s">
        <v>960</v>
      </c>
      <c r="AP3633" s="106" t="s">
        <v>1178</v>
      </c>
      <c r="AQ3633" s="106" t="s">
        <v>1031</v>
      </c>
      <c r="AR3633" s="106" t="s">
        <v>1087</v>
      </c>
      <c r="AS3633" s="106">
        <v>3629</v>
      </c>
    </row>
    <row r="3634" spans="40:45" x14ac:dyDescent="0.25">
      <c r="AN3634" s="106" t="s">
        <v>1011</v>
      </c>
      <c r="AO3634" s="106" t="s">
        <v>960</v>
      </c>
      <c r="AP3634" s="106" t="s">
        <v>1178</v>
      </c>
      <c r="AQ3634" s="106" t="s">
        <v>1032</v>
      </c>
      <c r="AR3634" s="106" t="s">
        <v>1087</v>
      </c>
      <c r="AS3634" s="106">
        <v>7770</v>
      </c>
    </row>
    <row r="3635" spans="40:45" x14ac:dyDescent="0.25">
      <c r="AN3635" s="106" t="s">
        <v>1011</v>
      </c>
      <c r="AO3635" s="106" t="s">
        <v>960</v>
      </c>
      <c r="AP3635" s="106" t="s">
        <v>1178</v>
      </c>
      <c r="AQ3635" s="106" t="s">
        <v>1033</v>
      </c>
      <c r="AR3635" s="106" t="s">
        <v>1087</v>
      </c>
      <c r="AS3635" s="106">
        <v>76166</v>
      </c>
    </row>
    <row r="3636" spans="40:45" x14ac:dyDescent="0.25">
      <c r="AN3636" s="106" t="s">
        <v>1011</v>
      </c>
      <c r="AO3636" s="106" t="s">
        <v>960</v>
      </c>
      <c r="AP3636" s="106" t="s">
        <v>1178</v>
      </c>
      <c r="AQ3636" s="106" t="s">
        <v>1034</v>
      </c>
      <c r="AR3636" s="106" t="s">
        <v>1087</v>
      </c>
      <c r="AS3636" s="106">
        <v>9920</v>
      </c>
    </row>
    <row r="3637" spans="40:45" x14ac:dyDescent="0.25">
      <c r="AN3637" s="106" t="s">
        <v>1011</v>
      </c>
      <c r="AO3637" s="106" t="s">
        <v>960</v>
      </c>
      <c r="AP3637" s="106" t="s">
        <v>1178</v>
      </c>
      <c r="AQ3637" s="106" t="s">
        <v>1035</v>
      </c>
      <c r="AR3637" s="106" t="s">
        <v>1087</v>
      </c>
      <c r="AS3637" s="106">
        <v>6963</v>
      </c>
    </row>
    <row r="3638" spans="40:45" x14ac:dyDescent="0.25">
      <c r="AN3638" s="106" t="s">
        <v>1011</v>
      </c>
      <c r="AO3638" s="106" t="s">
        <v>960</v>
      </c>
      <c r="AP3638" s="106" t="s">
        <v>1178</v>
      </c>
      <c r="AQ3638" s="106" t="s">
        <v>1036</v>
      </c>
      <c r="AR3638" s="106" t="s">
        <v>1087</v>
      </c>
      <c r="AS3638" s="106">
        <v>1569</v>
      </c>
    </row>
    <row r="3639" spans="40:45" x14ac:dyDescent="0.25">
      <c r="AN3639" s="106" t="s">
        <v>1011</v>
      </c>
      <c r="AO3639" s="106" t="s">
        <v>960</v>
      </c>
      <c r="AP3639" s="106" t="s">
        <v>1178</v>
      </c>
      <c r="AQ3639" s="106" t="s">
        <v>1037</v>
      </c>
      <c r="AR3639" s="106" t="s">
        <v>1087</v>
      </c>
      <c r="AS3639" s="106">
        <v>14583</v>
      </c>
    </row>
    <row r="3640" spans="40:45" x14ac:dyDescent="0.25">
      <c r="AN3640" s="106" t="s">
        <v>1011</v>
      </c>
      <c r="AO3640" s="106" t="s">
        <v>960</v>
      </c>
      <c r="AP3640" s="106" t="s">
        <v>1178</v>
      </c>
      <c r="AQ3640" s="106" t="s">
        <v>1038</v>
      </c>
      <c r="AR3640" s="106" t="s">
        <v>1087</v>
      </c>
      <c r="AS3640" s="106">
        <v>3923</v>
      </c>
    </row>
    <row r="3641" spans="40:45" x14ac:dyDescent="0.25">
      <c r="AN3641" s="106" t="s">
        <v>1011</v>
      </c>
      <c r="AO3641" s="106"/>
      <c r="AP3641" s="106"/>
      <c r="AQ3641" s="106" t="s">
        <v>3</v>
      </c>
      <c r="AR3641" s="106" t="s">
        <v>1087</v>
      </c>
      <c r="AS3641" s="106">
        <v>128594</v>
      </c>
    </row>
    <row r="3642" spans="40:45" x14ac:dyDescent="0.25">
      <c r="AN3642" s="106" t="s">
        <v>1011</v>
      </c>
      <c r="AO3642" s="106" t="s">
        <v>1148</v>
      </c>
      <c r="AP3642" s="106" t="s">
        <v>907</v>
      </c>
      <c r="AQ3642" s="106" t="s">
        <v>1030</v>
      </c>
      <c r="AR3642" s="106" t="s">
        <v>1087</v>
      </c>
      <c r="AS3642" s="106">
        <v>3168</v>
      </c>
    </row>
    <row r="3643" spans="40:45" x14ac:dyDescent="0.25">
      <c r="AN3643" s="106" t="s">
        <v>1011</v>
      </c>
      <c r="AO3643" s="106" t="s">
        <v>1148</v>
      </c>
      <c r="AP3643" s="106" t="s">
        <v>907</v>
      </c>
      <c r="AQ3643" s="106" t="s">
        <v>1031</v>
      </c>
      <c r="AR3643" s="106" t="s">
        <v>1087</v>
      </c>
      <c r="AS3643" s="106">
        <v>3351</v>
      </c>
    </row>
    <row r="3644" spans="40:45" x14ac:dyDescent="0.25">
      <c r="AN3644" s="106" t="s">
        <v>1011</v>
      </c>
      <c r="AO3644" s="106" t="s">
        <v>1148</v>
      </c>
      <c r="AP3644" s="106" t="s">
        <v>907</v>
      </c>
      <c r="AQ3644" s="106" t="s">
        <v>1032</v>
      </c>
      <c r="AR3644" s="106" t="s">
        <v>1087</v>
      </c>
      <c r="AS3644" s="106">
        <v>5235</v>
      </c>
    </row>
    <row r="3645" spans="40:45" x14ac:dyDescent="0.25">
      <c r="AN3645" s="106" t="s">
        <v>1011</v>
      </c>
      <c r="AO3645" s="106" t="s">
        <v>1148</v>
      </c>
      <c r="AP3645" s="106" t="s">
        <v>907</v>
      </c>
      <c r="AQ3645" s="106" t="s">
        <v>1033</v>
      </c>
      <c r="AR3645" s="106" t="s">
        <v>1087</v>
      </c>
      <c r="AS3645" s="106">
        <v>10635</v>
      </c>
    </row>
    <row r="3646" spans="40:45" x14ac:dyDescent="0.25">
      <c r="AN3646" s="106" t="s">
        <v>1011</v>
      </c>
      <c r="AO3646" s="106" t="s">
        <v>1148</v>
      </c>
      <c r="AP3646" s="106" t="s">
        <v>907</v>
      </c>
      <c r="AQ3646" s="106" t="s">
        <v>1034</v>
      </c>
      <c r="AR3646" s="106" t="s">
        <v>1087</v>
      </c>
      <c r="AS3646" s="106">
        <v>3568</v>
      </c>
    </row>
    <row r="3647" spans="40:45" x14ac:dyDescent="0.25">
      <c r="AN3647" s="106" t="s">
        <v>1011</v>
      </c>
      <c r="AO3647" s="106" t="s">
        <v>1148</v>
      </c>
      <c r="AP3647" s="106" t="s">
        <v>907</v>
      </c>
      <c r="AQ3647" s="106" t="s">
        <v>1035</v>
      </c>
      <c r="AR3647" s="106" t="s">
        <v>1087</v>
      </c>
      <c r="AS3647" s="106">
        <v>6062</v>
      </c>
    </row>
    <row r="3648" spans="40:45" x14ac:dyDescent="0.25">
      <c r="AN3648" s="106" t="s">
        <v>1011</v>
      </c>
      <c r="AO3648" s="106" t="s">
        <v>1148</v>
      </c>
      <c r="AP3648" s="106" t="s">
        <v>907</v>
      </c>
      <c r="AQ3648" s="106" t="s">
        <v>1036</v>
      </c>
      <c r="AR3648" s="106" t="s">
        <v>1087</v>
      </c>
      <c r="AS3648" s="106">
        <v>4044</v>
      </c>
    </row>
    <row r="3649" spans="40:45" x14ac:dyDescent="0.25">
      <c r="AN3649" s="106" t="s">
        <v>1011</v>
      </c>
      <c r="AO3649" s="106" t="s">
        <v>1148</v>
      </c>
      <c r="AP3649" s="106" t="s">
        <v>907</v>
      </c>
      <c r="AQ3649" s="106" t="s">
        <v>1037</v>
      </c>
      <c r="AR3649" s="106" t="s">
        <v>1087</v>
      </c>
      <c r="AS3649" s="106">
        <v>894</v>
      </c>
    </row>
    <row r="3650" spans="40:45" x14ac:dyDescent="0.25">
      <c r="AN3650" s="106" t="s">
        <v>1011</v>
      </c>
      <c r="AO3650" s="106" t="s">
        <v>1148</v>
      </c>
      <c r="AP3650" s="106" t="s">
        <v>907</v>
      </c>
      <c r="AQ3650" s="106" t="s">
        <v>1038</v>
      </c>
      <c r="AR3650" s="106" t="s">
        <v>1087</v>
      </c>
      <c r="AS3650" s="106">
        <v>21026</v>
      </c>
    </row>
    <row r="3651" spans="40:45" x14ac:dyDescent="0.25">
      <c r="AN3651" s="106" t="s">
        <v>1011</v>
      </c>
      <c r="AO3651" s="106"/>
      <c r="AP3651" s="106"/>
      <c r="AQ3651" s="106" t="s">
        <v>3</v>
      </c>
      <c r="AR3651" s="106" t="s">
        <v>1087</v>
      </c>
      <c r="AS3651" s="106">
        <v>57983</v>
      </c>
    </row>
    <row r="3652" spans="40:45" x14ac:dyDescent="0.25">
      <c r="AN3652" s="106" t="s">
        <v>1011</v>
      </c>
      <c r="AO3652" s="106" t="s">
        <v>1148</v>
      </c>
      <c r="AP3652" s="106" t="s">
        <v>1174</v>
      </c>
      <c r="AQ3652" s="106" t="s">
        <v>1030</v>
      </c>
      <c r="AR3652" s="106" t="s">
        <v>1087</v>
      </c>
      <c r="AS3652" s="106">
        <v>1859</v>
      </c>
    </row>
    <row r="3653" spans="40:45" x14ac:dyDescent="0.25">
      <c r="AN3653" s="106" t="s">
        <v>1011</v>
      </c>
      <c r="AO3653" s="106" t="s">
        <v>1148</v>
      </c>
      <c r="AP3653" s="106" t="s">
        <v>1174</v>
      </c>
      <c r="AQ3653" s="106" t="s">
        <v>1031</v>
      </c>
      <c r="AR3653" s="106" t="s">
        <v>1087</v>
      </c>
      <c r="AS3653" s="106">
        <v>1892</v>
      </c>
    </row>
    <row r="3654" spans="40:45" x14ac:dyDescent="0.25">
      <c r="AN3654" s="106" t="s">
        <v>1011</v>
      </c>
      <c r="AO3654" s="106" t="s">
        <v>1148</v>
      </c>
      <c r="AP3654" s="106" t="s">
        <v>1174</v>
      </c>
      <c r="AQ3654" s="106" t="s">
        <v>1032</v>
      </c>
      <c r="AR3654" s="106" t="s">
        <v>1087</v>
      </c>
      <c r="AS3654" s="106">
        <v>5220</v>
      </c>
    </row>
    <row r="3655" spans="40:45" x14ac:dyDescent="0.25">
      <c r="AN3655" s="106" t="s">
        <v>1011</v>
      </c>
      <c r="AO3655" s="106" t="s">
        <v>1148</v>
      </c>
      <c r="AP3655" s="106" t="s">
        <v>1174</v>
      </c>
      <c r="AQ3655" s="106" t="s">
        <v>1033</v>
      </c>
      <c r="AR3655" s="106" t="s">
        <v>1087</v>
      </c>
      <c r="AS3655" s="106">
        <v>8310</v>
      </c>
    </row>
    <row r="3656" spans="40:45" x14ac:dyDescent="0.25">
      <c r="AN3656" s="106" t="s">
        <v>1011</v>
      </c>
      <c r="AO3656" s="106" t="s">
        <v>1148</v>
      </c>
      <c r="AP3656" s="106" t="s">
        <v>1174</v>
      </c>
      <c r="AQ3656" s="106" t="s">
        <v>1034</v>
      </c>
      <c r="AR3656" s="106" t="s">
        <v>1087</v>
      </c>
      <c r="AS3656" s="106">
        <v>1520</v>
      </c>
    </row>
    <row r="3657" spans="40:45" x14ac:dyDescent="0.25">
      <c r="AN3657" s="106" t="s">
        <v>1011</v>
      </c>
      <c r="AO3657" s="106" t="s">
        <v>1148</v>
      </c>
      <c r="AP3657" s="106" t="s">
        <v>1174</v>
      </c>
      <c r="AQ3657" s="106" t="s">
        <v>1035</v>
      </c>
      <c r="AR3657" s="106" t="s">
        <v>1087</v>
      </c>
      <c r="AS3657" s="106">
        <v>4296</v>
      </c>
    </row>
    <row r="3658" spans="40:45" x14ac:dyDescent="0.25">
      <c r="AN3658" s="106" t="s">
        <v>1011</v>
      </c>
      <c r="AO3658" s="106" t="s">
        <v>1148</v>
      </c>
      <c r="AP3658" s="106" t="s">
        <v>1174</v>
      </c>
      <c r="AQ3658" s="106" t="s">
        <v>1036</v>
      </c>
      <c r="AR3658" s="106" t="s">
        <v>1087</v>
      </c>
      <c r="AS3658" s="106">
        <v>3974</v>
      </c>
    </row>
    <row r="3659" spans="40:45" x14ac:dyDescent="0.25">
      <c r="AN3659" s="106" t="s">
        <v>1011</v>
      </c>
      <c r="AO3659" s="106" t="s">
        <v>1148</v>
      </c>
      <c r="AP3659" s="106" t="s">
        <v>1174</v>
      </c>
      <c r="AQ3659" s="106" t="s">
        <v>1037</v>
      </c>
      <c r="AR3659" s="106" t="s">
        <v>1087</v>
      </c>
      <c r="AS3659" s="106">
        <v>891</v>
      </c>
    </row>
    <row r="3660" spans="40:45" x14ac:dyDescent="0.25">
      <c r="AN3660" s="106" t="s">
        <v>1011</v>
      </c>
      <c r="AO3660" s="106" t="s">
        <v>1148</v>
      </c>
      <c r="AP3660" s="106" t="s">
        <v>1174</v>
      </c>
      <c r="AQ3660" s="106" t="s">
        <v>1038</v>
      </c>
      <c r="AR3660" s="106" t="s">
        <v>1087</v>
      </c>
      <c r="AS3660" s="106">
        <v>14377</v>
      </c>
    </row>
    <row r="3661" spans="40:45" x14ac:dyDescent="0.25">
      <c r="AN3661" s="106" t="s">
        <v>1011</v>
      </c>
      <c r="AO3661" s="106"/>
      <c r="AP3661" s="106"/>
      <c r="AQ3661" s="106" t="s">
        <v>3</v>
      </c>
      <c r="AR3661" s="106" t="s">
        <v>1087</v>
      </c>
      <c r="AS3661" s="106">
        <v>42337</v>
      </c>
    </row>
    <row r="3662" spans="40:45" x14ac:dyDescent="0.25">
      <c r="AN3662" s="106" t="s">
        <v>1011</v>
      </c>
      <c r="AO3662" s="106" t="s">
        <v>1148</v>
      </c>
      <c r="AP3662" s="106" t="s">
        <v>1175</v>
      </c>
      <c r="AQ3662" s="106" t="s">
        <v>1030</v>
      </c>
      <c r="AR3662" s="106" t="s">
        <v>1087</v>
      </c>
      <c r="AS3662" s="106">
        <v>621</v>
      </c>
    </row>
    <row r="3663" spans="40:45" x14ac:dyDescent="0.25">
      <c r="AN3663" s="106" t="s">
        <v>1011</v>
      </c>
      <c r="AO3663" s="106" t="s">
        <v>1148</v>
      </c>
      <c r="AP3663" s="106" t="s">
        <v>1175</v>
      </c>
      <c r="AQ3663" s="106" t="s">
        <v>1031</v>
      </c>
      <c r="AR3663" s="106" t="s">
        <v>1087</v>
      </c>
      <c r="AS3663" s="106">
        <v>1434</v>
      </c>
    </row>
    <row r="3664" spans="40:45" x14ac:dyDescent="0.25">
      <c r="AN3664" s="106" t="s">
        <v>1011</v>
      </c>
      <c r="AO3664" s="106" t="s">
        <v>1148</v>
      </c>
      <c r="AP3664" s="106" t="s">
        <v>1175</v>
      </c>
      <c r="AQ3664" s="106" t="s">
        <v>1032</v>
      </c>
      <c r="AR3664" s="106" t="s">
        <v>1087</v>
      </c>
      <c r="AS3664" s="106">
        <v>15</v>
      </c>
    </row>
    <row r="3665" spans="40:45" x14ac:dyDescent="0.25">
      <c r="AN3665" s="106" t="s">
        <v>1011</v>
      </c>
      <c r="AO3665" s="106" t="s">
        <v>1148</v>
      </c>
      <c r="AP3665" s="106" t="s">
        <v>1175</v>
      </c>
      <c r="AQ3665" s="106" t="s">
        <v>1033</v>
      </c>
      <c r="AR3665" s="106" t="s">
        <v>1087</v>
      </c>
      <c r="AS3665" s="106">
        <v>2227</v>
      </c>
    </row>
    <row r="3666" spans="40:45" x14ac:dyDescent="0.25">
      <c r="AN3666" s="106" t="s">
        <v>1011</v>
      </c>
      <c r="AO3666" s="106" t="s">
        <v>1148</v>
      </c>
      <c r="AP3666" s="106" t="s">
        <v>1175</v>
      </c>
      <c r="AQ3666" s="106" t="s">
        <v>1034</v>
      </c>
      <c r="AR3666" s="106" t="s">
        <v>1087</v>
      </c>
      <c r="AS3666" s="106">
        <v>611</v>
      </c>
    </row>
    <row r="3667" spans="40:45" x14ac:dyDescent="0.25">
      <c r="AN3667" s="106" t="s">
        <v>1011</v>
      </c>
      <c r="AO3667" s="106" t="s">
        <v>1148</v>
      </c>
      <c r="AP3667" s="106" t="s">
        <v>1175</v>
      </c>
      <c r="AQ3667" s="106" t="s">
        <v>1035</v>
      </c>
      <c r="AR3667" s="106" t="s">
        <v>1087</v>
      </c>
      <c r="AS3667" s="106">
        <v>1673</v>
      </c>
    </row>
    <row r="3668" spans="40:45" x14ac:dyDescent="0.25">
      <c r="AN3668" s="106" t="s">
        <v>1011</v>
      </c>
      <c r="AO3668" s="106" t="s">
        <v>1148</v>
      </c>
      <c r="AP3668" s="106" t="s">
        <v>1175</v>
      </c>
      <c r="AQ3668" s="106" t="s">
        <v>1038</v>
      </c>
      <c r="AR3668" s="106" t="s">
        <v>1087</v>
      </c>
      <c r="AS3668" s="106">
        <v>2593</v>
      </c>
    </row>
    <row r="3669" spans="40:45" x14ac:dyDescent="0.25">
      <c r="AN3669" s="106" t="s">
        <v>1011</v>
      </c>
      <c r="AO3669" s="106"/>
      <c r="AP3669" s="106"/>
      <c r="AQ3669" s="106" t="s">
        <v>3</v>
      </c>
      <c r="AR3669" s="106" t="s">
        <v>1087</v>
      </c>
      <c r="AS3669" s="106">
        <v>9174</v>
      </c>
    </row>
    <row r="3670" spans="40:45" x14ac:dyDescent="0.25">
      <c r="AN3670" s="106" t="s">
        <v>1011</v>
      </c>
      <c r="AO3670" s="106" t="s">
        <v>1148</v>
      </c>
      <c r="AP3670" s="106" t="s">
        <v>1176</v>
      </c>
      <c r="AQ3670" s="106" t="s">
        <v>1030</v>
      </c>
      <c r="AR3670" s="106" t="s">
        <v>1087</v>
      </c>
      <c r="AS3670" s="106">
        <v>206</v>
      </c>
    </row>
    <row r="3671" spans="40:45" x14ac:dyDescent="0.25">
      <c r="AN3671" s="106" t="s">
        <v>1011</v>
      </c>
      <c r="AO3671" s="106" t="s">
        <v>1148</v>
      </c>
      <c r="AP3671" s="106" t="s">
        <v>1176</v>
      </c>
      <c r="AQ3671" s="106" t="s">
        <v>1031</v>
      </c>
      <c r="AR3671" s="106" t="s">
        <v>1087</v>
      </c>
      <c r="AS3671" s="106">
        <v>2</v>
      </c>
    </row>
    <row r="3672" spans="40:45" x14ac:dyDescent="0.25">
      <c r="AN3672" s="106" t="s">
        <v>1011</v>
      </c>
      <c r="AO3672" s="106" t="s">
        <v>1148</v>
      </c>
      <c r="AP3672" s="106" t="s">
        <v>1176</v>
      </c>
      <c r="AQ3672" s="106" t="s">
        <v>1034</v>
      </c>
      <c r="AR3672" s="106" t="s">
        <v>1087</v>
      </c>
      <c r="AS3672" s="106">
        <v>815</v>
      </c>
    </row>
    <row r="3673" spans="40:45" x14ac:dyDescent="0.25">
      <c r="AN3673" s="106" t="s">
        <v>1011</v>
      </c>
      <c r="AO3673" s="106" t="s">
        <v>1148</v>
      </c>
      <c r="AP3673" s="106" t="s">
        <v>1176</v>
      </c>
      <c r="AQ3673" s="106" t="s">
        <v>1038</v>
      </c>
      <c r="AR3673" s="106" t="s">
        <v>1087</v>
      </c>
      <c r="AS3673" s="106">
        <v>3375</v>
      </c>
    </row>
    <row r="3674" spans="40:45" x14ac:dyDescent="0.25">
      <c r="AN3674" s="106" t="s">
        <v>1011</v>
      </c>
      <c r="AO3674" s="106"/>
      <c r="AP3674" s="106"/>
      <c r="AQ3674" s="106" t="s">
        <v>3</v>
      </c>
      <c r="AR3674" s="106" t="s">
        <v>1087</v>
      </c>
      <c r="AS3674" s="106">
        <v>4398</v>
      </c>
    </row>
    <row r="3675" spans="40:45" x14ac:dyDescent="0.25">
      <c r="AN3675" s="106" t="s">
        <v>1011</v>
      </c>
      <c r="AO3675" s="106" t="s">
        <v>1148</v>
      </c>
      <c r="AP3675" s="106" t="s">
        <v>1177</v>
      </c>
      <c r="AQ3675" s="106" t="s">
        <v>1030</v>
      </c>
      <c r="AR3675" s="106" t="s">
        <v>1087</v>
      </c>
      <c r="AS3675" s="106">
        <v>323</v>
      </c>
    </row>
    <row r="3676" spans="40:45" x14ac:dyDescent="0.25">
      <c r="AN3676" s="106" t="s">
        <v>1011</v>
      </c>
      <c r="AO3676" s="106" t="s">
        <v>1148</v>
      </c>
      <c r="AP3676" s="106" t="s">
        <v>1177</v>
      </c>
      <c r="AQ3676" s="106" t="s">
        <v>1031</v>
      </c>
      <c r="AR3676" s="106" t="s">
        <v>1087</v>
      </c>
      <c r="AS3676" s="106">
        <v>5</v>
      </c>
    </row>
    <row r="3677" spans="40:45" x14ac:dyDescent="0.25">
      <c r="AN3677" s="106" t="s">
        <v>1011</v>
      </c>
      <c r="AO3677" s="106"/>
      <c r="AP3677" s="106"/>
      <c r="AQ3677" s="106" t="s">
        <v>3</v>
      </c>
      <c r="AR3677" s="106" t="s">
        <v>1087</v>
      </c>
      <c r="AS3677" s="106">
        <v>328</v>
      </c>
    </row>
    <row r="3678" spans="40:45" x14ac:dyDescent="0.25">
      <c r="AN3678" s="106" t="s">
        <v>1011</v>
      </c>
      <c r="AO3678" s="106" t="s">
        <v>1148</v>
      </c>
      <c r="AP3678" s="106" t="s">
        <v>1178</v>
      </c>
      <c r="AQ3678" s="106" t="s">
        <v>1030</v>
      </c>
      <c r="AR3678" s="106" t="s">
        <v>1087</v>
      </c>
      <c r="AS3678" s="106">
        <v>159</v>
      </c>
    </row>
    <row r="3679" spans="40:45" x14ac:dyDescent="0.25">
      <c r="AN3679" s="106" t="s">
        <v>1011</v>
      </c>
      <c r="AO3679" s="106" t="s">
        <v>1148</v>
      </c>
      <c r="AP3679" s="106" t="s">
        <v>1178</v>
      </c>
      <c r="AQ3679" s="106" t="s">
        <v>1031</v>
      </c>
      <c r="AR3679" s="106" t="s">
        <v>1087</v>
      </c>
      <c r="AS3679" s="106">
        <v>18</v>
      </c>
    </row>
    <row r="3680" spans="40:45" x14ac:dyDescent="0.25">
      <c r="AN3680" s="106" t="s">
        <v>1011</v>
      </c>
      <c r="AO3680" s="106" t="s">
        <v>1148</v>
      </c>
      <c r="AP3680" s="106" t="s">
        <v>1178</v>
      </c>
      <c r="AQ3680" s="106" t="s">
        <v>1033</v>
      </c>
      <c r="AR3680" s="106" t="s">
        <v>1087</v>
      </c>
      <c r="AS3680" s="106">
        <v>98</v>
      </c>
    </row>
    <row r="3681" spans="40:45" x14ac:dyDescent="0.25">
      <c r="AN3681" s="106" t="s">
        <v>1011</v>
      </c>
      <c r="AO3681" s="106" t="s">
        <v>1148</v>
      </c>
      <c r="AP3681" s="106" t="s">
        <v>1178</v>
      </c>
      <c r="AQ3681" s="106" t="s">
        <v>1034</v>
      </c>
      <c r="AR3681" s="106" t="s">
        <v>1087</v>
      </c>
      <c r="AS3681" s="106">
        <v>623</v>
      </c>
    </row>
    <row r="3682" spans="40:45" x14ac:dyDescent="0.25">
      <c r="AN3682" s="106" t="s">
        <v>1011</v>
      </c>
      <c r="AO3682" s="106" t="s">
        <v>1148</v>
      </c>
      <c r="AP3682" s="106" t="s">
        <v>1178</v>
      </c>
      <c r="AQ3682" s="106" t="s">
        <v>1035</v>
      </c>
      <c r="AR3682" s="106" t="s">
        <v>1087</v>
      </c>
      <c r="AS3682" s="106">
        <v>94</v>
      </c>
    </row>
    <row r="3683" spans="40:45" x14ac:dyDescent="0.25">
      <c r="AN3683" s="106" t="s">
        <v>1011</v>
      </c>
      <c r="AO3683" s="106" t="s">
        <v>1148</v>
      </c>
      <c r="AP3683" s="106" t="s">
        <v>1178</v>
      </c>
      <c r="AQ3683" s="106" t="s">
        <v>1036</v>
      </c>
      <c r="AR3683" s="106" t="s">
        <v>1087</v>
      </c>
      <c r="AS3683" s="106">
        <v>70</v>
      </c>
    </row>
    <row r="3684" spans="40:45" x14ac:dyDescent="0.25">
      <c r="AN3684" s="106" t="s">
        <v>1011</v>
      </c>
      <c r="AO3684" s="106" t="s">
        <v>1148</v>
      </c>
      <c r="AP3684" s="106" t="s">
        <v>1178</v>
      </c>
      <c r="AQ3684" s="106" t="s">
        <v>1037</v>
      </c>
      <c r="AR3684" s="106" t="s">
        <v>1087</v>
      </c>
      <c r="AS3684" s="106">
        <v>3</v>
      </c>
    </row>
    <row r="3685" spans="40:45" x14ac:dyDescent="0.25">
      <c r="AN3685" s="106" t="s">
        <v>1011</v>
      </c>
      <c r="AO3685" s="106" t="s">
        <v>1148</v>
      </c>
      <c r="AP3685" s="106" t="s">
        <v>1178</v>
      </c>
      <c r="AQ3685" s="106" t="s">
        <v>1038</v>
      </c>
      <c r="AR3685" s="106" t="s">
        <v>1087</v>
      </c>
      <c r="AS3685" s="106">
        <v>681</v>
      </c>
    </row>
    <row r="3686" spans="40:45" x14ac:dyDescent="0.25">
      <c r="AN3686" s="106" t="s">
        <v>1011</v>
      </c>
      <c r="AO3686" s="106"/>
      <c r="AP3686" s="106"/>
      <c r="AQ3686" s="106" t="s">
        <v>3</v>
      </c>
      <c r="AR3686" s="106" t="s">
        <v>1087</v>
      </c>
      <c r="AS3686" s="106">
        <v>1746</v>
      </c>
    </row>
    <row r="3687" spans="40:45" x14ac:dyDescent="0.25">
      <c r="AN3687" s="106" t="s">
        <v>1011</v>
      </c>
      <c r="AO3687" s="106" t="s">
        <v>974</v>
      </c>
      <c r="AP3687" s="106" t="s">
        <v>907</v>
      </c>
      <c r="AQ3687" s="106" t="s">
        <v>1030</v>
      </c>
      <c r="AR3687" s="106" t="s">
        <v>1087</v>
      </c>
      <c r="AS3687" s="106">
        <v>11742</v>
      </c>
    </row>
    <row r="3688" spans="40:45" x14ac:dyDescent="0.25">
      <c r="AN3688" s="106" t="s">
        <v>1011</v>
      </c>
      <c r="AO3688" s="106" t="s">
        <v>974</v>
      </c>
      <c r="AP3688" s="106" t="s">
        <v>907</v>
      </c>
      <c r="AQ3688" s="106" t="s">
        <v>1031</v>
      </c>
      <c r="AR3688" s="106" t="s">
        <v>1087</v>
      </c>
      <c r="AS3688" s="106">
        <v>1286</v>
      </c>
    </row>
    <row r="3689" spans="40:45" x14ac:dyDescent="0.25">
      <c r="AN3689" s="106" t="s">
        <v>1011</v>
      </c>
      <c r="AO3689" s="106" t="s">
        <v>974</v>
      </c>
      <c r="AP3689" s="106" t="s">
        <v>907</v>
      </c>
      <c r="AQ3689" s="106" t="s">
        <v>1033</v>
      </c>
      <c r="AR3689" s="106" t="s">
        <v>1087</v>
      </c>
      <c r="AS3689" s="106">
        <v>71520</v>
      </c>
    </row>
    <row r="3690" spans="40:45" x14ac:dyDescent="0.25">
      <c r="AN3690" s="106" t="s">
        <v>1011</v>
      </c>
      <c r="AO3690" s="106" t="s">
        <v>974</v>
      </c>
      <c r="AP3690" s="106" t="s">
        <v>907</v>
      </c>
      <c r="AQ3690" s="106" t="s">
        <v>1034</v>
      </c>
      <c r="AR3690" s="106" t="s">
        <v>1087</v>
      </c>
      <c r="AS3690" s="106">
        <v>1238</v>
      </c>
    </row>
    <row r="3691" spans="40:45" x14ac:dyDescent="0.25">
      <c r="AN3691" s="106" t="s">
        <v>1011</v>
      </c>
      <c r="AO3691" s="106" t="s">
        <v>974</v>
      </c>
      <c r="AP3691" s="106" t="s">
        <v>907</v>
      </c>
      <c r="AQ3691" s="106" t="s">
        <v>1035</v>
      </c>
      <c r="AR3691" s="106" t="s">
        <v>1087</v>
      </c>
      <c r="AS3691" s="106">
        <v>20604</v>
      </c>
    </row>
    <row r="3692" spans="40:45" x14ac:dyDescent="0.25">
      <c r="AN3692" s="106" t="s">
        <v>1011</v>
      </c>
      <c r="AO3692" s="106" t="s">
        <v>974</v>
      </c>
      <c r="AP3692" s="106" t="s">
        <v>907</v>
      </c>
      <c r="AQ3692" s="106" t="s">
        <v>1036</v>
      </c>
      <c r="AR3692" s="106" t="s">
        <v>1087</v>
      </c>
      <c r="AS3692" s="106">
        <v>154</v>
      </c>
    </row>
    <row r="3693" spans="40:45" x14ac:dyDescent="0.25">
      <c r="AN3693" s="106" t="s">
        <v>1011</v>
      </c>
      <c r="AO3693" s="106" t="s">
        <v>974</v>
      </c>
      <c r="AP3693" s="106" t="s">
        <v>907</v>
      </c>
      <c r="AQ3693" s="106" t="s">
        <v>1037</v>
      </c>
      <c r="AR3693" s="106" t="s">
        <v>1087</v>
      </c>
      <c r="AS3693" s="106">
        <v>6800</v>
      </c>
    </row>
    <row r="3694" spans="40:45" x14ac:dyDescent="0.25">
      <c r="AN3694" s="106" t="s">
        <v>1011</v>
      </c>
      <c r="AO3694" s="106" t="s">
        <v>974</v>
      </c>
      <c r="AP3694" s="106" t="s">
        <v>907</v>
      </c>
      <c r="AQ3694" s="106" t="s">
        <v>1038</v>
      </c>
      <c r="AR3694" s="106" t="s">
        <v>1087</v>
      </c>
      <c r="AS3694" s="106">
        <v>28343</v>
      </c>
    </row>
    <row r="3695" spans="40:45" x14ac:dyDescent="0.25">
      <c r="AN3695" s="106" t="s">
        <v>1011</v>
      </c>
      <c r="AO3695" s="106"/>
      <c r="AP3695" s="106"/>
      <c r="AQ3695" s="106" t="s">
        <v>3</v>
      </c>
      <c r="AR3695" s="106" t="s">
        <v>1087</v>
      </c>
      <c r="AS3695" s="106">
        <v>141688</v>
      </c>
    </row>
    <row r="3696" spans="40:45" x14ac:dyDescent="0.25">
      <c r="AN3696" s="106" t="s">
        <v>1011</v>
      </c>
      <c r="AO3696" s="106" t="s">
        <v>974</v>
      </c>
      <c r="AP3696" s="106" t="s">
        <v>1174</v>
      </c>
      <c r="AQ3696" s="106" t="s">
        <v>1030</v>
      </c>
      <c r="AR3696" s="106" t="s">
        <v>1087</v>
      </c>
      <c r="AS3696" s="106">
        <v>4400</v>
      </c>
    </row>
    <row r="3697" spans="40:45" x14ac:dyDescent="0.25">
      <c r="AN3697" s="106" t="s">
        <v>1011</v>
      </c>
      <c r="AO3697" s="106" t="s">
        <v>974</v>
      </c>
      <c r="AP3697" s="106" t="s">
        <v>1174</v>
      </c>
      <c r="AQ3697" s="106" t="s">
        <v>1031</v>
      </c>
      <c r="AR3697" s="106" t="s">
        <v>1087</v>
      </c>
      <c r="AS3697" s="106">
        <v>1006</v>
      </c>
    </row>
    <row r="3698" spans="40:45" x14ac:dyDescent="0.25">
      <c r="AN3698" s="106" t="s">
        <v>1011</v>
      </c>
      <c r="AO3698" s="106" t="s">
        <v>974</v>
      </c>
      <c r="AP3698" s="106" t="s">
        <v>1174</v>
      </c>
      <c r="AQ3698" s="106" t="s">
        <v>1033</v>
      </c>
      <c r="AR3698" s="106" t="s">
        <v>1087</v>
      </c>
      <c r="AS3698" s="106">
        <v>71513</v>
      </c>
    </row>
    <row r="3699" spans="40:45" x14ac:dyDescent="0.25">
      <c r="AN3699" s="106" t="s">
        <v>1011</v>
      </c>
      <c r="AO3699" s="106" t="s">
        <v>974</v>
      </c>
      <c r="AP3699" s="106" t="s">
        <v>1174</v>
      </c>
      <c r="AQ3699" s="106" t="s">
        <v>1034</v>
      </c>
      <c r="AR3699" s="106" t="s">
        <v>1087</v>
      </c>
      <c r="AS3699" s="106">
        <v>619</v>
      </c>
    </row>
    <row r="3700" spans="40:45" x14ac:dyDescent="0.25">
      <c r="AN3700" s="106" t="s">
        <v>1011</v>
      </c>
      <c r="AO3700" s="106" t="s">
        <v>974</v>
      </c>
      <c r="AP3700" s="106" t="s">
        <v>1174</v>
      </c>
      <c r="AQ3700" s="106" t="s">
        <v>1035</v>
      </c>
      <c r="AR3700" s="106" t="s">
        <v>1087</v>
      </c>
      <c r="AS3700" s="106">
        <v>10646</v>
      </c>
    </row>
    <row r="3701" spans="40:45" x14ac:dyDescent="0.25">
      <c r="AN3701" s="106" t="s">
        <v>1011</v>
      </c>
      <c r="AO3701" s="106" t="s">
        <v>974</v>
      </c>
      <c r="AP3701" s="106" t="s">
        <v>1174</v>
      </c>
      <c r="AQ3701" s="106" t="s">
        <v>1036</v>
      </c>
      <c r="AR3701" s="106" t="s">
        <v>1087</v>
      </c>
      <c r="AS3701" s="106">
        <v>154</v>
      </c>
    </row>
    <row r="3702" spans="40:45" x14ac:dyDescent="0.25">
      <c r="AN3702" s="106" t="s">
        <v>1011</v>
      </c>
      <c r="AO3702" s="106" t="s">
        <v>974</v>
      </c>
      <c r="AP3702" s="106" t="s">
        <v>1174</v>
      </c>
      <c r="AQ3702" s="106" t="s">
        <v>1037</v>
      </c>
      <c r="AR3702" s="106" t="s">
        <v>1087</v>
      </c>
      <c r="AS3702" s="106">
        <v>1174</v>
      </c>
    </row>
    <row r="3703" spans="40:45" x14ac:dyDescent="0.25">
      <c r="AN3703" s="106" t="s">
        <v>1011</v>
      </c>
      <c r="AO3703" s="106" t="s">
        <v>974</v>
      </c>
      <c r="AP3703" s="106" t="s">
        <v>1174</v>
      </c>
      <c r="AQ3703" s="106" t="s">
        <v>1038</v>
      </c>
      <c r="AR3703" s="106" t="s">
        <v>1087</v>
      </c>
      <c r="AS3703" s="106">
        <v>21048</v>
      </c>
    </row>
    <row r="3704" spans="40:45" x14ac:dyDescent="0.25">
      <c r="AN3704" s="106" t="s">
        <v>1011</v>
      </c>
      <c r="AO3704" s="106"/>
      <c r="AP3704" s="106"/>
      <c r="AQ3704" s="106" t="s">
        <v>3</v>
      </c>
      <c r="AR3704" s="106" t="s">
        <v>1087</v>
      </c>
      <c r="AS3704" s="106">
        <v>110561</v>
      </c>
    </row>
    <row r="3705" spans="40:45" x14ac:dyDescent="0.25">
      <c r="AN3705" s="106" t="s">
        <v>1011</v>
      </c>
      <c r="AO3705" s="106" t="s">
        <v>974</v>
      </c>
      <c r="AP3705" s="106" t="s">
        <v>1175</v>
      </c>
      <c r="AQ3705" s="106" t="s">
        <v>1030</v>
      </c>
      <c r="AR3705" s="106" t="s">
        <v>1087</v>
      </c>
      <c r="AS3705" s="106">
        <v>1027</v>
      </c>
    </row>
    <row r="3706" spans="40:45" x14ac:dyDescent="0.25">
      <c r="AN3706" s="106" t="s">
        <v>1011</v>
      </c>
      <c r="AO3706" s="106" t="s">
        <v>974</v>
      </c>
      <c r="AP3706" s="106" t="s">
        <v>1175</v>
      </c>
      <c r="AQ3706" s="106" t="s">
        <v>1031</v>
      </c>
      <c r="AR3706" s="106" t="s">
        <v>1087</v>
      </c>
      <c r="AS3706" s="106">
        <v>280</v>
      </c>
    </row>
    <row r="3707" spans="40:45" x14ac:dyDescent="0.25">
      <c r="AN3707" s="106" t="s">
        <v>1011</v>
      </c>
      <c r="AO3707" s="106" t="s">
        <v>974</v>
      </c>
      <c r="AP3707" s="106" t="s">
        <v>1175</v>
      </c>
      <c r="AQ3707" s="106" t="s">
        <v>1034</v>
      </c>
      <c r="AR3707" s="106" t="s">
        <v>1087</v>
      </c>
      <c r="AS3707" s="106">
        <v>619</v>
      </c>
    </row>
    <row r="3708" spans="40:45" x14ac:dyDescent="0.25">
      <c r="AN3708" s="106" t="s">
        <v>1011</v>
      </c>
      <c r="AO3708" s="106" t="s">
        <v>974</v>
      </c>
      <c r="AP3708" s="106" t="s">
        <v>1175</v>
      </c>
      <c r="AQ3708" s="106" t="s">
        <v>1035</v>
      </c>
      <c r="AR3708" s="106" t="s">
        <v>1087</v>
      </c>
      <c r="AS3708" s="106">
        <v>9958</v>
      </c>
    </row>
    <row r="3709" spans="40:45" x14ac:dyDescent="0.25">
      <c r="AN3709" s="106" t="s">
        <v>1011</v>
      </c>
      <c r="AO3709" s="106" t="s">
        <v>974</v>
      </c>
      <c r="AP3709" s="106" t="s">
        <v>1175</v>
      </c>
      <c r="AQ3709" s="106" t="s">
        <v>1037</v>
      </c>
      <c r="AR3709" s="106" t="s">
        <v>1087</v>
      </c>
      <c r="AS3709" s="106">
        <v>3358</v>
      </c>
    </row>
    <row r="3710" spans="40:45" x14ac:dyDescent="0.25">
      <c r="AN3710" s="106" t="s">
        <v>1011</v>
      </c>
      <c r="AO3710" s="106" t="s">
        <v>974</v>
      </c>
      <c r="AP3710" s="106" t="s">
        <v>1175</v>
      </c>
      <c r="AQ3710" s="106" t="s">
        <v>1038</v>
      </c>
      <c r="AR3710" s="106" t="s">
        <v>1087</v>
      </c>
      <c r="AS3710" s="106">
        <v>1879</v>
      </c>
    </row>
    <row r="3711" spans="40:45" x14ac:dyDescent="0.25">
      <c r="AN3711" s="106" t="s">
        <v>1011</v>
      </c>
      <c r="AO3711" s="106"/>
      <c r="AP3711" s="106"/>
      <c r="AQ3711" s="106" t="s">
        <v>3</v>
      </c>
      <c r="AR3711" s="106" t="s">
        <v>1087</v>
      </c>
      <c r="AS3711" s="106">
        <v>17121</v>
      </c>
    </row>
    <row r="3712" spans="40:45" x14ac:dyDescent="0.25">
      <c r="AN3712" s="106" t="s">
        <v>1011</v>
      </c>
      <c r="AO3712" s="106" t="s">
        <v>974</v>
      </c>
      <c r="AP3712" s="106" t="s">
        <v>1176</v>
      </c>
      <c r="AQ3712" s="106" t="s">
        <v>1030</v>
      </c>
      <c r="AR3712" s="106" t="s">
        <v>1087</v>
      </c>
      <c r="AS3712" s="106">
        <v>326</v>
      </c>
    </row>
    <row r="3713" spans="40:45" x14ac:dyDescent="0.25">
      <c r="AN3713" s="106" t="s">
        <v>1011</v>
      </c>
      <c r="AO3713" s="106" t="s">
        <v>974</v>
      </c>
      <c r="AP3713" s="106" t="s">
        <v>1176</v>
      </c>
      <c r="AQ3713" s="106" t="s">
        <v>1037</v>
      </c>
      <c r="AR3713" s="106" t="s">
        <v>1087</v>
      </c>
      <c r="AS3713" s="106">
        <v>2238</v>
      </c>
    </row>
    <row r="3714" spans="40:45" x14ac:dyDescent="0.25">
      <c r="AN3714" s="106" t="s">
        <v>1011</v>
      </c>
      <c r="AO3714" s="106" t="s">
        <v>974</v>
      </c>
      <c r="AP3714" s="106" t="s">
        <v>1176</v>
      </c>
      <c r="AQ3714" s="106" t="s">
        <v>1038</v>
      </c>
      <c r="AR3714" s="106" t="s">
        <v>1087</v>
      </c>
      <c r="AS3714" s="106">
        <v>4722</v>
      </c>
    </row>
    <row r="3715" spans="40:45" x14ac:dyDescent="0.25">
      <c r="AN3715" s="106" t="s">
        <v>1011</v>
      </c>
      <c r="AO3715" s="106"/>
      <c r="AP3715" s="106"/>
      <c r="AQ3715" s="106" t="s">
        <v>3</v>
      </c>
      <c r="AR3715" s="106" t="s">
        <v>1087</v>
      </c>
      <c r="AS3715" s="106">
        <v>7287</v>
      </c>
    </row>
    <row r="3716" spans="40:45" x14ac:dyDescent="0.25">
      <c r="AN3716" s="106" t="s">
        <v>1011</v>
      </c>
      <c r="AO3716" s="106" t="s">
        <v>974</v>
      </c>
      <c r="AP3716" s="106" t="s">
        <v>1177</v>
      </c>
      <c r="AQ3716" s="106" t="s">
        <v>1030</v>
      </c>
      <c r="AR3716" s="106" t="s">
        <v>1087</v>
      </c>
      <c r="AS3716" s="106">
        <v>5988</v>
      </c>
    </row>
    <row r="3717" spans="40:45" x14ac:dyDescent="0.25">
      <c r="AN3717" s="106" t="s">
        <v>1011</v>
      </c>
      <c r="AO3717" s="106" t="s">
        <v>974</v>
      </c>
      <c r="AP3717" s="106" t="s">
        <v>1177</v>
      </c>
      <c r="AQ3717" s="106" t="s">
        <v>1038</v>
      </c>
      <c r="AR3717" s="106" t="s">
        <v>1087</v>
      </c>
      <c r="AS3717" s="106">
        <v>168</v>
      </c>
    </row>
    <row r="3718" spans="40:45" x14ac:dyDescent="0.25">
      <c r="AN3718" s="106" t="s">
        <v>1011</v>
      </c>
      <c r="AO3718" s="106"/>
      <c r="AP3718" s="106"/>
      <c r="AQ3718" s="106" t="s">
        <v>3</v>
      </c>
      <c r="AR3718" s="106" t="s">
        <v>1087</v>
      </c>
      <c r="AS3718" s="106">
        <v>6156</v>
      </c>
    </row>
    <row r="3719" spans="40:45" x14ac:dyDescent="0.25">
      <c r="AN3719" s="106" t="s">
        <v>1011</v>
      </c>
      <c r="AO3719" s="106" t="s">
        <v>974</v>
      </c>
      <c r="AP3719" s="106" t="s">
        <v>1178</v>
      </c>
      <c r="AQ3719" s="106" t="s">
        <v>1030</v>
      </c>
      <c r="AR3719" s="106" t="s">
        <v>1087</v>
      </c>
      <c r="AS3719" s="106">
        <v>1</v>
      </c>
    </row>
    <row r="3720" spans="40:45" x14ac:dyDescent="0.25">
      <c r="AN3720" s="106" t="s">
        <v>1011</v>
      </c>
      <c r="AO3720" s="106" t="s">
        <v>974</v>
      </c>
      <c r="AP3720" s="106" t="s">
        <v>1178</v>
      </c>
      <c r="AQ3720" s="106" t="s">
        <v>1033</v>
      </c>
      <c r="AR3720" s="106" t="s">
        <v>1087</v>
      </c>
      <c r="AS3720" s="106">
        <v>7</v>
      </c>
    </row>
    <row r="3721" spans="40:45" x14ac:dyDescent="0.25">
      <c r="AN3721" s="106" t="s">
        <v>1011</v>
      </c>
      <c r="AO3721" s="106" t="s">
        <v>974</v>
      </c>
      <c r="AP3721" s="106" t="s">
        <v>1178</v>
      </c>
      <c r="AQ3721" s="106" t="s">
        <v>1037</v>
      </c>
      <c r="AR3721" s="106" t="s">
        <v>1087</v>
      </c>
      <c r="AS3721" s="106">
        <v>30</v>
      </c>
    </row>
    <row r="3722" spans="40:45" x14ac:dyDescent="0.25">
      <c r="AN3722" s="106" t="s">
        <v>1011</v>
      </c>
      <c r="AO3722" s="106" t="s">
        <v>974</v>
      </c>
      <c r="AP3722" s="106" t="s">
        <v>1178</v>
      </c>
      <c r="AQ3722" s="106" t="s">
        <v>1038</v>
      </c>
      <c r="AR3722" s="106" t="s">
        <v>1087</v>
      </c>
      <c r="AS3722" s="106">
        <v>525</v>
      </c>
    </row>
    <row r="3723" spans="40:45" x14ac:dyDescent="0.25">
      <c r="AN3723" s="106" t="s">
        <v>1011</v>
      </c>
      <c r="AO3723" s="106"/>
      <c r="AP3723" s="106"/>
      <c r="AQ3723" s="106" t="s">
        <v>3</v>
      </c>
      <c r="AR3723" s="106" t="s">
        <v>1087</v>
      </c>
      <c r="AS3723" s="106">
        <v>563</v>
      </c>
    </row>
    <row r="3724" spans="40:45" x14ac:dyDescent="0.25">
      <c r="AN3724" s="106" t="s">
        <v>1011</v>
      </c>
      <c r="AO3724" s="106" t="s">
        <v>978</v>
      </c>
      <c r="AP3724" s="106" t="s">
        <v>907</v>
      </c>
      <c r="AQ3724" s="106" t="s">
        <v>1030</v>
      </c>
      <c r="AR3724" s="106" t="s">
        <v>1087</v>
      </c>
      <c r="AS3724" s="106">
        <v>30087</v>
      </c>
    </row>
    <row r="3725" spans="40:45" x14ac:dyDescent="0.25">
      <c r="AN3725" s="106" t="s">
        <v>1011</v>
      </c>
      <c r="AO3725" s="106" t="s">
        <v>978</v>
      </c>
      <c r="AP3725" s="106" t="s">
        <v>907</v>
      </c>
      <c r="AQ3725" s="106" t="s">
        <v>1031</v>
      </c>
      <c r="AR3725" s="106" t="s">
        <v>1087</v>
      </c>
      <c r="AS3725" s="106">
        <v>2708</v>
      </c>
    </row>
    <row r="3726" spans="40:45" x14ac:dyDescent="0.25">
      <c r="AN3726" s="106" t="s">
        <v>1011</v>
      </c>
      <c r="AO3726" s="106" t="s">
        <v>978</v>
      </c>
      <c r="AP3726" s="106" t="s">
        <v>907</v>
      </c>
      <c r="AQ3726" s="106" t="s">
        <v>1032</v>
      </c>
      <c r="AR3726" s="106" t="s">
        <v>1087</v>
      </c>
      <c r="AS3726" s="106">
        <v>4734</v>
      </c>
    </row>
    <row r="3727" spans="40:45" x14ac:dyDescent="0.25">
      <c r="AN3727" s="106" t="s">
        <v>1011</v>
      </c>
      <c r="AO3727" s="106" t="s">
        <v>978</v>
      </c>
      <c r="AP3727" s="106" t="s">
        <v>907</v>
      </c>
      <c r="AQ3727" s="106" t="s">
        <v>1033</v>
      </c>
      <c r="AR3727" s="106" t="s">
        <v>1087</v>
      </c>
      <c r="AS3727" s="106">
        <v>2426</v>
      </c>
    </row>
    <row r="3728" spans="40:45" x14ac:dyDescent="0.25">
      <c r="AN3728" s="106" t="s">
        <v>1011</v>
      </c>
      <c r="AO3728" s="106" t="s">
        <v>978</v>
      </c>
      <c r="AP3728" s="106" t="s">
        <v>907</v>
      </c>
      <c r="AQ3728" s="106" t="s">
        <v>1034</v>
      </c>
      <c r="AR3728" s="106" t="s">
        <v>1087</v>
      </c>
      <c r="AS3728" s="106">
        <v>29569</v>
      </c>
    </row>
    <row r="3729" spans="40:45" x14ac:dyDescent="0.25">
      <c r="AN3729" s="106" t="s">
        <v>1011</v>
      </c>
      <c r="AO3729" s="106" t="s">
        <v>978</v>
      </c>
      <c r="AP3729" s="106" t="s">
        <v>907</v>
      </c>
      <c r="AQ3729" s="106" t="s">
        <v>1035</v>
      </c>
      <c r="AR3729" s="106" t="s">
        <v>1087</v>
      </c>
      <c r="AS3729" s="106">
        <v>16049</v>
      </c>
    </row>
    <row r="3730" spans="40:45" x14ac:dyDescent="0.25">
      <c r="AN3730" s="106" t="s">
        <v>1011</v>
      </c>
      <c r="AO3730" s="106" t="s">
        <v>978</v>
      </c>
      <c r="AP3730" s="106" t="s">
        <v>907</v>
      </c>
      <c r="AQ3730" s="106" t="s">
        <v>1036</v>
      </c>
      <c r="AR3730" s="106" t="s">
        <v>1087</v>
      </c>
      <c r="AS3730" s="106">
        <v>4506</v>
      </c>
    </row>
    <row r="3731" spans="40:45" x14ac:dyDescent="0.25">
      <c r="AN3731" s="106" t="s">
        <v>1011</v>
      </c>
      <c r="AO3731" s="106" t="s">
        <v>978</v>
      </c>
      <c r="AP3731" s="106" t="s">
        <v>907</v>
      </c>
      <c r="AQ3731" s="106" t="s">
        <v>1037</v>
      </c>
      <c r="AR3731" s="106" t="s">
        <v>1087</v>
      </c>
      <c r="AS3731" s="106">
        <v>10963</v>
      </c>
    </row>
    <row r="3732" spans="40:45" x14ac:dyDescent="0.25">
      <c r="AN3732" s="106" t="s">
        <v>1011</v>
      </c>
      <c r="AO3732" s="106" t="s">
        <v>978</v>
      </c>
      <c r="AP3732" s="106" t="s">
        <v>907</v>
      </c>
      <c r="AQ3732" s="106" t="s">
        <v>1038</v>
      </c>
      <c r="AR3732" s="106" t="s">
        <v>1087</v>
      </c>
      <c r="AS3732" s="106">
        <v>261124</v>
      </c>
    </row>
    <row r="3733" spans="40:45" x14ac:dyDescent="0.25">
      <c r="AN3733" s="106" t="s">
        <v>1011</v>
      </c>
      <c r="AO3733" s="106"/>
      <c r="AP3733" s="106"/>
      <c r="AQ3733" s="106" t="s">
        <v>3</v>
      </c>
      <c r="AR3733" s="106" t="s">
        <v>1087</v>
      </c>
      <c r="AS3733" s="106">
        <v>362167</v>
      </c>
    </row>
    <row r="3734" spans="40:45" x14ac:dyDescent="0.25">
      <c r="AN3734" s="106" t="s">
        <v>1011</v>
      </c>
      <c r="AO3734" s="106" t="s">
        <v>978</v>
      </c>
      <c r="AP3734" s="106" t="s">
        <v>1174</v>
      </c>
      <c r="AQ3734" s="106" t="s">
        <v>1030</v>
      </c>
      <c r="AR3734" s="106" t="s">
        <v>1087</v>
      </c>
      <c r="AS3734" s="106">
        <v>10219</v>
      </c>
    </row>
    <row r="3735" spans="40:45" x14ac:dyDescent="0.25">
      <c r="AN3735" s="106" t="s">
        <v>1011</v>
      </c>
      <c r="AO3735" s="106" t="s">
        <v>978</v>
      </c>
      <c r="AP3735" s="106" t="s">
        <v>1174</v>
      </c>
      <c r="AQ3735" s="106" t="s">
        <v>1031</v>
      </c>
      <c r="AR3735" s="106" t="s">
        <v>1087</v>
      </c>
      <c r="AS3735" s="106">
        <v>1305</v>
      </c>
    </row>
    <row r="3736" spans="40:45" x14ac:dyDescent="0.25">
      <c r="AN3736" s="106" t="s">
        <v>1011</v>
      </c>
      <c r="AO3736" s="106" t="s">
        <v>978</v>
      </c>
      <c r="AP3736" s="106" t="s">
        <v>1174</v>
      </c>
      <c r="AQ3736" s="106" t="s">
        <v>1033</v>
      </c>
      <c r="AR3736" s="106" t="s">
        <v>1087</v>
      </c>
      <c r="AS3736" s="106">
        <v>2311</v>
      </c>
    </row>
    <row r="3737" spans="40:45" x14ac:dyDescent="0.25">
      <c r="AN3737" s="106" t="s">
        <v>1011</v>
      </c>
      <c r="AO3737" s="106" t="s">
        <v>978</v>
      </c>
      <c r="AP3737" s="106" t="s">
        <v>1174</v>
      </c>
      <c r="AQ3737" s="106" t="s">
        <v>1034</v>
      </c>
      <c r="AR3737" s="106" t="s">
        <v>1087</v>
      </c>
      <c r="AS3737" s="106">
        <v>1981</v>
      </c>
    </row>
    <row r="3738" spans="40:45" x14ac:dyDescent="0.25">
      <c r="AN3738" s="106" t="s">
        <v>1011</v>
      </c>
      <c r="AO3738" s="106" t="s">
        <v>978</v>
      </c>
      <c r="AP3738" s="106" t="s">
        <v>1174</v>
      </c>
      <c r="AQ3738" s="106" t="s">
        <v>1035</v>
      </c>
      <c r="AR3738" s="106" t="s">
        <v>1087</v>
      </c>
      <c r="AS3738" s="106">
        <v>4632</v>
      </c>
    </row>
    <row r="3739" spans="40:45" x14ac:dyDescent="0.25">
      <c r="AN3739" s="106" t="s">
        <v>1011</v>
      </c>
      <c r="AO3739" s="106" t="s">
        <v>978</v>
      </c>
      <c r="AP3739" s="106" t="s">
        <v>1174</v>
      </c>
      <c r="AQ3739" s="106" t="s">
        <v>1036</v>
      </c>
      <c r="AR3739" s="106" t="s">
        <v>1087</v>
      </c>
      <c r="AS3739" s="106">
        <v>3327</v>
      </c>
    </row>
    <row r="3740" spans="40:45" x14ac:dyDescent="0.25">
      <c r="AN3740" s="106" t="s">
        <v>1011</v>
      </c>
      <c r="AO3740" s="106" t="s">
        <v>978</v>
      </c>
      <c r="AP3740" s="106" t="s">
        <v>1174</v>
      </c>
      <c r="AQ3740" s="106" t="s">
        <v>1037</v>
      </c>
      <c r="AR3740" s="106" t="s">
        <v>1087</v>
      </c>
      <c r="AS3740" s="106">
        <v>8344</v>
      </c>
    </row>
    <row r="3741" spans="40:45" x14ac:dyDescent="0.25">
      <c r="AN3741" s="106" t="s">
        <v>1011</v>
      </c>
      <c r="AO3741" s="106" t="s">
        <v>978</v>
      </c>
      <c r="AP3741" s="106" t="s">
        <v>1174</v>
      </c>
      <c r="AQ3741" s="106" t="s">
        <v>1038</v>
      </c>
      <c r="AR3741" s="106" t="s">
        <v>1087</v>
      </c>
      <c r="AS3741" s="106">
        <v>125109</v>
      </c>
    </row>
    <row r="3742" spans="40:45" x14ac:dyDescent="0.25">
      <c r="AN3742" s="106" t="s">
        <v>1011</v>
      </c>
      <c r="AO3742" s="106"/>
      <c r="AP3742" s="106"/>
      <c r="AQ3742" s="106" t="s">
        <v>3</v>
      </c>
      <c r="AR3742" s="106" t="s">
        <v>1087</v>
      </c>
      <c r="AS3742" s="106">
        <v>157228</v>
      </c>
    </row>
    <row r="3743" spans="40:45" x14ac:dyDescent="0.25">
      <c r="AN3743" s="106" t="s">
        <v>1011</v>
      </c>
      <c r="AO3743" s="106" t="s">
        <v>978</v>
      </c>
      <c r="AP3743" s="106" t="s">
        <v>1175</v>
      </c>
      <c r="AQ3743" s="106" t="s">
        <v>1030</v>
      </c>
      <c r="AR3743" s="106" t="s">
        <v>1087</v>
      </c>
      <c r="AS3743" s="106">
        <v>9385</v>
      </c>
    </row>
    <row r="3744" spans="40:45" x14ac:dyDescent="0.25">
      <c r="AN3744" s="106" t="s">
        <v>1011</v>
      </c>
      <c r="AO3744" s="106" t="s">
        <v>978</v>
      </c>
      <c r="AP3744" s="106" t="s">
        <v>1175</v>
      </c>
      <c r="AQ3744" s="106" t="s">
        <v>1031</v>
      </c>
      <c r="AR3744" s="106" t="s">
        <v>1087</v>
      </c>
      <c r="AS3744" s="106">
        <v>1268</v>
      </c>
    </row>
    <row r="3745" spans="40:45" x14ac:dyDescent="0.25">
      <c r="AN3745" s="106" t="s">
        <v>1011</v>
      </c>
      <c r="AO3745" s="106" t="s">
        <v>978</v>
      </c>
      <c r="AP3745" s="106" t="s">
        <v>1175</v>
      </c>
      <c r="AQ3745" s="106" t="s">
        <v>1032</v>
      </c>
      <c r="AR3745" s="106" t="s">
        <v>1087</v>
      </c>
      <c r="AS3745" s="106">
        <v>3125</v>
      </c>
    </row>
    <row r="3746" spans="40:45" x14ac:dyDescent="0.25">
      <c r="AN3746" s="106" t="s">
        <v>1011</v>
      </c>
      <c r="AO3746" s="106" t="s">
        <v>978</v>
      </c>
      <c r="AP3746" s="106" t="s">
        <v>1175</v>
      </c>
      <c r="AQ3746" s="106" t="s">
        <v>1034</v>
      </c>
      <c r="AR3746" s="106" t="s">
        <v>1087</v>
      </c>
      <c r="AS3746" s="106">
        <v>11871</v>
      </c>
    </row>
    <row r="3747" spans="40:45" x14ac:dyDescent="0.25">
      <c r="AN3747" s="106" t="s">
        <v>1011</v>
      </c>
      <c r="AO3747" s="106" t="s">
        <v>978</v>
      </c>
      <c r="AP3747" s="106" t="s">
        <v>1175</v>
      </c>
      <c r="AQ3747" s="106" t="s">
        <v>1035</v>
      </c>
      <c r="AR3747" s="106" t="s">
        <v>1087</v>
      </c>
      <c r="AS3747" s="106">
        <v>11414</v>
      </c>
    </row>
    <row r="3748" spans="40:45" x14ac:dyDescent="0.25">
      <c r="AN3748" s="106" t="s">
        <v>1011</v>
      </c>
      <c r="AO3748" s="106" t="s">
        <v>978</v>
      </c>
      <c r="AP3748" s="106" t="s">
        <v>1175</v>
      </c>
      <c r="AQ3748" s="106" t="s">
        <v>1036</v>
      </c>
      <c r="AR3748" s="106" t="s">
        <v>1087</v>
      </c>
      <c r="AS3748" s="106">
        <v>996</v>
      </c>
    </row>
    <row r="3749" spans="40:45" x14ac:dyDescent="0.25">
      <c r="AN3749" s="106" t="s">
        <v>1011</v>
      </c>
      <c r="AO3749" s="106" t="s">
        <v>978</v>
      </c>
      <c r="AP3749" s="106" t="s">
        <v>1175</v>
      </c>
      <c r="AQ3749" s="106" t="s">
        <v>1037</v>
      </c>
      <c r="AR3749" s="106" t="s">
        <v>1087</v>
      </c>
      <c r="AS3749" s="106">
        <v>2577</v>
      </c>
    </row>
    <row r="3750" spans="40:45" x14ac:dyDescent="0.25">
      <c r="AN3750" s="106" t="s">
        <v>1011</v>
      </c>
      <c r="AO3750" s="106" t="s">
        <v>978</v>
      </c>
      <c r="AP3750" s="106" t="s">
        <v>1175</v>
      </c>
      <c r="AQ3750" s="106" t="s">
        <v>1038</v>
      </c>
      <c r="AR3750" s="106" t="s">
        <v>1087</v>
      </c>
      <c r="AS3750" s="106">
        <v>71013</v>
      </c>
    </row>
    <row r="3751" spans="40:45" x14ac:dyDescent="0.25">
      <c r="AN3751" s="106" t="s">
        <v>1011</v>
      </c>
      <c r="AO3751" s="106"/>
      <c r="AP3751" s="106"/>
      <c r="AQ3751" s="106" t="s">
        <v>3</v>
      </c>
      <c r="AR3751" s="106" t="s">
        <v>1087</v>
      </c>
      <c r="AS3751" s="106">
        <v>111650</v>
      </c>
    </row>
    <row r="3752" spans="40:45" x14ac:dyDescent="0.25">
      <c r="AN3752" s="106" t="s">
        <v>1011</v>
      </c>
      <c r="AO3752" s="106" t="s">
        <v>978</v>
      </c>
      <c r="AP3752" s="106" t="s">
        <v>1176</v>
      </c>
      <c r="AQ3752" s="106" t="s">
        <v>1030</v>
      </c>
      <c r="AR3752" s="106" t="s">
        <v>1087</v>
      </c>
      <c r="AS3752" s="106">
        <v>8994</v>
      </c>
    </row>
    <row r="3753" spans="40:45" x14ac:dyDescent="0.25">
      <c r="AN3753" s="106" t="s">
        <v>1011</v>
      </c>
      <c r="AO3753" s="106" t="s">
        <v>978</v>
      </c>
      <c r="AP3753" s="106" t="s">
        <v>1176</v>
      </c>
      <c r="AQ3753" s="106" t="s">
        <v>1032</v>
      </c>
      <c r="AR3753" s="106" t="s">
        <v>1087</v>
      </c>
      <c r="AS3753" s="106">
        <v>1609</v>
      </c>
    </row>
    <row r="3754" spans="40:45" x14ac:dyDescent="0.25">
      <c r="AN3754" s="106" t="s">
        <v>1011</v>
      </c>
      <c r="AO3754" s="106" t="s">
        <v>978</v>
      </c>
      <c r="AP3754" s="106" t="s">
        <v>1176</v>
      </c>
      <c r="AQ3754" s="106" t="s">
        <v>1033</v>
      </c>
      <c r="AR3754" s="106" t="s">
        <v>1087</v>
      </c>
      <c r="AS3754" s="106">
        <v>10</v>
      </c>
    </row>
    <row r="3755" spans="40:45" x14ac:dyDescent="0.25">
      <c r="AN3755" s="106" t="s">
        <v>1011</v>
      </c>
      <c r="AO3755" s="106" t="s">
        <v>978</v>
      </c>
      <c r="AP3755" s="106" t="s">
        <v>1176</v>
      </c>
      <c r="AQ3755" s="106" t="s">
        <v>1034</v>
      </c>
      <c r="AR3755" s="106" t="s">
        <v>1087</v>
      </c>
      <c r="AS3755" s="106">
        <v>8614</v>
      </c>
    </row>
    <row r="3756" spans="40:45" x14ac:dyDescent="0.25">
      <c r="AN3756" s="106" t="s">
        <v>1011</v>
      </c>
      <c r="AO3756" s="106" t="s">
        <v>978</v>
      </c>
      <c r="AP3756" s="106" t="s">
        <v>1176</v>
      </c>
      <c r="AQ3756" s="106" t="s">
        <v>1038</v>
      </c>
      <c r="AR3756" s="106" t="s">
        <v>1087</v>
      </c>
      <c r="AS3756" s="106">
        <v>36649</v>
      </c>
    </row>
    <row r="3757" spans="40:45" x14ac:dyDescent="0.25">
      <c r="AN3757" s="106" t="s">
        <v>1011</v>
      </c>
      <c r="AO3757" s="106"/>
      <c r="AP3757" s="106"/>
      <c r="AQ3757" s="106" t="s">
        <v>3</v>
      </c>
      <c r="AR3757" s="106" t="s">
        <v>1087</v>
      </c>
      <c r="AS3757" s="106">
        <v>55876</v>
      </c>
    </row>
    <row r="3758" spans="40:45" x14ac:dyDescent="0.25">
      <c r="AN3758" s="106" t="s">
        <v>1011</v>
      </c>
      <c r="AO3758" s="106" t="s">
        <v>978</v>
      </c>
      <c r="AP3758" s="106" t="s">
        <v>1177</v>
      </c>
      <c r="AQ3758" s="106" t="s">
        <v>1034</v>
      </c>
      <c r="AR3758" s="106" t="s">
        <v>1087</v>
      </c>
      <c r="AS3758" s="106">
        <v>5572</v>
      </c>
    </row>
    <row r="3759" spans="40:45" x14ac:dyDescent="0.25">
      <c r="AN3759" s="106" t="s">
        <v>1011</v>
      </c>
      <c r="AO3759" s="106" t="s">
        <v>978</v>
      </c>
      <c r="AP3759" s="106" t="s">
        <v>1177</v>
      </c>
      <c r="AQ3759" s="106" t="s">
        <v>1038</v>
      </c>
      <c r="AR3759" s="106" t="s">
        <v>1087</v>
      </c>
      <c r="AS3759" s="106">
        <v>8506</v>
      </c>
    </row>
    <row r="3760" spans="40:45" x14ac:dyDescent="0.25">
      <c r="AN3760" s="106" t="s">
        <v>1011</v>
      </c>
      <c r="AO3760" s="106"/>
      <c r="AP3760" s="106"/>
      <c r="AQ3760" s="106" t="s">
        <v>3</v>
      </c>
      <c r="AR3760" s="106" t="s">
        <v>1087</v>
      </c>
      <c r="AS3760" s="106">
        <v>14078</v>
      </c>
    </row>
    <row r="3761" spans="40:45" x14ac:dyDescent="0.25">
      <c r="AN3761" s="106" t="s">
        <v>1011</v>
      </c>
      <c r="AO3761" s="106" t="s">
        <v>978</v>
      </c>
      <c r="AP3761" s="106" t="s">
        <v>1178</v>
      </c>
      <c r="AQ3761" s="106" t="s">
        <v>1030</v>
      </c>
      <c r="AR3761" s="106" t="s">
        <v>1087</v>
      </c>
      <c r="AS3761" s="106">
        <v>1490</v>
      </c>
    </row>
    <row r="3762" spans="40:45" x14ac:dyDescent="0.25">
      <c r="AN3762" s="106" t="s">
        <v>1011</v>
      </c>
      <c r="AO3762" s="106" t="s">
        <v>978</v>
      </c>
      <c r="AP3762" s="106" t="s">
        <v>1178</v>
      </c>
      <c r="AQ3762" s="106" t="s">
        <v>1031</v>
      </c>
      <c r="AR3762" s="106" t="s">
        <v>1087</v>
      </c>
      <c r="AS3762" s="106">
        <v>135</v>
      </c>
    </row>
    <row r="3763" spans="40:45" x14ac:dyDescent="0.25">
      <c r="AN3763" s="106" t="s">
        <v>1011</v>
      </c>
      <c r="AO3763" s="106" t="s">
        <v>978</v>
      </c>
      <c r="AP3763" s="106" t="s">
        <v>1178</v>
      </c>
      <c r="AQ3763" s="106" t="s">
        <v>1033</v>
      </c>
      <c r="AR3763" s="106" t="s">
        <v>1087</v>
      </c>
      <c r="AS3763" s="106">
        <v>105</v>
      </c>
    </row>
    <row r="3764" spans="40:45" x14ac:dyDescent="0.25">
      <c r="AN3764" s="106" t="s">
        <v>1011</v>
      </c>
      <c r="AO3764" s="106" t="s">
        <v>978</v>
      </c>
      <c r="AP3764" s="106" t="s">
        <v>1178</v>
      </c>
      <c r="AQ3764" s="106" t="s">
        <v>1034</v>
      </c>
      <c r="AR3764" s="106" t="s">
        <v>1087</v>
      </c>
      <c r="AS3764" s="106">
        <v>1530</v>
      </c>
    </row>
    <row r="3765" spans="40:45" x14ac:dyDescent="0.25">
      <c r="AN3765" s="106" t="s">
        <v>1011</v>
      </c>
      <c r="AO3765" s="106" t="s">
        <v>978</v>
      </c>
      <c r="AP3765" s="106" t="s">
        <v>1178</v>
      </c>
      <c r="AQ3765" s="106" t="s">
        <v>1035</v>
      </c>
      <c r="AR3765" s="106" t="s">
        <v>1087</v>
      </c>
      <c r="AS3765" s="106">
        <v>3</v>
      </c>
    </row>
    <row r="3766" spans="40:45" x14ac:dyDescent="0.25">
      <c r="AN3766" s="106" t="s">
        <v>1011</v>
      </c>
      <c r="AO3766" s="106" t="s">
        <v>978</v>
      </c>
      <c r="AP3766" s="106" t="s">
        <v>1178</v>
      </c>
      <c r="AQ3766" s="106" t="s">
        <v>1036</v>
      </c>
      <c r="AR3766" s="106" t="s">
        <v>1087</v>
      </c>
      <c r="AS3766" s="106">
        <v>183</v>
      </c>
    </row>
    <row r="3767" spans="40:45" x14ac:dyDescent="0.25">
      <c r="AN3767" s="106" t="s">
        <v>1011</v>
      </c>
      <c r="AO3767" s="106" t="s">
        <v>978</v>
      </c>
      <c r="AP3767" s="106" t="s">
        <v>1178</v>
      </c>
      <c r="AQ3767" s="106" t="s">
        <v>1037</v>
      </c>
      <c r="AR3767" s="106" t="s">
        <v>1087</v>
      </c>
      <c r="AS3767" s="106">
        <v>42</v>
      </c>
    </row>
    <row r="3768" spans="40:45" x14ac:dyDescent="0.25">
      <c r="AN3768" s="106" t="s">
        <v>1011</v>
      </c>
      <c r="AO3768" s="106" t="s">
        <v>978</v>
      </c>
      <c r="AP3768" s="106" t="s">
        <v>1178</v>
      </c>
      <c r="AQ3768" s="106" t="s">
        <v>1038</v>
      </c>
      <c r="AR3768" s="106" t="s">
        <v>1087</v>
      </c>
      <c r="AS3768" s="106">
        <v>19847</v>
      </c>
    </row>
    <row r="3769" spans="40:45" x14ac:dyDescent="0.25">
      <c r="AN3769" s="106" t="s">
        <v>1011</v>
      </c>
      <c r="AO3769" s="106"/>
      <c r="AP3769" s="106"/>
      <c r="AQ3769" s="106" t="s">
        <v>3</v>
      </c>
      <c r="AR3769" s="106" t="s">
        <v>1087</v>
      </c>
      <c r="AS3769" s="106">
        <v>23335</v>
      </c>
    </row>
    <row r="3770" spans="40:45" x14ac:dyDescent="0.25">
      <c r="AN3770" s="106" t="s">
        <v>1180</v>
      </c>
      <c r="AO3770" s="106" t="s">
        <v>1040</v>
      </c>
      <c r="AP3770" s="106"/>
      <c r="AQ3770" s="106" t="s">
        <v>1030</v>
      </c>
      <c r="AR3770" s="106" t="s">
        <v>1087</v>
      </c>
      <c r="AS3770" s="106">
        <v>6197</v>
      </c>
    </row>
    <row r="3771" spans="40:45" x14ac:dyDescent="0.25">
      <c r="AN3771" s="106" t="s">
        <v>1180</v>
      </c>
      <c r="AO3771" s="106" t="s">
        <v>1040</v>
      </c>
      <c r="AP3771" s="106"/>
      <c r="AQ3771" s="106" t="s">
        <v>1031</v>
      </c>
      <c r="AR3771" s="106" t="s">
        <v>1087</v>
      </c>
      <c r="AS3771" s="106">
        <v>862</v>
      </c>
    </row>
    <row r="3772" spans="40:45" x14ac:dyDescent="0.25">
      <c r="AN3772" s="106" t="s">
        <v>1180</v>
      </c>
      <c r="AO3772" s="106" t="s">
        <v>1040</v>
      </c>
      <c r="AP3772" s="106"/>
      <c r="AQ3772" s="106" t="s">
        <v>1032</v>
      </c>
      <c r="AR3772" s="106" t="s">
        <v>1087</v>
      </c>
      <c r="AS3772" s="106">
        <v>8706</v>
      </c>
    </row>
    <row r="3773" spans="40:45" x14ac:dyDescent="0.25">
      <c r="AN3773" s="106" t="s">
        <v>1180</v>
      </c>
      <c r="AO3773" s="106" t="s">
        <v>1040</v>
      </c>
      <c r="AP3773" s="106"/>
      <c r="AQ3773" s="106" t="s">
        <v>1033</v>
      </c>
      <c r="AR3773" s="106" t="s">
        <v>1087</v>
      </c>
      <c r="AS3773" s="106">
        <v>641</v>
      </c>
    </row>
    <row r="3774" spans="40:45" x14ac:dyDescent="0.25">
      <c r="AN3774" s="106" t="s">
        <v>1180</v>
      </c>
      <c r="AO3774" s="106" t="s">
        <v>1040</v>
      </c>
      <c r="AP3774" s="106"/>
      <c r="AQ3774" s="106" t="s">
        <v>1034</v>
      </c>
      <c r="AR3774" s="106" t="s">
        <v>1087</v>
      </c>
      <c r="AS3774" s="106">
        <v>658</v>
      </c>
    </row>
    <row r="3775" spans="40:45" x14ac:dyDescent="0.25">
      <c r="AN3775" s="106" t="s">
        <v>1180</v>
      </c>
      <c r="AO3775" s="106" t="s">
        <v>1040</v>
      </c>
      <c r="AP3775" s="106"/>
      <c r="AQ3775" s="106" t="s">
        <v>1035</v>
      </c>
      <c r="AR3775" s="106" t="s">
        <v>1087</v>
      </c>
      <c r="AS3775" s="106">
        <v>56301</v>
      </c>
    </row>
    <row r="3776" spans="40:45" x14ac:dyDescent="0.25">
      <c r="AN3776" s="106" t="s">
        <v>1180</v>
      </c>
      <c r="AO3776" s="106" t="s">
        <v>1040</v>
      </c>
      <c r="AP3776" s="106"/>
      <c r="AQ3776" s="106" t="s">
        <v>1036</v>
      </c>
      <c r="AR3776" s="106" t="s">
        <v>1087</v>
      </c>
      <c r="AS3776" s="106">
        <v>6145</v>
      </c>
    </row>
    <row r="3777" spans="40:45" x14ac:dyDescent="0.25">
      <c r="AN3777" s="106" t="s">
        <v>1180</v>
      </c>
      <c r="AO3777" s="106" t="s">
        <v>1040</v>
      </c>
      <c r="AP3777" s="106"/>
      <c r="AQ3777" s="106" t="s">
        <v>1037</v>
      </c>
      <c r="AR3777" s="106" t="s">
        <v>1087</v>
      </c>
      <c r="AS3777" s="106">
        <v>3138</v>
      </c>
    </row>
    <row r="3778" spans="40:45" x14ac:dyDescent="0.25">
      <c r="AN3778" s="106" t="s">
        <v>1180</v>
      </c>
      <c r="AO3778" s="106" t="s">
        <v>1040</v>
      </c>
      <c r="AP3778" s="106"/>
      <c r="AQ3778" s="106" t="s">
        <v>1038</v>
      </c>
      <c r="AR3778" s="106" t="s">
        <v>1087</v>
      </c>
      <c r="AS3778" s="106">
        <v>4439</v>
      </c>
    </row>
    <row r="3779" spans="40:45" x14ac:dyDescent="0.25">
      <c r="AN3779" s="106" t="s">
        <v>1180</v>
      </c>
      <c r="AO3779" s="106"/>
      <c r="AP3779" s="106"/>
      <c r="AQ3779" s="106" t="s">
        <v>3</v>
      </c>
      <c r="AR3779" s="106" t="s">
        <v>1087</v>
      </c>
      <c r="AS3779" s="106">
        <v>87087</v>
      </c>
    </row>
    <row r="3780" spans="40:45" x14ac:dyDescent="0.25">
      <c r="AN3780" s="106" t="s">
        <v>1180</v>
      </c>
      <c r="AO3780" s="106" t="s">
        <v>1174</v>
      </c>
      <c r="AP3780" s="106"/>
      <c r="AQ3780" s="106" t="s">
        <v>1030</v>
      </c>
      <c r="AR3780" s="106" t="s">
        <v>1087</v>
      </c>
      <c r="AS3780" s="106">
        <v>2095</v>
      </c>
    </row>
    <row r="3781" spans="40:45" x14ac:dyDescent="0.25">
      <c r="AN3781" s="106" t="s">
        <v>1180</v>
      </c>
      <c r="AO3781" s="106" t="s">
        <v>1174</v>
      </c>
      <c r="AP3781" s="106"/>
      <c r="AQ3781" s="106" t="s">
        <v>1031</v>
      </c>
      <c r="AR3781" s="106" t="s">
        <v>1087</v>
      </c>
      <c r="AS3781" s="106">
        <v>862</v>
      </c>
    </row>
    <row r="3782" spans="40:45" x14ac:dyDescent="0.25">
      <c r="AN3782" s="106" t="s">
        <v>1180</v>
      </c>
      <c r="AO3782" s="106" t="s">
        <v>1174</v>
      </c>
      <c r="AP3782" s="106"/>
      <c r="AQ3782" s="106" t="s">
        <v>1032</v>
      </c>
      <c r="AR3782" s="106" t="s">
        <v>1087</v>
      </c>
      <c r="AS3782" s="106">
        <v>4547</v>
      </c>
    </row>
    <row r="3783" spans="40:45" x14ac:dyDescent="0.25">
      <c r="AN3783" s="106" t="s">
        <v>1180</v>
      </c>
      <c r="AO3783" s="106" t="s">
        <v>1174</v>
      </c>
      <c r="AP3783" s="106"/>
      <c r="AQ3783" s="106" t="s">
        <v>1033</v>
      </c>
      <c r="AR3783" s="106" t="s">
        <v>1087</v>
      </c>
      <c r="AS3783" s="106">
        <v>466</v>
      </c>
    </row>
    <row r="3784" spans="40:45" x14ac:dyDescent="0.25">
      <c r="AN3784" s="106" t="s">
        <v>1180</v>
      </c>
      <c r="AO3784" s="106" t="s">
        <v>1174</v>
      </c>
      <c r="AP3784" s="106"/>
      <c r="AQ3784" s="106" t="s">
        <v>1034</v>
      </c>
      <c r="AR3784" s="106" t="s">
        <v>1087</v>
      </c>
      <c r="AS3784" s="106">
        <v>395</v>
      </c>
    </row>
    <row r="3785" spans="40:45" x14ac:dyDescent="0.25">
      <c r="AN3785" s="106" t="s">
        <v>1180</v>
      </c>
      <c r="AO3785" s="106" t="s">
        <v>1174</v>
      </c>
      <c r="AP3785" s="106"/>
      <c r="AQ3785" s="106" t="s">
        <v>1035</v>
      </c>
      <c r="AR3785" s="106" t="s">
        <v>1087</v>
      </c>
      <c r="AS3785" s="106">
        <v>43572</v>
      </c>
    </row>
    <row r="3786" spans="40:45" x14ac:dyDescent="0.25">
      <c r="AN3786" s="106" t="s">
        <v>1180</v>
      </c>
      <c r="AO3786" s="106" t="s">
        <v>1174</v>
      </c>
      <c r="AP3786" s="106"/>
      <c r="AQ3786" s="106" t="s">
        <v>1036</v>
      </c>
      <c r="AR3786" s="106" t="s">
        <v>1087</v>
      </c>
      <c r="AS3786" s="106">
        <v>6132</v>
      </c>
    </row>
    <row r="3787" spans="40:45" x14ac:dyDescent="0.25">
      <c r="AN3787" s="106" t="s">
        <v>1180</v>
      </c>
      <c r="AO3787" s="106" t="s">
        <v>1174</v>
      </c>
      <c r="AP3787" s="106"/>
      <c r="AQ3787" s="106" t="s">
        <v>1037</v>
      </c>
      <c r="AR3787" s="106" t="s">
        <v>1087</v>
      </c>
      <c r="AS3787" s="106">
        <v>3138</v>
      </c>
    </row>
    <row r="3788" spans="40:45" x14ac:dyDescent="0.25">
      <c r="AN3788" s="106" t="s">
        <v>1180</v>
      </c>
      <c r="AO3788" s="106" t="s">
        <v>1174</v>
      </c>
      <c r="AP3788" s="106"/>
      <c r="AQ3788" s="106" t="s">
        <v>1038</v>
      </c>
      <c r="AR3788" s="106" t="s">
        <v>1087</v>
      </c>
      <c r="AS3788" s="106">
        <v>1537</v>
      </c>
    </row>
    <row r="3789" spans="40:45" x14ac:dyDescent="0.25">
      <c r="AN3789" s="106" t="s">
        <v>1180</v>
      </c>
      <c r="AO3789" s="106"/>
      <c r="AP3789" s="106"/>
      <c r="AQ3789" s="106" t="s">
        <v>3</v>
      </c>
      <c r="AR3789" s="106" t="s">
        <v>1087</v>
      </c>
      <c r="AS3789" s="106">
        <v>62745</v>
      </c>
    </row>
    <row r="3790" spans="40:45" x14ac:dyDescent="0.25">
      <c r="AN3790" s="106" t="s">
        <v>1180</v>
      </c>
      <c r="AO3790" s="106" t="s">
        <v>1175</v>
      </c>
      <c r="AP3790" s="106"/>
      <c r="AQ3790" s="106" t="s">
        <v>1030</v>
      </c>
      <c r="AR3790" s="106" t="s">
        <v>1087</v>
      </c>
      <c r="AS3790" s="106">
        <v>2244</v>
      </c>
    </row>
    <row r="3791" spans="40:45" x14ac:dyDescent="0.25">
      <c r="AN3791" s="106" t="s">
        <v>1180</v>
      </c>
      <c r="AO3791" s="106" t="s">
        <v>1175</v>
      </c>
      <c r="AP3791" s="106"/>
      <c r="AQ3791" s="106" t="s">
        <v>1032</v>
      </c>
      <c r="AR3791" s="106" t="s">
        <v>1087</v>
      </c>
      <c r="AS3791" s="106">
        <v>3917</v>
      </c>
    </row>
    <row r="3792" spans="40:45" x14ac:dyDescent="0.25">
      <c r="AN3792" s="106" t="s">
        <v>1180</v>
      </c>
      <c r="AO3792" s="106" t="s">
        <v>1175</v>
      </c>
      <c r="AP3792" s="106"/>
      <c r="AQ3792" s="106" t="s">
        <v>1033</v>
      </c>
      <c r="AR3792" s="106" t="s">
        <v>1087</v>
      </c>
      <c r="AS3792" s="106">
        <v>61</v>
      </c>
    </row>
    <row r="3793" spans="40:45" x14ac:dyDescent="0.25">
      <c r="AN3793" s="106" t="s">
        <v>1180</v>
      </c>
      <c r="AO3793" s="106" t="s">
        <v>1175</v>
      </c>
      <c r="AP3793" s="106"/>
      <c r="AQ3793" s="106" t="s">
        <v>1034</v>
      </c>
      <c r="AR3793" s="106" t="s">
        <v>1087</v>
      </c>
      <c r="AS3793" s="106">
        <v>263</v>
      </c>
    </row>
    <row r="3794" spans="40:45" x14ac:dyDescent="0.25">
      <c r="AN3794" s="106" t="s">
        <v>1180</v>
      </c>
      <c r="AO3794" s="106" t="s">
        <v>1175</v>
      </c>
      <c r="AP3794" s="106"/>
      <c r="AQ3794" s="106" t="s">
        <v>1035</v>
      </c>
      <c r="AR3794" s="106" t="s">
        <v>1087</v>
      </c>
      <c r="AS3794" s="106">
        <v>12729</v>
      </c>
    </row>
    <row r="3795" spans="40:45" x14ac:dyDescent="0.25">
      <c r="AN3795" s="106" t="s">
        <v>1180</v>
      </c>
      <c r="AO3795" s="106" t="s">
        <v>1175</v>
      </c>
      <c r="AP3795" s="106"/>
      <c r="AQ3795" s="106" t="s">
        <v>1036</v>
      </c>
      <c r="AR3795" s="106" t="s">
        <v>1087</v>
      </c>
      <c r="AS3795" s="106">
        <v>10</v>
      </c>
    </row>
    <row r="3796" spans="40:45" x14ac:dyDescent="0.25">
      <c r="AN3796" s="106" t="s">
        <v>1180</v>
      </c>
      <c r="AO3796" s="106" t="s">
        <v>1175</v>
      </c>
      <c r="AP3796" s="106"/>
      <c r="AQ3796" s="106" t="s">
        <v>1038</v>
      </c>
      <c r="AR3796" s="106" t="s">
        <v>1087</v>
      </c>
      <c r="AS3796" s="106">
        <v>1363</v>
      </c>
    </row>
    <row r="3797" spans="40:45" x14ac:dyDescent="0.25">
      <c r="AN3797" s="106" t="s">
        <v>1180</v>
      </c>
      <c r="AO3797" s="106"/>
      <c r="AP3797" s="106"/>
      <c r="AQ3797" s="106" t="s">
        <v>3</v>
      </c>
      <c r="AR3797" s="106" t="s">
        <v>1087</v>
      </c>
      <c r="AS3797" s="106">
        <v>20588</v>
      </c>
    </row>
    <row r="3798" spans="40:45" x14ac:dyDescent="0.25">
      <c r="AN3798" s="106" t="s">
        <v>1180</v>
      </c>
      <c r="AO3798" s="106" t="s">
        <v>1176</v>
      </c>
      <c r="AP3798" s="106"/>
      <c r="AQ3798" s="106" t="s">
        <v>1030</v>
      </c>
      <c r="AR3798" s="106" t="s">
        <v>1087</v>
      </c>
      <c r="AS3798" s="106">
        <v>1237</v>
      </c>
    </row>
    <row r="3799" spans="40:45" x14ac:dyDescent="0.25">
      <c r="AN3799" s="106" t="s">
        <v>1180</v>
      </c>
      <c r="AO3799" s="106" t="s">
        <v>1176</v>
      </c>
      <c r="AP3799" s="106"/>
      <c r="AQ3799" s="106" t="s">
        <v>1032</v>
      </c>
      <c r="AR3799" s="106" t="s">
        <v>1087</v>
      </c>
      <c r="AS3799" s="106">
        <v>226</v>
      </c>
    </row>
    <row r="3800" spans="40:45" x14ac:dyDescent="0.25">
      <c r="AN3800" s="106" t="s">
        <v>1180</v>
      </c>
      <c r="AO3800" s="106" t="s">
        <v>1176</v>
      </c>
      <c r="AP3800" s="106"/>
      <c r="AQ3800" s="106" t="s">
        <v>1038</v>
      </c>
      <c r="AR3800" s="106" t="s">
        <v>1087</v>
      </c>
      <c r="AS3800" s="106">
        <v>1268</v>
      </c>
    </row>
    <row r="3801" spans="40:45" x14ac:dyDescent="0.25">
      <c r="AN3801" s="106" t="s">
        <v>1180</v>
      </c>
      <c r="AO3801" s="106"/>
      <c r="AP3801" s="106"/>
      <c r="AQ3801" s="106" t="s">
        <v>3</v>
      </c>
      <c r="AR3801" s="106" t="s">
        <v>1087</v>
      </c>
      <c r="AS3801" s="106">
        <v>2731</v>
      </c>
    </row>
    <row r="3802" spans="40:45" x14ac:dyDescent="0.25">
      <c r="AN3802" s="106" t="s">
        <v>1180</v>
      </c>
      <c r="AO3802" s="106" t="s">
        <v>1177</v>
      </c>
      <c r="AP3802" s="106"/>
      <c r="AQ3802" s="106" t="s">
        <v>1030</v>
      </c>
      <c r="AR3802" s="106" t="s">
        <v>1087</v>
      </c>
      <c r="AS3802" s="106">
        <v>543</v>
      </c>
    </row>
    <row r="3803" spans="40:45" x14ac:dyDescent="0.25">
      <c r="AN3803" s="106" t="s">
        <v>1180</v>
      </c>
      <c r="AO3803" s="106"/>
      <c r="AP3803" s="106"/>
      <c r="AQ3803" s="106" t="s">
        <v>3</v>
      </c>
      <c r="AR3803" s="106" t="s">
        <v>1087</v>
      </c>
      <c r="AS3803" s="106">
        <v>543</v>
      </c>
    </row>
    <row r="3804" spans="40:45" x14ac:dyDescent="0.25">
      <c r="AN3804" s="106" t="s">
        <v>1180</v>
      </c>
      <c r="AO3804" s="106" t="s">
        <v>1178</v>
      </c>
      <c r="AP3804" s="106"/>
      <c r="AQ3804" s="106" t="s">
        <v>1030</v>
      </c>
      <c r="AR3804" s="106" t="s">
        <v>1087</v>
      </c>
      <c r="AS3804" s="106">
        <v>78</v>
      </c>
    </row>
    <row r="3805" spans="40:45" x14ac:dyDescent="0.25">
      <c r="AN3805" s="106" t="s">
        <v>1180</v>
      </c>
      <c r="AO3805" s="106" t="s">
        <v>1178</v>
      </c>
      <c r="AP3805" s="106"/>
      <c r="AQ3805" s="106" t="s">
        <v>1032</v>
      </c>
      <c r="AR3805" s="106" t="s">
        <v>1087</v>
      </c>
      <c r="AS3805" s="106">
        <v>16</v>
      </c>
    </row>
    <row r="3806" spans="40:45" x14ac:dyDescent="0.25">
      <c r="AN3806" s="106" t="s">
        <v>1180</v>
      </c>
      <c r="AO3806" s="106" t="s">
        <v>1178</v>
      </c>
      <c r="AP3806" s="106"/>
      <c r="AQ3806" s="106" t="s">
        <v>1033</v>
      </c>
      <c r="AR3806" s="106" t="s">
        <v>1087</v>
      </c>
      <c r="AS3806" s="106">
        <v>114</v>
      </c>
    </row>
    <row r="3807" spans="40:45" x14ac:dyDescent="0.25">
      <c r="AN3807" s="106" t="s">
        <v>1180</v>
      </c>
      <c r="AO3807" s="106" t="s">
        <v>1178</v>
      </c>
      <c r="AP3807" s="106"/>
      <c r="AQ3807" s="106" t="s">
        <v>1036</v>
      </c>
      <c r="AR3807" s="106" t="s">
        <v>1087</v>
      </c>
      <c r="AS3807" s="106">
        <v>3</v>
      </c>
    </row>
    <row r="3808" spans="40:45" x14ac:dyDescent="0.25">
      <c r="AN3808" s="106" t="s">
        <v>1180</v>
      </c>
      <c r="AO3808" s="106" t="s">
        <v>1178</v>
      </c>
      <c r="AP3808" s="106"/>
      <c r="AQ3808" s="106" t="s">
        <v>1038</v>
      </c>
      <c r="AR3808" s="106" t="s">
        <v>1087</v>
      </c>
      <c r="AS3808" s="106">
        <v>270</v>
      </c>
    </row>
    <row r="3809" spans="40:45" x14ac:dyDescent="0.25">
      <c r="AN3809" s="106" t="s">
        <v>1180</v>
      </c>
      <c r="AO3809" s="106"/>
      <c r="AP3809" s="106"/>
      <c r="AQ3809" s="106" t="s">
        <v>3</v>
      </c>
      <c r="AR3809" s="106" t="s">
        <v>1087</v>
      </c>
      <c r="AS3809" s="106">
        <v>480</v>
      </c>
    </row>
    <row r="3810" spans="40:45" x14ac:dyDescent="0.25">
      <c r="AN3810" s="106" t="s">
        <v>1149</v>
      </c>
      <c r="AO3810" s="106" t="s">
        <v>1040</v>
      </c>
      <c r="AP3810" s="106"/>
      <c r="AQ3810" s="106" t="s">
        <v>1030</v>
      </c>
      <c r="AR3810" s="106" t="s">
        <v>1087</v>
      </c>
      <c r="AS3810" s="106">
        <v>19873</v>
      </c>
    </row>
    <row r="3811" spans="40:45" x14ac:dyDescent="0.25">
      <c r="AN3811" s="106" t="s">
        <v>1149</v>
      </c>
      <c r="AO3811" s="106" t="s">
        <v>1040</v>
      </c>
      <c r="AP3811" s="106"/>
      <c r="AQ3811" s="106" t="s">
        <v>1031</v>
      </c>
      <c r="AR3811" s="106" t="s">
        <v>1087</v>
      </c>
      <c r="AS3811" s="106">
        <v>6382</v>
      </c>
    </row>
    <row r="3812" spans="40:45" x14ac:dyDescent="0.25">
      <c r="AN3812" s="106" t="s">
        <v>1149</v>
      </c>
      <c r="AO3812" s="106" t="s">
        <v>1040</v>
      </c>
      <c r="AP3812" s="106"/>
      <c r="AQ3812" s="106" t="s">
        <v>1032</v>
      </c>
      <c r="AR3812" s="106" t="s">
        <v>1087</v>
      </c>
      <c r="AS3812" s="106">
        <v>927</v>
      </c>
    </row>
    <row r="3813" spans="40:45" x14ac:dyDescent="0.25">
      <c r="AN3813" s="106" t="s">
        <v>1149</v>
      </c>
      <c r="AO3813" s="106" t="s">
        <v>1040</v>
      </c>
      <c r="AP3813" s="106"/>
      <c r="AQ3813" s="106" t="s">
        <v>1033</v>
      </c>
      <c r="AR3813" s="106" t="s">
        <v>1087</v>
      </c>
      <c r="AS3813" s="106">
        <v>2312</v>
      </c>
    </row>
    <row r="3814" spans="40:45" x14ac:dyDescent="0.25">
      <c r="AN3814" s="106" t="s">
        <v>1149</v>
      </c>
      <c r="AO3814" s="106" t="s">
        <v>1040</v>
      </c>
      <c r="AP3814" s="106"/>
      <c r="AQ3814" s="106" t="s">
        <v>1034</v>
      </c>
      <c r="AR3814" s="106" t="s">
        <v>1087</v>
      </c>
      <c r="AS3814" s="106">
        <v>4201</v>
      </c>
    </row>
    <row r="3815" spans="40:45" x14ac:dyDescent="0.25">
      <c r="AN3815" s="106" t="s">
        <v>1149</v>
      </c>
      <c r="AO3815" s="106" t="s">
        <v>1040</v>
      </c>
      <c r="AP3815" s="106"/>
      <c r="AQ3815" s="106" t="s">
        <v>1035</v>
      </c>
      <c r="AR3815" s="106" t="s">
        <v>1087</v>
      </c>
      <c r="AS3815" s="106">
        <v>8413</v>
      </c>
    </row>
    <row r="3816" spans="40:45" x14ac:dyDescent="0.25">
      <c r="AN3816" s="106" t="s">
        <v>1149</v>
      </c>
      <c r="AO3816" s="106" t="s">
        <v>1040</v>
      </c>
      <c r="AP3816" s="106"/>
      <c r="AQ3816" s="106" t="s">
        <v>1036</v>
      </c>
      <c r="AR3816" s="106" t="s">
        <v>1087</v>
      </c>
      <c r="AS3816" s="106">
        <v>2370</v>
      </c>
    </row>
    <row r="3817" spans="40:45" x14ac:dyDescent="0.25">
      <c r="AN3817" s="106" t="s">
        <v>1149</v>
      </c>
      <c r="AO3817" s="106" t="s">
        <v>1040</v>
      </c>
      <c r="AP3817" s="106"/>
      <c r="AQ3817" s="106" t="s">
        <v>1037</v>
      </c>
      <c r="AR3817" s="106" t="s">
        <v>1087</v>
      </c>
      <c r="AS3817" s="106">
        <v>7681</v>
      </c>
    </row>
    <row r="3818" spans="40:45" x14ac:dyDescent="0.25">
      <c r="AN3818" s="106" t="s">
        <v>1149</v>
      </c>
      <c r="AO3818" s="106" t="s">
        <v>1040</v>
      </c>
      <c r="AP3818" s="106"/>
      <c r="AQ3818" s="106" t="s">
        <v>1038</v>
      </c>
      <c r="AR3818" s="106" t="s">
        <v>1087</v>
      </c>
      <c r="AS3818" s="106">
        <v>46861</v>
      </c>
    </row>
    <row r="3819" spans="40:45" x14ac:dyDescent="0.25">
      <c r="AN3819" s="106" t="s">
        <v>1149</v>
      </c>
      <c r="AO3819" s="106"/>
      <c r="AP3819" s="106"/>
      <c r="AQ3819" s="106" t="s">
        <v>3</v>
      </c>
      <c r="AR3819" s="106" t="s">
        <v>1087</v>
      </c>
      <c r="AS3819" s="106">
        <v>99021</v>
      </c>
    </row>
    <row r="3820" spans="40:45" x14ac:dyDescent="0.25">
      <c r="AN3820" s="106" t="s">
        <v>1149</v>
      </c>
      <c r="AO3820" s="106" t="s">
        <v>1174</v>
      </c>
      <c r="AP3820" s="106"/>
      <c r="AQ3820" s="106" t="s">
        <v>1030</v>
      </c>
      <c r="AR3820" s="106" t="s">
        <v>1087</v>
      </c>
      <c r="AS3820" s="106">
        <v>9549</v>
      </c>
    </row>
    <row r="3821" spans="40:45" x14ac:dyDescent="0.25">
      <c r="AN3821" s="106" t="s">
        <v>1149</v>
      </c>
      <c r="AO3821" s="106" t="s">
        <v>1174</v>
      </c>
      <c r="AP3821" s="106"/>
      <c r="AQ3821" s="106" t="s">
        <v>1031</v>
      </c>
      <c r="AR3821" s="106" t="s">
        <v>1087</v>
      </c>
      <c r="AS3821" s="106">
        <v>1553</v>
      </c>
    </row>
    <row r="3822" spans="40:45" x14ac:dyDescent="0.25">
      <c r="AN3822" s="106" t="s">
        <v>1149</v>
      </c>
      <c r="AO3822" s="106" t="s">
        <v>1174</v>
      </c>
      <c r="AP3822" s="106"/>
      <c r="AQ3822" s="106" t="s">
        <v>1032</v>
      </c>
      <c r="AR3822" s="106" t="s">
        <v>1087</v>
      </c>
      <c r="AS3822" s="106">
        <v>181</v>
      </c>
    </row>
    <row r="3823" spans="40:45" x14ac:dyDescent="0.25">
      <c r="AN3823" s="106" t="s">
        <v>1149</v>
      </c>
      <c r="AO3823" s="106" t="s">
        <v>1174</v>
      </c>
      <c r="AP3823" s="106"/>
      <c r="AQ3823" s="106" t="s">
        <v>1033</v>
      </c>
      <c r="AR3823" s="106" t="s">
        <v>1087</v>
      </c>
      <c r="AS3823" s="106">
        <v>475</v>
      </c>
    </row>
    <row r="3824" spans="40:45" x14ac:dyDescent="0.25">
      <c r="AN3824" s="106" t="s">
        <v>1149</v>
      </c>
      <c r="AO3824" s="106" t="s">
        <v>1174</v>
      </c>
      <c r="AP3824" s="106"/>
      <c r="AQ3824" s="106" t="s">
        <v>1034</v>
      </c>
      <c r="AR3824" s="106" t="s">
        <v>1087</v>
      </c>
      <c r="AS3824" s="106">
        <v>3989</v>
      </c>
    </row>
    <row r="3825" spans="40:45" x14ac:dyDescent="0.25">
      <c r="AN3825" s="106" t="s">
        <v>1149</v>
      </c>
      <c r="AO3825" s="106" t="s">
        <v>1174</v>
      </c>
      <c r="AP3825" s="106"/>
      <c r="AQ3825" s="106" t="s">
        <v>1035</v>
      </c>
      <c r="AR3825" s="106" t="s">
        <v>1087</v>
      </c>
      <c r="AS3825" s="106">
        <v>3661</v>
      </c>
    </row>
    <row r="3826" spans="40:45" x14ac:dyDescent="0.25">
      <c r="AN3826" s="106" t="s">
        <v>1149</v>
      </c>
      <c r="AO3826" s="106" t="s">
        <v>1174</v>
      </c>
      <c r="AP3826" s="106"/>
      <c r="AQ3826" s="106" t="s">
        <v>1036</v>
      </c>
      <c r="AR3826" s="106" t="s">
        <v>1087</v>
      </c>
      <c r="AS3826" s="106">
        <v>2363</v>
      </c>
    </row>
    <row r="3827" spans="40:45" x14ac:dyDescent="0.25">
      <c r="AN3827" s="106" t="s">
        <v>1149</v>
      </c>
      <c r="AO3827" s="106" t="s">
        <v>1174</v>
      </c>
      <c r="AP3827" s="106"/>
      <c r="AQ3827" s="106" t="s">
        <v>1037</v>
      </c>
      <c r="AR3827" s="106" t="s">
        <v>1087</v>
      </c>
      <c r="AS3827" s="106">
        <v>5856</v>
      </c>
    </row>
    <row r="3828" spans="40:45" x14ac:dyDescent="0.25">
      <c r="AN3828" s="106" t="s">
        <v>1149</v>
      </c>
      <c r="AO3828" s="106" t="s">
        <v>1174</v>
      </c>
      <c r="AP3828" s="106"/>
      <c r="AQ3828" s="106" t="s">
        <v>1038</v>
      </c>
      <c r="AR3828" s="106" t="s">
        <v>1087</v>
      </c>
      <c r="AS3828" s="106">
        <v>33783</v>
      </c>
    </row>
    <row r="3829" spans="40:45" x14ac:dyDescent="0.25">
      <c r="AN3829" s="106" t="s">
        <v>1149</v>
      </c>
      <c r="AO3829" s="106"/>
      <c r="AP3829" s="106"/>
      <c r="AQ3829" s="106" t="s">
        <v>3</v>
      </c>
      <c r="AR3829" s="106" t="s">
        <v>1087</v>
      </c>
      <c r="AS3829" s="106">
        <v>61409</v>
      </c>
    </row>
    <row r="3830" spans="40:45" x14ac:dyDescent="0.25">
      <c r="AN3830" s="106" t="s">
        <v>1149</v>
      </c>
      <c r="AO3830" s="106" t="s">
        <v>1175</v>
      </c>
      <c r="AP3830" s="106"/>
      <c r="AQ3830" s="106" t="s">
        <v>1030</v>
      </c>
      <c r="AR3830" s="106" t="s">
        <v>1087</v>
      </c>
      <c r="AS3830" s="106">
        <v>1905</v>
      </c>
    </row>
    <row r="3831" spans="40:45" x14ac:dyDescent="0.25">
      <c r="AN3831" s="106" t="s">
        <v>1149</v>
      </c>
      <c r="AO3831" s="106" t="s">
        <v>1175</v>
      </c>
      <c r="AP3831" s="106"/>
      <c r="AQ3831" s="106" t="s">
        <v>1031</v>
      </c>
      <c r="AR3831" s="106" t="s">
        <v>1087</v>
      </c>
      <c r="AS3831" s="106">
        <v>4462</v>
      </c>
    </row>
    <row r="3832" spans="40:45" x14ac:dyDescent="0.25">
      <c r="AN3832" s="106" t="s">
        <v>1149</v>
      </c>
      <c r="AO3832" s="106" t="s">
        <v>1175</v>
      </c>
      <c r="AP3832" s="106"/>
      <c r="AQ3832" s="106" t="s">
        <v>1032</v>
      </c>
      <c r="AR3832" s="106" t="s">
        <v>1087</v>
      </c>
      <c r="AS3832" s="106">
        <v>503</v>
      </c>
    </row>
    <row r="3833" spans="40:45" x14ac:dyDescent="0.25">
      <c r="AN3833" s="106" t="s">
        <v>1149</v>
      </c>
      <c r="AO3833" s="106" t="s">
        <v>1175</v>
      </c>
      <c r="AP3833" s="106"/>
      <c r="AQ3833" s="106" t="s">
        <v>1033</v>
      </c>
      <c r="AR3833" s="106" t="s">
        <v>1087</v>
      </c>
      <c r="AS3833" s="106">
        <v>1838</v>
      </c>
    </row>
    <row r="3834" spans="40:45" x14ac:dyDescent="0.25">
      <c r="AN3834" s="106" t="s">
        <v>1149</v>
      </c>
      <c r="AO3834" s="106" t="s">
        <v>1175</v>
      </c>
      <c r="AP3834" s="106"/>
      <c r="AQ3834" s="106" t="s">
        <v>1034</v>
      </c>
      <c r="AR3834" s="106" t="s">
        <v>1087</v>
      </c>
      <c r="AS3834" s="106">
        <v>136</v>
      </c>
    </row>
    <row r="3835" spans="40:45" x14ac:dyDescent="0.25">
      <c r="AN3835" s="106" t="s">
        <v>1149</v>
      </c>
      <c r="AO3835" s="106" t="s">
        <v>1175</v>
      </c>
      <c r="AP3835" s="106"/>
      <c r="AQ3835" s="106" t="s">
        <v>1035</v>
      </c>
      <c r="AR3835" s="106" t="s">
        <v>1087</v>
      </c>
      <c r="AS3835" s="106">
        <v>4342</v>
      </c>
    </row>
    <row r="3836" spans="40:45" x14ac:dyDescent="0.25">
      <c r="AN3836" s="106" t="s">
        <v>1149</v>
      </c>
      <c r="AO3836" s="106" t="s">
        <v>1175</v>
      </c>
      <c r="AP3836" s="106"/>
      <c r="AQ3836" s="106" t="s">
        <v>1036</v>
      </c>
      <c r="AR3836" s="106" t="s">
        <v>1087</v>
      </c>
      <c r="AS3836" s="106">
        <v>7</v>
      </c>
    </row>
    <row r="3837" spans="40:45" x14ac:dyDescent="0.25">
      <c r="AN3837" s="106" t="s">
        <v>1149</v>
      </c>
      <c r="AO3837" s="106" t="s">
        <v>1175</v>
      </c>
      <c r="AP3837" s="106"/>
      <c r="AQ3837" s="106" t="s">
        <v>1037</v>
      </c>
      <c r="AR3837" s="106" t="s">
        <v>1087</v>
      </c>
      <c r="AS3837" s="106">
        <v>815</v>
      </c>
    </row>
    <row r="3838" spans="40:45" x14ac:dyDescent="0.25">
      <c r="AN3838" s="106" t="s">
        <v>1149</v>
      </c>
      <c r="AO3838" s="106" t="s">
        <v>1175</v>
      </c>
      <c r="AP3838" s="106"/>
      <c r="AQ3838" s="106" t="s">
        <v>1038</v>
      </c>
      <c r="AR3838" s="106" t="s">
        <v>1087</v>
      </c>
      <c r="AS3838" s="106">
        <v>10279</v>
      </c>
    </row>
    <row r="3839" spans="40:45" x14ac:dyDescent="0.25">
      <c r="AN3839" s="106" t="s">
        <v>1149</v>
      </c>
      <c r="AO3839" s="106"/>
      <c r="AP3839" s="106"/>
      <c r="AQ3839" s="106" t="s">
        <v>3</v>
      </c>
      <c r="AR3839" s="106" t="s">
        <v>1087</v>
      </c>
      <c r="AS3839" s="106">
        <v>24287</v>
      </c>
    </row>
    <row r="3840" spans="40:45" x14ac:dyDescent="0.25">
      <c r="AN3840" s="106" t="s">
        <v>1149</v>
      </c>
      <c r="AO3840" s="106" t="s">
        <v>1176</v>
      </c>
      <c r="AP3840" s="106"/>
      <c r="AQ3840" s="106" t="s">
        <v>1030</v>
      </c>
      <c r="AR3840" s="106" t="s">
        <v>1087</v>
      </c>
      <c r="AS3840" s="106">
        <v>2253</v>
      </c>
    </row>
    <row r="3841" spans="40:45" x14ac:dyDescent="0.25">
      <c r="AN3841" s="106" t="s">
        <v>1149</v>
      </c>
      <c r="AO3841" s="106" t="s">
        <v>1176</v>
      </c>
      <c r="AP3841" s="106"/>
      <c r="AQ3841" s="106" t="s">
        <v>1031</v>
      </c>
      <c r="AR3841" s="106" t="s">
        <v>1087</v>
      </c>
      <c r="AS3841" s="106">
        <v>330</v>
      </c>
    </row>
    <row r="3842" spans="40:45" x14ac:dyDescent="0.25">
      <c r="AN3842" s="106" t="s">
        <v>1149</v>
      </c>
      <c r="AO3842" s="106" t="s">
        <v>1176</v>
      </c>
      <c r="AP3842" s="106"/>
      <c r="AQ3842" s="106" t="s">
        <v>1035</v>
      </c>
      <c r="AR3842" s="106" t="s">
        <v>1087</v>
      </c>
      <c r="AS3842" s="106">
        <v>123</v>
      </c>
    </row>
    <row r="3843" spans="40:45" x14ac:dyDescent="0.25">
      <c r="AN3843" s="106" t="s">
        <v>1149</v>
      </c>
      <c r="AO3843" s="106" t="s">
        <v>1176</v>
      </c>
      <c r="AP3843" s="106"/>
      <c r="AQ3843" s="106" t="s">
        <v>1037</v>
      </c>
      <c r="AR3843" s="106" t="s">
        <v>1087</v>
      </c>
      <c r="AS3843" s="106">
        <v>886</v>
      </c>
    </row>
    <row r="3844" spans="40:45" x14ac:dyDescent="0.25">
      <c r="AN3844" s="106" t="s">
        <v>1149</v>
      </c>
      <c r="AO3844" s="106" t="s">
        <v>1176</v>
      </c>
      <c r="AP3844" s="106"/>
      <c r="AQ3844" s="106" t="s">
        <v>1038</v>
      </c>
      <c r="AR3844" s="106" t="s">
        <v>1087</v>
      </c>
      <c r="AS3844" s="106">
        <v>1300</v>
      </c>
    </row>
    <row r="3845" spans="40:45" x14ac:dyDescent="0.25">
      <c r="AN3845" s="106" t="s">
        <v>1149</v>
      </c>
      <c r="AO3845" s="106"/>
      <c r="AP3845" s="106"/>
      <c r="AQ3845" s="106" t="s">
        <v>3</v>
      </c>
      <c r="AR3845" s="106" t="s">
        <v>1087</v>
      </c>
      <c r="AS3845" s="106">
        <v>4893</v>
      </c>
    </row>
    <row r="3846" spans="40:45" x14ac:dyDescent="0.25">
      <c r="AN3846" s="106" t="s">
        <v>1149</v>
      </c>
      <c r="AO3846" s="106" t="s">
        <v>1177</v>
      </c>
      <c r="AP3846" s="106"/>
      <c r="AQ3846" s="106" t="s">
        <v>1030</v>
      </c>
      <c r="AR3846" s="106" t="s">
        <v>1087</v>
      </c>
      <c r="AS3846" s="106">
        <v>5805</v>
      </c>
    </row>
    <row r="3847" spans="40:45" x14ac:dyDescent="0.25">
      <c r="AN3847" s="106" t="s">
        <v>1149</v>
      </c>
      <c r="AO3847" s="106"/>
      <c r="AP3847" s="106"/>
      <c r="AQ3847" s="106" t="s">
        <v>3</v>
      </c>
      <c r="AR3847" s="106" t="s">
        <v>1087</v>
      </c>
      <c r="AS3847" s="106">
        <v>5805</v>
      </c>
    </row>
    <row r="3848" spans="40:45" x14ac:dyDescent="0.25">
      <c r="AN3848" s="106" t="s">
        <v>1149</v>
      </c>
      <c r="AO3848" s="106" t="s">
        <v>1178</v>
      </c>
      <c r="AP3848" s="106"/>
      <c r="AQ3848" s="106" t="s">
        <v>1030</v>
      </c>
      <c r="AR3848" s="106" t="s">
        <v>1087</v>
      </c>
      <c r="AS3848" s="106">
        <v>360</v>
      </c>
    </row>
    <row r="3849" spans="40:45" x14ac:dyDescent="0.25">
      <c r="AN3849" s="106" t="s">
        <v>1149</v>
      </c>
      <c r="AO3849" s="106" t="s">
        <v>1178</v>
      </c>
      <c r="AP3849" s="106"/>
      <c r="AQ3849" s="106" t="s">
        <v>1031</v>
      </c>
      <c r="AR3849" s="106" t="s">
        <v>1087</v>
      </c>
      <c r="AS3849" s="106">
        <v>37</v>
      </c>
    </row>
    <row r="3850" spans="40:45" x14ac:dyDescent="0.25">
      <c r="AN3850" s="106" t="s">
        <v>1149</v>
      </c>
      <c r="AO3850" s="106" t="s">
        <v>1178</v>
      </c>
      <c r="AP3850" s="106"/>
      <c r="AQ3850" s="106" t="s">
        <v>1032</v>
      </c>
      <c r="AR3850" s="106" t="s">
        <v>1087</v>
      </c>
      <c r="AS3850" s="106">
        <v>244</v>
      </c>
    </row>
    <row r="3851" spans="40:45" x14ac:dyDescent="0.25">
      <c r="AN3851" s="106" t="s">
        <v>1149</v>
      </c>
      <c r="AO3851" s="106" t="s">
        <v>1178</v>
      </c>
      <c r="AP3851" s="106"/>
      <c r="AQ3851" s="106" t="s">
        <v>1034</v>
      </c>
      <c r="AR3851" s="106" t="s">
        <v>1087</v>
      </c>
      <c r="AS3851" s="106">
        <v>77</v>
      </c>
    </row>
    <row r="3852" spans="40:45" x14ac:dyDescent="0.25">
      <c r="AN3852" s="106" t="s">
        <v>1149</v>
      </c>
      <c r="AO3852" s="106" t="s">
        <v>1178</v>
      </c>
      <c r="AP3852" s="106"/>
      <c r="AQ3852" s="106" t="s">
        <v>1035</v>
      </c>
      <c r="AR3852" s="106" t="s">
        <v>1087</v>
      </c>
      <c r="AS3852" s="106">
        <v>287</v>
      </c>
    </row>
    <row r="3853" spans="40:45" x14ac:dyDescent="0.25">
      <c r="AN3853" s="106" t="s">
        <v>1149</v>
      </c>
      <c r="AO3853" s="106" t="s">
        <v>1178</v>
      </c>
      <c r="AP3853" s="106"/>
      <c r="AQ3853" s="106" t="s">
        <v>1037</v>
      </c>
      <c r="AR3853" s="106" t="s">
        <v>1087</v>
      </c>
      <c r="AS3853" s="106">
        <v>124</v>
      </c>
    </row>
    <row r="3854" spans="40:45" x14ac:dyDescent="0.25">
      <c r="AN3854" s="106" t="s">
        <v>1149</v>
      </c>
      <c r="AO3854" s="106" t="s">
        <v>1178</v>
      </c>
      <c r="AP3854" s="106"/>
      <c r="AQ3854" s="106" t="s">
        <v>1038</v>
      </c>
      <c r="AR3854" s="106" t="s">
        <v>1087</v>
      </c>
      <c r="AS3854" s="106">
        <v>1499</v>
      </c>
    </row>
    <row r="3855" spans="40:45" x14ac:dyDescent="0.25">
      <c r="AN3855" s="106" t="s">
        <v>1149</v>
      </c>
      <c r="AO3855" s="106"/>
      <c r="AP3855" s="106"/>
      <c r="AQ3855" s="106" t="s">
        <v>3</v>
      </c>
      <c r="AR3855" s="106" t="s">
        <v>1087</v>
      </c>
      <c r="AS3855" s="106">
        <v>2627</v>
      </c>
    </row>
    <row r="3856" spans="40:45" x14ac:dyDescent="0.25">
      <c r="AN3856" s="106" t="s">
        <v>1179</v>
      </c>
      <c r="AO3856" s="106" t="s">
        <v>1040</v>
      </c>
      <c r="AP3856" s="106"/>
      <c r="AQ3856" s="106" t="s">
        <v>1030</v>
      </c>
      <c r="AR3856" s="106" t="s">
        <v>1087</v>
      </c>
      <c r="AS3856" s="106">
        <v>13052</v>
      </c>
    </row>
    <row r="3857" spans="40:45" x14ac:dyDescent="0.25">
      <c r="AN3857" s="106" t="s">
        <v>1179</v>
      </c>
      <c r="AO3857" s="106" t="s">
        <v>1040</v>
      </c>
      <c r="AP3857" s="106"/>
      <c r="AQ3857" s="106" t="s">
        <v>1031</v>
      </c>
      <c r="AR3857" s="106" t="s">
        <v>1087</v>
      </c>
      <c r="AS3857" s="106">
        <v>19131</v>
      </c>
    </row>
    <row r="3858" spans="40:45" x14ac:dyDescent="0.25">
      <c r="AN3858" s="106" t="s">
        <v>1179</v>
      </c>
      <c r="AO3858" s="106" t="s">
        <v>1040</v>
      </c>
      <c r="AP3858" s="106"/>
      <c r="AQ3858" s="106" t="s">
        <v>1032</v>
      </c>
      <c r="AR3858" s="106" t="s">
        <v>1087</v>
      </c>
      <c r="AS3858" s="106">
        <v>232</v>
      </c>
    </row>
    <row r="3859" spans="40:45" x14ac:dyDescent="0.25">
      <c r="AN3859" s="106" t="s">
        <v>1179</v>
      </c>
      <c r="AO3859" s="106" t="s">
        <v>1040</v>
      </c>
      <c r="AP3859" s="106"/>
      <c r="AQ3859" s="106" t="s">
        <v>1033</v>
      </c>
      <c r="AR3859" s="106" t="s">
        <v>1087</v>
      </c>
      <c r="AS3859" s="106">
        <v>18488</v>
      </c>
    </row>
    <row r="3860" spans="40:45" x14ac:dyDescent="0.25">
      <c r="AN3860" s="106" t="s">
        <v>1179</v>
      </c>
      <c r="AO3860" s="106" t="s">
        <v>1040</v>
      </c>
      <c r="AP3860" s="106"/>
      <c r="AQ3860" s="106" t="s">
        <v>1034</v>
      </c>
      <c r="AR3860" s="106" t="s">
        <v>1087</v>
      </c>
      <c r="AS3860" s="106">
        <v>38047</v>
      </c>
    </row>
    <row r="3861" spans="40:45" x14ac:dyDescent="0.25">
      <c r="AN3861" s="106" t="s">
        <v>1179</v>
      </c>
      <c r="AO3861" s="106" t="s">
        <v>1040</v>
      </c>
      <c r="AP3861" s="106"/>
      <c r="AQ3861" s="106" t="s">
        <v>1035</v>
      </c>
      <c r="AR3861" s="106" t="s">
        <v>1087</v>
      </c>
      <c r="AS3861" s="106">
        <v>18798</v>
      </c>
    </row>
    <row r="3862" spans="40:45" x14ac:dyDescent="0.25">
      <c r="AN3862" s="106" t="s">
        <v>1179</v>
      </c>
      <c r="AO3862" s="106" t="s">
        <v>1040</v>
      </c>
      <c r="AP3862" s="106"/>
      <c r="AQ3862" s="106" t="s">
        <v>1036</v>
      </c>
      <c r="AR3862" s="106" t="s">
        <v>1087</v>
      </c>
      <c r="AS3862" s="106">
        <v>10879</v>
      </c>
    </row>
    <row r="3863" spans="40:45" x14ac:dyDescent="0.25">
      <c r="AN3863" s="106" t="s">
        <v>1179</v>
      </c>
      <c r="AO3863" s="106" t="s">
        <v>1040</v>
      </c>
      <c r="AP3863" s="106"/>
      <c r="AQ3863" s="106" t="s">
        <v>1037</v>
      </c>
      <c r="AR3863" s="106" t="s">
        <v>1087</v>
      </c>
      <c r="AS3863" s="106">
        <v>13583</v>
      </c>
    </row>
    <row r="3864" spans="40:45" x14ac:dyDescent="0.25">
      <c r="AN3864" s="106" t="s">
        <v>1179</v>
      </c>
      <c r="AO3864" s="106" t="s">
        <v>1040</v>
      </c>
      <c r="AP3864" s="106"/>
      <c r="AQ3864" s="106" t="s">
        <v>1038</v>
      </c>
      <c r="AR3864" s="106" t="s">
        <v>1087</v>
      </c>
      <c r="AS3864" s="106">
        <v>21058</v>
      </c>
    </row>
    <row r="3865" spans="40:45" x14ac:dyDescent="0.25">
      <c r="AN3865" s="106" t="s">
        <v>1179</v>
      </c>
      <c r="AO3865" s="106"/>
      <c r="AP3865" s="106"/>
      <c r="AQ3865" s="106" t="s">
        <v>3</v>
      </c>
      <c r="AR3865" s="106" t="s">
        <v>1087</v>
      </c>
      <c r="AS3865" s="106">
        <v>153267</v>
      </c>
    </row>
    <row r="3866" spans="40:45" x14ac:dyDescent="0.25">
      <c r="AN3866" s="106" t="s">
        <v>1179</v>
      </c>
      <c r="AO3866" s="106" t="s">
        <v>1174</v>
      </c>
      <c r="AP3866" s="106"/>
      <c r="AQ3866" s="106" t="s">
        <v>1030</v>
      </c>
      <c r="AR3866" s="106" t="s">
        <v>1087</v>
      </c>
      <c r="AS3866" s="106">
        <v>6083</v>
      </c>
    </row>
    <row r="3867" spans="40:45" x14ac:dyDescent="0.25">
      <c r="AN3867" s="106" t="s">
        <v>1179</v>
      </c>
      <c r="AO3867" s="106" t="s">
        <v>1174</v>
      </c>
      <c r="AP3867" s="106"/>
      <c r="AQ3867" s="106" t="s">
        <v>1031</v>
      </c>
      <c r="AR3867" s="106" t="s">
        <v>1087</v>
      </c>
      <c r="AS3867" s="106">
        <v>5324</v>
      </c>
    </row>
    <row r="3868" spans="40:45" x14ac:dyDescent="0.25">
      <c r="AN3868" s="106" t="s">
        <v>1179</v>
      </c>
      <c r="AO3868" s="106" t="s">
        <v>1174</v>
      </c>
      <c r="AP3868" s="106"/>
      <c r="AQ3868" s="106" t="s">
        <v>1032</v>
      </c>
      <c r="AR3868" s="106" t="s">
        <v>1087</v>
      </c>
      <c r="AS3868" s="106">
        <v>116</v>
      </c>
    </row>
    <row r="3869" spans="40:45" x14ac:dyDescent="0.25">
      <c r="AN3869" s="106" t="s">
        <v>1179</v>
      </c>
      <c r="AO3869" s="106" t="s">
        <v>1174</v>
      </c>
      <c r="AP3869" s="106"/>
      <c r="AQ3869" s="106" t="s">
        <v>1033</v>
      </c>
      <c r="AR3869" s="106" t="s">
        <v>1087</v>
      </c>
      <c r="AS3869" s="106">
        <v>8032</v>
      </c>
    </row>
    <row r="3870" spans="40:45" x14ac:dyDescent="0.25">
      <c r="AN3870" s="106" t="s">
        <v>1179</v>
      </c>
      <c r="AO3870" s="106" t="s">
        <v>1174</v>
      </c>
      <c r="AP3870" s="106"/>
      <c r="AQ3870" s="106" t="s">
        <v>1034</v>
      </c>
      <c r="AR3870" s="106" t="s">
        <v>1087</v>
      </c>
      <c r="AS3870" s="106">
        <v>13660</v>
      </c>
    </row>
    <row r="3871" spans="40:45" x14ac:dyDescent="0.25">
      <c r="AN3871" s="106" t="s">
        <v>1179</v>
      </c>
      <c r="AO3871" s="106" t="s">
        <v>1174</v>
      </c>
      <c r="AP3871" s="106"/>
      <c r="AQ3871" s="106" t="s">
        <v>1035</v>
      </c>
      <c r="AR3871" s="106" t="s">
        <v>1087</v>
      </c>
      <c r="AS3871" s="106">
        <v>4523</v>
      </c>
    </row>
    <row r="3872" spans="40:45" x14ac:dyDescent="0.25">
      <c r="AN3872" s="106" t="s">
        <v>1179</v>
      </c>
      <c r="AO3872" s="106" t="s">
        <v>1174</v>
      </c>
      <c r="AP3872" s="106"/>
      <c r="AQ3872" s="106" t="s">
        <v>1036</v>
      </c>
      <c r="AR3872" s="106" t="s">
        <v>1087</v>
      </c>
      <c r="AS3872" s="106">
        <v>4544</v>
      </c>
    </row>
    <row r="3873" spans="40:45" x14ac:dyDescent="0.25">
      <c r="AN3873" s="106" t="s">
        <v>1179</v>
      </c>
      <c r="AO3873" s="106" t="s">
        <v>1174</v>
      </c>
      <c r="AP3873" s="106"/>
      <c r="AQ3873" s="106" t="s">
        <v>1037</v>
      </c>
      <c r="AR3873" s="106" t="s">
        <v>1087</v>
      </c>
      <c r="AS3873" s="106">
        <v>4201</v>
      </c>
    </row>
    <row r="3874" spans="40:45" x14ac:dyDescent="0.25">
      <c r="AN3874" s="106" t="s">
        <v>1179</v>
      </c>
      <c r="AO3874" s="106" t="s">
        <v>1174</v>
      </c>
      <c r="AP3874" s="106"/>
      <c r="AQ3874" s="106" t="s">
        <v>1038</v>
      </c>
      <c r="AR3874" s="106" t="s">
        <v>1087</v>
      </c>
      <c r="AS3874" s="106">
        <v>7696</v>
      </c>
    </row>
    <row r="3875" spans="40:45" x14ac:dyDescent="0.25">
      <c r="AN3875" s="106" t="s">
        <v>1179</v>
      </c>
      <c r="AO3875" s="106"/>
      <c r="AP3875" s="106"/>
      <c r="AQ3875" s="106" t="s">
        <v>3</v>
      </c>
      <c r="AR3875" s="106" t="s">
        <v>1087</v>
      </c>
      <c r="AS3875" s="106">
        <v>54180</v>
      </c>
    </row>
    <row r="3876" spans="40:45" x14ac:dyDescent="0.25">
      <c r="AN3876" s="106" t="s">
        <v>1179</v>
      </c>
      <c r="AO3876" s="106" t="s">
        <v>1175</v>
      </c>
      <c r="AP3876" s="106"/>
      <c r="AQ3876" s="106" t="s">
        <v>1030</v>
      </c>
      <c r="AR3876" s="106" t="s">
        <v>1087</v>
      </c>
      <c r="AS3876" s="106">
        <v>2355</v>
      </c>
    </row>
    <row r="3877" spans="40:45" x14ac:dyDescent="0.25">
      <c r="AN3877" s="106" t="s">
        <v>1179</v>
      </c>
      <c r="AO3877" s="106" t="s">
        <v>1175</v>
      </c>
      <c r="AP3877" s="106"/>
      <c r="AQ3877" s="106" t="s">
        <v>1031</v>
      </c>
      <c r="AR3877" s="106" t="s">
        <v>1087</v>
      </c>
      <c r="AS3877" s="106">
        <v>13165</v>
      </c>
    </row>
    <row r="3878" spans="40:45" x14ac:dyDescent="0.25">
      <c r="AN3878" s="106" t="s">
        <v>1179</v>
      </c>
      <c r="AO3878" s="106" t="s">
        <v>1175</v>
      </c>
      <c r="AP3878" s="106"/>
      <c r="AQ3878" s="106" t="s">
        <v>1032</v>
      </c>
      <c r="AR3878" s="106" t="s">
        <v>1087</v>
      </c>
      <c r="AS3878" s="106">
        <v>116</v>
      </c>
    </row>
    <row r="3879" spans="40:45" x14ac:dyDescent="0.25">
      <c r="AN3879" s="106" t="s">
        <v>1179</v>
      </c>
      <c r="AO3879" s="106" t="s">
        <v>1175</v>
      </c>
      <c r="AP3879" s="106"/>
      <c r="AQ3879" s="106" t="s">
        <v>1033</v>
      </c>
      <c r="AR3879" s="106" t="s">
        <v>1087</v>
      </c>
      <c r="AS3879" s="106">
        <v>10261</v>
      </c>
    </row>
    <row r="3880" spans="40:45" x14ac:dyDescent="0.25">
      <c r="AN3880" s="106" t="s">
        <v>1179</v>
      </c>
      <c r="AO3880" s="106" t="s">
        <v>1175</v>
      </c>
      <c r="AP3880" s="106"/>
      <c r="AQ3880" s="106" t="s">
        <v>1034</v>
      </c>
      <c r="AR3880" s="106" t="s">
        <v>1087</v>
      </c>
      <c r="AS3880" s="106">
        <v>17297</v>
      </c>
    </row>
    <row r="3881" spans="40:45" x14ac:dyDescent="0.25">
      <c r="AN3881" s="106" t="s">
        <v>1179</v>
      </c>
      <c r="AO3881" s="106" t="s">
        <v>1175</v>
      </c>
      <c r="AP3881" s="106"/>
      <c r="AQ3881" s="106" t="s">
        <v>1035</v>
      </c>
      <c r="AR3881" s="106" t="s">
        <v>1087</v>
      </c>
      <c r="AS3881" s="106">
        <v>10644</v>
      </c>
    </row>
    <row r="3882" spans="40:45" x14ac:dyDescent="0.25">
      <c r="AN3882" s="106" t="s">
        <v>1179</v>
      </c>
      <c r="AO3882" s="106" t="s">
        <v>1175</v>
      </c>
      <c r="AP3882" s="106"/>
      <c r="AQ3882" s="106" t="s">
        <v>1036</v>
      </c>
      <c r="AR3882" s="106" t="s">
        <v>1087</v>
      </c>
      <c r="AS3882" s="106">
        <v>2675</v>
      </c>
    </row>
    <row r="3883" spans="40:45" x14ac:dyDescent="0.25">
      <c r="AN3883" s="106" t="s">
        <v>1179</v>
      </c>
      <c r="AO3883" s="106" t="s">
        <v>1175</v>
      </c>
      <c r="AP3883" s="106"/>
      <c r="AQ3883" s="106" t="s">
        <v>1037</v>
      </c>
      <c r="AR3883" s="106" t="s">
        <v>1087</v>
      </c>
      <c r="AS3883" s="106">
        <v>1571</v>
      </c>
    </row>
    <row r="3884" spans="40:45" x14ac:dyDescent="0.25">
      <c r="AN3884" s="106" t="s">
        <v>1179</v>
      </c>
      <c r="AO3884" s="106" t="s">
        <v>1175</v>
      </c>
      <c r="AP3884" s="106"/>
      <c r="AQ3884" s="106" t="s">
        <v>1038</v>
      </c>
      <c r="AR3884" s="106" t="s">
        <v>1087</v>
      </c>
      <c r="AS3884" s="106">
        <v>4901</v>
      </c>
    </row>
    <row r="3885" spans="40:45" x14ac:dyDescent="0.25">
      <c r="AN3885" s="106" t="s">
        <v>1179</v>
      </c>
      <c r="AO3885" s="106"/>
      <c r="AP3885" s="106"/>
      <c r="AQ3885" s="106" t="s">
        <v>3</v>
      </c>
      <c r="AR3885" s="106" t="s">
        <v>1087</v>
      </c>
      <c r="AS3885" s="106">
        <v>62983</v>
      </c>
    </row>
    <row r="3886" spans="40:45" x14ac:dyDescent="0.25">
      <c r="AN3886" s="106" t="s">
        <v>1179</v>
      </c>
      <c r="AO3886" s="106" t="s">
        <v>1176</v>
      </c>
      <c r="AP3886" s="106"/>
      <c r="AQ3886" s="106" t="s">
        <v>1030</v>
      </c>
      <c r="AR3886" s="106" t="s">
        <v>1087</v>
      </c>
      <c r="AS3886" s="106">
        <v>3541</v>
      </c>
    </row>
    <row r="3887" spans="40:45" x14ac:dyDescent="0.25">
      <c r="AN3887" s="106" t="s">
        <v>1179</v>
      </c>
      <c r="AO3887" s="106" t="s">
        <v>1176</v>
      </c>
      <c r="AP3887" s="106"/>
      <c r="AQ3887" s="106" t="s">
        <v>1031</v>
      </c>
      <c r="AR3887" s="106" t="s">
        <v>1087</v>
      </c>
      <c r="AS3887" s="106">
        <v>10</v>
      </c>
    </row>
    <row r="3888" spans="40:45" x14ac:dyDescent="0.25">
      <c r="AN3888" s="106" t="s">
        <v>1179</v>
      </c>
      <c r="AO3888" s="106" t="s">
        <v>1176</v>
      </c>
      <c r="AP3888" s="106"/>
      <c r="AQ3888" s="106" t="s">
        <v>1034</v>
      </c>
      <c r="AR3888" s="106" t="s">
        <v>1087</v>
      </c>
      <c r="AS3888" s="106">
        <v>56</v>
      </c>
    </row>
    <row r="3889" spans="40:45" x14ac:dyDescent="0.25">
      <c r="AN3889" s="106" t="s">
        <v>1179</v>
      </c>
      <c r="AO3889" s="106" t="s">
        <v>1176</v>
      </c>
      <c r="AP3889" s="106"/>
      <c r="AQ3889" s="106" t="s">
        <v>1038</v>
      </c>
      <c r="AR3889" s="106" t="s">
        <v>1087</v>
      </c>
      <c r="AS3889" s="106">
        <v>4887</v>
      </c>
    </row>
    <row r="3890" spans="40:45" x14ac:dyDescent="0.25">
      <c r="AN3890" s="106" t="s">
        <v>1179</v>
      </c>
      <c r="AO3890" s="106"/>
      <c r="AP3890" s="106"/>
      <c r="AQ3890" s="106" t="s">
        <v>3</v>
      </c>
      <c r="AR3890" s="106" t="s">
        <v>1087</v>
      </c>
      <c r="AS3890" s="106">
        <v>8495</v>
      </c>
    </row>
    <row r="3891" spans="40:45" x14ac:dyDescent="0.25">
      <c r="AN3891" s="106" t="s">
        <v>1179</v>
      </c>
      <c r="AO3891" s="106" t="s">
        <v>1177</v>
      </c>
      <c r="AP3891" s="106"/>
      <c r="AQ3891" s="106" t="s">
        <v>1030</v>
      </c>
      <c r="AR3891" s="106" t="s">
        <v>1087</v>
      </c>
      <c r="AS3891" s="106">
        <v>681</v>
      </c>
    </row>
    <row r="3892" spans="40:45" x14ac:dyDescent="0.25">
      <c r="AN3892" s="106" t="s">
        <v>1179</v>
      </c>
      <c r="AO3892" s="106" t="s">
        <v>1177</v>
      </c>
      <c r="AP3892" s="106"/>
      <c r="AQ3892" s="106" t="s">
        <v>1031</v>
      </c>
      <c r="AR3892" s="106" t="s">
        <v>1087</v>
      </c>
      <c r="AS3892" s="106">
        <v>532</v>
      </c>
    </row>
    <row r="3893" spans="40:45" x14ac:dyDescent="0.25">
      <c r="AN3893" s="106" t="s">
        <v>1179</v>
      </c>
      <c r="AO3893" s="106" t="s">
        <v>1177</v>
      </c>
      <c r="AP3893" s="106"/>
      <c r="AQ3893" s="106" t="s">
        <v>1034</v>
      </c>
      <c r="AR3893" s="106" t="s">
        <v>1087</v>
      </c>
      <c r="AS3893" s="106">
        <v>1139</v>
      </c>
    </row>
    <row r="3894" spans="40:45" x14ac:dyDescent="0.25">
      <c r="AN3894" s="106" t="s">
        <v>1179</v>
      </c>
      <c r="AO3894" s="106" t="s">
        <v>1177</v>
      </c>
      <c r="AP3894" s="106"/>
      <c r="AQ3894" s="106" t="s">
        <v>1035</v>
      </c>
      <c r="AR3894" s="106" t="s">
        <v>1087</v>
      </c>
      <c r="AS3894" s="106">
        <v>2011</v>
      </c>
    </row>
    <row r="3895" spans="40:45" x14ac:dyDescent="0.25">
      <c r="AN3895" s="106" t="s">
        <v>1179</v>
      </c>
      <c r="AO3895" s="106" t="s">
        <v>1177</v>
      </c>
      <c r="AP3895" s="106"/>
      <c r="AQ3895" s="106" t="s">
        <v>1036</v>
      </c>
      <c r="AR3895" s="106" t="s">
        <v>1087</v>
      </c>
      <c r="AS3895" s="106">
        <v>2357</v>
      </c>
    </row>
    <row r="3896" spans="40:45" x14ac:dyDescent="0.25">
      <c r="AN3896" s="106" t="s">
        <v>1179</v>
      </c>
      <c r="AO3896" s="106" t="s">
        <v>1177</v>
      </c>
      <c r="AP3896" s="106"/>
      <c r="AQ3896" s="106" t="s">
        <v>1037</v>
      </c>
      <c r="AR3896" s="106" t="s">
        <v>1087</v>
      </c>
      <c r="AS3896" s="106">
        <v>200</v>
      </c>
    </row>
    <row r="3897" spans="40:45" x14ac:dyDescent="0.25">
      <c r="AN3897" s="106" t="s">
        <v>1179</v>
      </c>
      <c r="AO3897" s="106" t="s">
        <v>1177</v>
      </c>
      <c r="AP3897" s="106"/>
      <c r="AQ3897" s="106" t="s">
        <v>1038</v>
      </c>
      <c r="AR3897" s="106" t="s">
        <v>1087</v>
      </c>
      <c r="AS3897" s="106">
        <v>568</v>
      </c>
    </row>
    <row r="3898" spans="40:45" x14ac:dyDescent="0.25">
      <c r="AN3898" s="106" t="s">
        <v>1179</v>
      </c>
      <c r="AO3898" s="106"/>
      <c r="AP3898" s="106"/>
      <c r="AQ3898" s="106" t="s">
        <v>3</v>
      </c>
      <c r="AR3898" s="106" t="s">
        <v>1087</v>
      </c>
      <c r="AS3898" s="106">
        <v>7489</v>
      </c>
    </row>
    <row r="3899" spans="40:45" x14ac:dyDescent="0.25">
      <c r="AN3899" s="106" t="s">
        <v>1179</v>
      </c>
      <c r="AO3899" s="106" t="s">
        <v>1178</v>
      </c>
      <c r="AP3899" s="106"/>
      <c r="AQ3899" s="106" t="s">
        <v>1030</v>
      </c>
      <c r="AR3899" s="106" t="s">
        <v>1087</v>
      </c>
      <c r="AS3899" s="106">
        <v>391</v>
      </c>
    </row>
    <row r="3900" spans="40:45" x14ac:dyDescent="0.25">
      <c r="AN3900" s="106" t="s">
        <v>1179</v>
      </c>
      <c r="AO3900" s="106" t="s">
        <v>1178</v>
      </c>
      <c r="AP3900" s="106"/>
      <c r="AQ3900" s="106" t="s">
        <v>1031</v>
      </c>
      <c r="AR3900" s="106" t="s">
        <v>1087</v>
      </c>
      <c r="AS3900" s="106">
        <v>100</v>
      </c>
    </row>
    <row r="3901" spans="40:45" x14ac:dyDescent="0.25">
      <c r="AN3901" s="106" t="s">
        <v>1179</v>
      </c>
      <c r="AO3901" s="106" t="s">
        <v>1178</v>
      </c>
      <c r="AP3901" s="106"/>
      <c r="AQ3901" s="106" t="s">
        <v>1033</v>
      </c>
      <c r="AR3901" s="106" t="s">
        <v>1087</v>
      </c>
      <c r="AS3901" s="106">
        <v>195</v>
      </c>
    </row>
    <row r="3902" spans="40:45" x14ac:dyDescent="0.25">
      <c r="AN3902" s="106" t="s">
        <v>1179</v>
      </c>
      <c r="AO3902" s="106" t="s">
        <v>1178</v>
      </c>
      <c r="AP3902" s="106"/>
      <c r="AQ3902" s="106" t="s">
        <v>1034</v>
      </c>
      <c r="AR3902" s="106" t="s">
        <v>1087</v>
      </c>
      <c r="AS3902" s="106">
        <v>5894</v>
      </c>
    </row>
    <row r="3903" spans="40:45" x14ac:dyDescent="0.25">
      <c r="AN3903" s="106" t="s">
        <v>1179</v>
      </c>
      <c r="AO3903" s="106" t="s">
        <v>1178</v>
      </c>
      <c r="AP3903" s="106"/>
      <c r="AQ3903" s="106" t="s">
        <v>1035</v>
      </c>
      <c r="AR3903" s="106" t="s">
        <v>1087</v>
      </c>
      <c r="AS3903" s="106">
        <v>1619</v>
      </c>
    </row>
    <row r="3904" spans="40:45" x14ac:dyDescent="0.25">
      <c r="AN3904" s="106" t="s">
        <v>1179</v>
      </c>
      <c r="AO3904" s="106" t="s">
        <v>1178</v>
      </c>
      <c r="AP3904" s="106"/>
      <c r="AQ3904" s="106" t="s">
        <v>1036</v>
      </c>
      <c r="AR3904" s="106" t="s">
        <v>1087</v>
      </c>
      <c r="AS3904" s="106">
        <v>1303</v>
      </c>
    </row>
    <row r="3905" spans="40:45" x14ac:dyDescent="0.25">
      <c r="AN3905" s="106" t="s">
        <v>1179</v>
      </c>
      <c r="AO3905" s="106" t="s">
        <v>1178</v>
      </c>
      <c r="AP3905" s="106"/>
      <c r="AQ3905" s="106" t="s">
        <v>1037</v>
      </c>
      <c r="AR3905" s="106" t="s">
        <v>1087</v>
      </c>
      <c r="AS3905" s="106">
        <v>7611</v>
      </c>
    </row>
    <row r="3906" spans="40:45" x14ac:dyDescent="0.25">
      <c r="AN3906" s="106" t="s">
        <v>1179</v>
      </c>
      <c r="AO3906" s="106" t="s">
        <v>1178</v>
      </c>
      <c r="AP3906" s="106"/>
      <c r="AQ3906" s="106" t="s">
        <v>1038</v>
      </c>
      <c r="AR3906" s="106" t="s">
        <v>1087</v>
      </c>
      <c r="AS3906" s="106">
        <v>3006</v>
      </c>
    </row>
    <row r="3907" spans="40:45" x14ac:dyDescent="0.25">
      <c r="AN3907" s="106" t="s">
        <v>1179</v>
      </c>
      <c r="AO3907" s="106"/>
      <c r="AP3907" s="106"/>
      <c r="AQ3907" s="106" t="s">
        <v>3</v>
      </c>
      <c r="AR3907" s="106" t="s">
        <v>1087</v>
      </c>
      <c r="AS3907" s="106">
        <v>20121</v>
      </c>
    </row>
    <row r="3908" spans="40:45" x14ac:dyDescent="0.25">
      <c r="AN3908" s="106" t="s">
        <v>1146</v>
      </c>
      <c r="AO3908" s="106" t="s">
        <v>1040</v>
      </c>
      <c r="AP3908" s="106"/>
      <c r="AQ3908" s="106" t="s">
        <v>1030</v>
      </c>
      <c r="AR3908" s="106" t="s">
        <v>1087</v>
      </c>
      <c r="AS3908" s="106">
        <v>40323</v>
      </c>
    </row>
    <row r="3909" spans="40:45" x14ac:dyDescent="0.25">
      <c r="AN3909" s="106" t="s">
        <v>1146</v>
      </c>
      <c r="AO3909" s="106" t="s">
        <v>1040</v>
      </c>
      <c r="AP3909" s="106"/>
      <c r="AQ3909" s="106" t="s">
        <v>1031</v>
      </c>
      <c r="AR3909" s="106" t="s">
        <v>1087</v>
      </c>
      <c r="AS3909" s="106">
        <v>448</v>
      </c>
    </row>
    <row r="3910" spans="40:45" x14ac:dyDescent="0.25">
      <c r="AN3910" s="106" t="s">
        <v>1146</v>
      </c>
      <c r="AO3910" s="106" t="s">
        <v>1040</v>
      </c>
      <c r="AP3910" s="106"/>
      <c r="AQ3910" s="106" t="s">
        <v>1032</v>
      </c>
      <c r="AR3910" s="106" t="s">
        <v>1087</v>
      </c>
      <c r="AS3910" s="106">
        <v>28152</v>
      </c>
    </row>
    <row r="3911" spans="40:45" x14ac:dyDescent="0.25">
      <c r="AN3911" s="106" t="s">
        <v>1146</v>
      </c>
      <c r="AO3911" s="106" t="s">
        <v>1040</v>
      </c>
      <c r="AP3911" s="106"/>
      <c r="AQ3911" s="106" t="s">
        <v>1033</v>
      </c>
      <c r="AR3911" s="106" t="s">
        <v>1087</v>
      </c>
      <c r="AS3911" s="106">
        <v>10030</v>
      </c>
    </row>
    <row r="3912" spans="40:45" x14ac:dyDescent="0.25">
      <c r="AN3912" s="106" t="s">
        <v>1146</v>
      </c>
      <c r="AO3912" s="106" t="s">
        <v>1040</v>
      </c>
      <c r="AP3912" s="106"/>
      <c r="AQ3912" s="106" t="s">
        <v>1034</v>
      </c>
      <c r="AR3912" s="106" t="s">
        <v>1087</v>
      </c>
      <c r="AS3912" s="106">
        <v>948</v>
      </c>
    </row>
    <row r="3913" spans="40:45" x14ac:dyDescent="0.25">
      <c r="AN3913" s="106" t="s">
        <v>1146</v>
      </c>
      <c r="AO3913" s="106" t="s">
        <v>1040</v>
      </c>
      <c r="AP3913" s="106"/>
      <c r="AQ3913" s="106" t="s">
        <v>1035</v>
      </c>
      <c r="AR3913" s="106" t="s">
        <v>1087</v>
      </c>
      <c r="AS3913" s="106">
        <v>55531</v>
      </c>
    </row>
    <row r="3914" spans="40:45" x14ac:dyDescent="0.25">
      <c r="AN3914" s="106" t="s">
        <v>1146</v>
      </c>
      <c r="AO3914" s="106" t="s">
        <v>1040</v>
      </c>
      <c r="AP3914" s="106"/>
      <c r="AQ3914" s="106" t="s">
        <v>1036</v>
      </c>
      <c r="AR3914" s="106" t="s">
        <v>1087</v>
      </c>
      <c r="AS3914" s="106">
        <v>79746</v>
      </c>
    </row>
    <row r="3915" spans="40:45" x14ac:dyDescent="0.25">
      <c r="AN3915" s="106" t="s">
        <v>1146</v>
      </c>
      <c r="AO3915" s="106" t="s">
        <v>1040</v>
      </c>
      <c r="AP3915" s="106"/>
      <c r="AQ3915" s="106" t="s">
        <v>1037</v>
      </c>
      <c r="AR3915" s="106" t="s">
        <v>1087</v>
      </c>
      <c r="AS3915" s="106">
        <v>3086</v>
      </c>
    </row>
    <row r="3916" spans="40:45" x14ac:dyDescent="0.25">
      <c r="AN3916" s="106" t="s">
        <v>1146</v>
      </c>
      <c r="AO3916" s="106" t="s">
        <v>1040</v>
      </c>
      <c r="AP3916" s="106"/>
      <c r="AQ3916" s="106" t="s">
        <v>1038</v>
      </c>
      <c r="AR3916" s="106" t="s">
        <v>1087</v>
      </c>
      <c r="AS3916" s="106">
        <v>7753</v>
      </c>
    </row>
    <row r="3917" spans="40:45" x14ac:dyDescent="0.25">
      <c r="AN3917" s="106" t="s">
        <v>1146</v>
      </c>
      <c r="AO3917" s="106"/>
      <c r="AP3917" s="106"/>
      <c r="AQ3917" s="106" t="s">
        <v>3</v>
      </c>
      <c r="AR3917" s="106" t="s">
        <v>1087</v>
      </c>
      <c r="AS3917" s="106">
        <v>226017</v>
      </c>
    </row>
    <row r="3918" spans="40:45" x14ac:dyDescent="0.25">
      <c r="AN3918" s="106" t="s">
        <v>1146</v>
      </c>
      <c r="AO3918" s="106" t="s">
        <v>1174</v>
      </c>
      <c r="AP3918" s="106"/>
      <c r="AQ3918" s="106" t="s">
        <v>1030</v>
      </c>
      <c r="AR3918" s="106" t="s">
        <v>1087</v>
      </c>
      <c r="AS3918" s="106">
        <v>23702</v>
      </c>
    </row>
    <row r="3919" spans="40:45" x14ac:dyDescent="0.25">
      <c r="AN3919" s="106" t="s">
        <v>1146</v>
      </c>
      <c r="AO3919" s="106" t="s">
        <v>1174</v>
      </c>
      <c r="AP3919" s="106"/>
      <c r="AQ3919" s="106" t="s">
        <v>1031</v>
      </c>
      <c r="AR3919" s="106" t="s">
        <v>1087</v>
      </c>
      <c r="AS3919" s="106">
        <v>28</v>
      </c>
    </row>
    <row r="3920" spans="40:45" x14ac:dyDescent="0.25">
      <c r="AN3920" s="106" t="s">
        <v>1146</v>
      </c>
      <c r="AO3920" s="106" t="s">
        <v>1174</v>
      </c>
      <c r="AP3920" s="106"/>
      <c r="AQ3920" s="106" t="s">
        <v>1032</v>
      </c>
      <c r="AR3920" s="106" t="s">
        <v>1087</v>
      </c>
      <c r="AS3920" s="106">
        <v>13197</v>
      </c>
    </row>
    <row r="3921" spans="40:45" x14ac:dyDescent="0.25">
      <c r="AN3921" s="106" t="s">
        <v>1146</v>
      </c>
      <c r="AO3921" s="106" t="s">
        <v>1174</v>
      </c>
      <c r="AP3921" s="106"/>
      <c r="AQ3921" s="106" t="s">
        <v>1033</v>
      </c>
      <c r="AR3921" s="106" t="s">
        <v>1087</v>
      </c>
      <c r="AS3921" s="106">
        <v>29</v>
      </c>
    </row>
    <row r="3922" spans="40:45" x14ac:dyDescent="0.25">
      <c r="AN3922" s="106" t="s">
        <v>1146</v>
      </c>
      <c r="AO3922" s="106" t="s">
        <v>1174</v>
      </c>
      <c r="AP3922" s="106"/>
      <c r="AQ3922" s="106" t="s">
        <v>1034</v>
      </c>
      <c r="AR3922" s="106" t="s">
        <v>1087</v>
      </c>
      <c r="AS3922" s="106">
        <v>500</v>
      </c>
    </row>
    <row r="3923" spans="40:45" x14ac:dyDescent="0.25">
      <c r="AN3923" s="106" t="s">
        <v>1146</v>
      </c>
      <c r="AO3923" s="106" t="s">
        <v>1174</v>
      </c>
      <c r="AP3923" s="106"/>
      <c r="AQ3923" s="106" t="s">
        <v>1035</v>
      </c>
      <c r="AR3923" s="106" t="s">
        <v>1087</v>
      </c>
      <c r="AS3923" s="106">
        <v>41235</v>
      </c>
    </row>
    <row r="3924" spans="40:45" x14ac:dyDescent="0.25">
      <c r="AN3924" s="106" t="s">
        <v>1146</v>
      </c>
      <c r="AO3924" s="106" t="s">
        <v>1174</v>
      </c>
      <c r="AP3924" s="106"/>
      <c r="AQ3924" s="106" t="s">
        <v>1036</v>
      </c>
      <c r="AR3924" s="106" t="s">
        <v>1087</v>
      </c>
      <c r="AS3924" s="106">
        <v>52922</v>
      </c>
    </row>
    <row r="3925" spans="40:45" x14ac:dyDescent="0.25">
      <c r="AN3925" s="106" t="s">
        <v>1146</v>
      </c>
      <c r="AO3925" s="106" t="s">
        <v>1174</v>
      </c>
      <c r="AP3925" s="106"/>
      <c r="AQ3925" s="106" t="s">
        <v>1037</v>
      </c>
      <c r="AR3925" s="106" t="s">
        <v>1087</v>
      </c>
      <c r="AS3925" s="106">
        <v>3086</v>
      </c>
    </row>
    <row r="3926" spans="40:45" x14ac:dyDescent="0.25">
      <c r="AN3926" s="106" t="s">
        <v>1146</v>
      </c>
      <c r="AO3926" s="106" t="s">
        <v>1174</v>
      </c>
      <c r="AP3926" s="106"/>
      <c r="AQ3926" s="106" t="s">
        <v>1038</v>
      </c>
      <c r="AR3926" s="106" t="s">
        <v>1087</v>
      </c>
      <c r="AS3926" s="106">
        <v>1443</v>
      </c>
    </row>
    <row r="3927" spans="40:45" x14ac:dyDescent="0.25">
      <c r="AN3927" s="106" t="s">
        <v>1146</v>
      </c>
      <c r="AO3927" s="106"/>
      <c r="AP3927" s="106"/>
      <c r="AQ3927" s="106" t="s">
        <v>3</v>
      </c>
      <c r="AR3927" s="106" t="s">
        <v>1087</v>
      </c>
      <c r="AS3927" s="106">
        <v>136140</v>
      </c>
    </row>
    <row r="3928" spans="40:45" x14ac:dyDescent="0.25">
      <c r="AN3928" s="106" t="s">
        <v>1146</v>
      </c>
      <c r="AO3928" s="106" t="s">
        <v>1175</v>
      </c>
      <c r="AP3928" s="106"/>
      <c r="AQ3928" s="106" t="s">
        <v>1030</v>
      </c>
      <c r="AR3928" s="106" t="s">
        <v>1087</v>
      </c>
      <c r="AS3928" s="106">
        <v>13806</v>
      </c>
    </row>
    <row r="3929" spans="40:45" x14ac:dyDescent="0.25">
      <c r="AN3929" s="106" t="s">
        <v>1146</v>
      </c>
      <c r="AO3929" s="106" t="s">
        <v>1175</v>
      </c>
      <c r="AP3929" s="106"/>
      <c r="AQ3929" s="106" t="s">
        <v>1031</v>
      </c>
      <c r="AR3929" s="106" t="s">
        <v>1087</v>
      </c>
      <c r="AS3929" s="106">
        <v>12</v>
      </c>
    </row>
    <row r="3930" spans="40:45" x14ac:dyDescent="0.25">
      <c r="AN3930" s="106" t="s">
        <v>1146</v>
      </c>
      <c r="AO3930" s="106" t="s">
        <v>1175</v>
      </c>
      <c r="AP3930" s="106"/>
      <c r="AQ3930" s="106" t="s">
        <v>1032</v>
      </c>
      <c r="AR3930" s="106" t="s">
        <v>1087</v>
      </c>
      <c r="AS3930" s="106">
        <v>14923</v>
      </c>
    </row>
    <row r="3931" spans="40:45" x14ac:dyDescent="0.25">
      <c r="AN3931" s="106" t="s">
        <v>1146</v>
      </c>
      <c r="AO3931" s="106" t="s">
        <v>1175</v>
      </c>
      <c r="AP3931" s="106"/>
      <c r="AQ3931" s="106" t="s">
        <v>1033</v>
      </c>
      <c r="AR3931" s="106" t="s">
        <v>1087</v>
      </c>
      <c r="AS3931" s="106">
        <v>10000</v>
      </c>
    </row>
    <row r="3932" spans="40:45" x14ac:dyDescent="0.25">
      <c r="AN3932" s="106" t="s">
        <v>1146</v>
      </c>
      <c r="AO3932" s="106" t="s">
        <v>1175</v>
      </c>
      <c r="AP3932" s="106"/>
      <c r="AQ3932" s="106" t="s">
        <v>1034</v>
      </c>
      <c r="AR3932" s="106" t="s">
        <v>1087</v>
      </c>
      <c r="AS3932" s="106">
        <v>180</v>
      </c>
    </row>
    <row r="3933" spans="40:45" x14ac:dyDescent="0.25">
      <c r="AN3933" s="106" t="s">
        <v>1146</v>
      </c>
      <c r="AO3933" s="106" t="s">
        <v>1175</v>
      </c>
      <c r="AP3933" s="106"/>
      <c r="AQ3933" s="106" t="s">
        <v>1035</v>
      </c>
      <c r="AR3933" s="106" t="s">
        <v>1087</v>
      </c>
      <c r="AS3933" s="106">
        <v>14296</v>
      </c>
    </row>
    <row r="3934" spans="40:45" x14ac:dyDescent="0.25">
      <c r="AN3934" s="106" t="s">
        <v>1146</v>
      </c>
      <c r="AO3934" s="106" t="s">
        <v>1175</v>
      </c>
      <c r="AP3934" s="106"/>
      <c r="AQ3934" s="106" t="s">
        <v>1036</v>
      </c>
      <c r="AR3934" s="106" t="s">
        <v>1087</v>
      </c>
      <c r="AS3934" s="106">
        <v>24306</v>
      </c>
    </row>
    <row r="3935" spans="40:45" x14ac:dyDescent="0.25">
      <c r="AN3935" s="106" t="s">
        <v>1146</v>
      </c>
      <c r="AO3935" s="106" t="s">
        <v>1175</v>
      </c>
      <c r="AP3935" s="106"/>
      <c r="AQ3935" s="106" t="s">
        <v>1038</v>
      </c>
      <c r="AR3935" s="106" t="s">
        <v>1087</v>
      </c>
      <c r="AS3935" s="106">
        <v>1424</v>
      </c>
    </row>
    <row r="3936" spans="40:45" x14ac:dyDescent="0.25">
      <c r="AN3936" s="106" t="s">
        <v>1146</v>
      </c>
      <c r="AO3936" s="106"/>
      <c r="AP3936" s="106"/>
      <c r="AQ3936" s="106" t="s">
        <v>3</v>
      </c>
      <c r="AR3936" s="106" t="s">
        <v>1087</v>
      </c>
      <c r="AS3936" s="106">
        <v>78946</v>
      </c>
    </row>
    <row r="3937" spans="40:45" x14ac:dyDescent="0.25">
      <c r="AN3937" s="106" t="s">
        <v>1146</v>
      </c>
      <c r="AO3937" s="106" t="s">
        <v>1176</v>
      </c>
      <c r="AP3937" s="106"/>
      <c r="AQ3937" s="106" t="s">
        <v>1030</v>
      </c>
      <c r="AR3937" s="106" t="s">
        <v>1087</v>
      </c>
      <c r="AS3937" s="106">
        <v>1251</v>
      </c>
    </row>
    <row r="3938" spans="40:45" x14ac:dyDescent="0.25">
      <c r="AN3938" s="106" t="s">
        <v>1146</v>
      </c>
      <c r="AO3938" s="106" t="s">
        <v>1176</v>
      </c>
      <c r="AP3938" s="106"/>
      <c r="AQ3938" s="106" t="s">
        <v>1031</v>
      </c>
      <c r="AR3938" s="106" t="s">
        <v>1087</v>
      </c>
      <c r="AS3938" s="106">
        <v>400</v>
      </c>
    </row>
    <row r="3939" spans="40:45" x14ac:dyDescent="0.25">
      <c r="AN3939" s="106" t="s">
        <v>1146</v>
      </c>
      <c r="AO3939" s="106" t="s">
        <v>1176</v>
      </c>
      <c r="AP3939" s="106"/>
      <c r="AQ3939" s="106" t="s">
        <v>1036</v>
      </c>
      <c r="AR3939" s="106" t="s">
        <v>1087</v>
      </c>
      <c r="AS3939" s="106">
        <v>2515</v>
      </c>
    </row>
    <row r="3940" spans="40:45" x14ac:dyDescent="0.25">
      <c r="AN3940" s="106" t="s">
        <v>1146</v>
      </c>
      <c r="AO3940" s="106" t="s">
        <v>1176</v>
      </c>
      <c r="AP3940" s="106"/>
      <c r="AQ3940" s="106" t="s">
        <v>1038</v>
      </c>
      <c r="AR3940" s="106" t="s">
        <v>1087</v>
      </c>
      <c r="AS3940" s="106">
        <v>4635</v>
      </c>
    </row>
    <row r="3941" spans="40:45" x14ac:dyDescent="0.25">
      <c r="AN3941" s="106" t="s">
        <v>1146</v>
      </c>
      <c r="AO3941" s="106"/>
      <c r="AP3941" s="106"/>
      <c r="AQ3941" s="106" t="s">
        <v>3</v>
      </c>
      <c r="AR3941" s="106" t="s">
        <v>1087</v>
      </c>
      <c r="AS3941" s="106">
        <v>8802</v>
      </c>
    </row>
    <row r="3942" spans="40:45" x14ac:dyDescent="0.25">
      <c r="AN3942" s="106" t="s">
        <v>1146</v>
      </c>
      <c r="AO3942" s="106" t="s">
        <v>1177</v>
      </c>
      <c r="AP3942" s="106"/>
      <c r="AQ3942" s="106" t="s">
        <v>1030</v>
      </c>
      <c r="AR3942" s="106" t="s">
        <v>1087</v>
      </c>
      <c r="AS3942" s="106">
        <v>1543</v>
      </c>
    </row>
    <row r="3943" spans="40:45" x14ac:dyDescent="0.25">
      <c r="AN3943" s="106" t="s">
        <v>1146</v>
      </c>
      <c r="AO3943" s="106"/>
      <c r="AP3943" s="106"/>
      <c r="AQ3943" s="106" t="s">
        <v>3</v>
      </c>
      <c r="AR3943" s="106" t="s">
        <v>1087</v>
      </c>
      <c r="AS3943" s="106">
        <v>1543</v>
      </c>
    </row>
    <row r="3944" spans="40:45" x14ac:dyDescent="0.25">
      <c r="AN3944" s="106" t="s">
        <v>1146</v>
      </c>
      <c r="AO3944" s="106" t="s">
        <v>1178</v>
      </c>
      <c r="AP3944" s="106"/>
      <c r="AQ3944" s="106" t="s">
        <v>1030</v>
      </c>
      <c r="AR3944" s="106" t="s">
        <v>1087</v>
      </c>
      <c r="AS3944" s="106">
        <v>21</v>
      </c>
    </row>
    <row r="3945" spans="40:45" x14ac:dyDescent="0.25">
      <c r="AN3945" s="106" t="s">
        <v>1146</v>
      </c>
      <c r="AO3945" s="106" t="s">
        <v>1178</v>
      </c>
      <c r="AP3945" s="106"/>
      <c r="AQ3945" s="106" t="s">
        <v>1031</v>
      </c>
      <c r="AR3945" s="106" t="s">
        <v>1087</v>
      </c>
      <c r="AS3945" s="106">
        <v>9</v>
      </c>
    </row>
    <row r="3946" spans="40:45" x14ac:dyDescent="0.25">
      <c r="AN3946" s="106" t="s">
        <v>1146</v>
      </c>
      <c r="AO3946" s="106" t="s">
        <v>1178</v>
      </c>
      <c r="AP3946" s="106"/>
      <c r="AQ3946" s="106" t="s">
        <v>1032</v>
      </c>
      <c r="AR3946" s="106" t="s">
        <v>1087</v>
      </c>
      <c r="AS3946" s="106">
        <v>33</v>
      </c>
    </row>
    <row r="3947" spans="40:45" x14ac:dyDescent="0.25">
      <c r="AN3947" s="106" t="s">
        <v>1146</v>
      </c>
      <c r="AO3947" s="106" t="s">
        <v>1178</v>
      </c>
      <c r="AP3947" s="106"/>
      <c r="AQ3947" s="106" t="s">
        <v>1033</v>
      </c>
      <c r="AR3947" s="106" t="s">
        <v>1087</v>
      </c>
      <c r="AS3947" s="106">
        <v>2</v>
      </c>
    </row>
    <row r="3948" spans="40:45" x14ac:dyDescent="0.25">
      <c r="AN3948" s="106" t="s">
        <v>1146</v>
      </c>
      <c r="AO3948" s="106" t="s">
        <v>1178</v>
      </c>
      <c r="AP3948" s="106"/>
      <c r="AQ3948" s="106" t="s">
        <v>1034</v>
      </c>
      <c r="AR3948" s="106" t="s">
        <v>1087</v>
      </c>
      <c r="AS3948" s="106">
        <v>268</v>
      </c>
    </row>
    <row r="3949" spans="40:45" x14ac:dyDescent="0.25">
      <c r="AN3949" s="106" t="s">
        <v>1146</v>
      </c>
      <c r="AO3949" s="106" t="s">
        <v>1178</v>
      </c>
      <c r="AP3949" s="106"/>
      <c r="AQ3949" s="106" t="s">
        <v>1036</v>
      </c>
      <c r="AR3949" s="106" t="s">
        <v>1087</v>
      </c>
      <c r="AS3949" s="106">
        <v>3</v>
      </c>
    </row>
    <row r="3950" spans="40:45" x14ac:dyDescent="0.25">
      <c r="AN3950" s="106" t="s">
        <v>1146</v>
      </c>
      <c r="AO3950" s="106" t="s">
        <v>1178</v>
      </c>
      <c r="AP3950" s="106"/>
      <c r="AQ3950" s="106" t="s">
        <v>1038</v>
      </c>
      <c r="AR3950" s="106" t="s">
        <v>1087</v>
      </c>
      <c r="AS3950" s="106">
        <v>250</v>
      </c>
    </row>
    <row r="3951" spans="40:45" x14ac:dyDescent="0.25">
      <c r="AN3951" s="106" t="s">
        <v>1146</v>
      </c>
      <c r="AO3951" s="106"/>
      <c r="AP3951" s="106"/>
      <c r="AQ3951" s="106" t="s">
        <v>3</v>
      </c>
      <c r="AR3951" s="106" t="s">
        <v>1087</v>
      </c>
      <c r="AS3951" s="106">
        <v>587</v>
      </c>
    </row>
    <row r="3952" spans="40:45" x14ac:dyDescent="0.25">
      <c r="AN3952" s="106" t="s">
        <v>1147</v>
      </c>
      <c r="AO3952" s="106" t="s">
        <v>1040</v>
      </c>
      <c r="AP3952" s="106"/>
      <c r="AQ3952" s="106" t="s">
        <v>1030</v>
      </c>
      <c r="AR3952" s="106" t="s">
        <v>1087</v>
      </c>
      <c r="AS3952" s="106">
        <v>792</v>
      </c>
    </row>
    <row r="3953" spans="40:45" x14ac:dyDescent="0.25">
      <c r="AN3953" s="106" t="s">
        <v>1147</v>
      </c>
      <c r="AO3953" s="106" t="s">
        <v>1040</v>
      </c>
      <c r="AP3953" s="106"/>
      <c r="AQ3953" s="106" t="s">
        <v>1031</v>
      </c>
      <c r="AR3953" s="106" t="s">
        <v>1087</v>
      </c>
      <c r="AS3953" s="106">
        <v>1</v>
      </c>
    </row>
    <row r="3954" spans="40:45" x14ac:dyDescent="0.25">
      <c r="AN3954" s="106" t="s">
        <v>1147</v>
      </c>
      <c r="AO3954" s="106" t="s">
        <v>1040</v>
      </c>
      <c r="AP3954" s="106"/>
      <c r="AQ3954" s="106" t="s">
        <v>1033</v>
      </c>
      <c r="AR3954" s="106" t="s">
        <v>1087</v>
      </c>
      <c r="AS3954" s="106">
        <v>79</v>
      </c>
    </row>
    <row r="3955" spans="40:45" x14ac:dyDescent="0.25">
      <c r="AN3955" s="106" t="s">
        <v>1147</v>
      </c>
      <c r="AO3955" s="106" t="s">
        <v>1040</v>
      </c>
      <c r="AP3955" s="106"/>
      <c r="AQ3955" s="106" t="s">
        <v>1034</v>
      </c>
      <c r="AR3955" s="106" t="s">
        <v>1087</v>
      </c>
      <c r="AS3955" s="106">
        <v>2144</v>
      </c>
    </row>
    <row r="3956" spans="40:45" x14ac:dyDescent="0.25">
      <c r="AN3956" s="106" t="s">
        <v>1147</v>
      </c>
      <c r="AO3956" s="106" t="s">
        <v>1040</v>
      </c>
      <c r="AP3956" s="106"/>
      <c r="AQ3956" s="106" t="s">
        <v>1035</v>
      </c>
      <c r="AR3956" s="106" t="s">
        <v>1087</v>
      </c>
      <c r="AS3956" s="106">
        <v>2726</v>
      </c>
    </row>
    <row r="3957" spans="40:45" x14ac:dyDescent="0.25">
      <c r="AN3957" s="106" t="s">
        <v>1147</v>
      </c>
      <c r="AO3957" s="106" t="s">
        <v>1040</v>
      </c>
      <c r="AP3957" s="106"/>
      <c r="AQ3957" s="106" t="s">
        <v>1036</v>
      </c>
      <c r="AR3957" s="106" t="s">
        <v>1087</v>
      </c>
      <c r="AS3957" s="106">
        <v>1411</v>
      </c>
    </row>
    <row r="3958" spans="40:45" x14ac:dyDescent="0.25">
      <c r="AN3958" s="106" t="s">
        <v>1147</v>
      </c>
      <c r="AO3958" s="106" t="s">
        <v>1040</v>
      </c>
      <c r="AP3958" s="106"/>
      <c r="AQ3958" s="106" t="s">
        <v>1037</v>
      </c>
      <c r="AR3958" s="106" t="s">
        <v>1087</v>
      </c>
      <c r="AS3958" s="106">
        <v>155</v>
      </c>
    </row>
    <row r="3959" spans="40:45" x14ac:dyDescent="0.25">
      <c r="AN3959" s="106" t="s">
        <v>1147</v>
      </c>
      <c r="AO3959" s="106" t="s">
        <v>1040</v>
      </c>
      <c r="AP3959" s="106"/>
      <c r="AQ3959" s="106" t="s">
        <v>1038</v>
      </c>
      <c r="AR3959" s="106" t="s">
        <v>1087</v>
      </c>
      <c r="AS3959" s="106">
        <v>2166</v>
      </c>
    </row>
    <row r="3960" spans="40:45" x14ac:dyDescent="0.25">
      <c r="AN3960" s="106" t="s">
        <v>1147</v>
      </c>
      <c r="AO3960" s="106"/>
      <c r="AP3960" s="106"/>
      <c r="AQ3960" s="106" t="s">
        <v>3</v>
      </c>
      <c r="AR3960" s="106" t="s">
        <v>1087</v>
      </c>
      <c r="AS3960" s="106">
        <v>9472</v>
      </c>
    </row>
    <row r="3961" spans="40:45" x14ac:dyDescent="0.25">
      <c r="AN3961" s="106" t="s">
        <v>1147</v>
      </c>
      <c r="AO3961" s="106" t="s">
        <v>1174</v>
      </c>
      <c r="AP3961" s="106"/>
      <c r="AQ3961" s="106" t="s">
        <v>1030</v>
      </c>
      <c r="AR3961" s="106" t="s">
        <v>1087</v>
      </c>
      <c r="AS3961" s="106">
        <v>150</v>
      </c>
    </row>
    <row r="3962" spans="40:45" x14ac:dyDescent="0.25">
      <c r="AN3962" s="106" t="s">
        <v>1147</v>
      </c>
      <c r="AO3962" s="106" t="s">
        <v>1174</v>
      </c>
      <c r="AP3962" s="106"/>
      <c r="AQ3962" s="106" t="s">
        <v>1033</v>
      </c>
      <c r="AR3962" s="106" t="s">
        <v>1087</v>
      </c>
      <c r="AS3962" s="106">
        <v>63</v>
      </c>
    </row>
    <row r="3963" spans="40:45" x14ac:dyDescent="0.25">
      <c r="AN3963" s="106" t="s">
        <v>1147</v>
      </c>
      <c r="AO3963" s="106" t="s">
        <v>1174</v>
      </c>
      <c r="AP3963" s="106"/>
      <c r="AQ3963" s="106" t="s">
        <v>1034</v>
      </c>
      <c r="AR3963" s="106" t="s">
        <v>1087</v>
      </c>
      <c r="AS3963" s="106">
        <v>1340</v>
      </c>
    </row>
    <row r="3964" spans="40:45" x14ac:dyDescent="0.25">
      <c r="AN3964" s="106" t="s">
        <v>1147</v>
      </c>
      <c r="AO3964" s="106" t="s">
        <v>1174</v>
      </c>
      <c r="AP3964" s="106"/>
      <c r="AQ3964" s="106" t="s">
        <v>1035</v>
      </c>
      <c r="AR3964" s="106" t="s">
        <v>1087</v>
      </c>
      <c r="AS3964" s="106">
        <v>1130</v>
      </c>
    </row>
    <row r="3965" spans="40:45" x14ac:dyDescent="0.25">
      <c r="AN3965" s="106" t="s">
        <v>1147</v>
      </c>
      <c r="AO3965" s="106" t="s">
        <v>1174</v>
      </c>
      <c r="AP3965" s="106"/>
      <c r="AQ3965" s="106" t="s">
        <v>1036</v>
      </c>
      <c r="AR3965" s="106" t="s">
        <v>1087</v>
      </c>
      <c r="AS3965" s="106">
        <v>537</v>
      </c>
    </row>
    <row r="3966" spans="40:45" x14ac:dyDescent="0.25">
      <c r="AN3966" s="106" t="s">
        <v>1147</v>
      </c>
      <c r="AO3966" s="106" t="s">
        <v>1174</v>
      </c>
      <c r="AP3966" s="106"/>
      <c r="AQ3966" s="106" t="s">
        <v>1037</v>
      </c>
      <c r="AR3966" s="106" t="s">
        <v>1087</v>
      </c>
      <c r="AS3966" s="106">
        <v>140</v>
      </c>
    </row>
    <row r="3967" spans="40:45" x14ac:dyDescent="0.25">
      <c r="AN3967" s="106" t="s">
        <v>1147</v>
      </c>
      <c r="AO3967" s="106" t="s">
        <v>1174</v>
      </c>
      <c r="AP3967" s="106"/>
      <c r="AQ3967" s="106" t="s">
        <v>1038</v>
      </c>
      <c r="AR3967" s="106" t="s">
        <v>1087</v>
      </c>
      <c r="AS3967" s="106">
        <v>274</v>
      </c>
    </row>
    <row r="3968" spans="40:45" x14ac:dyDescent="0.25">
      <c r="AN3968" s="106" t="s">
        <v>1147</v>
      </c>
      <c r="AO3968" s="106"/>
      <c r="AP3968" s="106"/>
      <c r="AQ3968" s="106" t="s">
        <v>3</v>
      </c>
      <c r="AR3968" s="106" t="s">
        <v>1087</v>
      </c>
      <c r="AS3968" s="106">
        <v>3635</v>
      </c>
    </row>
    <row r="3969" spans="40:45" x14ac:dyDescent="0.25">
      <c r="AN3969" s="106" t="s">
        <v>1147</v>
      </c>
      <c r="AO3969" s="106" t="s">
        <v>1175</v>
      </c>
      <c r="AP3969" s="106"/>
      <c r="AQ3969" s="106" t="s">
        <v>1030</v>
      </c>
      <c r="AR3969" s="106" t="s">
        <v>1087</v>
      </c>
      <c r="AS3969" s="106">
        <v>65</v>
      </c>
    </row>
    <row r="3970" spans="40:45" x14ac:dyDescent="0.25">
      <c r="AN3970" s="106" t="s">
        <v>1147</v>
      </c>
      <c r="AO3970" s="106" t="s">
        <v>1175</v>
      </c>
      <c r="AP3970" s="106"/>
      <c r="AQ3970" s="106" t="s">
        <v>1031</v>
      </c>
      <c r="AR3970" s="106" t="s">
        <v>1087</v>
      </c>
      <c r="AS3970" s="106">
        <v>1</v>
      </c>
    </row>
    <row r="3971" spans="40:45" x14ac:dyDescent="0.25">
      <c r="AN3971" s="106" t="s">
        <v>1147</v>
      </c>
      <c r="AO3971" s="106" t="s">
        <v>1175</v>
      </c>
      <c r="AP3971" s="106"/>
      <c r="AQ3971" s="106" t="s">
        <v>1033</v>
      </c>
      <c r="AR3971" s="106" t="s">
        <v>1087</v>
      </c>
      <c r="AS3971" s="106">
        <v>12</v>
      </c>
    </row>
    <row r="3972" spans="40:45" x14ac:dyDescent="0.25">
      <c r="AN3972" s="106" t="s">
        <v>1147</v>
      </c>
      <c r="AO3972" s="106" t="s">
        <v>1175</v>
      </c>
      <c r="AP3972" s="106"/>
      <c r="AQ3972" s="106" t="s">
        <v>1034</v>
      </c>
      <c r="AR3972" s="106" t="s">
        <v>1087</v>
      </c>
      <c r="AS3972" s="106">
        <v>207</v>
      </c>
    </row>
    <row r="3973" spans="40:45" x14ac:dyDescent="0.25">
      <c r="AN3973" s="106" t="s">
        <v>1147</v>
      </c>
      <c r="AO3973" s="106" t="s">
        <v>1175</v>
      </c>
      <c r="AP3973" s="106"/>
      <c r="AQ3973" s="106" t="s">
        <v>1035</v>
      </c>
      <c r="AR3973" s="106" t="s">
        <v>1087</v>
      </c>
      <c r="AS3973" s="106">
        <v>1594</v>
      </c>
    </row>
    <row r="3974" spans="40:45" x14ac:dyDescent="0.25">
      <c r="AN3974" s="106" t="s">
        <v>1147</v>
      </c>
      <c r="AO3974" s="106" t="s">
        <v>1175</v>
      </c>
      <c r="AP3974" s="106"/>
      <c r="AQ3974" s="106" t="s">
        <v>1036</v>
      </c>
      <c r="AR3974" s="106" t="s">
        <v>1087</v>
      </c>
      <c r="AS3974" s="106">
        <v>30</v>
      </c>
    </row>
    <row r="3975" spans="40:45" x14ac:dyDescent="0.25">
      <c r="AN3975" s="106" t="s">
        <v>1147</v>
      </c>
      <c r="AO3975" s="106" t="s">
        <v>1175</v>
      </c>
      <c r="AP3975" s="106"/>
      <c r="AQ3975" s="106" t="s">
        <v>1038</v>
      </c>
      <c r="AR3975" s="106" t="s">
        <v>1087</v>
      </c>
      <c r="AS3975" s="106">
        <v>888</v>
      </c>
    </row>
    <row r="3976" spans="40:45" x14ac:dyDescent="0.25">
      <c r="AN3976" s="106" t="s">
        <v>1147</v>
      </c>
      <c r="AO3976" s="106"/>
      <c r="AP3976" s="106"/>
      <c r="AQ3976" s="106" t="s">
        <v>3</v>
      </c>
      <c r="AR3976" s="106" t="s">
        <v>1087</v>
      </c>
      <c r="AS3976" s="106">
        <v>2796</v>
      </c>
    </row>
    <row r="3977" spans="40:45" x14ac:dyDescent="0.25">
      <c r="AN3977" s="106" t="s">
        <v>1147</v>
      </c>
      <c r="AO3977" s="106" t="s">
        <v>1176</v>
      </c>
      <c r="AP3977" s="106"/>
      <c r="AQ3977" s="106" t="s">
        <v>1030</v>
      </c>
      <c r="AR3977" s="106" t="s">
        <v>1087</v>
      </c>
      <c r="AS3977" s="106">
        <v>576</v>
      </c>
    </row>
    <row r="3978" spans="40:45" x14ac:dyDescent="0.25">
      <c r="AN3978" s="106" t="s">
        <v>1147</v>
      </c>
      <c r="AO3978" s="106" t="s">
        <v>1176</v>
      </c>
      <c r="AP3978" s="106"/>
      <c r="AQ3978" s="106" t="s">
        <v>1034</v>
      </c>
      <c r="AR3978" s="106" t="s">
        <v>1087</v>
      </c>
      <c r="AS3978" s="106">
        <v>81</v>
      </c>
    </row>
    <row r="3979" spans="40:45" x14ac:dyDescent="0.25">
      <c r="AN3979" s="106" t="s">
        <v>1147</v>
      </c>
      <c r="AO3979" s="106" t="s">
        <v>1176</v>
      </c>
      <c r="AP3979" s="106"/>
      <c r="AQ3979" s="106" t="s">
        <v>1035</v>
      </c>
      <c r="AR3979" s="106" t="s">
        <v>1087</v>
      </c>
      <c r="AS3979" s="106">
        <v>2</v>
      </c>
    </row>
    <row r="3980" spans="40:45" x14ac:dyDescent="0.25">
      <c r="AN3980" s="106" t="s">
        <v>1147</v>
      </c>
      <c r="AO3980" s="106" t="s">
        <v>1176</v>
      </c>
      <c r="AP3980" s="106"/>
      <c r="AQ3980" s="106" t="s">
        <v>1036</v>
      </c>
      <c r="AR3980" s="106" t="s">
        <v>1087</v>
      </c>
      <c r="AS3980" s="106">
        <v>844</v>
      </c>
    </row>
    <row r="3981" spans="40:45" x14ac:dyDescent="0.25">
      <c r="AN3981" s="106" t="s">
        <v>1147</v>
      </c>
      <c r="AO3981" s="106" t="s">
        <v>1176</v>
      </c>
      <c r="AP3981" s="106"/>
      <c r="AQ3981" s="106" t="s">
        <v>1038</v>
      </c>
      <c r="AR3981" s="106" t="s">
        <v>1087</v>
      </c>
      <c r="AS3981" s="106">
        <v>990</v>
      </c>
    </row>
    <row r="3982" spans="40:45" x14ac:dyDescent="0.25">
      <c r="AN3982" s="106" t="s">
        <v>1147</v>
      </c>
      <c r="AO3982" s="106"/>
      <c r="AP3982" s="106"/>
      <c r="AQ3982" s="106" t="s">
        <v>3</v>
      </c>
      <c r="AR3982" s="106" t="s">
        <v>1087</v>
      </c>
      <c r="AS3982" s="106">
        <v>2494</v>
      </c>
    </row>
    <row r="3983" spans="40:45" x14ac:dyDescent="0.25">
      <c r="AN3983" s="106" t="s">
        <v>1147</v>
      </c>
      <c r="AO3983" s="106" t="s">
        <v>1178</v>
      </c>
      <c r="AP3983" s="106"/>
      <c r="AQ3983" s="106" t="s">
        <v>1033</v>
      </c>
      <c r="AR3983" s="106" t="s">
        <v>1087</v>
      </c>
      <c r="AS3983" s="106">
        <v>4</v>
      </c>
    </row>
    <row r="3984" spans="40:45" x14ac:dyDescent="0.25">
      <c r="AN3984" s="106" t="s">
        <v>1147</v>
      </c>
      <c r="AO3984" s="106" t="s">
        <v>1178</v>
      </c>
      <c r="AP3984" s="106"/>
      <c r="AQ3984" s="106" t="s">
        <v>1034</v>
      </c>
      <c r="AR3984" s="106" t="s">
        <v>1087</v>
      </c>
      <c r="AS3984" s="106">
        <v>515</v>
      </c>
    </row>
    <row r="3985" spans="40:45" x14ac:dyDescent="0.25">
      <c r="AN3985" s="106" t="s">
        <v>1147</v>
      </c>
      <c r="AO3985" s="106" t="s">
        <v>1178</v>
      </c>
      <c r="AP3985" s="106"/>
      <c r="AQ3985" s="106" t="s">
        <v>1036</v>
      </c>
      <c r="AR3985" s="106" t="s">
        <v>1087</v>
      </c>
      <c r="AS3985" s="106">
        <v>1</v>
      </c>
    </row>
    <row r="3986" spans="40:45" x14ac:dyDescent="0.25">
      <c r="AN3986" s="106" t="s">
        <v>1147</v>
      </c>
      <c r="AO3986" s="106" t="s">
        <v>1178</v>
      </c>
      <c r="AP3986" s="106"/>
      <c r="AQ3986" s="106" t="s">
        <v>1037</v>
      </c>
      <c r="AR3986" s="106" t="s">
        <v>1087</v>
      </c>
      <c r="AS3986" s="106">
        <v>14</v>
      </c>
    </row>
    <row r="3987" spans="40:45" x14ac:dyDescent="0.25">
      <c r="AN3987" s="106" t="s">
        <v>1147</v>
      </c>
      <c r="AO3987" s="106" t="s">
        <v>1178</v>
      </c>
      <c r="AP3987" s="106"/>
      <c r="AQ3987" s="106" t="s">
        <v>1038</v>
      </c>
      <c r="AR3987" s="106" t="s">
        <v>1087</v>
      </c>
      <c r="AS3987" s="106">
        <v>14</v>
      </c>
    </row>
    <row r="3988" spans="40:45" x14ac:dyDescent="0.25">
      <c r="AN3988" s="106" t="s">
        <v>1147</v>
      </c>
      <c r="AO3988" s="106"/>
      <c r="AP3988" s="106"/>
      <c r="AQ3988" s="106" t="s">
        <v>3</v>
      </c>
      <c r="AR3988" s="106" t="s">
        <v>1087</v>
      </c>
      <c r="AS3988" s="106">
        <v>548</v>
      </c>
    </row>
    <row r="3989" spans="40:45" x14ac:dyDescent="0.25">
      <c r="AN3989" s="106" t="s">
        <v>1009</v>
      </c>
      <c r="AO3989" s="106" t="s">
        <v>1040</v>
      </c>
      <c r="AP3989" s="106"/>
      <c r="AQ3989" s="106" t="s">
        <v>1030</v>
      </c>
      <c r="AR3989" s="106" t="s">
        <v>1087</v>
      </c>
      <c r="AS3989" s="106">
        <v>216486</v>
      </c>
    </row>
    <row r="3990" spans="40:45" x14ac:dyDescent="0.25">
      <c r="AN3990" s="106" t="s">
        <v>1009</v>
      </c>
      <c r="AO3990" s="106" t="s">
        <v>1040</v>
      </c>
      <c r="AP3990" s="106"/>
      <c r="AQ3990" s="106" t="s">
        <v>1031</v>
      </c>
      <c r="AR3990" s="106" t="s">
        <v>1087</v>
      </c>
      <c r="AS3990" s="106">
        <v>1975</v>
      </c>
    </row>
    <row r="3991" spans="40:45" x14ac:dyDescent="0.25">
      <c r="AN3991" s="106" t="s">
        <v>1009</v>
      </c>
      <c r="AO3991" s="106" t="s">
        <v>1040</v>
      </c>
      <c r="AP3991" s="106"/>
      <c r="AQ3991" s="106" t="s">
        <v>1032</v>
      </c>
      <c r="AR3991" s="106" t="s">
        <v>1087</v>
      </c>
      <c r="AS3991" s="106">
        <v>66982</v>
      </c>
    </row>
    <row r="3992" spans="40:45" x14ac:dyDescent="0.25">
      <c r="AN3992" s="106" t="s">
        <v>1009</v>
      </c>
      <c r="AO3992" s="106" t="s">
        <v>1040</v>
      </c>
      <c r="AP3992" s="106"/>
      <c r="AQ3992" s="106" t="s">
        <v>1033</v>
      </c>
      <c r="AR3992" s="106" t="s">
        <v>1087</v>
      </c>
      <c r="AS3992" s="106">
        <v>93777</v>
      </c>
    </row>
    <row r="3993" spans="40:45" x14ac:dyDescent="0.25">
      <c r="AN3993" s="106" t="s">
        <v>1009</v>
      </c>
      <c r="AO3993" s="106" t="s">
        <v>1040</v>
      </c>
      <c r="AP3993" s="106"/>
      <c r="AQ3993" s="106" t="s">
        <v>1035</v>
      </c>
      <c r="AR3993" s="106" t="s">
        <v>1087</v>
      </c>
      <c r="AS3993" s="106">
        <v>65612</v>
      </c>
    </row>
    <row r="3994" spans="40:45" x14ac:dyDescent="0.25">
      <c r="AN3994" s="106" t="s">
        <v>1009</v>
      </c>
      <c r="AO3994" s="106" t="s">
        <v>1040</v>
      </c>
      <c r="AP3994" s="106"/>
      <c r="AQ3994" s="106" t="s">
        <v>1036</v>
      </c>
      <c r="AR3994" s="106" t="s">
        <v>1087</v>
      </c>
      <c r="AS3994" s="106">
        <v>328</v>
      </c>
    </row>
    <row r="3995" spans="40:45" x14ac:dyDescent="0.25">
      <c r="AN3995" s="106" t="s">
        <v>1009</v>
      </c>
      <c r="AO3995" s="106" t="s">
        <v>1040</v>
      </c>
      <c r="AP3995" s="106"/>
      <c r="AQ3995" s="106" t="s">
        <v>1037</v>
      </c>
      <c r="AR3995" s="106" t="s">
        <v>1087</v>
      </c>
      <c r="AS3995" s="106">
        <v>50</v>
      </c>
    </row>
    <row r="3996" spans="40:45" x14ac:dyDescent="0.25">
      <c r="AN3996" s="106" t="s">
        <v>1009</v>
      </c>
      <c r="AO3996" s="106" t="s">
        <v>1040</v>
      </c>
      <c r="AP3996" s="106"/>
      <c r="AQ3996" s="106" t="s">
        <v>1038</v>
      </c>
      <c r="AR3996" s="106" t="s">
        <v>1087</v>
      </c>
      <c r="AS3996" s="106">
        <v>157676</v>
      </c>
    </row>
    <row r="3997" spans="40:45" x14ac:dyDescent="0.25">
      <c r="AN3997" s="106" t="s">
        <v>1009</v>
      </c>
      <c r="AO3997" s="106"/>
      <c r="AP3997" s="106"/>
      <c r="AQ3997" s="106" t="s">
        <v>3</v>
      </c>
      <c r="AR3997" s="106" t="s">
        <v>1087</v>
      </c>
      <c r="AS3997" s="106">
        <v>602886</v>
      </c>
    </row>
    <row r="3998" spans="40:45" x14ac:dyDescent="0.25">
      <c r="AN3998" s="106" t="s">
        <v>1009</v>
      </c>
      <c r="AO3998" s="106" t="s">
        <v>1174</v>
      </c>
      <c r="AP3998" s="106"/>
      <c r="AQ3998" s="106" t="s">
        <v>1030</v>
      </c>
      <c r="AR3998" s="106" t="s">
        <v>1087</v>
      </c>
      <c r="AS3998" s="106">
        <v>161801</v>
      </c>
    </row>
    <row r="3999" spans="40:45" x14ac:dyDescent="0.25">
      <c r="AN3999" s="106" t="s">
        <v>1009</v>
      </c>
      <c r="AO3999" s="106" t="s">
        <v>1174</v>
      </c>
      <c r="AP3999" s="106"/>
      <c r="AQ3999" s="106" t="s">
        <v>1031</v>
      </c>
      <c r="AR3999" s="106" t="s">
        <v>1087</v>
      </c>
      <c r="AS3999" s="106">
        <v>1954</v>
      </c>
    </row>
    <row r="4000" spans="40:45" x14ac:dyDescent="0.25">
      <c r="AN4000" s="106" t="s">
        <v>1009</v>
      </c>
      <c r="AO4000" s="106" t="s">
        <v>1174</v>
      </c>
      <c r="AP4000" s="106"/>
      <c r="AQ4000" s="106" t="s">
        <v>1032</v>
      </c>
      <c r="AR4000" s="106" t="s">
        <v>1087</v>
      </c>
      <c r="AS4000" s="106">
        <v>55442</v>
      </c>
    </row>
    <row r="4001" spans="40:45" x14ac:dyDescent="0.25">
      <c r="AN4001" s="106" t="s">
        <v>1009</v>
      </c>
      <c r="AO4001" s="106" t="s">
        <v>1174</v>
      </c>
      <c r="AP4001" s="106"/>
      <c r="AQ4001" s="106" t="s">
        <v>1033</v>
      </c>
      <c r="AR4001" s="106" t="s">
        <v>1087</v>
      </c>
      <c r="AS4001" s="106">
        <v>92870</v>
      </c>
    </row>
    <row r="4002" spans="40:45" x14ac:dyDescent="0.25">
      <c r="AN4002" s="106" t="s">
        <v>1009</v>
      </c>
      <c r="AO4002" s="106" t="s">
        <v>1174</v>
      </c>
      <c r="AP4002" s="106"/>
      <c r="AQ4002" s="106" t="s">
        <v>1035</v>
      </c>
      <c r="AR4002" s="106" t="s">
        <v>1087</v>
      </c>
      <c r="AS4002" s="106">
        <v>52494</v>
      </c>
    </row>
    <row r="4003" spans="40:45" x14ac:dyDescent="0.25">
      <c r="AN4003" s="106" t="s">
        <v>1009</v>
      </c>
      <c r="AO4003" s="106" t="s">
        <v>1174</v>
      </c>
      <c r="AP4003" s="106"/>
      <c r="AQ4003" s="106" t="s">
        <v>1036</v>
      </c>
      <c r="AR4003" s="106" t="s">
        <v>1087</v>
      </c>
      <c r="AS4003" s="106">
        <v>64</v>
      </c>
    </row>
    <row r="4004" spans="40:45" x14ac:dyDescent="0.25">
      <c r="AN4004" s="106" t="s">
        <v>1009</v>
      </c>
      <c r="AO4004" s="106" t="s">
        <v>1174</v>
      </c>
      <c r="AP4004" s="106"/>
      <c r="AQ4004" s="106" t="s">
        <v>1037</v>
      </c>
      <c r="AR4004" s="106" t="s">
        <v>1087</v>
      </c>
      <c r="AS4004" s="106">
        <v>5</v>
      </c>
    </row>
    <row r="4005" spans="40:45" x14ac:dyDescent="0.25">
      <c r="AN4005" s="106" t="s">
        <v>1009</v>
      </c>
      <c r="AO4005" s="106" t="s">
        <v>1174</v>
      </c>
      <c r="AP4005" s="106"/>
      <c r="AQ4005" s="106" t="s">
        <v>1038</v>
      </c>
      <c r="AR4005" s="106" t="s">
        <v>1087</v>
      </c>
      <c r="AS4005" s="106">
        <v>145619</v>
      </c>
    </row>
    <row r="4006" spans="40:45" x14ac:dyDescent="0.25">
      <c r="AN4006" s="106" t="s">
        <v>1009</v>
      </c>
      <c r="AO4006" s="106"/>
      <c r="AP4006" s="106"/>
      <c r="AQ4006" s="106" t="s">
        <v>3</v>
      </c>
      <c r="AR4006" s="106" t="s">
        <v>1087</v>
      </c>
      <c r="AS4006" s="106">
        <v>510247</v>
      </c>
    </row>
    <row r="4007" spans="40:45" x14ac:dyDescent="0.25">
      <c r="AN4007" s="106" t="s">
        <v>1009</v>
      </c>
      <c r="AO4007" s="106" t="s">
        <v>1175</v>
      </c>
      <c r="AP4007" s="106"/>
      <c r="AQ4007" s="106" t="s">
        <v>1030</v>
      </c>
      <c r="AR4007" s="106" t="s">
        <v>1087</v>
      </c>
      <c r="AS4007" s="106">
        <v>39299</v>
      </c>
    </row>
    <row r="4008" spans="40:45" x14ac:dyDescent="0.25">
      <c r="AN4008" s="106" t="s">
        <v>1009</v>
      </c>
      <c r="AO4008" s="106" t="s">
        <v>1175</v>
      </c>
      <c r="AP4008" s="106"/>
      <c r="AQ4008" s="106" t="s">
        <v>1031</v>
      </c>
      <c r="AR4008" s="106" t="s">
        <v>1087</v>
      </c>
      <c r="AS4008" s="106">
        <v>20</v>
      </c>
    </row>
    <row r="4009" spans="40:45" x14ac:dyDescent="0.25">
      <c r="AN4009" s="106" t="s">
        <v>1009</v>
      </c>
      <c r="AO4009" s="106" t="s">
        <v>1175</v>
      </c>
      <c r="AP4009" s="106"/>
      <c r="AQ4009" s="106" t="s">
        <v>1032</v>
      </c>
      <c r="AR4009" s="106" t="s">
        <v>1087</v>
      </c>
      <c r="AS4009" s="106">
        <v>11296</v>
      </c>
    </row>
    <row r="4010" spans="40:45" x14ac:dyDescent="0.25">
      <c r="AN4010" s="106" t="s">
        <v>1009</v>
      </c>
      <c r="AO4010" s="106" t="s">
        <v>1175</v>
      </c>
      <c r="AP4010" s="106"/>
      <c r="AQ4010" s="106" t="s">
        <v>1033</v>
      </c>
      <c r="AR4010" s="106" t="s">
        <v>1087</v>
      </c>
      <c r="AS4010" s="106">
        <v>908</v>
      </c>
    </row>
    <row r="4011" spans="40:45" x14ac:dyDescent="0.25">
      <c r="AN4011" s="106" t="s">
        <v>1009</v>
      </c>
      <c r="AO4011" s="106" t="s">
        <v>1175</v>
      </c>
      <c r="AP4011" s="106"/>
      <c r="AQ4011" s="106" t="s">
        <v>1035</v>
      </c>
      <c r="AR4011" s="106" t="s">
        <v>1087</v>
      </c>
      <c r="AS4011" s="106">
        <v>13118</v>
      </c>
    </row>
    <row r="4012" spans="40:45" x14ac:dyDescent="0.25">
      <c r="AN4012" s="106" t="s">
        <v>1009</v>
      </c>
      <c r="AO4012" s="106" t="s">
        <v>1175</v>
      </c>
      <c r="AP4012" s="106"/>
      <c r="AQ4012" s="106" t="s">
        <v>1036</v>
      </c>
      <c r="AR4012" s="106" t="s">
        <v>1087</v>
      </c>
      <c r="AS4012" s="106">
        <v>136</v>
      </c>
    </row>
    <row r="4013" spans="40:45" x14ac:dyDescent="0.25">
      <c r="AN4013" s="106" t="s">
        <v>1009</v>
      </c>
      <c r="AO4013" s="106" t="s">
        <v>1175</v>
      </c>
      <c r="AP4013" s="106"/>
      <c r="AQ4013" s="106" t="s">
        <v>1038</v>
      </c>
      <c r="AR4013" s="106" t="s">
        <v>1087</v>
      </c>
      <c r="AS4013" s="106">
        <v>9939</v>
      </c>
    </row>
    <row r="4014" spans="40:45" x14ac:dyDescent="0.25">
      <c r="AN4014" s="106" t="s">
        <v>1009</v>
      </c>
      <c r="AO4014" s="106"/>
      <c r="AP4014" s="106"/>
      <c r="AQ4014" s="106" t="s">
        <v>3</v>
      </c>
      <c r="AR4014" s="106" t="s">
        <v>1087</v>
      </c>
      <c r="AS4014" s="106">
        <v>74715</v>
      </c>
    </row>
    <row r="4015" spans="40:45" x14ac:dyDescent="0.25">
      <c r="AN4015" s="106" t="s">
        <v>1009</v>
      </c>
      <c r="AO4015" s="106" t="s">
        <v>1176</v>
      </c>
      <c r="AP4015" s="106"/>
      <c r="AQ4015" s="106" t="s">
        <v>1030</v>
      </c>
      <c r="AR4015" s="106" t="s">
        <v>1087</v>
      </c>
      <c r="AS4015" s="106">
        <v>20</v>
      </c>
    </row>
    <row r="4016" spans="40:45" x14ac:dyDescent="0.25">
      <c r="AN4016" s="106" t="s">
        <v>1009</v>
      </c>
      <c r="AO4016" s="106" t="s">
        <v>1176</v>
      </c>
      <c r="AP4016" s="106"/>
      <c r="AQ4016" s="106" t="s">
        <v>1032</v>
      </c>
      <c r="AR4016" s="106" t="s">
        <v>1087</v>
      </c>
      <c r="AS4016" s="106">
        <v>25</v>
      </c>
    </row>
    <row r="4017" spans="40:45" x14ac:dyDescent="0.25">
      <c r="AN4017" s="106" t="s">
        <v>1009</v>
      </c>
      <c r="AO4017" s="106" t="s">
        <v>1176</v>
      </c>
      <c r="AP4017" s="106"/>
      <c r="AQ4017" s="106" t="s">
        <v>1038</v>
      </c>
      <c r="AR4017" s="106" t="s">
        <v>1087</v>
      </c>
      <c r="AS4017" s="106">
        <v>1500</v>
      </c>
    </row>
    <row r="4018" spans="40:45" x14ac:dyDescent="0.25">
      <c r="AN4018" s="106" t="s">
        <v>1009</v>
      </c>
      <c r="AO4018" s="106"/>
      <c r="AP4018" s="106"/>
      <c r="AQ4018" s="106" t="s">
        <v>3</v>
      </c>
      <c r="AR4018" s="106" t="s">
        <v>1087</v>
      </c>
      <c r="AS4018" s="106">
        <v>1545</v>
      </c>
    </row>
    <row r="4019" spans="40:45" x14ac:dyDescent="0.25">
      <c r="AN4019" s="106" t="s">
        <v>1009</v>
      </c>
      <c r="AO4019" s="106" t="s">
        <v>1177</v>
      </c>
      <c r="AP4019" s="106"/>
      <c r="AQ4019" s="106" t="s">
        <v>1030</v>
      </c>
      <c r="AR4019" s="106" t="s">
        <v>1087</v>
      </c>
      <c r="AS4019" s="106">
        <v>11708</v>
      </c>
    </row>
    <row r="4020" spans="40:45" x14ac:dyDescent="0.25">
      <c r="AN4020" s="106" t="s">
        <v>1009</v>
      </c>
      <c r="AO4020" s="106"/>
      <c r="AP4020" s="106"/>
      <c r="AQ4020" s="106" t="s">
        <v>3</v>
      </c>
      <c r="AR4020" s="106" t="s">
        <v>1087</v>
      </c>
      <c r="AS4020" s="106">
        <v>11708</v>
      </c>
    </row>
    <row r="4021" spans="40:45" x14ac:dyDescent="0.25">
      <c r="AN4021" s="106" t="s">
        <v>1009</v>
      </c>
      <c r="AO4021" s="106" t="s">
        <v>1178</v>
      </c>
      <c r="AP4021" s="106"/>
      <c r="AQ4021" s="106" t="s">
        <v>1030</v>
      </c>
      <c r="AR4021" s="106" t="s">
        <v>1087</v>
      </c>
      <c r="AS4021" s="106">
        <v>3658</v>
      </c>
    </row>
    <row r="4022" spans="40:45" x14ac:dyDescent="0.25">
      <c r="AN4022" s="106" t="s">
        <v>1009</v>
      </c>
      <c r="AO4022" s="106" t="s">
        <v>1178</v>
      </c>
      <c r="AP4022" s="106"/>
      <c r="AQ4022" s="106" t="s">
        <v>1031</v>
      </c>
      <c r="AR4022" s="106" t="s">
        <v>1087</v>
      </c>
      <c r="AS4022" s="106">
        <v>2</v>
      </c>
    </row>
    <row r="4023" spans="40:45" x14ac:dyDescent="0.25">
      <c r="AN4023" s="106" t="s">
        <v>1009</v>
      </c>
      <c r="AO4023" s="106" t="s">
        <v>1178</v>
      </c>
      <c r="AP4023" s="106"/>
      <c r="AQ4023" s="106" t="s">
        <v>1032</v>
      </c>
      <c r="AR4023" s="106" t="s">
        <v>1087</v>
      </c>
      <c r="AS4023" s="106">
        <v>220</v>
      </c>
    </row>
    <row r="4024" spans="40:45" x14ac:dyDescent="0.25">
      <c r="AN4024" s="106" t="s">
        <v>1009</v>
      </c>
      <c r="AO4024" s="106" t="s">
        <v>1178</v>
      </c>
      <c r="AP4024" s="106"/>
      <c r="AQ4024" s="106" t="s">
        <v>1036</v>
      </c>
      <c r="AR4024" s="106" t="s">
        <v>1087</v>
      </c>
      <c r="AS4024" s="106">
        <v>128</v>
      </c>
    </row>
    <row r="4025" spans="40:45" x14ac:dyDescent="0.25">
      <c r="AN4025" s="106" t="s">
        <v>1009</v>
      </c>
      <c r="AO4025" s="106" t="s">
        <v>1178</v>
      </c>
      <c r="AP4025" s="106"/>
      <c r="AQ4025" s="106" t="s">
        <v>1037</v>
      </c>
      <c r="AR4025" s="106" t="s">
        <v>1087</v>
      </c>
      <c r="AS4025" s="106">
        <v>45</v>
      </c>
    </row>
    <row r="4026" spans="40:45" x14ac:dyDescent="0.25">
      <c r="AN4026" s="106" t="s">
        <v>1009</v>
      </c>
      <c r="AO4026" s="106" t="s">
        <v>1178</v>
      </c>
      <c r="AP4026" s="106"/>
      <c r="AQ4026" s="106" t="s">
        <v>1038</v>
      </c>
      <c r="AR4026" s="106" t="s">
        <v>1087</v>
      </c>
      <c r="AS4026" s="106">
        <v>617</v>
      </c>
    </row>
    <row r="4027" spans="40:45" x14ac:dyDescent="0.25">
      <c r="AN4027" s="106" t="s">
        <v>1009</v>
      </c>
      <c r="AO4027" s="106"/>
      <c r="AP4027" s="106"/>
      <c r="AQ4027" s="106" t="s">
        <v>3</v>
      </c>
      <c r="AR4027" s="106" t="s">
        <v>1087</v>
      </c>
      <c r="AS4027" s="106">
        <v>4670</v>
      </c>
    </row>
    <row r="4028" spans="40:45" x14ac:dyDescent="0.25">
      <c r="AN4028" s="106" t="s">
        <v>1150</v>
      </c>
      <c r="AO4028" s="106" t="s">
        <v>1040</v>
      </c>
      <c r="AP4028" s="106"/>
      <c r="AQ4028" s="106" t="s">
        <v>1030</v>
      </c>
      <c r="AR4028" s="106" t="s">
        <v>1087</v>
      </c>
      <c r="AS4028" s="106">
        <v>2698</v>
      </c>
    </row>
    <row r="4029" spans="40:45" x14ac:dyDescent="0.25">
      <c r="AN4029" s="106" t="s">
        <v>1150</v>
      </c>
      <c r="AO4029" s="106" t="s">
        <v>1040</v>
      </c>
      <c r="AP4029" s="106"/>
      <c r="AQ4029" s="106" t="s">
        <v>1031</v>
      </c>
      <c r="AR4029" s="106" t="s">
        <v>1087</v>
      </c>
      <c r="AS4029" s="106">
        <v>9149</v>
      </c>
    </row>
    <row r="4030" spans="40:45" x14ac:dyDescent="0.25">
      <c r="AN4030" s="106" t="s">
        <v>1150</v>
      </c>
      <c r="AO4030" s="106" t="s">
        <v>1040</v>
      </c>
      <c r="AP4030" s="106"/>
      <c r="AQ4030" s="106" t="s">
        <v>1033</v>
      </c>
      <c r="AR4030" s="106" t="s">
        <v>1087</v>
      </c>
      <c r="AS4030" s="106">
        <v>860</v>
      </c>
    </row>
    <row r="4031" spans="40:45" x14ac:dyDescent="0.25">
      <c r="AN4031" s="106" t="s">
        <v>1150</v>
      </c>
      <c r="AO4031" s="106" t="s">
        <v>1040</v>
      </c>
      <c r="AP4031" s="106"/>
      <c r="AQ4031" s="106" t="s">
        <v>1034</v>
      </c>
      <c r="AR4031" s="106" t="s">
        <v>1087</v>
      </c>
      <c r="AS4031" s="106">
        <v>13190</v>
      </c>
    </row>
    <row r="4032" spans="40:45" x14ac:dyDescent="0.25">
      <c r="AN4032" s="106" t="s">
        <v>1150</v>
      </c>
      <c r="AO4032" s="106" t="s">
        <v>1040</v>
      </c>
      <c r="AP4032" s="106"/>
      <c r="AQ4032" s="106" t="s">
        <v>1035</v>
      </c>
      <c r="AR4032" s="106" t="s">
        <v>1087</v>
      </c>
      <c r="AS4032" s="106">
        <v>12859</v>
      </c>
    </row>
    <row r="4033" spans="40:45" x14ac:dyDescent="0.25">
      <c r="AN4033" s="106" t="s">
        <v>1150</v>
      </c>
      <c r="AO4033" s="106" t="s">
        <v>1040</v>
      </c>
      <c r="AP4033" s="106"/>
      <c r="AQ4033" s="106" t="s">
        <v>1036</v>
      </c>
      <c r="AR4033" s="106" t="s">
        <v>1087</v>
      </c>
      <c r="AS4033" s="106">
        <v>6452</v>
      </c>
    </row>
    <row r="4034" spans="40:45" x14ac:dyDescent="0.25">
      <c r="AN4034" s="106" t="s">
        <v>1150</v>
      </c>
      <c r="AO4034" s="106" t="s">
        <v>1040</v>
      </c>
      <c r="AP4034" s="106"/>
      <c r="AQ4034" s="106" t="s">
        <v>1037</v>
      </c>
      <c r="AR4034" s="106" t="s">
        <v>1087</v>
      </c>
      <c r="AS4034" s="106">
        <v>10155</v>
      </c>
    </row>
    <row r="4035" spans="40:45" x14ac:dyDescent="0.25">
      <c r="AN4035" s="106" t="s">
        <v>1150</v>
      </c>
      <c r="AO4035" s="106" t="s">
        <v>1040</v>
      </c>
      <c r="AP4035" s="106"/>
      <c r="AQ4035" s="106" t="s">
        <v>1038</v>
      </c>
      <c r="AR4035" s="106" t="s">
        <v>1087</v>
      </c>
      <c r="AS4035" s="106">
        <v>18662</v>
      </c>
    </row>
    <row r="4036" spans="40:45" x14ac:dyDescent="0.25">
      <c r="AN4036" s="106" t="s">
        <v>1150</v>
      </c>
      <c r="AO4036" s="106"/>
      <c r="AP4036" s="106"/>
      <c r="AQ4036" s="106" t="s">
        <v>3</v>
      </c>
      <c r="AR4036" s="106" t="s">
        <v>1087</v>
      </c>
      <c r="AS4036" s="106">
        <v>74026</v>
      </c>
    </row>
    <row r="4037" spans="40:45" x14ac:dyDescent="0.25">
      <c r="AN4037" s="106" t="s">
        <v>1150</v>
      </c>
      <c r="AO4037" s="106" t="s">
        <v>1174</v>
      </c>
      <c r="AP4037" s="106"/>
      <c r="AQ4037" s="106" t="s">
        <v>1030</v>
      </c>
      <c r="AR4037" s="106" t="s">
        <v>1087</v>
      </c>
      <c r="AS4037" s="106">
        <v>1046</v>
      </c>
    </row>
    <row r="4038" spans="40:45" x14ac:dyDescent="0.25">
      <c r="AN4038" s="106" t="s">
        <v>1150</v>
      </c>
      <c r="AO4038" s="106" t="s">
        <v>1174</v>
      </c>
      <c r="AP4038" s="106"/>
      <c r="AQ4038" s="106" t="s">
        <v>1031</v>
      </c>
      <c r="AR4038" s="106" t="s">
        <v>1087</v>
      </c>
      <c r="AS4038" s="106">
        <v>7460</v>
      </c>
    </row>
    <row r="4039" spans="40:45" x14ac:dyDescent="0.25">
      <c r="AN4039" s="106" t="s">
        <v>1150</v>
      </c>
      <c r="AO4039" s="106" t="s">
        <v>1174</v>
      </c>
      <c r="AP4039" s="106"/>
      <c r="AQ4039" s="106" t="s">
        <v>1033</v>
      </c>
      <c r="AR4039" s="106" t="s">
        <v>1087</v>
      </c>
      <c r="AS4039" s="106">
        <v>298</v>
      </c>
    </row>
    <row r="4040" spans="40:45" x14ac:dyDescent="0.25">
      <c r="AN4040" s="106" t="s">
        <v>1150</v>
      </c>
      <c r="AO4040" s="106" t="s">
        <v>1174</v>
      </c>
      <c r="AP4040" s="106"/>
      <c r="AQ4040" s="106" t="s">
        <v>1034</v>
      </c>
      <c r="AR4040" s="106" t="s">
        <v>1087</v>
      </c>
      <c r="AS4040" s="106">
        <v>4059</v>
      </c>
    </row>
    <row r="4041" spans="40:45" x14ac:dyDescent="0.25">
      <c r="AN4041" s="106" t="s">
        <v>1150</v>
      </c>
      <c r="AO4041" s="106" t="s">
        <v>1174</v>
      </c>
      <c r="AP4041" s="106"/>
      <c r="AQ4041" s="106" t="s">
        <v>1035</v>
      </c>
      <c r="AR4041" s="106" t="s">
        <v>1087</v>
      </c>
      <c r="AS4041" s="106">
        <v>3196</v>
      </c>
    </row>
    <row r="4042" spans="40:45" x14ac:dyDescent="0.25">
      <c r="AN4042" s="106" t="s">
        <v>1150</v>
      </c>
      <c r="AO4042" s="106" t="s">
        <v>1174</v>
      </c>
      <c r="AP4042" s="106"/>
      <c r="AQ4042" s="106" t="s">
        <v>1036</v>
      </c>
      <c r="AR4042" s="106" t="s">
        <v>1087</v>
      </c>
      <c r="AS4042" s="106">
        <v>6230</v>
      </c>
    </row>
    <row r="4043" spans="40:45" x14ac:dyDescent="0.25">
      <c r="AN4043" s="106" t="s">
        <v>1150</v>
      </c>
      <c r="AO4043" s="106" t="s">
        <v>1174</v>
      </c>
      <c r="AP4043" s="106"/>
      <c r="AQ4043" s="106" t="s">
        <v>1037</v>
      </c>
      <c r="AR4043" s="106" t="s">
        <v>1087</v>
      </c>
      <c r="AS4043" s="106">
        <v>7858</v>
      </c>
    </row>
    <row r="4044" spans="40:45" x14ac:dyDescent="0.25">
      <c r="AN4044" s="106" t="s">
        <v>1150</v>
      </c>
      <c r="AO4044" s="106" t="s">
        <v>1174</v>
      </c>
      <c r="AP4044" s="106"/>
      <c r="AQ4044" s="106" t="s">
        <v>1038</v>
      </c>
      <c r="AR4044" s="106" t="s">
        <v>1087</v>
      </c>
      <c r="AS4044" s="106">
        <v>11674</v>
      </c>
    </row>
    <row r="4045" spans="40:45" x14ac:dyDescent="0.25">
      <c r="AN4045" s="106" t="s">
        <v>1150</v>
      </c>
      <c r="AO4045" s="106"/>
      <c r="AP4045" s="106"/>
      <c r="AQ4045" s="106" t="s">
        <v>3</v>
      </c>
      <c r="AR4045" s="106" t="s">
        <v>1087</v>
      </c>
      <c r="AS4045" s="106">
        <v>41821</v>
      </c>
    </row>
    <row r="4046" spans="40:45" x14ac:dyDescent="0.25">
      <c r="AN4046" s="106" t="s">
        <v>1150</v>
      </c>
      <c r="AO4046" s="106" t="s">
        <v>1175</v>
      </c>
      <c r="AP4046" s="106"/>
      <c r="AQ4046" s="106" t="s">
        <v>1030</v>
      </c>
      <c r="AR4046" s="106" t="s">
        <v>1087</v>
      </c>
      <c r="AS4046" s="106">
        <v>408</v>
      </c>
    </row>
    <row r="4047" spans="40:45" x14ac:dyDescent="0.25">
      <c r="AN4047" s="106" t="s">
        <v>1150</v>
      </c>
      <c r="AO4047" s="106" t="s">
        <v>1175</v>
      </c>
      <c r="AP4047" s="106"/>
      <c r="AQ4047" s="106" t="s">
        <v>1031</v>
      </c>
      <c r="AR4047" s="106" t="s">
        <v>1087</v>
      </c>
      <c r="AS4047" s="106">
        <v>1666</v>
      </c>
    </row>
    <row r="4048" spans="40:45" x14ac:dyDescent="0.25">
      <c r="AN4048" s="106" t="s">
        <v>1150</v>
      </c>
      <c r="AO4048" s="106" t="s">
        <v>1175</v>
      </c>
      <c r="AP4048" s="106"/>
      <c r="AQ4048" s="106" t="s">
        <v>1033</v>
      </c>
      <c r="AR4048" s="106" t="s">
        <v>1087</v>
      </c>
      <c r="AS4048" s="106">
        <v>562</v>
      </c>
    </row>
    <row r="4049" spans="40:45" x14ac:dyDescent="0.25">
      <c r="AN4049" s="106" t="s">
        <v>1150</v>
      </c>
      <c r="AO4049" s="106" t="s">
        <v>1175</v>
      </c>
      <c r="AP4049" s="106"/>
      <c r="AQ4049" s="106" t="s">
        <v>1034</v>
      </c>
      <c r="AR4049" s="106" t="s">
        <v>1087</v>
      </c>
      <c r="AS4049" s="106">
        <v>4767</v>
      </c>
    </row>
    <row r="4050" spans="40:45" x14ac:dyDescent="0.25">
      <c r="AN4050" s="106" t="s">
        <v>1150</v>
      </c>
      <c r="AO4050" s="106" t="s">
        <v>1175</v>
      </c>
      <c r="AP4050" s="106"/>
      <c r="AQ4050" s="106" t="s">
        <v>1035</v>
      </c>
      <c r="AR4050" s="106" t="s">
        <v>1087</v>
      </c>
      <c r="AS4050" s="106">
        <v>7582</v>
      </c>
    </row>
    <row r="4051" spans="40:45" x14ac:dyDescent="0.25">
      <c r="AN4051" s="106" t="s">
        <v>1150</v>
      </c>
      <c r="AO4051" s="106" t="s">
        <v>1175</v>
      </c>
      <c r="AP4051" s="106"/>
      <c r="AQ4051" s="106" t="s">
        <v>1036</v>
      </c>
      <c r="AR4051" s="106" t="s">
        <v>1087</v>
      </c>
      <c r="AS4051" s="106">
        <v>44</v>
      </c>
    </row>
    <row r="4052" spans="40:45" x14ac:dyDescent="0.25">
      <c r="AN4052" s="106" t="s">
        <v>1150</v>
      </c>
      <c r="AO4052" s="106" t="s">
        <v>1175</v>
      </c>
      <c r="AP4052" s="106"/>
      <c r="AQ4052" s="106" t="s">
        <v>1037</v>
      </c>
      <c r="AR4052" s="106" t="s">
        <v>1087</v>
      </c>
      <c r="AS4052" s="106">
        <v>1706</v>
      </c>
    </row>
    <row r="4053" spans="40:45" x14ac:dyDescent="0.25">
      <c r="AN4053" s="106" t="s">
        <v>1150</v>
      </c>
      <c r="AO4053" s="106" t="s">
        <v>1175</v>
      </c>
      <c r="AP4053" s="106"/>
      <c r="AQ4053" s="106" t="s">
        <v>1038</v>
      </c>
      <c r="AR4053" s="106" t="s">
        <v>1087</v>
      </c>
      <c r="AS4053" s="106">
        <v>4510</v>
      </c>
    </row>
    <row r="4054" spans="40:45" x14ac:dyDescent="0.25">
      <c r="AN4054" s="106" t="s">
        <v>1150</v>
      </c>
      <c r="AO4054" s="106"/>
      <c r="AP4054" s="106"/>
      <c r="AQ4054" s="106" t="s">
        <v>3</v>
      </c>
      <c r="AR4054" s="106" t="s">
        <v>1087</v>
      </c>
      <c r="AS4054" s="106">
        <v>21244</v>
      </c>
    </row>
    <row r="4055" spans="40:45" x14ac:dyDescent="0.25">
      <c r="AN4055" s="106" t="s">
        <v>1150</v>
      </c>
      <c r="AO4055" s="106" t="s">
        <v>1176</v>
      </c>
      <c r="AP4055" s="106"/>
      <c r="AQ4055" s="106" t="s">
        <v>1034</v>
      </c>
      <c r="AR4055" s="106" t="s">
        <v>1087</v>
      </c>
      <c r="AS4055" s="106">
        <v>2910</v>
      </c>
    </row>
    <row r="4056" spans="40:45" x14ac:dyDescent="0.25">
      <c r="AN4056" s="106" t="s">
        <v>1150</v>
      </c>
      <c r="AO4056" s="106" t="s">
        <v>1176</v>
      </c>
      <c r="AP4056" s="106"/>
      <c r="AQ4056" s="106" t="s">
        <v>1036</v>
      </c>
      <c r="AR4056" s="106" t="s">
        <v>1087</v>
      </c>
      <c r="AS4056" s="106">
        <v>176</v>
      </c>
    </row>
    <row r="4057" spans="40:45" x14ac:dyDescent="0.25">
      <c r="AN4057" s="106" t="s">
        <v>1150</v>
      </c>
      <c r="AO4057" s="106" t="s">
        <v>1176</v>
      </c>
      <c r="AP4057" s="106"/>
      <c r="AQ4057" s="106" t="s">
        <v>1038</v>
      </c>
      <c r="AR4057" s="106" t="s">
        <v>1087</v>
      </c>
      <c r="AS4057" s="106">
        <v>1629</v>
      </c>
    </row>
    <row r="4058" spans="40:45" x14ac:dyDescent="0.25">
      <c r="AN4058" s="106" t="s">
        <v>1150</v>
      </c>
      <c r="AO4058" s="106"/>
      <c r="AP4058" s="106"/>
      <c r="AQ4058" s="106" t="s">
        <v>3</v>
      </c>
      <c r="AR4058" s="106" t="s">
        <v>1087</v>
      </c>
      <c r="AS4058" s="106">
        <v>4715</v>
      </c>
    </row>
    <row r="4059" spans="40:45" x14ac:dyDescent="0.25">
      <c r="AN4059" s="106" t="s">
        <v>1150</v>
      </c>
      <c r="AO4059" s="106" t="s">
        <v>1178</v>
      </c>
      <c r="AP4059" s="106"/>
      <c r="AQ4059" s="106" t="s">
        <v>1030</v>
      </c>
      <c r="AR4059" s="106" t="s">
        <v>1087</v>
      </c>
      <c r="AS4059" s="106">
        <v>1243</v>
      </c>
    </row>
    <row r="4060" spans="40:45" x14ac:dyDescent="0.25">
      <c r="AN4060" s="106" t="s">
        <v>1150</v>
      </c>
      <c r="AO4060" s="106" t="s">
        <v>1178</v>
      </c>
      <c r="AP4060" s="106"/>
      <c r="AQ4060" s="106" t="s">
        <v>1031</v>
      </c>
      <c r="AR4060" s="106" t="s">
        <v>1087</v>
      </c>
      <c r="AS4060" s="106">
        <v>23</v>
      </c>
    </row>
    <row r="4061" spans="40:45" x14ac:dyDescent="0.25">
      <c r="AN4061" s="106" t="s">
        <v>1150</v>
      </c>
      <c r="AO4061" s="106" t="s">
        <v>1178</v>
      </c>
      <c r="AP4061" s="106"/>
      <c r="AQ4061" s="106" t="s">
        <v>1034</v>
      </c>
      <c r="AR4061" s="106" t="s">
        <v>1087</v>
      </c>
      <c r="AS4061" s="106">
        <v>1454</v>
      </c>
    </row>
    <row r="4062" spans="40:45" x14ac:dyDescent="0.25">
      <c r="AN4062" s="106" t="s">
        <v>1150</v>
      </c>
      <c r="AO4062" s="106" t="s">
        <v>1178</v>
      </c>
      <c r="AP4062" s="106"/>
      <c r="AQ4062" s="106" t="s">
        <v>1035</v>
      </c>
      <c r="AR4062" s="106" t="s">
        <v>1087</v>
      </c>
      <c r="AS4062" s="106">
        <v>2081</v>
      </c>
    </row>
    <row r="4063" spans="40:45" x14ac:dyDescent="0.25">
      <c r="AN4063" s="106" t="s">
        <v>1150</v>
      </c>
      <c r="AO4063" s="106" t="s">
        <v>1178</v>
      </c>
      <c r="AP4063" s="106"/>
      <c r="AQ4063" s="106" t="s">
        <v>1036</v>
      </c>
      <c r="AR4063" s="106" t="s">
        <v>1087</v>
      </c>
      <c r="AS4063" s="106">
        <v>2</v>
      </c>
    </row>
    <row r="4064" spans="40:45" x14ac:dyDescent="0.25">
      <c r="AN4064" s="106" t="s">
        <v>1150</v>
      </c>
      <c r="AO4064" s="106" t="s">
        <v>1178</v>
      </c>
      <c r="AP4064" s="106"/>
      <c r="AQ4064" s="106" t="s">
        <v>1037</v>
      </c>
      <c r="AR4064" s="106" t="s">
        <v>1087</v>
      </c>
      <c r="AS4064" s="106">
        <v>592</v>
      </c>
    </row>
    <row r="4065" spans="40:45" x14ac:dyDescent="0.25">
      <c r="AN4065" s="106" t="s">
        <v>1150</v>
      </c>
      <c r="AO4065" s="106" t="s">
        <v>1178</v>
      </c>
      <c r="AP4065" s="106"/>
      <c r="AQ4065" s="106" t="s">
        <v>1038</v>
      </c>
      <c r="AR4065" s="106" t="s">
        <v>1087</v>
      </c>
      <c r="AS4065" s="106">
        <v>849</v>
      </c>
    </row>
    <row r="4066" spans="40:45" x14ac:dyDescent="0.25">
      <c r="AN4066" s="106" t="s">
        <v>1150</v>
      </c>
      <c r="AO4066" s="106"/>
      <c r="AP4066" s="106"/>
      <c r="AQ4066" s="106" t="s">
        <v>3</v>
      </c>
      <c r="AR4066" s="106" t="s">
        <v>1087</v>
      </c>
      <c r="AS4066" s="106">
        <v>6245</v>
      </c>
    </row>
    <row r="4067" spans="40:45" x14ac:dyDescent="0.25">
      <c r="AN4067" s="106" t="s">
        <v>960</v>
      </c>
      <c r="AO4067" s="106" t="s">
        <v>1040</v>
      </c>
      <c r="AP4067" s="106"/>
      <c r="AQ4067" s="106" t="s">
        <v>1030</v>
      </c>
      <c r="AR4067" s="106" t="s">
        <v>1087</v>
      </c>
      <c r="AS4067" s="106">
        <v>143050</v>
      </c>
    </row>
    <row r="4068" spans="40:45" x14ac:dyDescent="0.25">
      <c r="AN4068" s="106" t="s">
        <v>960</v>
      </c>
      <c r="AO4068" s="106" t="s">
        <v>1040</v>
      </c>
      <c r="AP4068" s="106"/>
      <c r="AQ4068" s="106" t="s">
        <v>1031</v>
      </c>
      <c r="AR4068" s="106" t="s">
        <v>1087</v>
      </c>
      <c r="AS4068" s="106">
        <v>69729</v>
      </c>
    </row>
    <row r="4069" spans="40:45" x14ac:dyDescent="0.25">
      <c r="AN4069" s="106" t="s">
        <v>960</v>
      </c>
      <c r="AO4069" s="106" t="s">
        <v>1040</v>
      </c>
      <c r="AP4069" s="106"/>
      <c r="AQ4069" s="106" t="s">
        <v>1032</v>
      </c>
      <c r="AR4069" s="106" t="s">
        <v>1087</v>
      </c>
      <c r="AS4069" s="106">
        <v>205717</v>
      </c>
    </row>
    <row r="4070" spans="40:45" x14ac:dyDescent="0.25">
      <c r="AN4070" s="106" t="s">
        <v>960</v>
      </c>
      <c r="AO4070" s="106" t="s">
        <v>1040</v>
      </c>
      <c r="AP4070" s="106"/>
      <c r="AQ4070" s="106" t="s">
        <v>1033</v>
      </c>
      <c r="AR4070" s="106" t="s">
        <v>1087</v>
      </c>
      <c r="AS4070" s="106">
        <v>727594</v>
      </c>
    </row>
    <row r="4071" spans="40:45" x14ac:dyDescent="0.25">
      <c r="AN4071" s="106" t="s">
        <v>960</v>
      </c>
      <c r="AO4071" s="106" t="s">
        <v>1040</v>
      </c>
      <c r="AP4071" s="106"/>
      <c r="AQ4071" s="106" t="s">
        <v>1034</v>
      </c>
      <c r="AR4071" s="106" t="s">
        <v>1087</v>
      </c>
      <c r="AS4071" s="106">
        <v>50074</v>
      </c>
    </row>
    <row r="4072" spans="40:45" x14ac:dyDescent="0.25">
      <c r="AN4072" s="106" t="s">
        <v>960</v>
      </c>
      <c r="AO4072" s="106" t="s">
        <v>1040</v>
      </c>
      <c r="AP4072" s="106"/>
      <c r="AQ4072" s="106" t="s">
        <v>1035</v>
      </c>
      <c r="AR4072" s="106" t="s">
        <v>1087</v>
      </c>
      <c r="AS4072" s="106">
        <v>118188</v>
      </c>
    </row>
    <row r="4073" spans="40:45" x14ac:dyDescent="0.25">
      <c r="AN4073" s="106" t="s">
        <v>960</v>
      </c>
      <c r="AO4073" s="106" t="s">
        <v>1040</v>
      </c>
      <c r="AP4073" s="106"/>
      <c r="AQ4073" s="106" t="s">
        <v>1036</v>
      </c>
      <c r="AR4073" s="106" t="s">
        <v>1087</v>
      </c>
      <c r="AS4073" s="106">
        <v>116283</v>
      </c>
    </row>
    <row r="4074" spans="40:45" x14ac:dyDescent="0.25">
      <c r="AN4074" s="106" t="s">
        <v>960</v>
      </c>
      <c r="AO4074" s="106" t="s">
        <v>1040</v>
      </c>
      <c r="AP4074" s="106"/>
      <c r="AQ4074" s="106" t="s">
        <v>1037</v>
      </c>
      <c r="AR4074" s="106" t="s">
        <v>1087</v>
      </c>
      <c r="AS4074" s="106">
        <v>62362</v>
      </c>
    </row>
    <row r="4075" spans="40:45" x14ac:dyDescent="0.25">
      <c r="AN4075" s="106" t="s">
        <v>960</v>
      </c>
      <c r="AO4075" s="106" t="s">
        <v>1040</v>
      </c>
      <c r="AP4075" s="106"/>
      <c r="AQ4075" s="106" t="s">
        <v>1038</v>
      </c>
      <c r="AR4075" s="106" t="s">
        <v>1087</v>
      </c>
      <c r="AS4075" s="106">
        <v>482049</v>
      </c>
    </row>
    <row r="4076" spans="40:45" x14ac:dyDescent="0.25">
      <c r="AN4076" s="106" t="s">
        <v>960</v>
      </c>
      <c r="AO4076" s="106"/>
      <c r="AP4076" s="106"/>
      <c r="AQ4076" s="106" t="s">
        <v>3</v>
      </c>
      <c r="AR4076" s="106" t="s">
        <v>1087</v>
      </c>
      <c r="AS4076" s="106">
        <v>1975046</v>
      </c>
    </row>
    <row r="4077" spans="40:45" x14ac:dyDescent="0.25">
      <c r="AN4077" s="106" t="s">
        <v>960</v>
      </c>
      <c r="AO4077" s="106" t="s">
        <v>1174</v>
      </c>
      <c r="AP4077" s="106"/>
      <c r="AQ4077" s="106" t="s">
        <v>1030</v>
      </c>
      <c r="AR4077" s="106" t="s">
        <v>1087</v>
      </c>
      <c r="AS4077" s="106">
        <v>74473</v>
      </c>
    </row>
    <row r="4078" spans="40:45" x14ac:dyDescent="0.25">
      <c r="AN4078" s="106" t="s">
        <v>960</v>
      </c>
      <c r="AO4078" s="106" t="s">
        <v>1174</v>
      </c>
      <c r="AP4078" s="106"/>
      <c r="AQ4078" s="106" t="s">
        <v>1031</v>
      </c>
      <c r="AR4078" s="106" t="s">
        <v>1087</v>
      </c>
      <c r="AS4078" s="106">
        <v>45923</v>
      </c>
    </row>
    <row r="4079" spans="40:45" x14ac:dyDescent="0.25">
      <c r="AN4079" s="106" t="s">
        <v>960</v>
      </c>
      <c r="AO4079" s="106" t="s">
        <v>1174</v>
      </c>
      <c r="AP4079" s="106"/>
      <c r="AQ4079" s="106" t="s">
        <v>1032</v>
      </c>
      <c r="AR4079" s="106" t="s">
        <v>1087</v>
      </c>
      <c r="AS4079" s="106">
        <v>150262</v>
      </c>
    </row>
    <row r="4080" spans="40:45" x14ac:dyDescent="0.25">
      <c r="AN4080" s="106" t="s">
        <v>960</v>
      </c>
      <c r="AO4080" s="106" t="s">
        <v>1174</v>
      </c>
      <c r="AP4080" s="106"/>
      <c r="AQ4080" s="106" t="s">
        <v>1033</v>
      </c>
      <c r="AR4080" s="106" t="s">
        <v>1087</v>
      </c>
      <c r="AS4080" s="106">
        <v>472977</v>
      </c>
    </row>
    <row r="4081" spans="40:45" x14ac:dyDescent="0.25">
      <c r="AN4081" s="106" t="s">
        <v>960</v>
      </c>
      <c r="AO4081" s="106" t="s">
        <v>1174</v>
      </c>
      <c r="AP4081" s="106"/>
      <c r="AQ4081" s="106" t="s">
        <v>1034</v>
      </c>
      <c r="AR4081" s="106" t="s">
        <v>1087</v>
      </c>
      <c r="AS4081" s="106">
        <v>33798</v>
      </c>
    </row>
    <row r="4082" spans="40:45" x14ac:dyDescent="0.25">
      <c r="AN4082" s="106" t="s">
        <v>960</v>
      </c>
      <c r="AO4082" s="106" t="s">
        <v>1174</v>
      </c>
      <c r="AP4082" s="106"/>
      <c r="AQ4082" s="106" t="s">
        <v>1035</v>
      </c>
      <c r="AR4082" s="106" t="s">
        <v>1087</v>
      </c>
      <c r="AS4082" s="106">
        <v>75161</v>
      </c>
    </row>
    <row r="4083" spans="40:45" x14ac:dyDescent="0.25">
      <c r="AN4083" s="106" t="s">
        <v>960</v>
      </c>
      <c r="AO4083" s="106" t="s">
        <v>1174</v>
      </c>
      <c r="AP4083" s="106"/>
      <c r="AQ4083" s="106" t="s">
        <v>1036</v>
      </c>
      <c r="AR4083" s="106" t="s">
        <v>1087</v>
      </c>
      <c r="AS4083" s="106">
        <v>6005</v>
      </c>
    </row>
    <row r="4084" spans="40:45" x14ac:dyDescent="0.25">
      <c r="AN4084" s="106" t="s">
        <v>960</v>
      </c>
      <c r="AO4084" s="106" t="s">
        <v>1174</v>
      </c>
      <c r="AP4084" s="106"/>
      <c r="AQ4084" s="106" t="s">
        <v>1037</v>
      </c>
      <c r="AR4084" s="106" t="s">
        <v>1087</v>
      </c>
      <c r="AS4084" s="106">
        <v>32010</v>
      </c>
    </row>
    <row r="4085" spans="40:45" x14ac:dyDescent="0.25">
      <c r="AN4085" s="106" t="s">
        <v>960</v>
      </c>
      <c r="AO4085" s="106" t="s">
        <v>1174</v>
      </c>
      <c r="AP4085" s="106"/>
      <c r="AQ4085" s="106" t="s">
        <v>1038</v>
      </c>
      <c r="AR4085" s="106" t="s">
        <v>1087</v>
      </c>
      <c r="AS4085" s="106">
        <v>397459</v>
      </c>
    </row>
    <row r="4086" spans="40:45" x14ac:dyDescent="0.25">
      <c r="AN4086" s="106" t="s">
        <v>960</v>
      </c>
      <c r="AO4086" s="106"/>
      <c r="AP4086" s="106"/>
      <c r="AQ4086" s="106" t="s">
        <v>3</v>
      </c>
      <c r="AR4086" s="106" t="s">
        <v>1087</v>
      </c>
      <c r="AS4086" s="106">
        <v>1288068</v>
      </c>
    </row>
    <row r="4087" spans="40:45" x14ac:dyDescent="0.25">
      <c r="AN4087" s="106" t="s">
        <v>960</v>
      </c>
      <c r="AO4087" s="106" t="s">
        <v>1175</v>
      </c>
      <c r="AP4087" s="106"/>
      <c r="AQ4087" s="106" t="s">
        <v>1030</v>
      </c>
      <c r="AR4087" s="106" t="s">
        <v>1087</v>
      </c>
      <c r="AS4087" s="106">
        <v>22147</v>
      </c>
    </row>
    <row r="4088" spans="40:45" x14ac:dyDescent="0.25">
      <c r="AN4088" s="106" t="s">
        <v>960</v>
      </c>
      <c r="AO4088" s="106" t="s">
        <v>1175</v>
      </c>
      <c r="AP4088" s="106"/>
      <c r="AQ4088" s="106" t="s">
        <v>1031</v>
      </c>
      <c r="AR4088" s="106" t="s">
        <v>1087</v>
      </c>
      <c r="AS4088" s="106">
        <v>10448</v>
      </c>
    </row>
    <row r="4089" spans="40:45" x14ac:dyDescent="0.25">
      <c r="AN4089" s="106" t="s">
        <v>960</v>
      </c>
      <c r="AO4089" s="106" t="s">
        <v>1175</v>
      </c>
      <c r="AP4089" s="106"/>
      <c r="AQ4089" s="106" t="s">
        <v>1032</v>
      </c>
      <c r="AR4089" s="106" t="s">
        <v>1087</v>
      </c>
      <c r="AS4089" s="106">
        <v>28040</v>
      </c>
    </row>
    <row r="4090" spans="40:45" x14ac:dyDescent="0.25">
      <c r="AN4090" s="106" t="s">
        <v>960</v>
      </c>
      <c r="AO4090" s="106" t="s">
        <v>1175</v>
      </c>
      <c r="AP4090" s="106"/>
      <c r="AQ4090" s="106" t="s">
        <v>1033</v>
      </c>
      <c r="AR4090" s="106" t="s">
        <v>1087</v>
      </c>
      <c r="AS4090" s="106">
        <v>114919</v>
      </c>
    </row>
    <row r="4091" spans="40:45" x14ac:dyDescent="0.25">
      <c r="AN4091" s="106" t="s">
        <v>960</v>
      </c>
      <c r="AO4091" s="106" t="s">
        <v>1175</v>
      </c>
      <c r="AP4091" s="106"/>
      <c r="AQ4091" s="106" t="s">
        <v>1034</v>
      </c>
      <c r="AR4091" s="106" t="s">
        <v>1087</v>
      </c>
      <c r="AS4091" s="106">
        <v>6356</v>
      </c>
    </row>
    <row r="4092" spans="40:45" x14ac:dyDescent="0.25">
      <c r="AN4092" s="106" t="s">
        <v>960</v>
      </c>
      <c r="AO4092" s="106" t="s">
        <v>1175</v>
      </c>
      <c r="AP4092" s="106"/>
      <c r="AQ4092" s="106" t="s">
        <v>1035</v>
      </c>
      <c r="AR4092" s="106" t="s">
        <v>1087</v>
      </c>
      <c r="AS4092" s="106">
        <v>28278</v>
      </c>
    </row>
    <row r="4093" spans="40:45" x14ac:dyDescent="0.25">
      <c r="AN4093" s="106" t="s">
        <v>960</v>
      </c>
      <c r="AO4093" s="106" t="s">
        <v>1175</v>
      </c>
      <c r="AP4093" s="106"/>
      <c r="AQ4093" s="106" t="s">
        <v>1036</v>
      </c>
      <c r="AR4093" s="106" t="s">
        <v>1087</v>
      </c>
      <c r="AS4093" s="106">
        <v>9621</v>
      </c>
    </row>
    <row r="4094" spans="40:45" x14ac:dyDescent="0.25">
      <c r="AN4094" s="106" t="s">
        <v>960</v>
      </c>
      <c r="AO4094" s="106" t="s">
        <v>1175</v>
      </c>
      <c r="AP4094" s="106"/>
      <c r="AQ4094" s="106" t="s">
        <v>1037</v>
      </c>
      <c r="AR4094" s="106" t="s">
        <v>1087</v>
      </c>
      <c r="AS4094" s="106">
        <v>1723</v>
      </c>
    </row>
    <row r="4095" spans="40:45" x14ac:dyDescent="0.25">
      <c r="AN4095" s="106" t="s">
        <v>960</v>
      </c>
      <c r="AO4095" s="106" t="s">
        <v>1175</v>
      </c>
      <c r="AP4095" s="106"/>
      <c r="AQ4095" s="106" t="s">
        <v>1038</v>
      </c>
      <c r="AR4095" s="106" t="s">
        <v>1087</v>
      </c>
      <c r="AS4095" s="106">
        <v>44106</v>
      </c>
    </row>
    <row r="4096" spans="40:45" x14ac:dyDescent="0.25">
      <c r="AN4096" s="106" t="s">
        <v>960</v>
      </c>
      <c r="AO4096" s="106"/>
      <c r="AP4096" s="106"/>
      <c r="AQ4096" s="106" t="s">
        <v>3</v>
      </c>
      <c r="AR4096" s="106" t="s">
        <v>1087</v>
      </c>
      <c r="AS4096" s="106">
        <v>265637</v>
      </c>
    </row>
    <row r="4097" spans="40:45" x14ac:dyDescent="0.25">
      <c r="AN4097" s="106" t="s">
        <v>960</v>
      </c>
      <c r="AO4097" s="106" t="s">
        <v>1176</v>
      </c>
      <c r="AP4097" s="106"/>
      <c r="AQ4097" s="106" t="s">
        <v>1030</v>
      </c>
      <c r="AR4097" s="106" t="s">
        <v>1087</v>
      </c>
      <c r="AS4097" s="106">
        <v>36236</v>
      </c>
    </row>
    <row r="4098" spans="40:45" x14ac:dyDescent="0.25">
      <c r="AN4098" s="106" t="s">
        <v>960</v>
      </c>
      <c r="AO4098" s="106" t="s">
        <v>1176</v>
      </c>
      <c r="AP4098" s="106"/>
      <c r="AQ4098" s="106" t="s">
        <v>1031</v>
      </c>
      <c r="AR4098" s="106" t="s">
        <v>1087</v>
      </c>
      <c r="AS4098" s="106">
        <v>9301</v>
      </c>
    </row>
    <row r="4099" spans="40:45" x14ac:dyDescent="0.25">
      <c r="AN4099" s="106" t="s">
        <v>960</v>
      </c>
      <c r="AO4099" s="106" t="s">
        <v>1176</v>
      </c>
      <c r="AP4099" s="106"/>
      <c r="AQ4099" s="106" t="s">
        <v>1032</v>
      </c>
      <c r="AR4099" s="106" t="s">
        <v>1087</v>
      </c>
      <c r="AS4099" s="106">
        <v>19645</v>
      </c>
    </row>
    <row r="4100" spans="40:45" x14ac:dyDescent="0.25">
      <c r="AN4100" s="106" t="s">
        <v>960</v>
      </c>
      <c r="AO4100" s="106" t="s">
        <v>1176</v>
      </c>
      <c r="AP4100" s="106"/>
      <c r="AQ4100" s="106" t="s">
        <v>1033</v>
      </c>
      <c r="AR4100" s="106" t="s">
        <v>1087</v>
      </c>
      <c r="AS4100" s="106">
        <v>63532</v>
      </c>
    </row>
    <row r="4101" spans="40:45" x14ac:dyDescent="0.25">
      <c r="AN4101" s="106" t="s">
        <v>960</v>
      </c>
      <c r="AO4101" s="106" t="s">
        <v>1176</v>
      </c>
      <c r="AP4101" s="106"/>
      <c r="AQ4101" s="106" t="s">
        <v>1035</v>
      </c>
      <c r="AR4101" s="106" t="s">
        <v>1087</v>
      </c>
      <c r="AS4101" s="106">
        <v>7786</v>
      </c>
    </row>
    <row r="4102" spans="40:45" x14ac:dyDescent="0.25">
      <c r="AN4102" s="106" t="s">
        <v>960</v>
      </c>
      <c r="AO4102" s="106" t="s">
        <v>1176</v>
      </c>
      <c r="AP4102" s="106"/>
      <c r="AQ4102" s="106" t="s">
        <v>1036</v>
      </c>
      <c r="AR4102" s="106" t="s">
        <v>1087</v>
      </c>
      <c r="AS4102" s="106">
        <v>20088</v>
      </c>
    </row>
    <row r="4103" spans="40:45" x14ac:dyDescent="0.25">
      <c r="AN4103" s="106" t="s">
        <v>960</v>
      </c>
      <c r="AO4103" s="106" t="s">
        <v>1176</v>
      </c>
      <c r="AP4103" s="106"/>
      <c r="AQ4103" s="106" t="s">
        <v>1037</v>
      </c>
      <c r="AR4103" s="106" t="s">
        <v>1087</v>
      </c>
      <c r="AS4103" s="106">
        <v>9643</v>
      </c>
    </row>
    <row r="4104" spans="40:45" x14ac:dyDescent="0.25">
      <c r="AN4104" s="106" t="s">
        <v>960</v>
      </c>
      <c r="AO4104" s="106" t="s">
        <v>1176</v>
      </c>
      <c r="AP4104" s="106"/>
      <c r="AQ4104" s="106" t="s">
        <v>1038</v>
      </c>
      <c r="AR4104" s="106" t="s">
        <v>1087</v>
      </c>
      <c r="AS4104" s="106">
        <v>36421</v>
      </c>
    </row>
    <row r="4105" spans="40:45" x14ac:dyDescent="0.25">
      <c r="AN4105" s="106" t="s">
        <v>960</v>
      </c>
      <c r="AO4105" s="106"/>
      <c r="AP4105" s="106"/>
      <c r="AQ4105" s="106" t="s">
        <v>3</v>
      </c>
      <c r="AR4105" s="106" t="s">
        <v>1087</v>
      </c>
      <c r="AS4105" s="106">
        <v>202651</v>
      </c>
    </row>
    <row r="4106" spans="40:45" x14ac:dyDescent="0.25">
      <c r="AN4106" s="106" t="s">
        <v>960</v>
      </c>
      <c r="AO4106" s="106" t="s">
        <v>1177</v>
      </c>
      <c r="AP4106" s="106"/>
      <c r="AQ4106" s="106" t="s">
        <v>1030</v>
      </c>
      <c r="AR4106" s="106" t="s">
        <v>1087</v>
      </c>
      <c r="AS4106" s="106">
        <v>6124</v>
      </c>
    </row>
    <row r="4107" spans="40:45" x14ac:dyDescent="0.25">
      <c r="AN4107" s="106" t="s">
        <v>960</v>
      </c>
      <c r="AO4107" s="106" t="s">
        <v>1177</v>
      </c>
      <c r="AP4107" s="106"/>
      <c r="AQ4107" s="106" t="s">
        <v>1031</v>
      </c>
      <c r="AR4107" s="106" t="s">
        <v>1087</v>
      </c>
      <c r="AS4107" s="106">
        <v>429</v>
      </c>
    </row>
    <row r="4108" spans="40:45" x14ac:dyDescent="0.25">
      <c r="AN4108" s="106" t="s">
        <v>960</v>
      </c>
      <c r="AO4108" s="106" t="s">
        <v>1177</v>
      </c>
      <c r="AP4108" s="106"/>
      <c r="AQ4108" s="106" t="s">
        <v>1036</v>
      </c>
      <c r="AR4108" s="106" t="s">
        <v>1087</v>
      </c>
      <c r="AS4108" s="106">
        <v>79000</v>
      </c>
    </row>
    <row r="4109" spans="40:45" x14ac:dyDescent="0.25">
      <c r="AN4109" s="106" t="s">
        <v>960</v>
      </c>
      <c r="AO4109" s="106" t="s">
        <v>1177</v>
      </c>
      <c r="AP4109" s="106"/>
      <c r="AQ4109" s="106" t="s">
        <v>1037</v>
      </c>
      <c r="AR4109" s="106" t="s">
        <v>1087</v>
      </c>
      <c r="AS4109" s="106">
        <v>4403</v>
      </c>
    </row>
    <row r="4110" spans="40:45" x14ac:dyDescent="0.25">
      <c r="AN4110" s="106" t="s">
        <v>960</v>
      </c>
      <c r="AO4110" s="106" t="s">
        <v>1177</v>
      </c>
      <c r="AP4110" s="106"/>
      <c r="AQ4110" s="106" t="s">
        <v>1038</v>
      </c>
      <c r="AR4110" s="106" t="s">
        <v>1087</v>
      </c>
      <c r="AS4110" s="106">
        <v>141</v>
      </c>
    </row>
    <row r="4111" spans="40:45" x14ac:dyDescent="0.25">
      <c r="AN4111" s="106" t="s">
        <v>960</v>
      </c>
      <c r="AO4111" s="106"/>
      <c r="AP4111" s="106"/>
      <c r="AQ4111" s="106" t="s">
        <v>3</v>
      </c>
      <c r="AR4111" s="106" t="s">
        <v>1087</v>
      </c>
      <c r="AS4111" s="106">
        <v>90097</v>
      </c>
    </row>
    <row r="4112" spans="40:45" x14ac:dyDescent="0.25">
      <c r="AN4112" s="106" t="s">
        <v>960</v>
      </c>
      <c r="AO4112" s="106" t="s">
        <v>1178</v>
      </c>
      <c r="AP4112" s="106"/>
      <c r="AQ4112" s="106" t="s">
        <v>1030</v>
      </c>
      <c r="AR4112" s="106" t="s">
        <v>1087</v>
      </c>
      <c r="AS4112" s="106">
        <v>4070</v>
      </c>
    </row>
    <row r="4113" spans="40:45" x14ac:dyDescent="0.25">
      <c r="AN4113" s="106" t="s">
        <v>960</v>
      </c>
      <c r="AO4113" s="106" t="s">
        <v>1178</v>
      </c>
      <c r="AP4113" s="106"/>
      <c r="AQ4113" s="106" t="s">
        <v>1031</v>
      </c>
      <c r="AR4113" s="106" t="s">
        <v>1087</v>
      </c>
      <c r="AS4113" s="106">
        <v>3629</v>
      </c>
    </row>
    <row r="4114" spans="40:45" x14ac:dyDescent="0.25">
      <c r="AN4114" s="106" t="s">
        <v>960</v>
      </c>
      <c r="AO4114" s="106" t="s">
        <v>1178</v>
      </c>
      <c r="AP4114" s="106"/>
      <c r="AQ4114" s="106" t="s">
        <v>1032</v>
      </c>
      <c r="AR4114" s="106" t="s">
        <v>1087</v>
      </c>
      <c r="AS4114" s="106">
        <v>7770</v>
      </c>
    </row>
    <row r="4115" spans="40:45" x14ac:dyDescent="0.25">
      <c r="AN4115" s="106" t="s">
        <v>960</v>
      </c>
      <c r="AO4115" s="106" t="s">
        <v>1178</v>
      </c>
      <c r="AP4115" s="106"/>
      <c r="AQ4115" s="106" t="s">
        <v>1033</v>
      </c>
      <c r="AR4115" s="106" t="s">
        <v>1087</v>
      </c>
      <c r="AS4115" s="106">
        <v>76166</v>
      </c>
    </row>
    <row r="4116" spans="40:45" x14ac:dyDescent="0.25">
      <c r="AN4116" s="106" t="s">
        <v>960</v>
      </c>
      <c r="AO4116" s="106" t="s">
        <v>1178</v>
      </c>
      <c r="AP4116" s="106"/>
      <c r="AQ4116" s="106" t="s">
        <v>1034</v>
      </c>
      <c r="AR4116" s="106" t="s">
        <v>1087</v>
      </c>
      <c r="AS4116" s="106">
        <v>9920</v>
      </c>
    </row>
    <row r="4117" spans="40:45" x14ac:dyDescent="0.25">
      <c r="AN4117" s="106" t="s">
        <v>960</v>
      </c>
      <c r="AO4117" s="106" t="s">
        <v>1178</v>
      </c>
      <c r="AP4117" s="106"/>
      <c r="AQ4117" s="106" t="s">
        <v>1035</v>
      </c>
      <c r="AR4117" s="106" t="s">
        <v>1087</v>
      </c>
      <c r="AS4117" s="106">
        <v>6963</v>
      </c>
    </row>
    <row r="4118" spans="40:45" x14ac:dyDescent="0.25">
      <c r="AN4118" s="106" t="s">
        <v>960</v>
      </c>
      <c r="AO4118" s="106" t="s">
        <v>1178</v>
      </c>
      <c r="AP4118" s="106"/>
      <c r="AQ4118" s="106" t="s">
        <v>1036</v>
      </c>
      <c r="AR4118" s="106" t="s">
        <v>1087</v>
      </c>
      <c r="AS4118" s="106">
        <v>1569</v>
      </c>
    </row>
    <row r="4119" spans="40:45" x14ac:dyDescent="0.25">
      <c r="AN4119" s="106" t="s">
        <v>960</v>
      </c>
      <c r="AO4119" s="106" t="s">
        <v>1178</v>
      </c>
      <c r="AP4119" s="106"/>
      <c r="AQ4119" s="106" t="s">
        <v>1037</v>
      </c>
      <c r="AR4119" s="106" t="s">
        <v>1087</v>
      </c>
      <c r="AS4119" s="106">
        <v>14583</v>
      </c>
    </row>
    <row r="4120" spans="40:45" x14ac:dyDescent="0.25">
      <c r="AN4120" s="106" t="s">
        <v>960</v>
      </c>
      <c r="AO4120" s="106" t="s">
        <v>1178</v>
      </c>
      <c r="AP4120" s="106"/>
      <c r="AQ4120" s="106" t="s">
        <v>1038</v>
      </c>
      <c r="AR4120" s="106" t="s">
        <v>1087</v>
      </c>
      <c r="AS4120" s="106">
        <v>3923</v>
      </c>
    </row>
    <row r="4121" spans="40:45" x14ac:dyDescent="0.25">
      <c r="AN4121" s="106" t="s">
        <v>960</v>
      </c>
      <c r="AO4121" s="106"/>
      <c r="AP4121" s="106"/>
      <c r="AQ4121" s="106" t="s">
        <v>3</v>
      </c>
      <c r="AR4121" s="106" t="s">
        <v>1087</v>
      </c>
      <c r="AS4121" s="106">
        <v>128594</v>
      </c>
    </row>
    <row r="4122" spans="40:45" x14ac:dyDescent="0.25">
      <c r="AN4122" s="106" t="s">
        <v>1181</v>
      </c>
      <c r="AO4122" s="106" t="s">
        <v>1040</v>
      </c>
      <c r="AP4122" s="106"/>
      <c r="AQ4122" s="106" t="s">
        <v>1030</v>
      </c>
      <c r="AR4122" s="106" t="s">
        <v>1087</v>
      </c>
      <c r="AS4122" s="106">
        <v>3168</v>
      </c>
    </row>
    <row r="4123" spans="40:45" x14ac:dyDescent="0.25">
      <c r="AN4123" s="106" t="s">
        <v>1181</v>
      </c>
      <c r="AO4123" s="106" t="s">
        <v>1040</v>
      </c>
      <c r="AP4123" s="106"/>
      <c r="AQ4123" s="106" t="s">
        <v>1031</v>
      </c>
      <c r="AR4123" s="106" t="s">
        <v>1087</v>
      </c>
      <c r="AS4123" s="106">
        <v>3351</v>
      </c>
    </row>
    <row r="4124" spans="40:45" x14ac:dyDescent="0.25">
      <c r="AN4124" s="106" t="s">
        <v>1181</v>
      </c>
      <c r="AO4124" s="106" t="s">
        <v>1040</v>
      </c>
      <c r="AP4124" s="106"/>
      <c r="AQ4124" s="106" t="s">
        <v>1032</v>
      </c>
      <c r="AR4124" s="106" t="s">
        <v>1087</v>
      </c>
      <c r="AS4124" s="106">
        <v>5235</v>
      </c>
    </row>
    <row r="4125" spans="40:45" x14ac:dyDescent="0.25">
      <c r="AN4125" s="106" t="s">
        <v>1181</v>
      </c>
      <c r="AO4125" s="106" t="s">
        <v>1040</v>
      </c>
      <c r="AP4125" s="106"/>
      <c r="AQ4125" s="106" t="s">
        <v>1033</v>
      </c>
      <c r="AR4125" s="106" t="s">
        <v>1087</v>
      </c>
      <c r="AS4125" s="106">
        <v>10635</v>
      </c>
    </row>
    <row r="4126" spans="40:45" x14ac:dyDescent="0.25">
      <c r="AN4126" s="106" t="s">
        <v>1181</v>
      </c>
      <c r="AO4126" s="106" t="s">
        <v>1040</v>
      </c>
      <c r="AP4126" s="106"/>
      <c r="AQ4126" s="106" t="s">
        <v>1034</v>
      </c>
      <c r="AR4126" s="106" t="s">
        <v>1087</v>
      </c>
      <c r="AS4126" s="106">
        <v>3568</v>
      </c>
    </row>
    <row r="4127" spans="40:45" x14ac:dyDescent="0.25">
      <c r="AN4127" s="106" t="s">
        <v>1181</v>
      </c>
      <c r="AO4127" s="106" t="s">
        <v>1040</v>
      </c>
      <c r="AP4127" s="106"/>
      <c r="AQ4127" s="106" t="s">
        <v>1035</v>
      </c>
      <c r="AR4127" s="106" t="s">
        <v>1087</v>
      </c>
      <c r="AS4127" s="106">
        <v>6062</v>
      </c>
    </row>
    <row r="4128" spans="40:45" x14ac:dyDescent="0.25">
      <c r="AN4128" s="106" t="s">
        <v>1181</v>
      </c>
      <c r="AO4128" s="106" t="s">
        <v>1040</v>
      </c>
      <c r="AP4128" s="106"/>
      <c r="AQ4128" s="106" t="s">
        <v>1036</v>
      </c>
      <c r="AR4128" s="106" t="s">
        <v>1087</v>
      </c>
      <c r="AS4128" s="106">
        <v>4044</v>
      </c>
    </row>
    <row r="4129" spans="40:45" x14ac:dyDescent="0.25">
      <c r="AN4129" s="106" t="s">
        <v>1181</v>
      </c>
      <c r="AO4129" s="106" t="s">
        <v>1040</v>
      </c>
      <c r="AP4129" s="106"/>
      <c r="AQ4129" s="106" t="s">
        <v>1037</v>
      </c>
      <c r="AR4129" s="106" t="s">
        <v>1087</v>
      </c>
      <c r="AS4129" s="106">
        <v>894</v>
      </c>
    </row>
    <row r="4130" spans="40:45" x14ac:dyDescent="0.25">
      <c r="AN4130" s="106" t="s">
        <v>1181</v>
      </c>
      <c r="AO4130" s="106" t="s">
        <v>1040</v>
      </c>
      <c r="AP4130" s="106"/>
      <c r="AQ4130" s="106" t="s">
        <v>1038</v>
      </c>
      <c r="AR4130" s="106" t="s">
        <v>1087</v>
      </c>
      <c r="AS4130" s="106">
        <v>21026</v>
      </c>
    </row>
    <row r="4131" spans="40:45" x14ac:dyDescent="0.25">
      <c r="AN4131" s="106" t="s">
        <v>1181</v>
      </c>
      <c r="AO4131" s="106"/>
      <c r="AP4131" s="106"/>
      <c r="AQ4131" s="106" t="s">
        <v>3</v>
      </c>
      <c r="AR4131" s="106" t="s">
        <v>1087</v>
      </c>
      <c r="AS4131" s="106">
        <v>57983</v>
      </c>
    </row>
    <row r="4132" spans="40:45" x14ac:dyDescent="0.25">
      <c r="AN4132" s="106" t="s">
        <v>1181</v>
      </c>
      <c r="AO4132" s="106" t="s">
        <v>1174</v>
      </c>
      <c r="AP4132" s="106"/>
      <c r="AQ4132" s="106" t="s">
        <v>1030</v>
      </c>
      <c r="AR4132" s="106" t="s">
        <v>1087</v>
      </c>
      <c r="AS4132" s="106">
        <v>1859</v>
      </c>
    </row>
    <row r="4133" spans="40:45" x14ac:dyDescent="0.25">
      <c r="AN4133" s="106" t="s">
        <v>1181</v>
      </c>
      <c r="AO4133" s="106" t="s">
        <v>1174</v>
      </c>
      <c r="AP4133" s="106"/>
      <c r="AQ4133" s="106" t="s">
        <v>1031</v>
      </c>
      <c r="AR4133" s="106" t="s">
        <v>1087</v>
      </c>
      <c r="AS4133" s="106">
        <v>1892</v>
      </c>
    </row>
    <row r="4134" spans="40:45" x14ac:dyDescent="0.25">
      <c r="AN4134" s="106" t="s">
        <v>1181</v>
      </c>
      <c r="AO4134" s="106" t="s">
        <v>1174</v>
      </c>
      <c r="AP4134" s="106"/>
      <c r="AQ4134" s="106" t="s">
        <v>1032</v>
      </c>
      <c r="AR4134" s="106" t="s">
        <v>1087</v>
      </c>
      <c r="AS4134" s="106">
        <v>5220</v>
      </c>
    </row>
    <row r="4135" spans="40:45" x14ac:dyDescent="0.25">
      <c r="AN4135" s="106" t="s">
        <v>1181</v>
      </c>
      <c r="AO4135" s="106" t="s">
        <v>1174</v>
      </c>
      <c r="AP4135" s="106"/>
      <c r="AQ4135" s="106" t="s">
        <v>1033</v>
      </c>
      <c r="AR4135" s="106" t="s">
        <v>1087</v>
      </c>
      <c r="AS4135" s="106">
        <v>8310</v>
      </c>
    </row>
    <row r="4136" spans="40:45" x14ac:dyDescent="0.25">
      <c r="AN4136" s="106" t="s">
        <v>1181</v>
      </c>
      <c r="AO4136" s="106" t="s">
        <v>1174</v>
      </c>
      <c r="AP4136" s="106"/>
      <c r="AQ4136" s="106" t="s">
        <v>1034</v>
      </c>
      <c r="AR4136" s="106" t="s">
        <v>1087</v>
      </c>
      <c r="AS4136" s="106">
        <v>1520</v>
      </c>
    </row>
    <row r="4137" spans="40:45" x14ac:dyDescent="0.25">
      <c r="AN4137" s="106" t="s">
        <v>1181</v>
      </c>
      <c r="AO4137" s="106" t="s">
        <v>1174</v>
      </c>
      <c r="AP4137" s="106"/>
      <c r="AQ4137" s="106" t="s">
        <v>1035</v>
      </c>
      <c r="AR4137" s="106" t="s">
        <v>1087</v>
      </c>
      <c r="AS4137" s="106">
        <v>4296</v>
      </c>
    </row>
    <row r="4138" spans="40:45" x14ac:dyDescent="0.25">
      <c r="AN4138" s="106" t="s">
        <v>1181</v>
      </c>
      <c r="AO4138" s="106" t="s">
        <v>1174</v>
      </c>
      <c r="AP4138" s="106"/>
      <c r="AQ4138" s="106" t="s">
        <v>1036</v>
      </c>
      <c r="AR4138" s="106" t="s">
        <v>1087</v>
      </c>
      <c r="AS4138" s="106">
        <v>3974</v>
      </c>
    </row>
    <row r="4139" spans="40:45" x14ac:dyDescent="0.25">
      <c r="AN4139" s="106" t="s">
        <v>1181</v>
      </c>
      <c r="AO4139" s="106" t="s">
        <v>1174</v>
      </c>
      <c r="AP4139" s="106"/>
      <c r="AQ4139" s="106" t="s">
        <v>1037</v>
      </c>
      <c r="AR4139" s="106" t="s">
        <v>1087</v>
      </c>
      <c r="AS4139" s="106">
        <v>891</v>
      </c>
    </row>
    <row r="4140" spans="40:45" x14ac:dyDescent="0.25">
      <c r="AN4140" s="106" t="s">
        <v>1181</v>
      </c>
      <c r="AO4140" s="106" t="s">
        <v>1174</v>
      </c>
      <c r="AP4140" s="106"/>
      <c r="AQ4140" s="106" t="s">
        <v>1038</v>
      </c>
      <c r="AR4140" s="106" t="s">
        <v>1087</v>
      </c>
      <c r="AS4140" s="106">
        <v>14377</v>
      </c>
    </row>
    <row r="4141" spans="40:45" x14ac:dyDescent="0.25">
      <c r="AN4141" s="106" t="s">
        <v>1181</v>
      </c>
      <c r="AO4141" s="106"/>
      <c r="AP4141" s="106"/>
      <c r="AQ4141" s="106" t="s">
        <v>3</v>
      </c>
      <c r="AR4141" s="106" t="s">
        <v>1087</v>
      </c>
      <c r="AS4141" s="106">
        <v>42337</v>
      </c>
    </row>
    <row r="4142" spans="40:45" x14ac:dyDescent="0.25">
      <c r="AN4142" s="106" t="s">
        <v>1181</v>
      </c>
      <c r="AO4142" s="106" t="s">
        <v>1175</v>
      </c>
      <c r="AP4142" s="106"/>
      <c r="AQ4142" s="106" t="s">
        <v>1030</v>
      </c>
      <c r="AR4142" s="106" t="s">
        <v>1087</v>
      </c>
      <c r="AS4142" s="106">
        <v>621</v>
      </c>
    </row>
    <row r="4143" spans="40:45" x14ac:dyDescent="0.25">
      <c r="AN4143" s="106" t="s">
        <v>1181</v>
      </c>
      <c r="AO4143" s="106" t="s">
        <v>1175</v>
      </c>
      <c r="AP4143" s="106"/>
      <c r="AQ4143" s="106" t="s">
        <v>1031</v>
      </c>
      <c r="AR4143" s="106" t="s">
        <v>1087</v>
      </c>
      <c r="AS4143" s="106">
        <v>1434</v>
      </c>
    </row>
    <row r="4144" spans="40:45" x14ac:dyDescent="0.25">
      <c r="AN4144" s="106" t="s">
        <v>1181</v>
      </c>
      <c r="AO4144" s="106" t="s">
        <v>1175</v>
      </c>
      <c r="AP4144" s="106"/>
      <c r="AQ4144" s="106" t="s">
        <v>1032</v>
      </c>
      <c r="AR4144" s="106" t="s">
        <v>1087</v>
      </c>
      <c r="AS4144" s="106">
        <v>15</v>
      </c>
    </row>
    <row r="4145" spans="40:45" x14ac:dyDescent="0.25">
      <c r="AN4145" s="106" t="s">
        <v>1181</v>
      </c>
      <c r="AO4145" s="106" t="s">
        <v>1175</v>
      </c>
      <c r="AP4145" s="106"/>
      <c r="AQ4145" s="106" t="s">
        <v>1033</v>
      </c>
      <c r="AR4145" s="106" t="s">
        <v>1087</v>
      </c>
      <c r="AS4145" s="106">
        <v>2227</v>
      </c>
    </row>
    <row r="4146" spans="40:45" x14ac:dyDescent="0.25">
      <c r="AN4146" s="106" t="s">
        <v>1181</v>
      </c>
      <c r="AO4146" s="106" t="s">
        <v>1175</v>
      </c>
      <c r="AP4146" s="106"/>
      <c r="AQ4146" s="106" t="s">
        <v>1034</v>
      </c>
      <c r="AR4146" s="106" t="s">
        <v>1087</v>
      </c>
      <c r="AS4146" s="106">
        <v>611</v>
      </c>
    </row>
    <row r="4147" spans="40:45" x14ac:dyDescent="0.25">
      <c r="AN4147" s="106" t="s">
        <v>1181</v>
      </c>
      <c r="AO4147" s="106" t="s">
        <v>1175</v>
      </c>
      <c r="AP4147" s="106"/>
      <c r="AQ4147" s="106" t="s">
        <v>1035</v>
      </c>
      <c r="AR4147" s="106" t="s">
        <v>1087</v>
      </c>
      <c r="AS4147" s="106">
        <v>1673</v>
      </c>
    </row>
    <row r="4148" spans="40:45" x14ac:dyDescent="0.25">
      <c r="AN4148" s="106" t="s">
        <v>1181</v>
      </c>
      <c r="AO4148" s="106" t="s">
        <v>1175</v>
      </c>
      <c r="AP4148" s="106"/>
      <c r="AQ4148" s="106" t="s">
        <v>1038</v>
      </c>
      <c r="AR4148" s="106" t="s">
        <v>1087</v>
      </c>
      <c r="AS4148" s="106">
        <v>2593</v>
      </c>
    </row>
    <row r="4149" spans="40:45" x14ac:dyDescent="0.25">
      <c r="AN4149" s="106" t="s">
        <v>1181</v>
      </c>
      <c r="AO4149" s="106"/>
      <c r="AP4149" s="106"/>
      <c r="AQ4149" s="106" t="s">
        <v>3</v>
      </c>
      <c r="AR4149" s="106" t="s">
        <v>1087</v>
      </c>
      <c r="AS4149" s="106">
        <v>9174</v>
      </c>
    </row>
    <row r="4150" spans="40:45" x14ac:dyDescent="0.25">
      <c r="AN4150" s="106" t="s">
        <v>1181</v>
      </c>
      <c r="AO4150" s="106" t="s">
        <v>1176</v>
      </c>
      <c r="AP4150" s="106"/>
      <c r="AQ4150" s="106" t="s">
        <v>1030</v>
      </c>
      <c r="AR4150" s="106" t="s">
        <v>1087</v>
      </c>
      <c r="AS4150" s="106">
        <v>206</v>
      </c>
    </row>
    <row r="4151" spans="40:45" x14ac:dyDescent="0.25">
      <c r="AN4151" s="106" t="s">
        <v>1181</v>
      </c>
      <c r="AO4151" s="106" t="s">
        <v>1176</v>
      </c>
      <c r="AP4151" s="106"/>
      <c r="AQ4151" s="106" t="s">
        <v>1031</v>
      </c>
      <c r="AR4151" s="106" t="s">
        <v>1087</v>
      </c>
      <c r="AS4151" s="106">
        <v>2</v>
      </c>
    </row>
    <row r="4152" spans="40:45" x14ac:dyDescent="0.25">
      <c r="AN4152" s="106" t="s">
        <v>1181</v>
      </c>
      <c r="AO4152" s="106" t="s">
        <v>1176</v>
      </c>
      <c r="AP4152" s="106"/>
      <c r="AQ4152" s="106" t="s">
        <v>1034</v>
      </c>
      <c r="AR4152" s="106" t="s">
        <v>1087</v>
      </c>
      <c r="AS4152" s="106">
        <v>815</v>
      </c>
    </row>
    <row r="4153" spans="40:45" x14ac:dyDescent="0.25">
      <c r="AN4153" s="106" t="s">
        <v>1181</v>
      </c>
      <c r="AO4153" s="106" t="s">
        <v>1176</v>
      </c>
      <c r="AP4153" s="106"/>
      <c r="AQ4153" s="106" t="s">
        <v>1038</v>
      </c>
      <c r="AR4153" s="106" t="s">
        <v>1087</v>
      </c>
      <c r="AS4153" s="106">
        <v>3375</v>
      </c>
    </row>
    <row r="4154" spans="40:45" x14ac:dyDescent="0.25">
      <c r="AN4154" s="106" t="s">
        <v>1181</v>
      </c>
      <c r="AO4154" s="106"/>
      <c r="AP4154" s="106"/>
      <c r="AQ4154" s="106" t="s">
        <v>3</v>
      </c>
      <c r="AR4154" s="106" t="s">
        <v>1087</v>
      </c>
      <c r="AS4154" s="106">
        <v>4398</v>
      </c>
    </row>
    <row r="4155" spans="40:45" x14ac:dyDescent="0.25">
      <c r="AN4155" s="106" t="s">
        <v>1181</v>
      </c>
      <c r="AO4155" s="106" t="s">
        <v>1177</v>
      </c>
      <c r="AP4155" s="106"/>
      <c r="AQ4155" s="106" t="s">
        <v>1030</v>
      </c>
      <c r="AR4155" s="106" t="s">
        <v>1087</v>
      </c>
      <c r="AS4155" s="106">
        <v>323</v>
      </c>
    </row>
    <row r="4156" spans="40:45" x14ac:dyDescent="0.25">
      <c r="AN4156" s="106" t="s">
        <v>1181</v>
      </c>
      <c r="AO4156" s="106" t="s">
        <v>1177</v>
      </c>
      <c r="AP4156" s="106"/>
      <c r="AQ4156" s="106" t="s">
        <v>1031</v>
      </c>
      <c r="AR4156" s="106" t="s">
        <v>1087</v>
      </c>
      <c r="AS4156" s="106">
        <v>5</v>
      </c>
    </row>
    <row r="4157" spans="40:45" x14ac:dyDescent="0.25">
      <c r="AN4157" s="106" t="s">
        <v>1181</v>
      </c>
      <c r="AO4157" s="106"/>
      <c r="AP4157" s="106"/>
      <c r="AQ4157" s="106" t="s">
        <v>3</v>
      </c>
      <c r="AR4157" s="106" t="s">
        <v>1087</v>
      </c>
      <c r="AS4157" s="106">
        <v>328</v>
      </c>
    </row>
    <row r="4158" spans="40:45" x14ac:dyDescent="0.25">
      <c r="AN4158" s="106" t="s">
        <v>1181</v>
      </c>
      <c r="AO4158" s="106" t="s">
        <v>1178</v>
      </c>
      <c r="AP4158" s="106"/>
      <c r="AQ4158" s="106" t="s">
        <v>1030</v>
      </c>
      <c r="AR4158" s="106" t="s">
        <v>1087</v>
      </c>
      <c r="AS4158" s="106">
        <v>159</v>
      </c>
    </row>
    <row r="4159" spans="40:45" x14ac:dyDescent="0.25">
      <c r="AN4159" s="106" t="s">
        <v>1181</v>
      </c>
      <c r="AO4159" s="106" t="s">
        <v>1178</v>
      </c>
      <c r="AP4159" s="106"/>
      <c r="AQ4159" s="106" t="s">
        <v>1031</v>
      </c>
      <c r="AR4159" s="106" t="s">
        <v>1087</v>
      </c>
      <c r="AS4159" s="106">
        <v>18</v>
      </c>
    </row>
    <row r="4160" spans="40:45" x14ac:dyDescent="0.25">
      <c r="AN4160" s="106" t="s">
        <v>1181</v>
      </c>
      <c r="AO4160" s="106" t="s">
        <v>1178</v>
      </c>
      <c r="AP4160" s="106"/>
      <c r="AQ4160" s="106" t="s">
        <v>1033</v>
      </c>
      <c r="AR4160" s="106" t="s">
        <v>1087</v>
      </c>
      <c r="AS4160" s="106">
        <v>98</v>
      </c>
    </row>
    <row r="4161" spans="40:45" x14ac:dyDescent="0.25">
      <c r="AN4161" s="106" t="s">
        <v>1181</v>
      </c>
      <c r="AO4161" s="106" t="s">
        <v>1178</v>
      </c>
      <c r="AP4161" s="106"/>
      <c r="AQ4161" s="106" t="s">
        <v>1034</v>
      </c>
      <c r="AR4161" s="106" t="s">
        <v>1087</v>
      </c>
      <c r="AS4161" s="106">
        <v>623</v>
      </c>
    </row>
    <row r="4162" spans="40:45" x14ac:dyDescent="0.25">
      <c r="AN4162" s="106" t="s">
        <v>1181</v>
      </c>
      <c r="AO4162" s="106" t="s">
        <v>1178</v>
      </c>
      <c r="AP4162" s="106"/>
      <c r="AQ4162" s="106" t="s">
        <v>1035</v>
      </c>
      <c r="AR4162" s="106" t="s">
        <v>1087</v>
      </c>
      <c r="AS4162" s="106">
        <v>94</v>
      </c>
    </row>
    <row r="4163" spans="40:45" x14ac:dyDescent="0.25">
      <c r="AN4163" s="106" t="s">
        <v>1181</v>
      </c>
      <c r="AO4163" s="106" t="s">
        <v>1178</v>
      </c>
      <c r="AP4163" s="106"/>
      <c r="AQ4163" s="106" t="s">
        <v>1036</v>
      </c>
      <c r="AR4163" s="106" t="s">
        <v>1087</v>
      </c>
      <c r="AS4163" s="106">
        <v>70</v>
      </c>
    </row>
    <row r="4164" spans="40:45" x14ac:dyDescent="0.25">
      <c r="AN4164" s="106" t="s">
        <v>1181</v>
      </c>
      <c r="AO4164" s="106" t="s">
        <v>1178</v>
      </c>
      <c r="AP4164" s="106"/>
      <c r="AQ4164" s="106" t="s">
        <v>1037</v>
      </c>
      <c r="AR4164" s="106" t="s">
        <v>1087</v>
      </c>
      <c r="AS4164" s="106">
        <v>3</v>
      </c>
    </row>
    <row r="4165" spans="40:45" x14ac:dyDescent="0.25">
      <c r="AN4165" s="106" t="s">
        <v>1181</v>
      </c>
      <c r="AO4165" s="106" t="s">
        <v>1178</v>
      </c>
      <c r="AP4165" s="106"/>
      <c r="AQ4165" s="106" t="s">
        <v>1038</v>
      </c>
      <c r="AR4165" s="106" t="s">
        <v>1087</v>
      </c>
      <c r="AS4165" s="106">
        <v>681</v>
      </c>
    </row>
    <row r="4166" spans="40:45" x14ac:dyDescent="0.25">
      <c r="AN4166" s="106" t="s">
        <v>1181</v>
      </c>
      <c r="AO4166" s="106"/>
      <c r="AP4166" s="106"/>
      <c r="AQ4166" s="106" t="s">
        <v>3</v>
      </c>
      <c r="AR4166" s="106" t="s">
        <v>1087</v>
      </c>
      <c r="AS4166" s="106">
        <v>1746</v>
      </c>
    </row>
    <row r="4167" spans="40:45" x14ac:dyDescent="0.25">
      <c r="AN4167" s="106" t="s">
        <v>974</v>
      </c>
      <c r="AO4167" s="106" t="s">
        <v>1040</v>
      </c>
      <c r="AP4167" s="106"/>
      <c r="AQ4167" s="106" t="s">
        <v>1030</v>
      </c>
      <c r="AR4167" s="106" t="s">
        <v>1087</v>
      </c>
      <c r="AS4167" s="106">
        <v>11742</v>
      </c>
    </row>
    <row r="4168" spans="40:45" x14ac:dyDescent="0.25">
      <c r="AN4168" s="106" t="s">
        <v>974</v>
      </c>
      <c r="AO4168" s="106" t="s">
        <v>1040</v>
      </c>
      <c r="AP4168" s="106"/>
      <c r="AQ4168" s="106" t="s">
        <v>1031</v>
      </c>
      <c r="AR4168" s="106" t="s">
        <v>1087</v>
      </c>
      <c r="AS4168" s="106">
        <v>1286</v>
      </c>
    </row>
    <row r="4169" spans="40:45" x14ac:dyDescent="0.25">
      <c r="AN4169" s="106" t="s">
        <v>974</v>
      </c>
      <c r="AO4169" s="106" t="s">
        <v>1040</v>
      </c>
      <c r="AP4169" s="106"/>
      <c r="AQ4169" s="106" t="s">
        <v>1033</v>
      </c>
      <c r="AR4169" s="106" t="s">
        <v>1087</v>
      </c>
      <c r="AS4169" s="106">
        <v>71520</v>
      </c>
    </row>
    <row r="4170" spans="40:45" x14ac:dyDescent="0.25">
      <c r="AN4170" s="106" t="s">
        <v>974</v>
      </c>
      <c r="AO4170" s="106" t="s">
        <v>1040</v>
      </c>
      <c r="AP4170" s="106"/>
      <c r="AQ4170" s="106" t="s">
        <v>1034</v>
      </c>
      <c r="AR4170" s="106" t="s">
        <v>1087</v>
      </c>
      <c r="AS4170" s="106">
        <v>1238</v>
      </c>
    </row>
    <row r="4171" spans="40:45" x14ac:dyDescent="0.25">
      <c r="AN4171" s="106" t="s">
        <v>974</v>
      </c>
      <c r="AO4171" s="106" t="s">
        <v>1040</v>
      </c>
      <c r="AP4171" s="106"/>
      <c r="AQ4171" s="106" t="s">
        <v>1035</v>
      </c>
      <c r="AR4171" s="106" t="s">
        <v>1087</v>
      </c>
      <c r="AS4171" s="106">
        <v>20604</v>
      </c>
    </row>
    <row r="4172" spans="40:45" x14ac:dyDescent="0.25">
      <c r="AN4172" s="106" t="s">
        <v>974</v>
      </c>
      <c r="AO4172" s="106" t="s">
        <v>1040</v>
      </c>
      <c r="AP4172" s="106"/>
      <c r="AQ4172" s="106" t="s">
        <v>1036</v>
      </c>
      <c r="AR4172" s="106" t="s">
        <v>1087</v>
      </c>
      <c r="AS4172" s="106">
        <v>154</v>
      </c>
    </row>
    <row r="4173" spans="40:45" x14ac:dyDescent="0.25">
      <c r="AN4173" s="106" t="s">
        <v>974</v>
      </c>
      <c r="AO4173" s="106" t="s">
        <v>1040</v>
      </c>
      <c r="AP4173" s="106"/>
      <c r="AQ4173" s="106" t="s">
        <v>1037</v>
      </c>
      <c r="AR4173" s="106" t="s">
        <v>1087</v>
      </c>
      <c r="AS4173" s="106">
        <v>6800</v>
      </c>
    </row>
    <row r="4174" spans="40:45" x14ac:dyDescent="0.25">
      <c r="AN4174" s="106" t="s">
        <v>974</v>
      </c>
      <c r="AO4174" s="106" t="s">
        <v>1040</v>
      </c>
      <c r="AP4174" s="106"/>
      <c r="AQ4174" s="106" t="s">
        <v>1038</v>
      </c>
      <c r="AR4174" s="106" t="s">
        <v>1087</v>
      </c>
      <c r="AS4174" s="106">
        <v>28343</v>
      </c>
    </row>
    <row r="4175" spans="40:45" x14ac:dyDescent="0.25">
      <c r="AN4175" s="106" t="s">
        <v>974</v>
      </c>
      <c r="AO4175" s="106"/>
      <c r="AP4175" s="106"/>
      <c r="AQ4175" s="106" t="s">
        <v>3</v>
      </c>
      <c r="AR4175" s="106" t="s">
        <v>1087</v>
      </c>
      <c r="AS4175" s="106">
        <v>141688</v>
      </c>
    </row>
    <row r="4176" spans="40:45" x14ac:dyDescent="0.25">
      <c r="AN4176" s="106" t="s">
        <v>974</v>
      </c>
      <c r="AO4176" s="106" t="s">
        <v>1174</v>
      </c>
      <c r="AP4176" s="106"/>
      <c r="AQ4176" s="106" t="s">
        <v>1030</v>
      </c>
      <c r="AR4176" s="106" t="s">
        <v>1087</v>
      </c>
      <c r="AS4176" s="106">
        <v>4400</v>
      </c>
    </row>
    <row r="4177" spans="40:45" x14ac:dyDescent="0.25">
      <c r="AN4177" s="106" t="s">
        <v>974</v>
      </c>
      <c r="AO4177" s="106" t="s">
        <v>1174</v>
      </c>
      <c r="AP4177" s="106"/>
      <c r="AQ4177" s="106" t="s">
        <v>1031</v>
      </c>
      <c r="AR4177" s="106" t="s">
        <v>1087</v>
      </c>
      <c r="AS4177" s="106">
        <v>1006</v>
      </c>
    </row>
    <row r="4178" spans="40:45" x14ac:dyDescent="0.25">
      <c r="AN4178" s="106" t="s">
        <v>974</v>
      </c>
      <c r="AO4178" s="106" t="s">
        <v>1174</v>
      </c>
      <c r="AP4178" s="106"/>
      <c r="AQ4178" s="106" t="s">
        <v>1033</v>
      </c>
      <c r="AR4178" s="106" t="s">
        <v>1087</v>
      </c>
      <c r="AS4178" s="106">
        <v>71513</v>
      </c>
    </row>
    <row r="4179" spans="40:45" x14ac:dyDescent="0.25">
      <c r="AN4179" s="106" t="s">
        <v>974</v>
      </c>
      <c r="AO4179" s="106" t="s">
        <v>1174</v>
      </c>
      <c r="AP4179" s="106"/>
      <c r="AQ4179" s="106" t="s">
        <v>1034</v>
      </c>
      <c r="AR4179" s="106" t="s">
        <v>1087</v>
      </c>
      <c r="AS4179" s="106">
        <v>619</v>
      </c>
    </row>
    <row r="4180" spans="40:45" x14ac:dyDescent="0.25">
      <c r="AN4180" s="106" t="s">
        <v>974</v>
      </c>
      <c r="AO4180" s="106" t="s">
        <v>1174</v>
      </c>
      <c r="AP4180" s="106"/>
      <c r="AQ4180" s="106" t="s">
        <v>1035</v>
      </c>
      <c r="AR4180" s="106" t="s">
        <v>1087</v>
      </c>
      <c r="AS4180" s="106">
        <v>10646</v>
      </c>
    </row>
    <row r="4181" spans="40:45" x14ac:dyDescent="0.25">
      <c r="AN4181" s="106" t="s">
        <v>974</v>
      </c>
      <c r="AO4181" s="106" t="s">
        <v>1174</v>
      </c>
      <c r="AP4181" s="106"/>
      <c r="AQ4181" s="106" t="s">
        <v>1036</v>
      </c>
      <c r="AR4181" s="106" t="s">
        <v>1087</v>
      </c>
      <c r="AS4181" s="106">
        <v>154</v>
      </c>
    </row>
    <row r="4182" spans="40:45" x14ac:dyDescent="0.25">
      <c r="AN4182" s="106" t="s">
        <v>974</v>
      </c>
      <c r="AO4182" s="106" t="s">
        <v>1174</v>
      </c>
      <c r="AP4182" s="106"/>
      <c r="AQ4182" s="106" t="s">
        <v>1037</v>
      </c>
      <c r="AR4182" s="106" t="s">
        <v>1087</v>
      </c>
      <c r="AS4182" s="106">
        <v>1174</v>
      </c>
    </row>
    <row r="4183" spans="40:45" x14ac:dyDescent="0.25">
      <c r="AN4183" s="106" t="s">
        <v>974</v>
      </c>
      <c r="AO4183" s="106" t="s">
        <v>1174</v>
      </c>
      <c r="AP4183" s="106"/>
      <c r="AQ4183" s="106" t="s">
        <v>1038</v>
      </c>
      <c r="AR4183" s="106" t="s">
        <v>1087</v>
      </c>
      <c r="AS4183" s="106">
        <v>21048</v>
      </c>
    </row>
    <row r="4184" spans="40:45" x14ac:dyDescent="0.25">
      <c r="AN4184" s="106" t="s">
        <v>974</v>
      </c>
      <c r="AO4184" s="106"/>
      <c r="AP4184" s="106"/>
      <c r="AQ4184" s="106" t="s">
        <v>3</v>
      </c>
      <c r="AR4184" s="106" t="s">
        <v>1087</v>
      </c>
      <c r="AS4184" s="106">
        <v>110561</v>
      </c>
    </row>
    <row r="4185" spans="40:45" x14ac:dyDescent="0.25">
      <c r="AN4185" s="106" t="s">
        <v>974</v>
      </c>
      <c r="AO4185" s="106" t="s">
        <v>1175</v>
      </c>
      <c r="AP4185" s="106"/>
      <c r="AQ4185" s="106" t="s">
        <v>1030</v>
      </c>
      <c r="AR4185" s="106" t="s">
        <v>1087</v>
      </c>
      <c r="AS4185" s="106">
        <v>1027</v>
      </c>
    </row>
    <row r="4186" spans="40:45" x14ac:dyDescent="0.25">
      <c r="AN4186" s="106" t="s">
        <v>974</v>
      </c>
      <c r="AO4186" s="106" t="s">
        <v>1175</v>
      </c>
      <c r="AP4186" s="106"/>
      <c r="AQ4186" s="106" t="s">
        <v>1031</v>
      </c>
      <c r="AR4186" s="106" t="s">
        <v>1087</v>
      </c>
      <c r="AS4186" s="106">
        <v>280</v>
      </c>
    </row>
    <row r="4187" spans="40:45" x14ac:dyDescent="0.25">
      <c r="AN4187" s="106" t="s">
        <v>974</v>
      </c>
      <c r="AO4187" s="106" t="s">
        <v>1175</v>
      </c>
      <c r="AP4187" s="106"/>
      <c r="AQ4187" s="106" t="s">
        <v>1034</v>
      </c>
      <c r="AR4187" s="106" t="s">
        <v>1087</v>
      </c>
      <c r="AS4187" s="106">
        <v>619</v>
      </c>
    </row>
    <row r="4188" spans="40:45" x14ac:dyDescent="0.25">
      <c r="AN4188" s="106" t="s">
        <v>974</v>
      </c>
      <c r="AO4188" s="106" t="s">
        <v>1175</v>
      </c>
      <c r="AP4188" s="106"/>
      <c r="AQ4188" s="106" t="s">
        <v>1035</v>
      </c>
      <c r="AR4188" s="106" t="s">
        <v>1087</v>
      </c>
      <c r="AS4188" s="106">
        <v>9958</v>
      </c>
    </row>
    <row r="4189" spans="40:45" x14ac:dyDescent="0.25">
      <c r="AN4189" s="106" t="s">
        <v>974</v>
      </c>
      <c r="AO4189" s="106" t="s">
        <v>1175</v>
      </c>
      <c r="AP4189" s="106"/>
      <c r="AQ4189" s="106" t="s">
        <v>1037</v>
      </c>
      <c r="AR4189" s="106" t="s">
        <v>1087</v>
      </c>
      <c r="AS4189" s="106">
        <v>3358</v>
      </c>
    </row>
    <row r="4190" spans="40:45" x14ac:dyDescent="0.25">
      <c r="AN4190" s="106" t="s">
        <v>974</v>
      </c>
      <c r="AO4190" s="106" t="s">
        <v>1175</v>
      </c>
      <c r="AP4190" s="106"/>
      <c r="AQ4190" s="106" t="s">
        <v>1038</v>
      </c>
      <c r="AR4190" s="106" t="s">
        <v>1087</v>
      </c>
      <c r="AS4190" s="106">
        <v>1879</v>
      </c>
    </row>
    <row r="4191" spans="40:45" x14ac:dyDescent="0.25">
      <c r="AN4191" s="106" t="s">
        <v>974</v>
      </c>
      <c r="AO4191" s="106"/>
      <c r="AP4191" s="106"/>
      <c r="AQ4191" s="106" t="s">
        <v>3</v>
      </c>
      <c r="AR4191" s="106" t="s">
        <v>1087</v>
      </c>
      <c r="AS4191" s="106">
        <v>17121</v>
      </c>
    </row>
    <row r="4192" spans="40:45" x14ac:dyDescent="0.25">
      <c r="AN4192" s="106" t="s">
        <v>974</v>
      </c>
      <c r="AO4192" s="106" t="s">
        <v>1176</v>
      </c>
      <c r="AP4192" s="106"/>
      <c r="AQ4192" s="106" t="s">
        <v>1030</v>
      </c>
      <c r="AR4192" s="106" t="s">
        <v>1087</v>
      </c>
      <c r="AS4192" s="106">
        <v>326</v>
      </c>
    </row>
    <row r="4193" spans="40:45" x14ac:dyDescent="0.25">
      <c r="AN4193" s="106" t="s">
        <v>974</v>
      </c>
      <c r="AO4193" s="106" t="s">
        <v>1176</v>
      </c>
      <c r="AP4193" s="106"/>
      <c r="AQ4193" s="106" t="s">
        <v>1037</v>
      </c>
      <c r="AR4193" s="106" t="s">
        <v>1087</v>
      </c>
      <c r="AS4193" s="106">
        <v>2238</v>
      </c>
    </row>
    <row r="4194" spans="40:45" x14ac:dyDescent="0.25">
      <c r="AN4194" s="106" t="s">
        <v>974</v>
      </c>
      <c r="AO4194" s="106" t="s">
        <v>1176</v>
      </c>
      <c r="AP4194" s="106"/>
      <c r="AQ4194" s="106" t="s">
        <v>1038</v>
      </c>
      <c r="AR4194" s="106" t="s">
        <v>1087</v>
      </c>
      <c r="AS4194" s="106">
        <v>4722</v>
      </c>
    </row>
    <row r="4195" spans="40:45" x14ac:dyDescent="0.25">
      <c r="AN4195" s="106" t="s">
        <v>974</v>
      </c>
      <c r="AO4195" s="106"/>
      <c r="AP4195" s="106"/>
      <c r="AQ4195" s="106" t="s">
        <v>3</v>
      </c>
      <c r="AR4195" s="106" t="s">
        <v>1087</v>
      </c>
      <c r="AS4195" s="106">
        <v>7287</v>
      </c>
    </row>
    <row r="4196" spans="40:45" x14ac:dyDescent="0.25">
      <c r="AN4196" s="106" t="s">
        <v>974</v>
      </c>
      <c r="AO4196" s="106" t="s">
        <v>1177</v>
      </c>
      <c r="AP4196" s="106"/>
      <c r="AQ4196" s="106" t="s">
        <v>1030</v>
      </c>
      <c r="AR4196" s="106" t="s">
        <v>1087</v>
      </c>
      <c r="AS4196" s="106">
        <v>5988</v>
      </c>
    </row>
    <row r="4197" spans="40:45" x14ac:dyDescent="0.25">
      <c r="AN4197" s="106" t="s">
        <v>974</v>
      </c>
      <c r="AO4197" s="106" t="s">
        <v>1177</v>
      </c>
      <c r="AP4197" s="106"/>
      <c r="AQ4197" s="106" t="s">
        <v>1038</v>
      </c>
      <c r="AR4197" s="106" t="s">
        <v>1087</v>
      </c>
      <c r="AS4197" s="106">
        <v>168</v>
      </c>
    </row>
    <row r="4198" spans="40:45" x14ac:dyDescent="0.25">
      <c r="AN4198" s="106" t="s">
        <v>974</v>
      </c>
      <c r="AO4198" s="106"/>
      <c r="AP4198" s="106"/>
      <c r="AQ4198" s="106" t="s">
        <v>3</v>
      </c>
      <c r="AR4198" s="106" t="s">
        <v>1087</v>
      </c>
      <c r="AS4198" s="106">
        <v>6156</v>
      </c>
    </row>
    <row r="4199" spans="40:45" x14ac:dyDescent="0.25">
      <c r="AN4199" s="106" t="s">
        <v>974</v>
      </c>
      <c r="AO4199" s="106" t="s">
        <v>1178</v>
      </c>
      <c r="AP4199" s="106"/>
      <c r="AQ4199" s="106" t="s">
        <v>1030</v>
      </c>
      <c r="AR4199" s="106" t="s">
        <v>1087</v>
      </c>
      <c r="AS4199" s="106">
        <v>1</v>
      </c>
    </row>
    <row r="4200" spans="40:45" x14ac:dyDescent="0.25">
      <c r="AN4200" s="106" t="s">
        <v>974</v>
      </c>
      <c r="AO4200" s="106" t="s">
        <v>1178</v>
      </c>
      <c r="AP4200" s="106"/>
      <c r="AQ4200" s="106" t="s">
        <v>1033</v>
      </c>
      <c r="AR4200" s="106" t="s">
        <v>1087</v>
      </c>
      <c r="AS4200" s="106">
        <v>7</v>
      </c>
    </row>
    <row r="4201" spans="40:45" x14ac:dyDescent="0.25">
      <c r="AN4201" s="106" t="s">
        <v>974</v>
      </c>
      <c r="AO4201" s="106" t="s">
        <v>1178</v>
      </c>
      <c r="AP4201" s="106"/>
      <c r="AQ4201" s="106" t="s">
        <v>1037</v>
      </c>
      <c r="AR4201" s="106" t="s">
        <v>1087</v>
      </c>
      <c r="AS4201" s="106">
        <v>30</v>
      </c>
    </row>
    <row r="4202" spans="40:45" x14ac:dyDescent="0.25">
      <c r="AN4202" s="106" t="s">
        <v>974</v>
      </c>
      <c r="AO4202" s="106" t="s">
        <v>1178</v>
      </c>
      <c r="AP4202" s="106"/>
      <c r="AQ4202" s="106" t="s">
        <v>1038</v>
      </c>
      <c r="AR4202" s="106" t="s">
        <v>1087</v>
      </c>
      <c r="AS4202" s="106">
        <v>525</v>
      </c>
    </row>
    <row r="4203" spans="40:45" x14ac:dyDescent="0.25">
      <c r="AN4203" s="106" t="s">
        <v>974</v>
      </c>
      <c r="AO4203" s="106"/>
      <c r="AP4203" s="106"/>
      <c r="AQ4203" s="106" t="s">
        <v>3</v>
      </c>
      <c r="AR4203" s="106" t="s">
        <v>1087</v>
      </c>
      <c r="AS4203" s="106">
        <v>563</v>
      </c>
    </row>
    <row r="4204" spans="40:45" x14ac:dyDescent="0.25">
      <c r="AN4204" s="106" t="s">
        <v>978</v>
      </c>
      <c r="AO4204" s="106" t="s">
        <v>1040</v>
      </c>
      <c r="AP4204" s="106"/>
      <c r="AQ4204" s="106" t="s">
        <v>1030</v>
      </c>
      <c r="AR4204" s="106" t="s">
        <v>1087</v>
      </c>
      <c r="AS4204" s="106">
        <v>30087</v>
      </c>
    </row>
    <row r="4205" spans="40:45" x14ac:dyDescent="0.25">
      <c r="AN4205" s="106" t="s">
        <v>978</v>
      </c>
      <c r="AO4205" s="106" t="s">
        <v>1040</v>
      </c>
      <c r="AP4205" s="106"/>
      <c r="AQ4205" s="106" t="s">
        <v>1031</v>
      </c>
      <c r="AR4205" s="106" t="s">
        <v>1087</v>
      </c>
      <c r="AS4205" s="106">
        <v>2708</v>
      </c>
    </row>
    <row r="4206" spans="40:45" x14ac:dyDescent="0.25">
      <c r="AN4206" s="106" t="s">
        <v>978</v>
      </c>
      <c r="AO4206" s="106" t="s">
        <v>1040</v>
      </c>
      <c r="AP4206" s="106"/>
      <c r="AQ4206" s="106" t="s">
        <v>1032</v>
      </c>
      <c r="AR4206" s="106" t="s">
        <v>1087</v>
      </c>
      <c r="AS4206" s="106">
        <v>4734</v>
      </c>
    </row>
    <row r="4207" spans="40:45" x14ac:dyDescent="0.25">
      <c r="AN4207" s="106" t="s">
        <v>978</v>
      </c>
      <c r="AO4207" s="106" t="s">
        <v>1040</v>
      </c>
      <c r="AP4207" s="106"/>
      <c r="AQ4207" s="106" t="s">
        <v>1033</v>
      </c>
      <c r="AR4207" s="106" t="s">
        <v>1087</v>
      </c>
      <c r="AS4207" s="106">
        <v>2426</v>
      </c>
    </row>
    <row r="4208" spans="40:45" x14ac:dyDescent="0.25">
      <c r="AN4208" s="106" t="s">
        <v>978</v>
      </c>
      <c r="AO4208" s="106" t="s">
        <v>1040</v>
      </c>
      <c r="AP4208" s="106"/>
      <c r="AQ4208" s="106" t="s">
        <v>1034</v>
      </c>
      <c r="AR4208" s="106" t="s">
        <v>1087</v>
      </c>
      <c r="AS4208" s="106">
        <v>29569</v>
      </c>
    </row>
    <row r="4209" spans="40:45" x14ac:dyDescent="0.25">
      <c r="AN4209" s="106" t="s">
        <v>978</v>
      </c>
      <c r="AO4209" s="106" t="s">
        <v>1040</v>
      </c>
      <c r="AP4209" s="106"/>
      <c r="AQ4209" s="106" t="s">
        <v>1035</v>
      </c>
      <c r="AR4209" s="106" t="s">
        <v>1087</v>
      </c>
      <c r="AS4209" s="106">
        <v>16049</v>
      </c>
    </row>
    <row r="4210" spans="40:45" x14ac:dyDescent="0.25">
      <c r="AN4210" s="106" t="s">
        <v>978</v>
      </c>
      <c r="AO4210" s="106" t="s">
        <v>1040</v>
      </c>
      <c r="AP4210" s="106"/>
      <c r="AQ4210" s="106" t="s">
        <v>1036</v>
      </c>
      <c r="AR4210" s="106" t="s">
        <v>1087</v>
      </c>
      <c r="AS4210" s="106">
        <v>4506</v>
      </c>
    </row>
    <row r="4211" spans="40:45" x14ac:dyDescent="0.25">
      <c r="AN4211" s="106" t="s">
        <v>978</v>
      </c>
      <c r="AO4211" s="106" t="s">
        <v>1040</v>
      </c>
      <c r="AP4211" s="106"/>
      <c r="AQ4211" s="106" t="s">
        <v>1037</v>
      </c>
      <c r="AR4211" s="106" t="s">
        <v>1087</v>
      </c>
      <c r="AS4211" s="106">
        <v>10963</v>
      </c>
    </row>
    <row r="4212" spans="40:45" x14ac:dyDescent="0.25">
      <c r="AN4212" s="106" t="s">
        <v>978</v>
      </c>
      <c r="AO4212" s="106" t="s">
        <v>1040</v>
      </c>
      <c r="AP4212" s="106"/>
      <c r="AQ4212" s="106" t="s">
        <v>1038</v>
      </c>
      <c r="AR4212" s="106" t="s">
        <v>1087</v>
      </c>
      <c r="AS4212" s="106">
        <v>261124</v>
      </c>
    </row>
    <row r="4213" spans="40:45" x14ac:dyDescent="0.25">
      <c r="AN4213" s="106" t="s">
        <v>978</v>
      </c>
      <c r="AO4213" s="106"/>
      <c r="AP4213" s="106"/>
      <c r="AQ4213" s="106" t="s">
        <v>3</v>
      </c>
      <c r="AR4213" s="106" t="s">
        <v>1087</v>
      </c>
      <c r="AS4213" s="106">
        <v>362167</v>
      </c>
    </row>
    <row r="4214" spans="40:45" x14ac:dyDescent="0.25">
      <c r="AN4214" s="106" t="s">
        <v>978</v>
      </c>
      <c r="AO4214" s="106" t="s">
        <v>1174</v>
      </c>
      <c r="AP4214" s="106"/>
      <c r="AQ4214" s="106" t="s">
        <v>1030</v>
      </c>
      <c r="AR4214" s="106" t="s">
        <v>1087</v>
      </c>
      <c r="AS4214" s="106">
        <v>10219</v>
      </c>
    </row>
    <row r="4215" spans="40:45" x14ac:dyDescent="0.25">
      <c r="AN4215" s="106" t="s">
        <v>978</v>
      </c>
      <c r="AO4215" s="106" t="s">
        <v>1174</v>
      </c>
      <c r="AP4215" s="106"/>
      <c r="AQ4215" s="106" t="s">
        <v>1031</v>
      </c>
      <c r="AR4215" s="106" t="s">
        <v>1087</v>
      </c>
      <c r="AS4215" s="106">
        <v>1305</v>
      </c>
    </row>
    <row r="4216" spans="40:45" x14ac:dyDescent="0.25">
      <c r="AN4216" s="106" t="s">
        <v>978</v>
      </c>
      <c r="AO4216" s="106" t="s">
        <v>1174</v>
      </c>
      <c r="AP4216" s="106"/>
      <c r="AQ4216" s="106" t="s">
        <v>1033</v>
      </c>
      <c r="AR4216" s="106" t="s">
        <v>1087</v>
      </c>
      <c r="AS4216" s="106">
        <v>2311</v>
      </c>
    </row>
    <row r="4217" spans="40:45" x14ac:dyDescent="0.25">
      <c r="AN4217" s="106" t="s">
        <v>978</v>
      </c>
      <c r="AO4217" s="106" t="s">
        <v>1174</v>
      </c>
      <c r="AP4217" s="106"/>
      <c r="AQ4217" s="106" t="s">
        <v>1034</v>
      </c>
      <c r="AR4217" s="106" t="s">
        <v>1087</v>
      </c>
      <c r="AS4217" s="106">
        <v>1981</v>
      </c>
    </row>
    <row r="4218" spans="40:45" x14ac:dyDescent="0.25">
      <c r="AN4218" s="106" t="s">
        <v>978</v>
      </c>
      <c r="AO4218" s="106" t="s">
        <v>1174</v>
      </c>
      <c r="AP4218" s="106"/>
      <c r="AQ4218" s="106" t="s">
        <v>1035</v>
      </c>
      <c r="AR4218" s="106" t="s">
        <v>1087</v>
      </c>
      <c r="AS4218" s="106">
        <v>4632</v>
      </c>
    </row>
    <row r="4219" spans="40:45" x14ac:dyDescent="0.25">
      <c r="AN4219" s="106" t="s">
        <v>978</v>
      </c>
      <c r="AO4219" s="106" t="s">
        <v>1174</v>
      </c>
      <c r="AP4219" s="106"/>
      <c r="AQ4219" s="106" t="s">
        <v>1036</v>
      </c>
      <c r="AR4219" s="106" t="s">
        <v>1087</v>
      </c>
      <c r="AS4219" s="106">
        <v>3327</v>
      </c>
    </row>
    <row r="4220" spans="40:45" x14ac:dyDescent="0.25">
      <c r="AN4220" s="106" t="s">
        <v>978</v>
      </c>
      <c r="AO4220" s="106" t="s">
        <v>1174</v>
      </c>
      <c r="AP4220" s="106"/>
      <c r="AQ4220" s="106" t="s">
        <v>1037</v>
      </c>
      <c r="AR4220" s="106" t="s">
        <v>1087</v>
      </c>
      <c r="AS4220" s="106">
        <v>8344</v>
      </c>
    </row>
    <row r="4221" spans="40:45" x14ac:dyDescent="0.25">
      <c r="AN4221" s="106" t="s">
        <v>978</v>
      </c>
      <c r="AO4221" s="106" t="s">
        <v>1174</v>
      </c>
      <c r="AP4221" s="106"/>
      <c r="AQ4221" s="106" t="s">
        <v>1038</v>
      </c>
      <c r="AR4221" s="106" t="s">
        <v>1087</v>
      </c>
      <c r="AS4221" s="106">
        <v>125109</v>
      </c>
    </row>
    <row r="4222" spans="40:45" x14ac:dyDescent="0.25">
      <c r="AN4222" s="106" t="s">
        <v>978</v>
      </c>
      <c r="AO4222" s="106"/>
      <c r="AP4222" s="106"/>
      <c r="AQ4222" s="106" t="s">
        <v>3</v>
      </c>
      <c r="AR4222" s="106" t="s">
        <v>1087</v>
      </c>
      <c r="AS4222" s="106">
        <v>157228</v>
      </c>
    </row>
    <row r="4223" spans="40:45" x14ac:dyDescent="0.25">
      <c r="AN4223" s="106" t="s">
        <v>978</v>
      </c>
      <c r="AO4223" s="106" t="s">
        <v>1175</v>
      </c>
      <c r="AP4223" s="106"/>
      <c r="AQ4223" s="106" t="s">
        <v>1030</v>
      </c>
      <c r="AR4223" s="106" t="s">
        <v>1087</v>
      </c>
      <c r="AS4223" s="106">
        <v>9385</v>
      </c>
    </row>
    <row r="4224" spans="40:45" x14ac:dyDescent="0.25">
      <c r="AN4224" s="106" t="s">
        <v>978</v>
      </c>
      <c r="AO4224" s="106" t="s">
        <v>1175</v>
      </c>
      <c r="AP4224" s="106"/>
      <c r="AQ4224" s="106" t="s">
        <v>1031</v>
      </c>
      <c r="AR4224" s="106" t="s">
        <v>1087</v>
      </c>
      <c r="AS4224" s="106">
        <v>1268</v>
      </c>
    </row>
    <row r="4225" spans="40:45" x14ac:dyDescent="0.25">
      <c r="AN4225" s="106" t="s">
        <v>978</v>
      </c>
      <c r="AO4225" s="106" t="s">
        <v>1175</v>
      </c>
      <c r="AP4225" s="106"/>
      <c r="AQ4225" s="106" t="s">
        <v>1032</v>
      </c>
      <c r="AR4225" s="106" t="s">
        <v>1087</v>
      </c>
      <c r="AS4225" s="106">
        <v>3125</v>
      </c>
    </row>
    <row r="4226" spans="40:45" x14ac:dyDescent="0.25">
      <c r="AN4226" s="106" t="s">
        <v>978</v>
      </c>
      <c r="AO4226" s="106" t="s">
        <v>1175</v>
      </c>
      <c r="AP4226" s="106"/>
      <c r="AQ4226" s="106" t="s">
        <v>1034</v>
      </c>
      <c r="AR4226" s="106" t="s">
        <v>1087</v>
      </c>
      <c r="AS4226" s="106">
        <v>11871</v>
      </c>
    </row>
    <row r="4227" spans="40:45" x14ac:dyDescent="0.25">
      <c r="AN4227" s="106" t="s">
        <v>978</v>
      </c>
      <c r="AO4227" s="106" t="s">
        <v>1175</v>
      </c>
      <c r="AP4227" s="106"/>
      <c r="AQ4227" s="106" t="s">
        <v>1035</v>
      </c>
      <c r="AR4227" s="106" t="s">
        <v>1087</v>
      </c>
      <c r="AS4227" s="106">
        <v>11414</v>
      </c>
    </row>
    <row r="4228" spans="40:45" x14ac:dyDescent="0.25">
      <c r="AN4228" s="106" t="s">
        <v>978</v>
      </c>
      <c r="AO4228" s="106" t="s">
        <v>1175</v>
      </c>
      <c r="AP4228" s="106"/>
      <c r="AQ4228" s="106" t="s">
        <v>1036</v>
      </c>
      <c r="AR4228" s="106" t="s">
        <v>1087</v>
      </c>
      <c r="AS4228" s="106">
        <v>996</v>
      </c>
    </row>
    <row r="4229" spans="40:45" x14ac:dyDescent="0.25">
      <c r="AN4229" s="106" t="s">
        <v>978</v>
      </c>
      <c r="AO4229" s="106" t="s">
        <v>1175</v>
      </c>
      <c r="AP4229" s="106"/>
      <c r="AQ4229" s="106" t="s">
        <v>1037</v>
      </c>
      <c r="AR4229" s="106" t="s">
        <v>1087</v>
      </c>
      <c r="AS4229" s="106">
        <v>2577</v>
      </c>
    </row>
    <row r="4230" spans="40:45" x14ac:dyDescent="0.25">
      <c r="AN4230" s="106" t="s">
        <v>978</v>
      </c>
      <c r="AO4230" s="106" t="s">
        <v>1175</v>
      </c>
      <c r="AP4230" s="106"/>
      <c r="AQ4230" s="106" t="s">
        <v>1038</v>
      </c>
      <c r="AR4230" s="106" t="s">
        <v>1087</v>
      </c>
      <c r="AS4230" s="106">
        <v>71013</v>
      </c>
    </row>
    <row r="4231" spans="40:45" x14ac:dyDescent="0.25">
      <c r="AN4231" s="106" t="s">
        <v>978</v>
      </c>
      <c r="AO4231" s="106"/>
      <c r="AP4231" s="106"/>
      <c r="AQ4231" s="106" t="s">
        <v>3</v>
      </c>
      <c r="AR4231" s="106" t="s">
        <v>1087</v>
      </c>
      <c r="AS4231" s="106">
        <v>111650</v>
      </c>
    </row>
    <row r="4232" spans="40:45" x14ac:dyDescent="0.25">
      <c r="AN4232" s="106" t="s">
        <v>978</v>
      </c>
      <c r="AO4232" s="106" t="s">
        <v>1176</v>
      </c>
      <c r="AP4232" s="106"/>
      <c r="AQ4232" s="106" t="s">
        <v>1030</v>
      </c>
      <c r="AR4232" s="106" t="s">
        <v>1087</v>
      </c>
      <c r="AS4232" s="106">
        <v>8994</v>
      </c>
    </row>
    <row r="4233" spans="40:45" x14ac:dyDescent="0.25">
      <c r="AN4233" s="106" t="s">
        <v>978</v>
      </c>
      <c r="AO4233" s="106" t="s">
        <v>1176</v>
      </c>
      <c r="AP4233" s="106"/>
      <c r="AQ4233" s="106" t="s">
        <v>1032</v>
      </c>
      <c r="AR4233" s="106" t="s">
        <v>1087</v>
      </c>
      <c r="AS4233" s="106">
        <v>1609</v>
      </c>
    </row>
    <row r="4234" spans="40:45" x14ac:dyDescent="0.25">
      <c r="AN4234" s="106" t="s">
        <v>978</v>
      </c>
      <c r="AO4234" s="106" t="s">
        <v>1176</v>
      </c>
      <c r="AP4234" s="106"/>
      <c r="AQ4234" s="106" t="s">
        <v>1033</v>
      </c>
      <c r="AR4234" s="106" t="s">
        <v>1087</v>
      </c>
      <c r="AS4234" s="106">
        <v>10</v>
      </c>
    </row>
    <row r="4235" spans="40:45" x14ac:dyDescent="0.25">
      <c r="AN4235" s="106" t="s">
        <v>978</v>
      </c>
      <c r="AO4235" s="106" t="s">
        <v>1176</v>
      </c>
      <c r="AP4235" s="106"/>
      <c r="AQ4235" s="106" t="s">
        <v>1034</v>
      </c>
      <c r="AR4235" s="106" t="s">
        <v>1087</v>
      </c>
      <c r="AS4235" s="106">
        <v>8614</v>
      </c>
    </row>
    <row r="4236" spans="40:45" x14ac:dyDescent="0.25">
      <c r="AN4236" s="106" t="s">
        <v>978</v>
      </c>
      <c r="AO4236" s="106" t="s">
        <v>1176</v>
      </c>
      <c r="AP4236" s="106"/>
      <c r="AQ4236" s="106" t="s">
        <v>1038</v>
      </c>
      <c r="AR4236" s="106" t="s">
        <v>1087</v>
      </c>
      <c r="AS4236" s="106">
        <v>36649</v>
      </c>
    </row>
    <row r="4237" spans="40:45" x14ac:dyDescent="0.25">
      <c r="AN4237" s="106" t="s">
        <v>978</v>
      </c>
      <c r="AO4237" s="106"/>
      <c r="AP4237" s="106"/>
      <c r="AQ4237" s="106" t="s">
        <v>3</v>
      </c>
      <c r="AR4237" s="106" t="s">
        <v>1087</v>
      </c>
      <c r="AS4237" s="106">
        <v>55876</v>
      </c>
    </row>
    <row r="4238" spans="40:45" x14ac:dyDescent="0.25">
      <c r="AN4238" s="106" t="s">
        <v>978</v>
      </c>
      <c r="AO4238" s="106" t="s">
        <v>1177</v>
      </c>
      <c r="AP4238" s="106"/>
      <c r="AQ4238" s="106" t="s">
        <v>1034</v>
      </c>
      <c r="AR4238" s="106" t="s">
        <v>1087</v>
      </c>
      <c r="AS4238" s="106">
        <v>5572</v>
      </c>
    </row>
    <row r="4239" spans="40:45" x14ac:dyDescent="0.25">
      <c r="AN4239" s="106" t="s">
        <v>978</v>
      </c>
      <c r="AO4239" s="106" t="s">
        <v>1177</v>
      </c>
      <c r="AP4239" s="106"/>
      <c r="AQ4239" s="106" t="s">
        <v>1038</v>
      </c>
      <c r="AR4239" s="106" t="s">
        <v>1087</v>
      </c>
      <c r="AS4239" s="106">
        <v>8506</v>
      </c>
    </row>
    <row r="4240" spans="40:45" x14ac:dyDescent="0.25">
      <c r="AN4240" s="106" t="s">
        <v>978</v>
      </c>
      <c r="AO4240" s="106"/>
      <c r="AP4240" s="106"/>
      <c r="AQ4240" s="106" t="s">
        <v>3</v>
      </c>
      <c r="AR4240" s="106" t="s">
        <v>1087</v>
      </c>
      <c r="AS4240" s="106">
        <v>14078</v>
      </c>
    </row>
    <row r="4241" spans="40:45" x14ac:dyDescent="0.25">
      <c r="AN4241" s="106" t="s">
        <v>978</v>
      </c>
      <c r="AO4241" s="106" t="s">
        <v>1178</v>
      </c>
      <c r="AP4241" s="106"/>
      <c r="AQ4241" s="106" t="s">
        <v>1030</v>
      </c>
      <c r="AR4241" s="106" t="s">
        <v>1087</v>
      </c>
      <c r="AS4241" s="106">
        <v>1490</v>
      </c>
    </row>
    <row r="4242" spans="40:45" x14ac:dyDescent="0.25">
      <c r="AN4242" s="106" t="s">
        <v>978</v>
      </c>
      <c r="AO4242" s="106" t="s">
        <v>1178</v>
      </c>
      <c r="AP4242" s="106"/>
      <c r="AQ4242" s="106" t="s">
        <v>1031</v>
      </c>
      <c r="AR4242" s="106" t="s">
        <v>1087</v>
      </c>
      <c r="AS4242" s="106">
        <v>135</v>
      </c>
    </row>
    <row r="4243" spans="40:45" x14ac:dyDescent="0.25">
      <c r="AN4243" s="106" t="s">
        <v>978</v>
      </c>
      <c r="AO4243" s="106" t="s">
        <v>1178</v>
      </c>
      <c r="AP4243" s="106"/>
      <c r="AQ4243" s="106" t="s">
        <v>1033</v>
      </c>
      <c r="AR4243" s="106" t="s">
        <v>1087</v>
      </c>
      <c r="AS4243" s="106">
        <v>105</v>
      </c>
    </row>
    <row r="4244" spans="40:45" x14ac:dyDescent="0.25">
      <c r="AN4244" s="106" t="s">
        <v>978</v>
      </c>
      <c r="AO4244" s="106" t="s">
        <v>1178</v>
      </c>
      <c r="AP4244" s="106"/>
      <c r="AQ4244" s="106" t="s">
        <v>1034</v>
      </c>
      <c r="AR4244" s="106" t="s">
        <v>1087</v>
      </c>
      <c r="AS4244" s="106">
        <v>1530</v>
      </c>
    </row>
    <row r="4245" spans="40:45" x14ac:dyDescent="0.25">
      <c r="AN4245" s="106" t="s">
        <v>978</v>
      </c>
      <c r="AO4245" s="106" t="s">
        <v>1178</v>
      </c>
      <c r="AP4245" s="106"/>
      <c r="AQ4245" s="106" t="s">
        <v>1035</v>
      </c>
      <c r="AR4245" s="106" t="s">
        <v>1087</v>
      </c>
      <c r="AS4245" s="106">
        <v>3</v>
      </c>
    </row>
    <row r="4246" spans="40:45" x14ac:dyDescent="0.25">
      <c r="AN4246" s="106" t="s">
        <v>978</v>
      </c>
      <c r="AO4246" s="106" t="s">
        <v>1178</v>
      </c>
      <c r="AP4246" s="106"/>
      <c r="AQ4246" s="106" t="s">
        <v>1036</v>
      </c>
      <c r="AR4246" s="106" t="s">
        <v>1087</v>
      </c>
      <c r="AS4246" s="106">
        <v>183</v>
      </c>
    </row>
    <row r="4247" spans="40:45" x14ac:dyDescent="0.25">
      <c r="AN4247" s="106" t="s">
        <v>978</v>
      </c>
      <c r="AO4247" s="106" t="s">
        <v>1178</v>
      </c>
      <c r="AP4247" s="106"/>
      <c r="AQ4247" s="106" t="s">
        <v>1037</v>
      </c>
      <c r="AR4247" s="106" t="s">
        <v>1087</v>
      </c>
      <c r="AS4247" s="106">
        <v>42</v>
      </c>
    </row>
    <row r="4248" spans="40:45" x14ac:dyDescent="0.25">
      <c r="AN4248" s="106" t="s">
        <v>978</v>
      </c>
      <c r="AO4248" s="106" t="s">
        <v>1178</v>
      </c>
      <c r="AP4248" s="106"/>
      <c r="AQ4248" s="106" t="s">
        <v>1038</v>
      </c>
      <c r="AR4248" s="106" t="s">
        <v>1087</v>
      </c>
      <c r="AS4248" s="106">
        <v>19847</v>
      </c>
    </row>
    <row r="4249" spans="40:45" x14ac:dyDescent="0.25">
      <c r="AN4249" s="106" t="s">
        <v>978</v>
      </c>
      <c r="AO4249" s="106"/>
      <c r="AP4249" s="106"/>
      <c r="AQ4249" s="106" t="s">
        <v>3</v>
      </c>
      <c r="AR4249" s="106" t="s">
        <v>1087</v>
      </c>
      <c r="AS4249" s="106">
        <v>23335</v>
      </c>
    </row>
    <row r="4250" spans="40:45" x14ac:dyDescent="0.25">
      <c r="AN4250" s="106" t="s">
        <v>1182</v>
      </c>
      <c r="AO4250" s="106" t="s">
        <v>1151</v>
      </c>
      <c r="AP4250" s="106" t="s">
        <v>907</v>
      </c>
      <c r="AQ4250" s="106" t="s">
        <v>1030</v>
      </c>
      <c r="AR4250" s="106" t="s">
        <v>1087</v>
      </c>
      <c r="AS4250" s="106">
        <v>8466</v>
      </c>
    </row>
    <row r="4251" spans="40:45" x14ac:dyDescent="0.25">
      <c r="AN4251" s="106" t="s">
        <v>1182</v>
      </c>
      <c r="AO4251" s="106" t="s">
        <v>1151</v>
      </c>
      <c r="AP4251" s="106" t="s">
        <v>907</v>
      </c>
      <c r="AQ4251" s="106" t="s">
        <v>1031</v>
      </c>
      <c r="AR4251" s="106" t="s">
        <v>1087</v>
      </c>
      <c r="AS4251" s="106">
        <v>4353</v>
      </c>
    </row>
    <row r="4252" spans="40:45" x14ac:dyDescent="0.25">
      <c r="AN4252" s="106" t="s">
        <v>1182</v>
      </c>
      <c r="AO4252" s="106" t="s">
        <v>1151</v>
      </c>
      <c r="AP4252" s="106" t="s">
        <v>907</v>
      </c>
      <c r="AQ4252" s="106" t="s">
        <v>1032</v>
      </c>
      <c r="AR4252" s="106" t="s">
        <v>1087</v>
      </c>
      <c r="AS4252" s="106">
        <v>23278</v>
      </c>
    </row>
    <row r="4253" spans="40:45" x14ac:dyDescent="0.25">
      <c r="AN4253" s="106" t="s">
        <v>1182</v>
      </c>
      <c r="AO4253" s="106" t="s">
        <v>1151</v>
      </c>
      <c r="AP4253" s="106" t="s">
        <v>907</v>
      </c>
      <c r="AQ4253" s="106" t="s">
        <v>1034</v>
      </c>
      <c r="AR4253" s="106" t="s">
        <v>1087</v>
      </c>
      <c r="AS4253" s="106">
        <v>24661</v>
      </c>
    </row>
    <row r="4254" spans="40:45" x14ac:dyDescent="0.25">
      <c r="AN4254" s="106" t="s">
        <v>1182</v>
      </c>
      <c r="AO4254" s="106" t="s">
        <v>1151</v>
      </c>
      <c r="AP4254" s="106" t="s">
        <v>907</v>
      </c>
      <c r="AQ4254" s="106" t="s">
        <v>1037</v>
      </c>
      <c r="AR4254" s="106" t="s">
        <v>1087</v>
      </c>
      <c r="AS4254" s="106">
        <v>73936</v>
      </c>
    </row>
    <row r="4255" spans="40:45" x14ac:dyDescent="0.25">
      <c r="AN4255" s="106" t="s">
        <v>1182</v>
      </c>
      <c r="AO4255" s="106" t="s">
        <v>1151</v>
      </c>
      <c r="AP4255" s="106" t="s">
        <v>907</v>
      </c>
      <c r="AQ4255" s="106" t="s">
        <v>1038</v>
      </c>
      <c r="AR4255" s="106" t="s">
        <v>1087</v>
      </c>
      <c r="AS4255" s="106">
        <v>347486</v>
      </c>
    </row>
    <row r="4256" spans="40:45" x14ac:dyDescent="0.25">
      <c r="AN4256" s="106" t="s">
        <v>1182</v>
      </c>
      <c r="AO4256" s="106"/>
      <c r="AP4256" s="106"/>
      <c r="AQ4256" s="106" t="s">
        <v>3</v>
      </c>
      <c r="AR4256" s="106" t="s">
        <v>1087</v>
      </c>
      <c r="AS4256" s="106">
        <v>482181</v>
      </c>
    </row>
    <row r="4257" spans="40:45" x14ac:dyDescent="0.25">
      <c r="AN4257" s="106" t="s">
        <v>1182</v>
      </c>
      <c r="AO4257" s="106" t="s">
        <v>1151</v>
      </c>
      <c r="AP4257" s="106" t="s">
        <v>1174</v>
      </c>
      <c r="AQ4257" s="106" t="s">
        <v>1030</v>
      </c>
      <c r="AR4257" s="106" t="s">
        <v>1087</v>
      </c>
      <c r="AS4257" s="106">
        <v>114</v>
      </c>
    </row>
    <row r="4258" spans="40:45" x14ac:dyDescent="0.25">
      <c r="AN4258" s="106" t="s">
        <v>1182</v>
      </c>
      <c r="AO4258" s="106" t="s">
        <v>1151</v>
      </c>
      <c r="AP4258" s="106" t="s">
        <v>1174</v>
      </c>
      <c r="AQ4258" s="106" t="s">
        <v>1031</v>
      </c>
      <c r="AR4258" s="106" t="s">
        <v>1087</v>
      </c>
      <c r="AS4258" s="106">
        <v>585</v>
      </c>
    </row>
    <row r="4259" spans="40:45" x14ac:dyDescent="0.25">
      <c r="AN4259" s="106" t="s">
        <v>1182</v>
      </c>
      <c r="AO4259" s="106" t="s">
        <v>1151</v>
      </c>
      <c r="AP4259" s="106" t="s">
        <v>1174</v>
      </c>
      <c r="AQ4259" s="106" t="s">
        <v>1034</v>
      </c>
      <c r="AR4259" s="106" t="s">
        <v>1087</v>
      </c>
      <c r="AS4259" s="106">
        <v>4030</v>
      </c>
    </row>
    <row r="4260" spans="40:45" x14ac:dyDescent="0.25">
      <c r="AN4260" s="106" t="s">
        <v>1182</v>
      </c>
      <c r="AO4260" s="106" t="s">
        <v>1151</v>
      </c>
      <c r="AP4260" s="106" t="s">
        <v>1174</v>
      </c>
      <c r="AQ4260" s="106" t="s">
        <v>1037</v>
      </c>
      <c r="AR4260" s="106" t="s">
        <v>1087</v>
      </c>
      <c r="AS4260" s="106">
        <v>1921</v>
      </c>
    </row>
    <row r="4261" spans="40:45" x14ac:dyDescent="0.25">
      <c r="AN4261" s="106" t="s">
        <v>1182</v>
      </c>
      <c r="AO4261" s="106" t="s">
        <v>1151</v>
      </c>
      <c r="AP4261" s="106" t="s">
        <v>1174</v>
      </c>
      <c r="AQ4261" s="106" t="s">
        <v>1038</v>
      </c>
      <c r="AR4261" s="106" t="s">
        <v>1087</v>
      </c>
      <c r="AS4261" s="106">
        <v>8119</v>
      </c>
    </row>
    <row r="4262" spans="40:45" x14ac:dyDescent="0.25">
      <c r="AN4262" s="106" t="s">
        <v>1182</v>
      </c>
      <c r="AO4262" s="106"/>
      <c r="AP4262" s="106"/>
      <c r="AQ4262" s="106" t="s">
        <v>3</v>
      </c>
      <c r="AR4262" s="106" t="s">
        <v>1087</v>
      </c>
      <c r="AS4262" s="106">
        <v>14768</v>
      </c>
    </row>
    <row r="4263" spans="40:45" x14ac:dyDescent="0.25">
      <c r="AN4263" s="106" t="s">
        <v>1182</v>
      </c>
      <c r="AO4263" s="106" t="s">
        <v>1151</v>
      </c>
      <c r="AP4263" s="106" t="s">
        <v>1175</v>
      </c>
      <c r="AQ4263" s="106" t="s">
        <v>1030</v>
      </c>
      <c r="AR4263" s="106" t="s">
        <v>1087</v>
      </c>
      <c r="AS4263" s="106">
        <v>26</v>
      </c>
    </row>
    <row r="4264" spans="40:45" x14ac:dyDescent="0.25">
      <c r="AN4264" s="106" t="s">
        <v>1182</v>
      </c>
      <c r="AO4264" s="106" t="s">
        <v>1151</v>
      </c>
      <c r="AP4264" s="106" t="s">
        <v>1175</v>
      </c>
      <c r="AQ4264" s="106" t="s">
        <v>1031</v>
      </c>
      <c r="AR4264" s="106" t="s">
        <v>1087</v>
      </c>
      <c r="AS4264" s="106">
        <v>509</v>
      </c>
    </row>
    <row r="4265" spans="40:45" x14ac:dyDescent="0.25">
      <c r="AN4265" s="106" t="s">
        <v>1182</v>
      </c>
      <c r="AO4265" s="106" t="s">
        <v>1151</v>
      </c>
      <c r="AP4265" s="106" t="s">
        <v>1175</v>
      </c>
      <c r="AQ4265" s="106" t="s">
        <v>1034</v>
      </c>
      <c r="AR4265" s="106" t="s">
        <v>1087</v>
      </c>
      <c r="AS4265" s="106">
        <v>4030</v>
      </c>
    </row>
    <row r="4266" spans="40:45" x14ac:dyDescent="0.25">
      <c r="AN4266" s="106" t="s">
        <v>1182</v>
      </c>
      <c r="AO4266" s="106" t="s">
        <v>1151</v>
      </c>
      <c r="AP4266" s="106" t="s">
        <v>1175</v>
      </c>
      <c r="AQ4266" s="106" t="s">
        <v>1037</v>
      </c>
      <c r="AR4266" s="106" t="s">
        <v>1087</v>
      </c>
      <c r="AS4266" s="106">
        <v>899</v>
      </c>
    </row>
    <row r="4267" spans="40:45" x14ac:dyDescent="0.25">
      <c r="AN4267" s="106" t="s">
        <v>1182</v>
      </c>
      <c r="AO4267" s="106" t="s">
        <v>1151</v>
      </c>
      <c r="AP4267" s="106" t="s">
        <v>1175</v>
      </c>
      <c r="AQ4267" s="106" t="s">
        <v>1038</v>
      </c>
      <c r="AR4267" s="106" t="s">
        <v>1087</v>
      </c>
      <c r="AS4267" s="106">
        <v>1563</v>
      </c>
    </row>
    <row r="4268" spans="40:45" x14ac:dyDescent="0.25">
      <c r="AN4268" s="106" t="s">
        <v>1182</v>
      </c>
      <c r="AO4268" s="106"/>
      <c r="AP4268" s="106"/>
      <c r="AQ4268" s="106" t="s">
        <v>3</v>
      </c>
      <c r="AR4268" s="106" t="s">
        <v>1087</v>
      </c>
      <c r="AS4268" s="106">
        <v>7027</v>
      </c>
    </row>
    <row r="4269" spans="40:45" x14ac:dyDescent="0.25">
      <c r="AN4269" s="106" t="s">
        <v>1182</v>
      </c>
      <c r="AO4269" s="106" t="s">
        <v>1151</v>
      </c>
      <c r="AP4269" s="106" t="s">
        <v>1176</v>
      </c>
      <c r="AQ4269" s="106" t="s">
        <v>1030</v>
      </c>
      <c r="AR4269" s="106" t="s">
        <v>1087</v>
      </c>
      <c r="AS4269" s="106">
        <v>6782</v>
      </c>
    </row>
    <row r="4270" spans="40:45" x14ac:dyDescent="0.25">
      <c r="AN4270" s="106" t="s">
        <v>1182</v>
      </c>
      <c r="AO4270" s="106" t="s">
        <v>1151</v>
      </c>
      <c r="AP4270" s="106" t="s">
        <v>1176</v>
      </c>
      <c r="AQ4270" s="106" t="s">
        <v>1031</v>
      </c>
      <c r="AR4270" s="106" t="s">
        <v>1087</v>
      </c>
      <c r="AS4270" s="106">
        <v>350</v>
      </c>
    </row>
    <row r="4271" spans="40:45" x14ac:dyDescent="0.25">
      <c r="AN4271" s="106" t="s">
        <v>1182</v>
      </c>
      <c r="AO4271" s="106" t="s">
        <v>1151</v>
      </c>
      <c r="AP4271" s="106" t="s">
        <v>1176</v>
      </c>
      <c r="AQ4271" s="106" t="s">
        <v>1032</v>
      </c>
      <c r="AR4271" s="106" t="s">
        <v>1087</v>
      </c>
      <c r="AS4271" s="106">
        <v>6453</v>
      </c>
    </row>
    <row r="4272" spans="40:45" x14ac:dyDescent="0.25">
      <c r="AN4272" s="106" t="s">
        <v>1182</v>
      </c>
      <c r="AO4272" s="106" t="s">
        <v>1151</v>
      </c>
      <c r="AP4272" s="106" t="s">
        <v>1176</v>
      </c>
      <c r="AQ4272" s="106" t="s">
        <v>1034</v>
      </c>
      <c r="AR4272" s="106" t="s">
        <v>1087</v>
      </c>
      <c r="AS4272" s="106">
        <v>4870</v>
      </c>
    </row>
    <row r="4273" spans="40:45" x14ac:dyDescent="0.25">
      <c r="AN4273" s="106" t="s">
        <v>1182</v>
      </c>
      <c r="AO4273" s="106" t="s">
        <v>1151</v>
      </c>
      <c r="AP4273" s="106" t="s">
        <v>1176</v>
      </c>
      <c r="AQ4273" s="106" t="s">
        <v>1037</v>
      </c>
      <c r="AR4273" s="106" t="s">
        <v>1087</v>
      </c>
      <c r="AS4273" s="106">
        <v>26788</v>
      </c>
    </row>
    <row r="4274" spans="40:45" x14ac:dyDescent="0.25">
      <c r="AN4274" s="106" t="s">
        <v>1182</v>
      </c>
      <c r="AO4274" s="106" t="s">
        <v>1151</v>
      </c>
      <c r="AP4274" s="106" t="s">
        <v>1176</v>
      </c>
      <c r="AQ4274" s="106" t="s">
        <v>1038</v>
      </c>
      <c r="AR4274" s="106" t="s">
        <v>1087</v>
      </c>
      <c r="AS4274" s="106">
        <v>49515</v>
      </c>
    </row>
    <row r="4275" spans="40:45" x14ac:dyDescent="0.25">
      <c r="AN4275" s="106" t="s">
        <v>1182</v>
      </c>
      <c r="AO4275" s="106"/>
      <c r="AP4275" s="106"/>
      <c r="AQ4275" s="106" t="s">
        <v>3</v>
      </c>
      <c r="AR4275" s="106" t="s">
        <v>1087</v>
      </c>
      <c r="AS4275" s="106">
        <v>94757</v>
      </c>
    </row>
    <row r="4276" spans="40:45" x14ac:dyDescent="0.25">
      <c r="AN4276" s="106" t="s">
        <v>1182</v>
      </c>
      <c r="AO4276" s="106" t="s">
        <v>1151</v>
      </c>
      <c r="AP4276" s="106" t="s">
        <v>1177</v>
      </c>
      <c r="AQ4276" s="106" t="s">
        <v>1030</v>
      </c>
      <c r="AR4276" s="106" t="s">
        <v>1087</v>
      </c>
      <c r="AS4276" s="106">
        <v>1545</v>
      </c>
    </row>
    <row r="4277" spans="40:45" x14ac:dyDescent="0.25">
      <c r="AN4277" s="106" t="s">
        <v>1182</v>
      </c>
      <c r="AO4277" s="106" t="s">
        <v>1151</v>
      </c>
      <c r="AP4277" s="106" t="s">
        <v>1177</v>
      </c>
      <c r="AQ4277" s="106" t="s">
        <v>1031</v>
      </c>
      <c r="AR4277" s="106" t="s">
        <v>1087</v>
      </c>
      <c r="AS4277" s="106">
        <v>2909</v>
      </c>
    </row>
    <row r="4278" spans="40:45" x14ac:dyDescent="0.25">
      <c r="AN4278" s="106" t="s">
        <v>1182</v>
      </c>
      <c r="AO4278" s="106" t="s">
        <v>1151</v>
      </c>
      <c r="AP4278" s="106" t="s">
        <v>1177</v>
      </c>
      <c r="AQ4278" s="106" t="s">
        <v>1032</v>
      </c>
      <c r="AR4278" s="106" t="s">
        <v>1087</v>
      </c>
      <c r="AS4278" s="106">
        <v>16825</v>
      </c>
    </row>
    <row r="4279" spans="40:45" x14ac:dyDescent="0.25">
      <c r="AN4279" s="106" t="s">
        <v>1182</v>
      </c>
      <c r="AO4279" s="106" t="s">
        <v>1151</v>
      </c>
      <c r="AP4279" s="106" t="s">
        <v>1177</v>
      </c>
      <c r="AQ4279" s="106" t="s">
        <v>1034</v>
      </c>
      <c r="AR4279" s="106" t="s">
        <v>1087</v>
      </c>
      <c r="AS4279" s="106">
        <v>7701</v>
      </c>
    </row>
    <row r="4280" spans="40:45" x14ac:dyDescent="0.25">
      <c r="AN4280" s="106" t="s">
        <v>1182</v>
      </c>
      <c r="AO4280" s="106" t="s">
        <v>1151</v>
      </c>
      <c r="AP4280" s="106" t="s">
        <v>1177</v>
      </c>
      <c r="AQ4280" s="106" t="s">
        <v>1037</v>
      </c>
      <c r="AR4280" s="106" t="s">
        <v>1087</v>
      </c>
      <c r="AS4280" s="106">
        <v>44329</v>
      </c>
    </row>
    <row r="4281" spans="40:45" x14ac:dyDescent="0.25">
      <c r="AN4281" s="106" t="s">
        <v>1182</v>
      </c>
      <c r="AO4281" s="106" t="s">
        <v>1151</v>
      </c>
      <c r="AP4281" s="106" t="s">
        <v>1177</v>
      </c>
      <c r="AQ4281" s="106" t="s">
        <v>1038</v>
      </c>
      <c r="AR4281" s="106" t="s">
        <v>1087</v>
      </c>
      <c r="AS4281" s="106">
        <v>283390</v>
      </c>
    </row>
    <row r="4282" spans="40:45" x14ac:dyDescent="0.25">
      <c r="AN4282" s="106" t="s">
        <v>1182</v>
      </c>
      <c r="AO4282" s="106"/>
      <c r="AP4282" s="106"/>
      <c r="AQ4282" s="106" t="s">
        <v>3</v>
      </c>
      <c r="AR4282" s="106" t="s">
        <v>1087</v>
      </c>
      <c r="AS4282" s="106">
        <v>356699</v>
      </c>
    </row>
    <row r="4283" spans="40:45" x14ac:dyDescent="0.25">
      <c r="AN4283" s="106" t="s">
        <v>1182</v>
      </c>
      <c r="AO4283" s="106" t="s">
        <v>1151</v>
      </c>
      <c r="AP4283" s="106" t="s">
        <v>1178</v>
      </c>
      <c r="AQ4283" s="106" t="s">
        <v>1034</v>
      </c>
      <c r="AR4283" s="106" t="s">
        <v>1087</v>
      </c>
      <c r="AS4283" s="106">
        <v>4030</v>
      </c>
    </row>
    <row r="4284" spans="40:45" x14ac:dyDescent="0.25">
      <c r="AN4284" s="106" t="s">
        <v>1182</v>
      </c>
      <c r="AO4284" s="106" t="s">
        <v>1151</v>
      </c>
      <c r="AP4284" s="106" t="s">
        <v>1178</v>
      </c>
      <c r="AQ4284" s="106" t="s">
        <v>1038</v>
      </c>
      <c r="AR4284" s="106" t="s">
        <v>1087</v>
      </c>
      <c r="AS4284" s="106">
        <v>4900</v>
      </c>
    </row>
    <row r="4285" spans="40:45" x14ac:dyDescent="0.25">
      <c r="AN4285" s="106" t="s">
        <v>1182</v>
      </c>
      <c r="AO4285" s="106"/>
      <c r="AP4285" s="106"/>
      <c r="AQ4285" s="106" t="s">
        <v>3</v>
      </c>
      <c r="AR4285" s="106" t="s">
        <v>1087</v>
      </c>
      <c r="AS4285" s="106">
        <v>8930</v>
      </c>
    </row>
    <row r="4286" spans="40:45" x14ac:dyDescent="0.25">
      <c r="AN4286" s="106" t="s">
        <v>1182</v>
      </c>
      <c r="AO4286" s="106" t="s">
        <v>1014</v>
      </c>
      <c r="AP4286" s="106" t="s">
        <v>907</v>
      </c>
      <c r="AQ4286" s="106" t="s">
        <v>1030</v>
      </c>
      <c r="AR4286" s="106" t="s">
        <v>1087</v>
      </c>
      <c r="AS4286" s="106">
        <v>41285</v>
      </c>
    </row>
    <row r="4287" spans="40:45" x14ac:dyDescent="0.25">
      <c r="AN4287" s="106" t="s">
        <v>1182</v>
      </c>
      <c r="AO4287" s="106" t="s">
        <v>1014</v>
      </c>
      <c r="AP4287" s="106" t="s">
        <v>907</v>
      </c>
      <c r="AQ4287" s="106" t="s">
        <v>1031</v>
      </c>
      <c r="AR4287" s="106" t="s">
        <v>1087</v>
      </c>
      <c r="AS4287" s="106">
        <v>139056</v>
      </c>
    </row>
    <row r="4288" spans="40:45" x14ac:dyDescent="0.25">
      <c r="AN4288" s="106" t="s">
        <v>1182</v>
      </c>
      <c r="AO4288" s="106" t="s">
        <v>1014</v>
      </c>
      <c r="AP4288" s="106" t="s">
        <v>907</v>
      </c>
      <c r="AQ4288" s="106" t="s">
        <v>1032</v>
      </c>
      <c r="AR4288" s="106" t="s">
        <v>1087</v>
      </c>
      <c r="AS4288" s="106">
        <v>1725</v>
      </c>
    </row>
    <row r="4289" spans="40:45" x14ac:dyDescent="0.25">
      <c r="AN4289" s="106" t="s">
        <v>1182</v>
      </c>
      <c r="AO4289" s="106" t="s">
        <v>1014</v>
      </c>
      <c r="AP4289" s="106" t="s">
        <v>907</v>
      </c>
      <c r="AQ4289" s="106" t="s">
        <v>1034</v>
      </c>
      <c r="AR4289" s="106" t="s">
        <v>1087</v>
      </c>
      <c r="AS4289" s="106">
        <v>6903</v>
      </c>
    </row>
    <row r="4290" spans="40:45" x14ac:dyDescent="0.25">
      <c r="AN4290" s="106" t="s">
        <v>1182</v>
      </c>
      <c r="AO4290" s="106" t="s">
        <v>1014</v>
      </c>
      <c r="AP4290" s="106" t="s">
        <v>907</v>
      </c>
      <c r="AQ4290" s="106" t="s">
        <v>1035</v>
      </c>
      <c r="AR4290" s="106" t="s">
        <v>1087</v>
      </c>
      <c r="AS4290" s="106">
        <v>2924</v>
      </c>
    </row>
    <row r="4291" spans="40:45" x14ac:dyDescent="0.25">
      <c r="AN4291" s="106" t="s">
        <v>1182</v>
      </c>
      <c r="AO4291" s="106" t="s">
        <v>1014</v>
      </c>
      <c r="AP4291" s="106" t="s">
        <v>907</v>
      </c>
      <c r="AQ4291" s="106" t="s">
        <v>1037</v>
      </c>
      <c r="AR4291" s="106" t="s">
        <v>1087</v>
      </c>
      <c r="AS4291" s="106">
        <v>34606</v>
      </c>
    </row>
    <row r="4292" spans="40:45" x14ac:dyDescent="0.25">
      <c r="AN4292" s="106" t="s">
        <v>1182</v>
      </c>
      <c r="AO4292" s="106" t="s">
        <v>1014</v>
      </c>
      <c r="AP4292" s="106" t="s">
        <v>907</v>
      </c>
      <c r="AQ4292" s="106" t="s">
        <v>1038</v>
      </c>
      <c r="AR4292" s="106" t="s">
        <v>1087</v>
      </c>
      <c r="AS4292" s="106">
        <v>161505</v>
      </c>
    </row>
    <row r="4293" spans="40:45" x14ac:dyDescent="0.25">
      <c r="AN4293" s="106" t="s">
        <v>1182</v>
      </c>
      <c r="AO4293" s="106"/>
      <c r="AP4293" s="106"/>
      <c r="AQ4293" s="106" t="s">
        <v>3</v>
      </c>
      <c r="AR4293" s="106" t="s">
        <v>1087</v>
      </c>
      <c r="AS4293" s="106">
        <v>388005</v>
      </c>
    </row>
    <row r="4294" spans="40:45" x14ac:dyDescent="0.25">
      <c r="AN4294" s="106" t="s">
        <v>1182</v>
      </c>
      <c r="AO4294" s="106" t="s">
        <v>1014</v>
      </c>
      <c r="AP4294" s="106" t="s">
        <v>1174</v>
      </c>
      <c r="AQ4294" s="106" t="s">
        <v>1030</v>
      </c>
      <c r="AR4294" s="106" t="s">
        <v>1087</v>
      </c>
      <c r="AS4294" s="106">
        <v>4030</v>
      </c>
    </row>
    <row r="4295" spans="40:45" x14ac:dyDescent="0.25">
      <c r="AN4295" s="106" t="s">
        <v>1182</v>
      </c>
      <c r="AO4295" s="106" t="s">
        <v>1014</v>
      </c>
      <c r="AP4295" s="106" t="s">
        <v>1174</v>
      </c>
      <c r="AQ4295" s="106" t="s">
        <v>1031</v>
      </c>
      <c r="AR4295" s="106" t="s">
        <v>1087</v>
      </c>
      <c r="AS4295" s="106">
        <v>6178</v>
      </c>
    </row>
    <row r="4296" spans="40:45" x14ac:dyDescent="0.25">
      <c r="AN4296" s="106" t="s">
        <v>1182</v>
      </c>
      <c r="AO4296" s="106" t="s">
        <v>1014</v>
      </c>
      <c r="AP4296" s="106" t="s">
        <v>1174</v>
      </c>
      <c r="AQ4296" s="106" t="s">
        <v>1032</v>
      </c>
      <c r="AR4296" s="106" t="s">
        <v>1087</v>
      </c>
      <c r="AS4296" s="106">
        <v>172</v>
      </c>
    </row>
    <row r="4297" spans="40:45" x14ac:dyDescent="0.25">
      <c r="AN4297" s="106" t="s">
        <v>1182</v>
      </c>
      <c r="AO4297" s="106" t="s">
        <v>1014</v>
      </c>
      <c r="AP4297" s="106" t="s">
        <v>1174</v>
      </c>
      <c r="AQ4297" s="106" t="s">
        <v>1034</v>
      </c>
      <c r="AR4297" s="106" t="s">
        <v>1087</v>
      </c>
      <c r="AS4297" s="106">
        <v>1427</v>
      </c>
    </row>
    <row r="4298" spans="40:45" x14ac:dyDescent="0.25">
      <c r="AN4298" s="106" t="s">
        <v>1182</v>
      </c>
      <c r="AO4298" s="106" t="s">
        <v>1014</v>
      </c>
      <c r="AP4298" s="106" t="s">
        <v>1174</v>
      </c>
      <c r="AQ4298" s="106" t="s">
        <v>1035</v>
      </c>
      <c r="AR4298" s="106" t="s">
        <v>1087</v>
      </c>
      <c r="AS4298" s="106">
        <v>310</v>
      </c>
    </row>
    <row r="4299" spans="40:45" x14ac:dyDescent="0.25">
      <c r="AN4299" s="106" t="s">
        <v>1182</v>
      </c>
      <c r="AO4299" s="106" t="s">
        <v>1014</v>
      </c>
      <c r="AP4299" s="106" t="s">
        <v>1174</v>
      </c>
      <c r="AQ4299" s="106" t="s">
        <v>1037</v>
      </c>
      <c r="AR4299" s="106" t="s">
        <v>1087</v>
      </c>
      <c r="AS4299" s="106">
        <v>803</v>
      </c>
    </row>
    <row r="4300" spans="40:45" x14ac:dyDescent="0.25">
      <c r="AN4300" s="106" t="s">
        <v>1182</v>
      </c>
      <c r="AO4300" s="106" t="s">
        <v>1014</v>
      </c>
      <c r="AP4300" s="106" t="s">
        <v>1174</v>
      </c>
      <c r="AQ4300" s="106" t="s">
        <v>1038</v>
      </c>
      <c r="AR4300" s="106" t="s">
        <v>1087</v>
      </c>
      <c r="AS4300" s="106">
        <v>9809</v>
      </c>
    </row>
    <row r="4301" spans="40:45" x14ac:dyDescent="0.25">
      <c r="AN4301" s="106" t="s">
        <v>1182</v>
      </c>
      <c r="AO4301" s="106"/>
      <c r="AP4301" s="106"/>
      <c r="AQ4301" s="106" t="s">
        <v>3</v>
      </c>
      <c r="AR4301" s="106" t="s">
        <v>1087</v>
      </c>
      <c r="AS4301" s="106">
        <v>22729</v>
      </c>
    </row>
    <row r="4302" spans="40:45" x14ac:dyDescent="0.25">
      <c r="AN4302" s="106" t="s">
        <v>1182</v>
      </c>
      <c r="AO4302" s="106" t="s">
        <v>1014</v>
      </c>
      <c r="AP4302" s="106" t="s">
        <v>1175</v>
      </c>
      <c r="AQ4302" s="106" t="s">
        <v>1030</v>
      </c>
      <c r="AR4302" s="106" t="s">
        <v>1087</v>
      </c>
      <c r="AS4302" s="106">
        <v>1342</v>
      </c>
    </row>
    <row r="4303" spans="40:45" x14ac:dyDescent="0.25">
      <c r="AN4303" s="106" t="s">
        <v>1182</v>
      </c>
      <c r="AO4303" s="106" t="s">
        <v>1014</v>
      </c>
      <c r="AP4303" s="106" t="s">
        <v>1175</v>
      </c>
      <c r="AQ4303" s="106" t="s">
        <v>1031</v>
      </c>
      <c r="AR4303" s="106" t="s">
        <v>1087</v>
      </c>
      <c r="AS4303" s="106">
        <v>1249</v>
      </c>
    </row>
    <row r="4304" spans="40:45" x14ac:dyDescent="0.25">
      <c r="AN4304" s="106" t="s">
        <v>1182</v>
      </c>
      <c r="AO4304" s="106" t="s">
        <v>1014</v>
      </c>
      <c r="AP4304" s="106" t="s">
        <v>1175</v>
      </c>
      <c r="AQ4304" s="106" t="s">
        <v>1032</v>
      </c>
      <c r="AR4304" s="106" t="s">
        <v>1087</v>
      </c>
      <c r="AS4304" s="106">
        <v>172</v>
      </c>
    </row>
    <row r="4305" spans="40:45" x14ac:dyDescent="0.25">
      <c r="AN4305" s="106" t="s">
        <v>1182</v>
      </c>
      <c r="AO4305" s="106" t="s">
        <v>1014</v>
      </c>
      <c r="AP4305" s="106" t="s">
        <v>1175</v>
      </c>
      <c r="AQ4305" s="106" t="s">
        <v>1034</v>
      </c>
      <c r="AR4305" s="106" t="s">
        <v>1087</v>
      </c>
      <c r="AS4305" s="106">
        <v>1337</v>
      </c>
    </row>
    <row r="4306" spans="40:45" x14ac:dyDescent="0.25">
      <c r="AN4306" s="106" t="s">
        <v>1182</v>
      </c>
      <c r="AO4306" s="106" t="s">
        <v>1014</v>
      </c>
      <c r="AP4306" s="106" t="s">
        <v>1175</v>
      </c>
      <c r="AQ4306" s="106" t="s">
        <v>1037</v>
      </c>
      <c r="AR4306" s="106" t="s">
        <v>1087</v>
      </c>
      <c r="AS4306" s="106">
        <v>4655</v>
      </c>
    </row>
    <row r="4307" spans="40:45" x14ac:dyDescent="0.25">
      <c r="AN4307" s="106" t="s">
        <v>1182</v>
      </c>
      <c r="AO4307" s="106" t="s">
        <v>1014</v>
      </c>
      <c r="AP4307" s="106" t="s">
        <v>1175</v>
      </c>
      <c r="AQ4307" s="106" t="s">
        <v>1038</v>
      </c>
      <c r="AR4307" s="106" t="s">
        <v>1087</v>
      </c>
      <c r="AS4307" s="106">
        <v>6981</v>
      </c>
    </row>
    <row r="4308" spans="40:45" x14ac:dyDescent="0.25">
      <c r="AN4308" s="106" t="s">
        <v>1182</v>
      </c>
      <c r="AO4308" s="106"/>
      <c r="AP4308" s="106"/>
      <c r="AQ4308" s="106" t="s">
        <v>3</v>
      </c>
      <c r="AR4308" s="106" t="s">
        <v>1087</v>
      </c>
      <c r="AS4308" s="106">
        <v>15736</v>
      </c>
    </row>
    <row r="4309" spans="40:45" x14ac:dyDescent="0.25">
      <c r="AN4309" s="106" t="s">
        <v>1182</v>
      </c>
      <c r="AO4309" s="106" t="s">
        <v>1014</v>
      </c>
      <c r="AP4309" s="106" t="s">
        <v>1176</v>
      </c>
      <c r="AQ4309" s="106" t="s">
        <v>1030</v>
      </c>
      <c r="AR4309" s="106" t="s">
        <v>1087</v>
      </c>
      <c r="AS4309" s="106">
        <v>4420</v>
      </c>
    </row>
    <row r="4310" spans="40:45" x14ac:dyDescent="0.25">
      <c r="AN4310" s="106" t="s">
        <v>1182</v>
      </c>
      <c r="AO4310" s="106" t="s">
        <v>1014</v>
      </c>
      <c r="AP4310" s="106" t="s">
        <v>1176</v>
      </c>
      <c r="AQ4310" s="106" t="s">
        <v>1031</v>
      </c>
      <c r="AR4310" s="106" t="s">
        <v>1087</v>
      </c>
      <c r="AS4310" s="106">
        <v>6107</v>
      </c>
    </row>
    <row r="4311" spans="40:45" x14ac:dyDescent="0.25">
      <c r="AN4311" s="106" t="s">
        <v>1182</v>
      </c>
      <c r="AO4311" s="106" t="s">
        <v>1014</v>
      </c>
      <c r="AP4311" s="106" t="s">
        <v>1176</v>
      </c>
      <c r="AQ4311" s="106" t="s">
        <v>1032</v>
      </c>
      <c r="AR4311" s="106" t="s">
        <v>1087</v>
      </c>
      <c r="AS4311" s="106">
        <v>345</v>
      </c>
    </row>
    <row r="4312" spans="40:45" x14ac:dyDescent="0.25">
      <c r="AN4312" s="106" t="s">
        <v>1182</v>
      </c>
      <c r="AO4312" s="106" t="s">
        <v>1014</v>
      </c>
      <c r="AP4312" s="106" t="s">
        <v>1176</v>
      </c>
      <c r="AQ4312" s="106" t="s">
        <v>1034</v>
      </c>
      <c r="AR4312" s="106" t="s">
        <v>1087</v>
      </c>
      <c r="AS4312" s="106">
        <v>1423</v>
      </c>
    </row>
    <row r="4313" spans="40:45" x14ac:dyDescent="0.25">
      <c r="AN4313" s="106" t="s">
        <v>1182</v>
      </c>
      <c r="AO4313" s="106" t="s">
        <v>1014</v>
      </c>
      <c r="AP4313" s="106" t="s">
        <v>1176</v>
      </c>
      <c r="AQ4313" s="106" t="s">
        <v>1035</v>
      </c>
      <c r="AR4313" s="106" t="s">
        <v>1087</v>
      </c>
      <c r="AS4313" s="106">
        <v>2108</v>
      </c>
    </row>
    <row r="4314" spans="40:45" x14ac:dyDescent="0.25">
      <c r="AN4314" s="106" t="s">
        <v>1182</v>
      </c>
      <c r="AO4314" s="106" t="s">
        <v>1014</v>
      </c>
      <c r="AP4314" s="106" t="s">
        <v>1176</v>
      </c>
      <c r="AQ4314" s="106" t="s">
        <v>1037</v>
      </c>
      <c r="AR4314" s="106" t="s">
        <v>1087</v>
      </c>
      <c r="AS4314" s="106">
        <v>5549</v>
      </c>
    </row>
    <row r="4315" spans="40:45" x14ac:dyDescent="0.25">
      <c r="AN4315" s="106" t="s">
        <v>1182</v>
      </c>
      <c r="AO4315" s="106" t="s">
        <v>1014</v>
      </c>
      <c r="AP4315" s="106" t="s">
        <v>1176</v>
      </c>
      <c r="AQ4315" s="106" t="s">
        <v>1038</v>
      </c>
      <c r="AR4315" s="106" t="s">
        <v>1087</v>
      </c>
      <c r="AS4315" s="106">
        <v>26523</v>
      </c>
    </row>
    <row r="4316" spans="40:45" x14ac:dyDescent="0.25">
      <c r="AN4316" s="106" t="s">
        <v>1182</v>
      </c>
      <c r="AO4316" s="106"/>
      <c r="AP4316" s="106"/>
      <c r="AQ4316" s="106" t="s">
        <v>3</v>
      </c>
      <c r="AR4316" s="106" t="s">
        <v>1087</v>
      </c>
      <c r="AS4316" s="106">
        <v>46475</v>
      </c>
    </row>
    <row r="4317" spans="40:45" x14ac:dyDescent="0.25">
      <c r="AN4317" s="106" t="s">
        <v>1182</v>
      </c>
      <c r="AO4317" s="106" t="s">
        <v>1014</v>
      </c>
      <c r="AP4317" s="106" t="s">
        <v>1177</v>
      </c>
      <c r="AQ4317" s="106" t="s">
        <v>1030</v>
      </c>
      <c r="AR4317" s="106" t="s">
        <v>1087</v>
      </c>
      <c r="AS4317" s="106">
        <v>31285</v>
      </c>
    </row>
    <row r="4318" spans="40:45" x14ac:dyDescent="0.25">
      <c r="AN4318" s="106" t="s">
        <v>1182</v>
      </c>
      <c r="AO4318" s="106" t="s">
        <v>1014</v>
      </c>
      <c r="AP4318" s="106" t="s">
        <v>1177</v>
      </c>
      <c r="AQ4318" s="106" t="s">
        <v>1031</v>
      </c>
      <c r="AR4318" s="106" t="s">
        <v>1087</v>
      </c>
      <c r="AS4318" s="106">
        <v>124843</v>
      </c>
    </row>
    <row r="4319" spans="40:45" x14ac:dyDescent="0.25">
      <c r="AN4319" s="106" t="s">
        <v>1182</v>
      </c>
      <c r="AO4319" s="106" t="s">
        <v>1014</v>
      </c>
      <c r="AP4319" s="106" t="s">
        <v>1177</v>
      </c>
      <c r="AQ4319" s="106" t="s">
        <v>1032</v>
      </c>
      <c r="AR4319" s="106" t="s">
        <v>1087</v>
      </c>
      <c r="AS4319" s="106">
        <v>862</v>
      </c>
    </row>
    <row r="4320" spans="40:45" x14ac:dyDescent="0.25">
      <c r="AN4320" s="106" t="s">
        <v>1182</v>
      </c>
      <c r="AO4320" s="106" t="s">
        <v>1014</v>
      </c>
      <c r="AP4320" s="106" t="s">
        <v>1177</v>
      </c>
      <c r="AQ4320" s="106" t="s">
        <v>1034</v>
      </c>
      <c r="AR4320" s="106" t="s">
        <v>1087</v>
      </c>
      <c r="AS4320" s="106">
        <v>2464</v>
      </c>
    </row>
    <row r="4321" spans="40:45" x14ac:dyDescent="0.25">
      <c r="AN4321" s="106" t="s">
        <v>1182</v>
      </c>
      <c r="AO4321" s="106" t="s">
        <v>1014</v>
      </c>
      <c r="AP4321" s="106" t="s">
        <v>1177</v>
      </c>
      <c r="AQ4321" s="106" t="s">
        <v>1035</v>
      </c>
      <c r="AR4321" s="106" t="s">
        <v>1087</v>
      </c>
      <c r="AS4321" s="106">
        <v>505</v>
      </c>
    </row>
    <row r="4322" spans="40:45" x14ac:dyDescent="0.25">
      <c r="AN4322" s="106" t="s">
        <v>1182</v>
      </c>
      <c r="AO4322" s="106" t="s">
        <v>1014</v>
      </c>
      <c r="AP4322" s="106" t="s">
        <v>1177</v>
      </c>
      <c r="AQ4322" s="106" t="s">
        <v>1037</v>
      </c>
      <c r="AR4322" s="106" t="s">
        <v>1087</v>
      </c>
      <c r="AS4322" s="106">
        <v>23591</v>
      </c>
    </row>
    <row r="4323" spans="40:45" x14ac:dyDescent="0.25">
      <c r="AN4323" s="106" t="s">
        <v>1182</v>
      </c>
      <c r="AO4323" s="106" t="s">
        <v>1014</v>
      </c>
      <c r="AP4323" s="106" t="s">
        <v>1177</v>
      </c>
      <c r="AQ4323" s="106" t="s">
        <v>1038</v>
      </c>
      <c r="AR4323" s="106" t="s">
        <v>1087</v>
      </c>
      <c r="AS4323" s="106">
        <v>117922</v>
      </c>
    </row>
    <row r="4324" spans="40:45" x14ac:dyDescent="0.25">
      <c r="AN4324" s="106" t="s">
        <v>1182</v>
      </c>
      <c r="AO4324" s="106"/>
      <c r="AP4324" s="106"/>
      <c r="AQ4324" s="106" t="s">
        <v>3</v>
      </c>
      <c r="AR4324" s="106" t="s">
        <v>1087</v>
      </c>
      <c r="AS4324" s="106">
        <v>301472</v>
      </c>
    </row>
    <row r="4325" spans="40:45" x14ac:dyDescent="0.25">
      <c r="AN4325" s="106" t="s">
        <v>1182</v>
      </c>
      <c r="AO4325" s="106" t="s">
        <v>1014</v>
      </c>
      <c r="AP4325" s="106" t="s">
        <v>1178</v>
      </c>
      <c r="AQ4325" s="106" t="s">
        <v>1030</v>
      </c>
      <c r="AR4325" s="106" t="s">
        <v>1087</v>
      </c>
      <c r="AS4325" s="106">
        <v>208</v>
      </c>
    </row>
    <row r="4326" spans="40:45" x14ac:dyDescent="0.25">
      <c r="AN4326" s="106" t="s">
        <v>1182</v>
      </c>
      <c r="AO4326" s="106" t="s">
        <v>1014</v>
      </c>
      <c r="AP4326" s="106" t="s">
        <v>1178</v>
      </c>
      <c r="AQ4326" s="106" t="s">
        <v>1031</v>
      </c>
      <c r="AR4326" s="106" t="s">
        <v>1087</v>
      </c>
      <c r="AS4326" s="106">
        <v>679</v>
      </c>
    </row>
    <row r="4327" spans="40:45" x14ac:dyDescent="0.25">
      <c r="AN4327" s="106" t="s">
        <v>1182</v>
      </c>
      <c r="AO4327" s="106" t="s">
        <v>1014</v>
      </c>
      <c r="AP4327" s="106" t="s">
        <v>1178</v>
      </c>
      <c r="AQ4327" s="106" t="s">
        <v>1032</v>
      </c>
      <c r="AR4327" s="106" t="s">
        <v>1087</v>
      </c>
      <c r="AS4327" s="106">
        <v>172</v>
      </c>
    </row>
    <row r="4328" spans="40:45" x14ac:dyDescent="0.25">
      <c r="AN4328" s="106" t="s">
        <v>1182</v>
      </c>
      <c r="AO4328" s="106" t="s">
        <v>1014</v>
      </c>
      <c r="AP4328" s="106" t="s">
        <v>1178</v>
      </c>
      <c r="AQ4328" s="106" t="s">
        <v>1034</v>
      </c>
      <c r="AR4328" s="106" t="s">
        <v>1087</v>
      </c>
      <c r="AS4328" s="106">
        <v>252</v>
      </c>
    </row>
    <row r="4329" spans="40:45" x14ac:dyDescent="0.25">
      <c r="AN4329" s="106" t="s">
        <v>1182</v>
      </c>
      <c r="AO4329" s="106" t="s">
        <v>1014</v>
      </c>
      <c r="AP4329" s="106" t="s">
        <v>1178</v>
      </c>
      <c r="AQ4329" s="106" t="s">
        <v>1037</v>
      </c>
      <c r="AR4329" s="106" t="s">
        <v>1087</v>
      </c>
      <c r="AS4329" s="106">
        <v>10</v>
      </c>
    </row>
    <row r="4330" spans="40:45" x14ac:dyDescent="0.25">
      <c r="AN4330" s="106" t="s">
        <v>1182</v>
      </c>
      <c r="AO4330" s="106" t="s">
        <v>1014</v>
      </c>
      <c r="AP4330" s="106" t="s">
        <v>1178</v>
      </c>
      <c r="AQ4330" s="106" t="s">
        <v>1038</v>
      </c>
      <c r="AR4330" s="106" t="s">
        <v>1087</v>
      </c>
      <c r="AS4330" s="106">
        <v>271</v>
      </c>
    </row>
    <row r="4331" spans="40:45" x14ac:dyDescent="0.25">
      <c r="AN4331" s="106" t="s">
        <v>1182</v>
      </c>
      <c r="AO4331" s="106"/>
      <c r="AP4331" s="106"/>
      <c r="AQ4331" s="106" t="s">
        <v>3</v>
      </c>
      <c r="AR4331" s="106" t="s">
        <v>1087</v>
      </c>
      <c r="AS4331" s="106">
        <v>1593</v>
      </c>
    </row>
    <row r="4332" spans="40:45" x14ac:dyDescent="0.25">
      <c r="AN4332" s="106" t="s">
        <v>1182</v>
      </c>
      <c r="AO4332" s="106" t="s">
        <v>1013</v>
      </c>
      <c r="AP4332" s="106" t="s">
        <v>907</v>
      </c>
      <c r="AQ4332" s="106" t="s">
        <v>1030</v>
      </c>
      <c r="AR4332" s="106" t="s">
        <v>1087</v>
      </c>
      <c r="AS4332" s="106">
        <v>57396</v>
      </c>
    </row>
    <row r="4333" spans="40:45" x14ac:dyDescent="0.25">
      <c r="AN4333" s="106" t="s">
        <v>1182</v>
      </c>
      <c r="AO4333" s="106" t="s">
        <v>1013</v>
      </c>
      <c r="AP4333" s="106" t="s">
        <v>907</v>
      </c>
      <c r="AQ4333" s="106" t="s">
        <v>1031</v>
      </c>
      <c r="AR4333" s="106" t="s">
        <v>1087</v>
      </c>
      <c r="AS4333" s="106">
        <v>35935</v>
      </c>
    </row>
    <row r="4334" spans="40:45" x14ac:dyDescent="0.25">
      <c r="AN4334" s="106" t="s">
        <v>1182</v>
      </c>
      <c r="AO4334" s="106" t="s">
        <v>1013</v>
      </c>
      <c r="AP4334" s="106" t="s">
        <v>907</v>
      </c>
      <c r="AQ4334" s="106" t="s">
        <v>1032</v>
      </c>
      <c r="AR4334" s="106" t="s">
        <v>1087</v>
      </c>
      <c r="AS4334" s="106">
        <v>2163</v>
      </c>
    </row>
    <row r="4335" spans="40:45" x14ac:dyDescent="0.25">
      <c r="AN4335" s="106" t="s">
        <v>1182</v>
      </c>
      <c r="AO4335" s="106" t="s">
        <v>1013</v>
      </c>
      <c r="AP4335" s="106" t="s">
        <v>907</v>
      </c>
      <c r="AQ4335" s="106" t="s">
        <v>1035</v>
      </c>
      <c r="AR4335" s="106" t="s">
        <v>1087</v>
      </c>
      <c r="AS4335" s="106">
        <v>5420</v>
      </c>
    </row>
    <row r="4336" spans="40:45" x14ac:dyDescent="0.25">
      <c r="AN4336" s="106" t="s">
        <v>1182</v>
      </c>
      <c r="AO4336" s="106" t="s">
        <v>1013</v>
      </c>
      <c r="AP4336" s="106" t="s">
        <v>907</v>
      </c>
      <c r="AQ4336" s="106" t="s">
        <v>1037</v>
      </c>
      <c r="AR4336" s="106" t="s">
        <v>1087</v>
      </c>
      <c r="AS4336" s="106">
        <v>6209</v>
      </c>
    </row>
    <row r="4337" spans="40:45" x14ac:dyDescent="0.25">
      <c r="AN4337" s="106" t="s">
        <v>1182</v>
      </c>
      <c r="AO4337" s="106" t="s">
        <v>1013</v>
      </c>
      <c r="AP4337" s="106" t="s">
        <v>907</v>
      </c>
      <c r="AQ4337" s="106" t="s">
        <v>1038</v>
      </c>
      <c r="AR4337" s="106" t="s">
        <v>1087</v>
      </c>
      <c r="AS4337" s="106">
        <v>94495</v>
      </c>
    </row>
    <row r="4338" spans="40:45" x14ac:dyDescent="0.25">
      <c r="AN4338" s="106" t="s">
        <v>1182</v>
      </c>
      <c r="AO4338" s="106"/>
      <c r="AP4338" s="106"/>
      <c r="AQ4338" s="106" t="s">
        <v>3</v>
      </c>
      <c r="AR4338" s="106" t="s">
        <v>1087</v>
      </c>
      <c r="AS4338" s="106">
        <v>201618</v>
      </c>
    </row>
    <row r="4339" spans="40:45" x14ac:dyDescent="0.25">
      <c r="AN4339" s="106" t="s">
        <v>1182</v>
      </c>
      <c r="AO4339" s="106" t="s">
        <v>1013</v>
      </c>
      <c r="AP4339" s="106" t="s">
        <v>1174</v>
      </c>
      <c r="AQ4339" s="106" t="s">
        <v>1030</v>
      </c>
      <c r="AR4339" s="106" t="s">
        <v>1087</v>
      </c>
      <c r="AS4339" s="106">
        <v>1771</v>
      </c>
    </row>
    <row r="4340" spans="40:45" x14ac:dyDescent="0.25">
      <c r="AN4340" s="106" t="s">
        <v>1182</v>
      </c>
      <c r="AO4340" s="106" t="s">
        <v>1013</v>
      </c>
      <c r="AP4340" s="106" t="s">
        <v>1174</v>
      </c>
      <c r="AQ4340" s="106" t="s">
        <v>1031</v>
      </c>
      <c r="AR4340" s="106" t="s">
        <v>1087</v>
      </c>
      <c r="AS4340" s="106">
        <v>12297</v>
      </c>
    </row>
    <row r="4341" spans="40:45" x14ac:dyDescent="0.25">
      <c r="AN4341" s="106" t="s">
        <v>1182</v>
      </c>
      <c r="AO4341" s="106" t="s">
        <v>1013</v>
      </c>
      <c r="AP4341" s="106" t="s">
        <v>1174</v>
      </c>
      <c r="AQ4341" s="106" t="s">
        <v>1032</v>
      </c>
      <c r="AR4341" s="106" t="s">
        <v>1087</v>
      </c>
      <c r="AS4341" s="106">
        <v>77</v>
      </c>
    </row>
    <row r="4342" spans="40:45" x14ac:dyDescent="0.25">
      <c r="AN4342" s="106" t="s">
        <v>1182</v>
      </c>
      <c r="AO4342" s="106" t="s">
        <v>1013</v>
      </c>
      <c r="AP4342" s="106" t="s">
        <v>1174</v>
      </c>
      <c r="AQ4342" s="106" t="s">
        <v>1035</v>
      </c>
      <c r="AR4342" s="106" t="s">
        <v>1087</v>
      </c>
      <c r="AS4342" s="106">
        <v>359</v>
      </c>
    </row>
    <row r="4343" spans="40:45" x14ac:dyDescent="0.25">
      <c r="AN4343" s="106" t="s">
        <v>1182</v>
      </c>
      <c r="AO4343" s="106" t="s">
        <v>1013</v>
      </c>
      <c r="AP4343" s="106" t="s">
        <v>1174</v>
      </c>
      <c r="AQ4343" s="106" t="s">
        <v>1037</v>
      </c>
      <c r="AR4343" s="106" t="s">
        <v>1087</v>
      </c>
      <c r="AS4343" s="106">
        <v>280</v>
      </c>
    </row>
    <row r="4344" spans="40:45" x14ac:dyDescent="0.25">
      <c r="AN4344" s="106" t="s">
        <v>1182</v>
      </c>
      <c r="AO4344" s="106" t="s">
        <v>1013</v>
      </c>
      <c r="AP4344" s="106" t="s">
        <v>1174</v>
      </c>
      <c r="AQ4344" s="106" t="s">
        <v>1038</v>
      </c>
      <c r="AR4344" s="106" t="s">
        <v>1087</v>
      </c>
      <c r="AS4344" s="106">
        <v>8691</v>
      </c>
    </row>
    <row r="4345" spans="40:45" x14ac:dyDescent="0.25">
      <c r="AN4345" s="106" t="s">
        <v>1182</v>
      </c>
      <c r="AO4345" s="106"/>
      <c r="AP4345" s="106"/>
      <c r="AQ4345" s="106" t="s">
        <v>3</v>
      </c>
      <c r="AR4345" s="106" t="s">
        <v>1087</v>
      </c>
      <c r="AS4345" s="106">
        <v>23474</v>
      </c>
    </row>
    <row r="4346" spans="40:45" x14ac:dyDescent="0.25">
      <c r="AN4346" s="106" t="s">
        <v>1182</v>
      </c>
      <c r="AO4346" s="106" t="s">
        <v>1013</v>
      </c>
      <c r="AP4346" s="106" t="s">
        <v>1175</v>
      </c>
      <c r="AQ4346" s="106" t="s">
        <v>1030</v>
      </c>
      <c r="AR4346" s="106" t="s">
        <v>1087</v>
      </c>
      <c r="AS4346" s="106">
        <v>839</v>
      </c>
    </row>
    <row r="4347" spans="40:45" x14ac:dyDescent="0.25">
      <c r="AN4347" s="106" t="s">
        <v>1182</v>
      </c>
      <c r="AO4347" s="106" t="s">
        <v>1013</v>
      </c>
      <c r="AP4347" s="106" t="s">
        <v>1175</v>
      </c>
      <c r="AQ4347" s="106" t="s">
        <v>1031</v>
      </c>
      <c r="AR4347" s="106" t="s">
        <v>1087</v>
      </c>
      <c r="AS4347" s="106">
        <v>301</v>
      </c>
    </row>
    <row r="4348" spans="40:45" x14ac:dyDescent="0.25">
      <c r="AN4348" s="106" t="s">
        <v>1182</v>
      </c>
      <c r="AO4348" s="106" t="s">
        <v>1013</v>
      </c>
      <c r="AP4348" s="106" t="s">
        <v>1175</v>
      </c>
      <c r="AQ4348" s="106" t="s">
        <v>1032</v>
      </c>
      <c r="AR4348" s="106" t="s">
        <v>1087</v>
      </c>
      <c r="AS4348" s="106">
        <v>115</v>
      </c>
    </row>
    <row r="4349" spans="40:45" x14ac:dyDescent="0.25">
      <c r="AN4349" s="106" t="s">
        <v>1182</v>
      </c>
      <c r="AO4349" s="106" t="s">
        <v>1013</v>
      </c>
      <c r="AP4349" s="106" t="s">
        <v>1175</v>
      </c>
      <c r="AQ4349" s="106" t="s">
        <v>1037</v>
      </c>
      <c r="AR4349" s="106" t="s">
        <v>1087</v>
      </c>
      <c r="AS4349" s="106">
        <v>324</v>
      </c>
    </row>
    <row r="4350" spans="40:45" x14ac:dyDescent="0.25">
      <c r="AN4350" s="106" t="s">
        <v>1182</v>
      </c>
      <c r="AO4350" s="106" t="s">
        <v>1013</v>
      </c>
      <c r="AP4350" s="106" t="s">
        <v>1175</v>
      </c>
      <c r="AQ4350" s="106" t="s">
        <v>1038</v>
      </c>
      <c r="AR4350" s="106" t="s">
        <v>1087</v>
      </c>
      <c r="AS4350" s="106">
        <v>23863</v>
      </c>
    </row>
    <row r="4351" spans="40:45" x14ac:dyDescent="0.25">
      <c r="AN4351" s="106" t="s">
        <v>1182</v>
      </c>
      <c r="AO4351" s="106"/>
      <c r="AP4351" s="106"/>
      <c r="AQ4351" s="106" t="s">
        <v>3</v>
      </c>
      <c r="AR4351" s="106" t="s">
        <v>1087</v>
      </c>
      <c r="AS4351" s="106">
        <v>25443</v>
      </c>
    </row>
    <row r="4352" spans="40:45" x14ac:dyDescent="0.25">
      <c r="AN4352" s="106" t="s">
        <v>1182</v>
      </c>
      <c r="AO4352" s="106" t="s">
        <v>1013</v>
      </c>
      <c r="AP4352" s="106" t="s">
        <v>1176</v>
      </c>
      <c r="AQ4352" s="106" t="s">
        <v>1030</v>
      </c>
      <c r="AR4352" s="106" t="s">
        <v>1087</v>
      </c>
      <c r="AS4352" s="106">
        <v>53</v>
      </c>
    </row>
    <row r="4353" spans="40:45" x14ac:dyDescent="0.25">
      <c r="AN4353" s="106" t="s">
        <v>1182</v>
      </c>
      <c r="AO4353" s="106" t="s">
        <v>1013</v>
      </c>
      <c r="AP4353" s="106" t="s">
        <v>1176</v>
      </c>
      <c r="AQ4353" s="106" t="s">
        <v>1031</v>
      </c>
      <c r="AR4353" s="106" t="s">
        <v>1087</v>
      </c>
      <c r="AS4353" s="106">
        <v>621</v>
      </c>
    </row>
    <row r="4354" spans="40:45" x14ac:dyDescent="0.25">
      <c r="AN4354" s="106" t="s">
        <v>1182</v>
      </c>
      <c r="AO4354" s="106" t="s">
        <v>1013</v>
      </c>
      <c r="AP4354" s="106" t="s">
        <v>1176</v>
      </c>
      <c r="AQ4354" s="106" t="s">
        <v>1032</v>
      </c>
      <c r="AR4354" s="106" t="s">
        <v>1087</v>
      </c>
      <c r="AS4354" s="106">
        <v>400</v>
      </c>
    </row>
    <row r="4355" spans="40:45" x14ac:dyDescent="0.25">
      <c r="AN4355" s="106" t="s">
        <v>1182</v>
      </c>
      <c r="AO4355" s="106" t="s">
        <v>1013</v>
      </c>
      <c r="AP4355" s="106" t="s">
        <v>1176</v>
      </c>
      <c r="AQ4355" s="106" t="s">
        <v>1035</v>
      </c>
      <c r="AR4355" s="106" t="s">
        <v>1087</v>
      </c>
      <c r="AS4355" s="106">
        <v>1793</v>
      </c>
    </row>
    <row r="4356" spans="40:45" x14ac:dyDescent="0.25">
      <c r="AN4356" s="106" t="s">
        <v>1182</v>
      </c>
      <c r="AO4356" s="106" t="s">
        <v>1013</v>
      </c>
      <c r="AP4356" s="106" t="s">
        <v>1176</v>
      </c>
      <c r="AQ4356" s="106" t="s">
        <v>1037</v>
      </c>
      <c r="AR4356" s="106" t="s">
        <v>1087</v>
      </c>
      <c r="AS4356" s="106">
        <v>237</v>
      </c>
    </row>
    <row r="4357" spans="40:45" x14ac:dyDescent="0.25">
      <c r="AN4357" s="106" t="s">
        <v>1182</v>
      </c>
      <c r="AO4357" s="106" t="s">
        <v>1013</v>
      </c>
      <c r="AP4357" s="106" t="s">
        <v>1176</v>
      </c>
      <c r="AQ4357" s="106" t="s">
        <v>1038</v>
      </c>
      <c r="AR4357" s="106" t="s">
        <v>1087</v>
      </c>
      <c r="AS4357" s="106">
        <v>8597</v>
      </c>
    </row>
    <row r="4358" spans="40:45" x14ac:dyDescent="0.25">
      <c r="AN4358" s="106" t="s">
        <v>1182</v>
      </c>
      <c r="AO4358" s="106"/>
      <c r="AP4358" s="106"/>
      <c r="AQ4358" s="106" t="s">
        <v>3</v>
      </c>
      <c r="AR4358" s="106" t="s">
        <v>1087</v>
      </c>
      <c r="AS4358" s="106">
        <v>11700</v>
      </c>
    </row>
    <row r="4359" spans="40:45" x14ac:dyDescent="0.25">
      <c r="AN4359" s="106" t="s">
        <v>1182</v>
      </c>
      <c r="AO4359" s="106" t="s">
        <v>1013</v>
      </c>
      <c r="AP4359" s="106" t="s">
        <v>1177</v>
      </c>
      <c r="AQ4359" s="106" t="s">
        <v>1030</v>
      </c>
      <c r="AR4359" s="106" t="s">
        <v>1087</v>
      </c>
      <c r="AS4359" s="106">
        <v>54706</v>
      </c>
    </row>
    <row r="4360" spans="40:45" x14ac:dyDescent="0.25">
      <c r="AN4360" s="106" t="s">
        <v>1182</v>
      </c>
      <c r="AO4360" s="106" t="s">
        <v>1013</v>
      </c>
      <c r="AP4360" s="106" t="s">
        <v>1177</v>
      </c>
      <c r="AQ4360" s="106" t="s">
        <v>1031</v>
      </c>
      <c r="AR4360" s="106" t="s">
        <v>1087</v>
      </c>
      <c r="AS4360" s="106">
        <v>22717</v>
      </c>
    </row>
    <row r="4361" spans="40:45" x14ac:dyDescent="0.25">
      <c r="AN4361" s="106" t="s">
        <v>1182</v>
      </c>
      <c r="AO4361" s="106" t="s">
        <v>1013</v>
      </c>
      <c r="AP4361" s="106" t="s">
        <v>1177</v>
      </c>
      <c r="AQ4361" s="106" t="s">
        <v>1032</v>
      </c>
      <c r="AR4361" s="106" t="s">
        <v>1087</v>
      </c>
      <c r="AS4361" s="106">
        <v>1354</v>
      </c>
    </row>
    <row r="4362" spans="40:45" x14ac:dyDescent="0.25">
      <c r="AN4362" s="106" t="s">
        <v>1182</v>
      </c>
      <c r="AO4362" s="106" t="s">
        <v>1013</v>
      </c>
      <c r="AP4362" s="106" t="s">
        <v>1177</v>
      </c>
      <c r="AQ4362" s="106" t="s">
        <v>1035</v>
      </c>
      <c r="AR4362" s="106" t="s">
        <v>1087</v>
      </c>
      <c r="AS4362" s="106">
        <v>3063</v>
      </c>
    </row>
    <row r="4363" spans="40:45" x14ac:dyDescent="0.25">
      <c r="AN4363" s="106" t="s">
        <v>1182</v>
      </c>
      <c r="AO4363" s="106" t="s">
        <v>1013</v>
      </c>
      <c r="AP4363" s="106" t="s">
        <v>1177</v>
      </c>
      <c r="AQ4363" s="106" t="s">
        <v>1037</v>
      </c>
      <c r="AR4363" s="106" t="s">
        <v>1087</v>
      </c>
      <c r="AS4363" s="106">
        <v>5043</v>
      </c>
    </row>
    <row r="4364" spans="40:45" x14ac:dyDescent="0.25">
      <c r="AN4364" s="106" t="s">
        <v>1182</v>
      </c>
      <c r="AO4364" s="106" t="s">
        <v>1013</v>
      </c>
      <c r="AP4364" s="106" t="s">
        <v>1177</v>
      </c>
      <c r="AQ4364" s="106" t="s">
        <v>1038</v>
      </c>
      <c r="AR4364" s="106" t="s">
        <v>1087</v>
      </c>
      <c r="AS4364" s="106">
        <v>50247</v>
      </c>
    </row>
    <row r="4365" spans="40:45" x14ac:dyDescent="0.25">
      <c r="AN4365" s="106" t="s">
        <v>1182</v>
      </c>
      <c r="AO4365" s="106"/>
      <c r="AP4365" s="106"/>
      <c r="AQ4365" s="106" t="s">
        <v>3</v>
      </c>
      <c r="AR4365" s="106" t="s">
        <v>1087</v>
      </c>
      <c r="AS4365" s="106">
        <v>137131</v>
      </c>
    </row>
    <row r="4366" spans="40:45" x14ac:dyDescent="0.25">
      <c r="AN4366" s="106" t="s">
        <v>1182</v>
      </c>
      <c r="AO4366" s="106" t="s">
        <v>1013</v>
      </c>
      <c r="AP4366" s="106" t="s">
        <v>1178</v>
      </c>
      <c r="AQ4366" s="106" t="s">
        <v>1030</v>
      </c>
      <c r="AR4366" s="106" t="s">
        <v>1087</v>
      </c>
      <c r="AS4366" s="106">
        <v>27</v>
      </c>
    </row>
    <row r="4367" spans="40:45" x14ac:dyDescent="0.25">
      <c r="AN4367" s="106" t="s">
        <v>1182</v>
      </c>
      <c r="AO4367" s="106" t="s">
        <v>1013</v>
      </c>
      <c r="AP4367" s="106" t="s">
        <v>1178</v>
      </c>
      <c r="AQ4367" s="106" t="s">
        <v>1032</v>
      </c>
      <c r="AR4367" s="106" t="s">
        <v>1087</v>
      </c>
      <c r="AS4367" s="106">
        <v>217</v>
      </c>
    </row>
    <row r="4368" spans="40:45" x14ac:dyDescent="0.25">
      <c r="AN4368" s="106" t="s">
        <v>1182</v>
      </c>
      <c r="AO4368" s="106" t="s">
        <v>1013</v>
      </c>
      <c r="AP4368" s="106" t="s">
        <v>1178</v>
      </c>
      <c r="AQ4368" s="106" t="s">
        <v>1035</v>
      </c>
      <c r="AR4368" s="106" t="s">
        <v>1087</v>
      </c>
      <c r="AS4368" s="106">
        <v>206</v>
      </c>
    </row>
    <row r="4369" spans="40:45" x14ac:dyDescent="0.25">
      <c r="AN4369" s="106" t="s">
        <v>1182</v>
      </c>
      <c r="AO4369" s="106" t="s">
        <v>1013</v>
      </c>
      <c r="AP4369" s="106" t="s">
        <v>1178</v>
      </c>
      <c r="AQ4369" s="106" t="s">
        <v>1037</v>
      </c>
      <c r="AR4369" s="106" t="s">
        <v>1087</v>
      </c>
      <c r="AS4369" s="106">
        <v>325</v>
      </c>
    </row>
    <row r="4370" spans="40:45" x14ac:dyDescent="0.25">
      <c r="AN4370" s="106" t="s">
        <v>1182</v>
      </c>
      <c r="AO4370" s="106" t="s">
        <v>1013</v>
      </c>
      <c r="AP4370" s="106" t="s">
        <v>1178</v>
      </c>
      <c r="AQ4370" s="106" t="s">
        <v>1038</v>
      </c>
      <c r="AR4370" s="106" t="s">
        <v>1087</v>
      </c>
      <c r="AS4370" s="106">
        <v>3096</v>
      </c>
    </row>
    <row r="4371" spans="40:45" x14ac:dyDescent="0.25">
      <c r="AN4371" s="106" t="s">
        <v>1182</v>
      </c>
      <c r="AO4371" s="106"/>
      <c r="AP4371" s="106"/>
      <c r="AQ4371" s="106" t="s">
        <v>3</v>
      </c>
      <c r="AR4371" s="106" t="s">
        <v>1087</v>
      </c>
      <c r="AS4371" s="106">
        <v>3871</v>
      </c>
    </row>
    <row r="4372" spans="40:45" x14ac:dyDescent="0.25">
      <c r="AN4372" s="106" t="s">
        <v>1182</v>
      </c>
      <c r="AO4372" s="106" t="s">
        <v>952</v>
      </c>
      <c r="AP4372" s="106" t="s">
        <v>907</v>
      </c>
      <c r="AQ4372" s="106" t="s">
        <v>1030</v>
      </c>
      <c r="AR4372" s="106" t="s">
        <v>1087</v>
      </c>
      <c r="AS4372" s="106">
        <v>155881</v>
      </c>
    </row>
    <row r="4373" spans="40:45" x14ac:dyDescent="0.25">
      <c r="AN4373" s="106" t="s">
        <v>1182</v>
      </c>
      <c r="AO4373" s="106" t="s">
        <v>952</v>
      </c>
      <c r="AP4373" s="106" t="s">
        <v>907</v>
      </c>
      <c r="AQ4373" s="106" t="s">
        <v>1031</v>
      </c>
      <c r="AR4373" s="106" t="s">
        <v>1087</v>
      </c>
      <c r="AS4373" s="106">
        <v>305865</v>
      </c>
    </row>
    <row r="4374" spans="40:45" x14ac:dyDescent="0.25">
      <c r="AN4374" s="106" t="s">
        <v>1182</v>
      </c>
      <c r="AO4374" s="106" t="s">
        <v>952</v>
      </c>
      <c r="AP4374" s="106" t="s">
        <v>907</v>
      </c>
      <c r="AQ4374" s="106" t="s">
        <v>1032</v>
      </c>
      <c r="AR4374" s="106" t="s">
        <v>1087</v>
      </c>
      <c r="AS4374" s="106">
        <v>16066</v>
      </c>
    </row>
    <row r="4375" spans="40:45" x14ac:dyDescent="0.25">
      <c r="AN4375" s="106" t="s">
        <v>1182</v>
      </c>
      <c r="AO4375" s="106" t="s">
        <v>952</v>
      </c>
      <c r="AP4375" s="106" t="s">
        <v>907</v>
      </c>
      <c r="AQ4375" s="106" t="s">
        <v>1034</v>
      </c>
      <c r="AR4375" s="106" t="s">
        <v>1087</v>
      </c>
      <c r="AS4375" s="106">
        <v>27807</v>
      </c>
    </row>
    <row r="4376" spans="40:45" x14ac:dyDescent="0.25">
      <c r="AN4376" s="106" t="s">
        <v>1182</v>
      </c>
      <c r="AO4376" s="106" t="s">
        <v>952</v>
      </c>
      <c r="AP4376" s="106" t="s">
        <v>907</v>
      </c>
      <c r="AQ4376" s="106" t="s">
        <v>1035</v>
      </c>
      <c r="AR4376" s="106" t="s">
        <v>1087</v>
      </c>
      <c r="AS4376" s="106">
        <v>18346</v>
      </c>
    </row>
    <row r="4377" spans="40:45" x14ac:dyDescent="0.25">
      <c r="AN4377" s="106" t="s">
        <v>1182</v>
      </c>
      <c r="AO4377" s="106" t="s">
        <v>952</v>
      </c>
      <c r="AP4377" s="106" t="s">
        <v>907</v>
      </c>
      <c r="AQ4377" s="106" t="s">
        <v>1036</v>
      </c>
      <c r="AR4377" s="106" t="s">
        <v>1087</v>
      </c>
      <c r="AS4377" s="106">
        <v>42</v>
      </c>
    </row>
    <row r="4378" spans="40:45" x14ac:dyDescent="0.25">
      <c r="AN4378" s="106" t="s">
        <v>1182</v>
      </c>
      <c r="AO4378" s="106" t="s">
        <v>952</v>
      </c>
      <c r="AP4378" s="106" t="s">
        <v>907</v>
      </c>
      <c r="AQ4378" s="106" t="s">
        <v>1037</v>
      </c>
      <c r="AR4378" s="106" t="s">
        <v>1087</v>
      </c>
      <c r="AS4378" s="106">
        <v>159794</v>
      </c>
    </row>
    <row r="4379" spans="40:45" x14ac:dyDescent="0.25">
      <c r="AN4379" s="106" t="s">
        <v>1182</v>
      </c>
      <c r="AO4379" s="106" t="s">
        <v>952</v>
      </c>
      <c r="AP4379" s="106" t="s">
        <v>907</v>
      </c>
      <c r="AQ4379" s="106" t="s">
        <v>1038</v>
      </c>
      <c r="AR4379" s="106" t="s">
        <v>1087</v>
      </c>
      <c r="AS4379" s="106">
        <v>688437</v>
      </c>
    </row>
    <row r="4380" spans="40:45" x14ac:dyDescent="0.25">
      <c r="AN4380" s="106" t="s">
        <v>1182</v>
      </c>
      <c r="AO4380" s="106"/>
      <c r="AP4380" s="106"/>
      <c r="AQ4380" s="106" t="s">
        <v>3</v>
      </c>
      <c r="AR4380" s="106" t="s">
        <v>1087</v>
      </c>
      <c r="AS4380" s="106">
        <v>1372238</v>
      </c>
    </row>
    <row r="4381" spans="40:45" x14ac:dyDescent="0.25">
      <c r="AN4381" s="106" t="s">
        <v>1182</v>
      </c>
      <c r="AO4381" s="106" t="s">
        <v>952</v>
      </c>
      <c r="AP4381" s="106" t="s">
        <v>1174</v>
      </c>
      <c r="AQ4381" s="106" t="s">
        <v>1030</v>
      </c>
      <c r="AR4381" s="106" t="s">
        <v>1087</v>
      </c>
      <c r="AS4381" s="106">
        <v>14034</v>
      </c>
    </row>
    <row r="4382" spans="40:45" x14ac:dyDescent="0.25">
      <c r="AN4382" s="106" t="s">
        <v>1182</v>
      </c>
      <c r="AO4382" s="106" t="s">
        <v>952</v>
      </c>
      <c r="AP4382" s="106" t="s">
        <v>1174</v>
      </c>
      <c r="AQ4382" s="106" t="s">
        <v>1031</v>
      </c>
      <c r="AR4382" s="106" t="s">
        <v>1087</v>
      </c>
      <c r="AS4382" s="106">
        <v>11440</v>
      </c>
    </row>
    <row r="4383" spans="40:45" x14ac:dyDescent="0.25">
      <c r="AN4383" s="106" t="s">
        <v>1182</v>
      </c>
      <c r="AO4383" s="106" t="s">
        <v>952</v>
      </c>
      <c r="AP4383" s="106" t="s">
        <v>1174</v>
      </c>
      <c r="AQ4383" s="106" t="s">
        <v>1032</v>
      </c>
      <c r="AR4383" s="106" t="s">
        <v>1087</v>
      </c>
      <c r="AS4383" s="106">
        <v>5247</v>
      </c>
    </row>
    <row r="4384" spans="40:45" x14ac:dyDescent="0.25">
      <c r="AN4384" s="106" t="s">
        <v>1182</v>
      </c>
      <c r="AO4384" s="106" t="s">
        <v>952</v>
      </c>
      <c r="AP4384" s="106" t="s">
        <v>1174</v>
      </c>
      <c r="AQ4384" s="106" t="s">
        <v>1034</v>
      </c>
      <c r="AR4384" s="106" t="s">
        <v>1087</v>
      </c>
      <c r="AS4384" s="106">
        <v>10601</v>
      </c>
    </row>
    <row r="4385" spans="40:45" x14ac:dyDescent="0.25">
      <c r="AN4385" s="106" t="s">
        <v>1182</v>
      </c>
      <c r="AO4385" s="106" t="s">
        <v>952</v>
      </c>
      <c r="AP4385" s="106" t="s">
        <v>1174</v>
      </c>
      <c r="AQ4385" s="106" t="s">
        <v>1035</v>
      </c>
      <c r="AR4385" s="106" t="s">
        <v>1087</v>
      </c>
      <c r="AS4385" s="106">
        <v>366</v>
      </c>
    </row>
    <row r="4386" spans="40:45" x14ac:dyDescent="0.25">
      <c r="AN4386" s="106" t="s">
        <v>1182</v>
      </c>
      <c r="AO4386" s="106" t="s">
        <v>952</v>
      </c>
      <c r="AP4386" s="106" t="s">
        <v>1174</v>
      </c>
      <c r="AQ4386" s="106" t="s">
        <v>1036</v>
      </c>
      <c r="AR4386" s="106" t="s">
        <v>1087</v>
      </c>
      <c r="AS4386" s="106">
        <v>37</v>
      </c>
    </row>
    <row r="4387" spans="40:45" x14ac:dyDescent="0.25">
      <c r="AN4387" s="106" t="s">
        <v>1182</v>
      </c>
      <c r="AO4387" s="106" t="s">
        <v>952</v>
      </c>
      <c r="AP4387" s="106" t="s">
        <v>1174</v>
      </c>
      <c r="AQ4387" s="106" t="s">
        <v>1037</v>
      </c>
      <c r="AR4387" s="106" t="s">
        <v>1087</v>
      </c>
      <c r="AS4387" s="106">
        <v>7266</v>
      </c>
    </row>
    <row r="4388" spans="40:45" x14ac:dyDescent="0.25">
      <c r="AN4388" s="106" t="s">
        <v>1182</v>
      </c>
      <c r="AO4388" s="106" t="s">
        <v>952</v>
      </c>
      <c r="AP4388" s="106" t="s">
        <v>1174</v>
      </c>
      <c r="AQ4388" s="106" t="s">
        <v>1038</v>
      </c>
      <c r="AR4388" s="106" t="s">
        <v>1087</v>
      </c>
      <c r="AS4388" s="106">
        <v>38816</v>
      </c>
    </row>
    <row r="4389" spans="40:45" x14ac:dyDescent="0.25">
      <c r="AN4389" s="106" t="s">
        <v>1182</v>
      </c>
      <c r="AO4389" s="106"/>
      <c r="AP4389" s="106"/>
      <c r="AQ4389" s="106" t="s">
        <v>3</v>
      </c>
      <c r="AR4389" s="106" t="s">
        <v>1087</v>
      </c>
      <c r="AS4389" s="106">
        <v>87808</v>
      </c>
    </row>
    <row r="4390" spans="40:45" x14ac:dyDescent="0.25">
      <c r="AN4390" s="106" t="s">
        <v>1182</v>
      </c>
      <c r="AO4390" s="106" t="s">
        <v>952</v>
      </c>
      <c r="AP4390" s="106" t="s">
        <v>1175</v>
      </c>
      <c r="AQ4390" s="106" t="s">
        <v>1030</v>
      </c>
      <c r="AR4390" s="106" t="s">
        <v>1087</v>
      </c>
      <c r="AS4390" s="106">
        <v>1920</v>
      </c>
    </row>
    <row r="4391" spans="40:45" x14ac:dyDescent="0.25">
      <c r="AN4391" s="106" t="s">
        <v>1182</v>
      </c>
      <c r="AO4391" s="106" t="s">
        <v>952</v>
      </c>
      <c r="AP4391" s="106" t="s">
        <v>1175</v>
      </c>
      <c r="AQ4391" s="106" t="s">
        <v>1031</v>
      </c>
      <c r="AR4391" s="106" t="s">
        <v>1087</v>
      </c>
      <c r="AS4391" s="106">
        <v>644</v>
      </c>
    </row>
    <row r="4392" spans="40:45" x14ac:dyDescent="0.25">
      <c r="AN4392" s="106" t="s">
        <v>1182</v>
      </c>
      <c r="AO4392" s="106" t="s">
        <v>952</v>
      </c>
      <c r="AP4392" s="106" t="s">
        <v>1175</v>
      </c>
      <c r="AQ4392" s="106" t="s">
        <v>1035</v>
      </c>
      <c r="AR4392" s="106" t="s">
        <v>1087</v>
      </c>
      <c r="AS4392" s="106">
        <v>1217</v>
      </c>
    </row>
    <row r="4393" spans="40:45" x14ac:dyDescent="0.25">
      <c r="AN4393" s="106" t="s">
        <v>1182</v>
      </c>
      <c r="AO4393" s="106" t="s">
        <v>952</v>
      </c>
      <c r="AP4393" s="106" t="s">
        <v>1175</v>
      </c>
      <c r="AQ4393" s="106" t="s">
        <v>1037</v>
      </c>
      <c r="AR4393" s="106" t="s">
        <v>1087</v>
      </c>
      <c r="AS4393" s="106">
        <v>10287</v>
      </c>
    </row>
    <row r="4394" spans="40:45" x14ac:dyDescent="0.25">
      <c r="AN4394" s="106" t="s">
        <v>1182</v>
      </c>
      <c r="AO4394" s="106" t="s">
        <v>952</v>
      </c>
      <c r="AP4394" s="106" t="s">
        <v>1175</v>
      </c>
      <c r="AQ4394" s="106" t="s">
        <v>1038</v>
      </c>
      <c r="AR4394" s="106" t="s">
        <v>1087</v>
      </c>
      <c r="AS4394" s="106">
        <v>11245</v>
      </c>
    </row>
    <row r="4395" spans="40:45" x14ac:dyDescent="0.25">
      <c r="AN4395" s="106" t="s">
        <v>1182</v>
      </c>
      <c r="AO4395" s="106"/>
      <c r="AP4395" s="106"/>
      <c r="AQ4395" s="106" t="s">
        <v>3</v>
      </c>
      <c r="AR4395" s="106" t="s">
        <v>1087</v>
      </c>
      <c r="AS4395" s="106">
        <v>25313</v>
      </c>
    </row>
    <row r="4396" spans="40:45" x14ac:dyDescent="0.25">
      <c r="AN4396" s="106" t="s">
        <v>1182</v>
      </c>
      <c r="AO4396" s="106" t="s">
        <v>952</v>
      </c>
      <c r="AP4396" s="106" t="s">
        <v>1176</v>
      </c>
      <c r="AQ4396" s="106" t="s">
        <v>1030</v>
      </c>
      <c r="AR4396" s="106" t="s">
        <v>1087</v>
      </c>
      <c r="AS4396" s="106">
        <v>16769</v>
      </c>
    </row>
    <row r="4397" spans="40:45" x14ac:dyDescent="0.25">
      <c r="AN4397" s="106" t="s">
        <v>1182</v>
      </c>
      <c r="AO4397" s="106" t="s">
        <v>952</v>
      </c>
      <c r="AP4397" s="106" t="s">
        <v>1176</v>
      </c>
      <c r="AQ4397" s="106" t="s">
        <v>1031</v>
      </c>
      <c r="AR4397" s="106" t="s">
        <v>1087</v>
      </c>
      <c r="AS4397" s="106">
        <v>48374</v>
      </c>
    </row>
    <row r="4398" spans="40:45" x14ac:dyDescent="0.25">
      <c r="AN4398" s="106" t="s">
        <v>1182</v>
      </c>
      <c r="AO4398" s="106" t="s">
        <v>952</v>
      </c>
      <c r="AP4398" s="106" t="s">
        <v>1176</v>
      </c>
      <c r="AQ4398" s="106" t="s">
        <v>1032</v>
      </c>
      <c r="AR4398" s="106" t="s">
        <v>1087</v>
      </c>
      <c r="AS4398" s="106">
        <v>2551</v>
      </c>
    </row>
    <row r="4399" spans="40:45" x14ac:dyDescent="0.25">
      <c r="AN4399" s="106" t="s">
        <v>1182</v>
      </c>
      <c r="AO4399" s="106" t="s">
        <v>952</v>
      </c>
      <c r="AP4399" s="106" t="s">
        <v>1176</v>
      </c>
      <c r="AQ4399" s="106" t="s">
        <v>1034</v>
      </c>
      <c r="AR4399" s="106" t="s">
        <v>1087</v>
      </c>
      <c r="AS4399" s="106">
        <v>1085</v>
      </c>
    </row>
    <row r="4400" spans="40:45" x14ac:dyDescent="0.25">
      <c r="AN4400" s="106" t="s">
        <v>1182</v>
      </c>
      <c r="AO4400" s="106" t="s">
        <v>952</v>
      </c>
      <c r="AP4400" s="106" t="s">
        <v>1176</v>
      </c>
      <c r="AQ4400" s="106" t="s">
        <v>1035</v>
      </c>
      <c r="AR4400" s="106" t="s">
        <v>1087</v>
      </c>
      <c r="AS4400" s="106">
        <v>10290</v>
      </c>
    </row>
    <row r="4401" spans="40:45" x14ac:dyDescent="0.25">
      <c r="AN4401" s="106" t="s">
        <v>1182</v>
      </c>
      <c r="AO4401" s="106" t="s">
        <v>952</v>
      </c>
      <c r="AP4401" s="106" t="s">
        <v>1176</v>
      </c>
      <c r="AQ4401" s="106" t="s">
        <v>1037</v>
      </c>
      <c r="AR4401" s="106" t="s">
        <v>1087</v>
      </c>
      <c r="AS4401" s="106">
        <v>43073</v>
      </c>
    </row>
    <row r="4402" spans="40:45" x14ac:dyDescent="0.25">
      <c r="AN4402" s="106" t="s">
        <v>1182</v>
      </c>
      <c r="AO4402" s="106" t="s">
        <v>952</v>
      </c>
      <c r="AP4402" s="106" t="s">
        <v>1176</v>
      </c>
      <c r="AQ4402" s="106" t="s">
        <v>1038</v>
      </c>
      <c r="AR4402" s="106" t="s">
        <v>1087</v>
      </c>
      <c r="AS4402" s="106">
        <v>142678</v>
      </c>
    </row>
    <row r="4403" spans="40:45" x14ac:dyDescent="0.25">
      <c r="AN4403" s="106" t="s">
        <v>1182</v>
      </c>
      <c r="AO4403" s="106"/>
      <c r="AP4403" s="106"/>
      <c r="AQ4403" s="106" t="s">
        <v>3</v>
      </c>
      <c r="AR4403" s="106" t="s">
        <v>1087</v>
      </c>
      <c r="AS4403" s="106">
        <v>264820</v>
      </c>
    </row>
    <row r="4404" spans="40:45" x14ac:dyDescent="0.25">
      <c r="AN4404" s="106" t="s">
        <v>1182</v>
      </c>
      <c r="AO4404" s="106" t="s">
        <v>952</v>
      </c>
      <c r="AP4404" s="106" t="s">
        <v>1177</v>
      </c>
      <c r="AQ4404" s="106" t="s">
        <v>1030</v>
      </c>
      <c r="AR4404" s="106" t="s">
        <v>1087</v>
      </c>
      <c r="AS4404" s="106">
        <v>123157</v>
      </c>
    </row>
    <row r="4405" spans="40:45" x14ac:dyDescent="0.25">
      <c r="AN4405" s="106" t="s">
        <v>1182</v>
      </c>
      <c r="AO4405" s="106" t="s">
        <v>952</v>
      </c>
      <c r="AP4405" s="106" t="s">
        <v>1177</v>
      </c>
      <c r="AQ4405" s="106" t="s">
        <v>1031</v>
      </c>
      <c r="AR4405" s="106" t="s">
        <v>1087</v>
      </c>
      <c r="AS4405" s="106">
        <v>245056</v>
      </c>
    </row>
    <row r="4406" spans="40:45" x14ac:dyDescent="0.25">
      <c r="AN4406" s="106" t="s">
        <v>1182</v>
      </c>
      <c r="AO4406" s="106" t="s">
        <v>952</v>
      </c>
      <c r="AP4406" s="106" t="s">
        <v>1177</v>
      </c>
      <c r="AQ4406" s="106" t="s">
        <v>1032</v>
      </c>
      <c r="AR4406" s="106" t="s">
        <v>1087</v>
      </c>
      <c r="AS4406" s="106">
        <v>8268</v>
      </c>
    </row>
    <row r="4407" spans="40:45" x14ac:dyDescent="0.25">
      <c r="AN4407" s="106" t="s">
        <v>1182</v>
      </c>
      <c r="AO4407" s="106" t="s">
        <v>952</v>
      </c>
      <c r="AP4407" s="106" t="s">
        <v>1177</v>
      </c>
      <c r="AQ4407" s="106" t="s">
        <v>1034</v>
      </c>
      <c r="AR4407" s="106" t="s">
        <v>1087</v>
      </c>
      <c r="AS4407" s="106">
        <v>15888</v>
      </c>
    </row>
    <row r="4408" spans="40:45" x14ac:dyDescent="0.25">
      <c r="AN4408" s="106" t="s">
        <v>1182</v>
      </c>
      <c r="AO4408" s="106" t="s">
        <v>952</v>
      </c>
      <c r="AP4408" s="106" t="s">
        <v>1177</v>
      </c>
      <c r="AQ4408" s="106" t="s">
        <v>1035</v>
      </c>
      <c r="AR4408" s="106" t="s">
        <v>1087</v>
      </c>
      <c r="AS4408" s="106">
        <v>5789</v>
      </c>
    </row>
    <row r="4409" spans="40:45" x14ac:dyDescent="0.25">
      <c r="AN4409" s="106" t="s">
        <v>1182</v>
      </c>
      <c r="AO4409" s="106" t="s">
        <v>952</v>
      </c>
      <c r="AP4409" s="106" t="s">
        <v>1177</v>
      </c>
      <c r="AQ4409" s="106" t="s">
        <v>1037</v>
      </c>
      <c r="AR4409" s="106" t="s">
        <v>1087</v>
      </c>
      <c r="AS4409" s="106">
        <v>97583</v>
      </c>
    </row>
    <row r="4410" spans="40:45" x14ac:dyDescent="0.25">
      <c r="AN4410" s="106" t="s">
        <v>1182</v>
      </c>
      <c r="AO4410" s="106" t="s">
        <v>952</v>
      </c>
      <c r="AP4410" s="106" t="s">
        <v>1177</v>
      </c>
      <c r="AQ4410" s="106" t="s">
        <v>1038</v>
      </c>
      <c r="AR4410" s="106" t="s">
        <v>1087</v>
      </c>
      <c r="AS4410" s="106">
        <v>470961</v>
      </c>
    </row>
    <row r="4411" spans="40:45" x14ac:dyDescent="0.25">
      <c r="AN4411" s="106" t="s">
        <v>1182</v>
      </c>
      <c r="AO4411" s="106"/>
      <c r="AP4411" s="106"/>
      <c r="AQ4411" s="106" t="s">
        <v>3</v>
      </c>
      <c r="AR4411" s="106" t="s">
        <v>1087</v>
      </c>
      <c r="AS4411" s="106">
        <v>966702</v>
      </c>
    </row>
    <row r="4412" spans="40:45" x14ac:dyDescent="0.25">
      <c r="AN4412" s="106" t="s">
        <v>1182</v>
      </c>
      <c r="AO4412" s="106" t="s">
        <v>952</v>
      </c>
      <c r="AP4412" s="106" t="s">
        <v>1178</v>
      </c>
      <c r="AQ4412" s="106" t="s">
        <v>1030</v>
      </c>
      <c r="AR4412" s="106" t="s">
        <v>1087</v>
      </c>
      <c r="AS4412" s="106">
        <v>1</v>
      </c>
    </row>
    <row r="4413" spans="40:45" x14ac:dyDescent="0.25">
      <c r="AN4413" s="106" t="s">
        <v>1182</v>
      </c>
      <c r="AO4413" s="106" t="s">
        <v>952</v>
      </c>
      <c r="AP4413" s="106" t="s">
        <v>1178</v>
      </c>
      <c r="AQ4413" s="106" t="s">
        <v>1031</v>
      </c>
      <c r="AR4413" s="106" t="s">
        <v>1087</v>
      </c>
      <c r="AS4413" s="106">
        <v>352</v>
      </c>
    </row>
    <row r="4414" spans="40:45" x14ac:dyDescent="0.25">
      <c r="AN4414" s="106" t="s">
        <v>1182</v>
      </c>
      <c r="AO4414" s="106" t="s">
        <v>952</v>
      </c>
      <c r="AP4414" s="106" t="s">
        <v>1178</v>
      </c>
      <c r="AQ4414" s="106" t="s">
        <v>1034</v>
      </c>
      <c r="AR4414" s="106" t="s">
        <v>1087</v>
      </c>
      <c r="AS4414" s="106">
        <v>232</v>
      </c>
    </row>
    <row r="4415" spans="40:45" x14ac:dyDescent="0.25">
      <c r="AN4415" s="106" t="s">
        <v>1182</v>
      </c>
      <c r="AO4415" s="106" t="s">
        <v>952</v>
      </c>
      <c r="AP4415" s="106" t="s">
        <v>1178</v>
      </c>
      <c r="AQ4415" s="106" t="s">
        <v>1035</v>
      </c>
      <c r="AR4415" s="106" t="s">
        <v>1087</v>
      </c>
      <c r="AS4415" s="106">
        <v>683</v>
      </c>
    </row>
    <row r="4416" spans="40:45" x14ac:dyDescent="0.25">
      <c r="AN4416" s="106" t="s">
        <v>1182</v>
      </c>
      <c r="AO4416" s="106" t="s">
        <v>952</v>
      </c>
      <c r="AP4416" s="106" t="s">
        <v>1178</v>
      </c>
      <c r="AQ4416" s="106" t="s">
        <v>1036</v>
      </c>
      <c r="AR4416" s="106" t="s">
        <v>1087</v>
      </c>
      <c r="AS4416" s="106">
        <v>5</v>
      </c>
    </row>
    <row r="4417" spans="40:45" x14ac:dyDescent="0.25">
      <c r="AN4417" s="106" t="s">
        <v>1182</v>
      </c>
      <c r="AO4417" s="106" t="s">
        <v>952</v>
      </c>
      <c r="AP4417" s="106" t="s">
        <v>1178</v>
      </c>
      <c r="AQ4417" s="106" t="s">
        <v>1037</v>
      </c>
      <c r="AR4417" s="106" t="s">
        <v>1087</v>
      </c>
      <c r="AS4417" s="106">
        <v>1586</v>
      </c>
    </row>
    <row r="4418" spans="40:45" x14ac:dyDescent="0.25">
      <c r="AN4418" s="106" t="s">
        <v>1182</v>
      </c>
      <c r="AO4418" s="106" t="s">
        <v>952</v>
      </c>
      <c r="AP4418" s="106" t="s">
        <v>1178</v>
      </c>
      <c r="AQ4418" s="106" t="s">
        <v>1038</v>
      </c>
      <c r="AR4418" s="106" t="s">
        <v>1087</v>
      </c>
      <c r="AS4418" s="106">
        <v>24735</v>
      </c>
    </row>
    <row r="4419" spans="40:45" x14ac:dyDescent="0.25">
      <c r="AN4419" s="106" t="s">
        <v>1182</v>
      </c>
      <c r="AO4419" s="106"/>
      <c r="AP4419" s="106"/>
      <c r="AQ4419" s="106" t="s">
        <v>3</v>
      </c>
      <c r="AR4419" s="106" t="s">
        <v>1087</v>
      </c>
      <c r="AS4419" s="106">
        <v>27594</v>
      </c>
    </row>
    <row r="4420" spans="40:45" x14ac:dyDescent="0.25">
      <c r="AN4420" s="106" t="s">
        <v>1182</v>
      </c>
      <c r="AO4420" s="106" t="s">
        <v>1169</v>
      </c>
      <c r="AP4420" s="106" t="s">
        <v>907</v>
      </c>
      <c r="AQ4420" s="106" t="s">
        <v>1030</v>
      </c>
      <c r="AR4420" s="106" t="s">
        <v>1087</v>
      </c>
      <c r="AS4420" s="106">
        <v>46155</v>
      </c>
    </row>
    <row r="4421" spans="40:45" x14ac:dyDescent="0.25">
      <c r="AN4421" s="106" t="s">
        <v>1182</v>
      </c>
      <c r="AO4421" s="106" t="s">
        <v>1169</v>
      </c>
      <c r="AP4421" s="106" t="s">
        <v>907</v>
      </c>
      <c r="AQ4421" s="106" t="s">
        <v>1031</v>
      </c>
      <c r="AR4421" s="106" t="s">
        <v>1087</v>
      </c>
      <c r="AS4421" s="106">
        <v>90885</v>
      </c>
    </row>
    <row r="4422" spans="40:45" x14ac:dyDescent="0.25">
      <c r="AN4422" s="106" t="s">
        <v>1182</v>
      </c>
      <c r="AO4422" s="106" t="s">
        <v>1169</v>
      </c>
      <c r="AP4422" s="106" t="s">
        <v>907</v>
      </c>
      <c r="AQ4422" s="106" t="s">
        <v>1032</v>
      </c>
      <c r="AR4422" s="106" t="s">
        <v>1087</v>
      </c>
      <c r="AS4422" s="106">
        <v>10120</v>
      </c>
    </row>
    <row r="4423" spans="40:45" x14ac:dyDescent="0.25">
      <c r="AN4423" s="106" t="s">
        <v>1182</v>
      </c>
      <c r="AO4423" s="106" t="s">
        <v>1169</v>
      </c>
      <c r="AP4423" s="106" t="s">
        <v>907</v>
      </c>
      <c r="AQ4423" s="106" t="s">
        <v>1034</v>
      </c>
      <c r="AR4423" s="106" t="s">
        <v>1087</v>
      </c>
      <c r="AS4423" s="106">
        <v>458</v>
      </c>
    </row>
    <row r="4424" spans="40:45" x14ac:dyDescent="0.25">
      <c r="AN4424" s="106" t="s">
        <v>1182</v>
      </c>
      <c r="AO4424" s="106" t="s">
        <v>1169</v>
      </c>
      <c r="AP4424" s="106" t="s">
        <v>907</v>
      </c>
      <c r="AQ4424" s="106" t="s">
        <v>1035</v>
      </c>
      <c r="AR4424" s="106" t="s">
        <v>1087</v>
      </c>
      <c r="AS4424" s="106">
        <v>2942</v>
      </c>
    </row>
    <row r="4425" spans="40:45" x14ac:dyDescent="0.25">
      <c r="AN4425" s="106" t="s">
        <v>1182</v>
      </c>
      <c r="AO4425" s="106" t="s">
        <v>1169</v>
      </c>
      <c r="AP4425" s="106" t="s">
        <v>907</v>
      </c>
      <c r="AQ4425" s="106" t="s">
        <v>1037</v>
      </c>
      <c r="AR4425" s="106" t="s">
        <v>1087</v>
      </c>
      <c r="AS4425" s="106">
        <v>2666</v>
      </c>
    </row>
    <row r="4426" spans="40:45" x14ac:dyDescent="0.25">
      <c r="AN4426" s="106" t="s">
        <v>1182</v>
      </c>
      <c r="AO4426" s="106" t="s">
        <v>1169</v>
      </c>
      <c r="AP4426" s="106" t="s">
        <v>907</v>
      </c>
      <c r="AQ4426" s="106" t="s">
        <v>1038</v>
      </c>
      <c r="AR4426" s="106" t="s">
        <v>1087</v>
      </c>
      <c r="AS4426" s="106">
        <v>15929</v>
      </c>
    </row>
    <row r="4427" spans="40:45" x14ac:dyDescent="0.25">
      <c r="AN4427" s="106" t="s">
        <v>1182</v>
      </c>
      <c r="AO4427" s="106"/>
      <c r="AP4427" s="106"/>
      <c r="AQ4427" s="106" t="s">
        <v>3</v>
      </c>
      <c r="AR4427" s="106" t="s">
        <v>1087</v>
      </c>
      <c r="AS4427" s="106">
        <v>169156</v>
      </c>
    </row>
    <row r="4428" spans="40:45" x14ac:dyDescent="0.25">
      <c r="AN4428" s="106" t="s">
        <v>1182</v>
      </c>
      <c r="AO4428" s="106" t="s">
        <v>1169</v>
      </c>
      <c r="AP4428" s="106" t="s">
        <v>1174</v>
      </c>
      <c r="AQ4428" s="106" t="s">
        <v>1030</v>
      </c>
      <c r="AR4428" s="106" t="s">
        <v>1087</v>
      </c>
      <c r="AS4428" s="106">
        <v>1684</v>
      </c>
    </row>
    <row r="4429" spans="40:45" x14ac:dyDescent="0.25">
      <c r="AN4429" s="106" t="s">
        <v>1182</v>
      </c>
      <c r="AO4429" s="106" t="s">
        <v>1169</v>
      </c>
      <c r="AP4429" s="106" t="s">
        <v>1174</v>
      </c>
      <c r="AQ4429" s="106" t="s">
        <v>1031</v>
      </c>
      <c r="AR4429" s="106" t="s">
        <v>1087</v>
      </c>
      <c r="AS4429" s="106">
        <v>3664</v>
      </c>
    </row>
    <row r="4430" spans="40:45" x14ac:dyDescent="0.25">
      <c r="AN4430" s="106" t="s">
        <v>1182</v>
      </c>
      <c r="AO4430" s="106" t="s">
        <v>1169</v>
      </c>
      <c r="AP4430" s="106" t="s">
        <v>1174</v>
      </c>
      <c r="AQ4430" s="106" t="s">
        <v>1035</v>
      </c>
      <c r="AR4430" s="106" t="s">
        <v>1087</v>
      </c>
      <c r="AS4430" s="106">
        <v>542</v>
      </c>
    </row>
    <row r="4431" spans="40:45" x14ac:dyDescent="0.25">
      <c r="AN4431" s="106" t="s">
        <v>1182</v>
      </c>
      <c r="AO4431" s="106" t="s">
        <v>1169</v>
      </c>
      <c r="AP4431" s="106" t="s">
        <v>1174</v>
      </c>
      <c r="AQ4431" s="106" t="s">
        <v>1037</v>
      </c>
      <c r="AR4431" s="106" t="s">
        <v>1087</v>
      </c>
      <c r="AS4431" s="106">
        <v>341</v>
      </c>
    </row>
    <row r="4432" spans="40:45" x14ac:dyDescent="0.25">
      <c r="AN4432" s="106" t="s">
        <v>1182</v>
      </c>
      <c r="AO4432" s="106" t="s">
        <v>1169</v>
      </c>
      <c r="AP4432" s="106" t="s">
        <v>1174</v>
      </c>
      <c r="AQ4432" s="106" t="s">
        <v>1038</v>
      </c>
      <c r="AR4432" s="106" t="s">
        <v>1087</v>
      </c>
      <c r="AS4432" s="106">
        <v>305</v>
      </c>
    </row>
    <row r="4433" spans="40:45" x14ac:dyDescent="0.25">
      <c r="AN4433" s="106" t="s">
        <v>1182</v>
      </c>
      <c r="AO4433" s="106"/>
      <c r="AP4433" s="106"/>
      <c r="AQ4433" s="106" t="s">
        <v>3</v>
      </c>
      <c r="AR4433" s="106" t="s">
        <v>1087</v>
      </c>
      <c r="AS4433" s="106">
        <v>6536</v>
      </c>
    </row>
    <row r="4434" spans="40:45" x14ac:dyDescent="0.25">
      <c r="AN4434" s="106" t="s">
        <v>1182</v>
      </c>
      <c r="AO4434" s="106" t="s">
        <v>1169</v>
      </c>
      <c r="AP4434" s="106" t="s">
        <v>1175</v>
      </c>
      <c r="AQ4434" s="106" t="s">
        <v>1030</v>
      </c>
      <c r="AR4434" s="106" t="s">
        <v>1087</v>
      </c>
      <c r="AS4434" s="106">
        <v>1668</v>
      </c>
    </row>
    <row r="4435" spans="40:45" x14ac:dyDescent="0.25">
      <c r="AN4435" s="106" t="s">
        <v>1182</v>
      </c>
      <c r="AO4435" s="106" t="s">
        <v>1169</v>
      </c>
      <c r="AP4435" s="106" t="s">
        <v>1175</v>
      </c>
      <c r="AQ4435" s="106" t="s">
        <v>1031</v>
      </c>
      <c r="AR4435" s="106" t="s">
        <v>1087</v>
      </c>
      <c r="AS4435" s="106">
        <v>455</v>
      </c>
    </row>
    <row r="4436" spans="40:45" x14ac:dyDescent="0.25">
      <c r="AN4436" s="106" t="s">
        <v>1182</v>
      </c>
      <c r="AO4436" s="106" t="s">
        <v>1169</v>
      </c>
      <c r="AP4436" s="106" t="s">
        <v>1175</v>
      </c>
      <c r="AQ4436" s="106" t="s">
        <v>1035</v>
      </c>
      <c r="AR4436" s="106" t="s">
        <v>1087</v>
      </c>
      <c r="AS4436" s="106">
        <v>1321</v>
      </c>
    </row>
    <row r="4437" spans="40:45" x14ac:dyDescent="0.25">
      <c r="AN4437" s="106" t="s">
        <v>1182</v>
      </c>
      <c r="AO4437" s="106" t="s">
        <v>1169</v>
      </c>
      <c r="AP4437" s="106" t="s">
        <v>1175</v>
      </c>
      <c r="AQ4437" s="106" t="s">
        <v>1037</v>
      </c>
      <c r="AR4437" s="106" t="s">
        <v>1087</v>
      </c>
      <c r="AS4437" s="106">
        <v>351</v>
      </c>
    </row>
    <row r="4438" spans="40:45" x14ac:dyDescent="0.25">
      <c r="AN4438" s="106" t="s">
        <v>1182</v>
      </c>
      <c r="AO4438" s="106" t="s">
        <v>1169</v>
      </c>
      <c r="AP4438" s="106" t="s">
        <v>1175</v>
      </c>
      <c r="AQ4438" s="106" t="s">
        <v>1038</v>
      </c>
      <c r="AR4438" s="106" t="s">
        <v>1087</v>
      </c>
      <c r="AS4438" s="106">
        <v>262</v>
      </c>
    </row>
    <row r="4439" spans="40:45" x14ac:dyDescent="0.25">
      <c r="AN4439" s="106" t="s">
        <v>1182</v>
      </c>
      <c r="AO4439" s="106"/>
      <c r="AP4439" s="106"/>
      <c r="AQ4439" s="106" t="s">
        <v>3</v>
      </c>
      <c r="AR4439" s="106" t="s">
        <v>1087</v>
      </c>
      <c r="AS4439" s="106">
        <v>4058</v>
      </c>
    </row>
    <row r="4440" spans="40:45" x14ac:dyDescent="0.25">
      <c r="AN4440" s="106" t="s">
        <v>1182</v>
      </c>
      <c r="AO4440" s="106" t="s">
        <v>1169</v>
      </c>
      <c r="AP4440" s="106" t="s">
        <v>1176</v>
      </c>
      <c r="AQ4440" s="106" t="s">
        <v>1030</v>
      </c>
      <c r="AR4440" s="106" t="s">
        <v>1087</v>
      </c>
      <c r="AS4440" s="106">
        <v>2311</v>
      </c>
    </row>
    <row r="4441" spans="40:45" x14ac:dyDescent="0.25">
      <c r="AN4441" s="106" t="s">
        <v>1182</v>
      </c>
      <c r="AO4441" s="106" t="s">
        <v>1169</v>
      </c>
      <c r="AP4441" s="106" t="s">
        <v>1176</v>
      </c>
      <c r="AQ4441" s="106" t="s">
        <v>1031</v>
      </c>
      <c r="AR4441" s="106" t="s">
        <v>1087</v>
      </c>
      <c r="AS4441" s="106">
        <v>19867</v>
      </c>
    </row>
    <row r="4442" spans="40:45" x14ac:dyDescent="0.25">
      <c r="AN4442" s="106" t="s">
        <v>1182</v>
      </c>
      <c r="AO4442" s="106" t="s">
        <v>1169</v>
      </c>
      <c r="AP4442" s="106" t="s">
        <v>1176</v>
      </c>
      <c r="AQ4442" s="106" t="s">
        <v>1032</v>
      </c>
      <c r="AR4442" s="106" t="s">
        <v>1087</v>
      </c>
      <c r="AS4442" s="106">
        <v>3697</v>
      </c>
    </row>
    <row r="4443" spans="40:45" x14ac:dyDescent="0.25">
      <c r="AN4443" s="106" t="s">
        <v>1182</v>
      </c>
      <c r="AO4443" s="106" t="s">
        <v>1169</v>
      </c>
      <c r="AP4443" s="106" t="s">
        <v>1176</v>
      </c>
      <c r="AQ4443" s="106" t="s">
        <v>1035</v>
      </c>
      <c r="AR4443" s="106" t="s">
        <v>1087</v>
      </c>
      <c r="AS4443" s="106">
        <v>43</v>
      </c>
    </row>
    <row r="4444" spans="40:45" x14ac:dyDescent="0.25">
      <c r="AN4444" s="106" t="s">
        <v>1182</v>
      </c>
      <c r="AO4444" s="106" t="s">
        <v>1169</v>
      </c>
      <c r="AP4444" s="106" t="s">
        <v>1176</v>
      </c>
      <c r="AQ4444" s="106" t="s">
        <v>1038</v>
      </c>
      <c r="AR4444" s="106" t="s">
        <v>1087</v>
      </c>
      <c r="AS4444" s="106">
        <v>349</v>
      </c>
    </row>
    <row r="4445" spans="40:45" x14ac:dyDescent="0.25">
      <c r="AN4445" s="106" t="s">
        <v>1182</v>
      </c>
      <c r="AO4445" s="106"/>
      <c r="AP4445" s="106"/>
      <c r="AQ4445" s="106" t="s">
        <v>3</v>
      </c>
      <c r="AR4445" s="106" t="s">
        <v>1087</v>
      </c>
      <c r="AS4445" s="106">
        <v>26266</v>
      </c>
    </row>
    <row r="4446" spans="40:45" x14ac:dyDescent="0.25">
      <c r="AN4446" s="106" t="s">
        <v>1182</v>
      </c>
      <c r="AO4446" s="106" t="s">
        <v>1169</v>
      </c>
      <c r="AP4446" s="106" t="s">
        <v>1177</v>
      </c>
      <c r="AQ4446" s="106" t="s">
        <v>1030</v>
      </c>
      <c r="AR4446" s="106" t="s">
        <v>1087</v>
      </c>
      <c r="AS4446" s="106">
        <v>40277</v>
      </c>
    </row>
    <row r="4447" spans="40:45" x14ac:dyDescent="0.25">
      <c r="AN4447" s="106" t="s">
        <v>1182</v>
      </c>
      <c r="AO4447" s="106" t="s">
        <v>1169</v>
      </c>
      <c r="AP4447" s="106" t="s">
        <v>1177</v>
      </c>
      <c r="AQ4447" s="106" t="s">
        <v>1031</v>
      </c>
      <c r="AR4447" s="106" t="s">
        <v>1087</v>
      </c>
      <c r="AS4447" s="106">
        <v>66879</v>
      </c>
    </row>
    <row r="4448" spans="40:45" x14ac:dyDescent="0.25">
      <c r="AN4448" s="106" t="s">
        <v>1182</v>
      </c>
      <c r="AO4448" s="106" t="s">
        <v>1169</v>
      </c>
      <c r="AP4448" s="106" t="s">
        <v>1177</v>
      </c>
      <c r="AQ4448" s="106" t="s">
        <v>1032</v>
      </c>
      <c r="AR4448" s="106" t="s">
        <v>1087</v>
      </c>
      <c r="AS4448" s="106">
        <v>6423</v>
      </c>
    </row>
    <row r="4449" spans="40:45" x14ac:dyDescent="0.25">
      <c r="AN4449" s="106" t="s">
        <v>1182</v>
      </c>
      <c r="AO4449" s="106" t="s">
        <v>1169</v>
      </c>
      <c r="AP4449" s="106" t="s">
        <v>1177</v>
      </c>
      <c r="AQ4449" s="106" t="s">
        <v>1034</v>
      </c>
      <c r="AR4449" s="106" t="s">
        <v>1087</v>
      </c>
      <c r="AS4449" s="106">
        <v>33</v>
      </c>
    </row>
    <row r="4450" spans="40:45" x14ac:dyDescent="0.25">
      <c r="AN4450" s="106" t="s">
        <v>1182</v>
      </c>
      <c r="AO4450" s="106" t="s">
        <v>1169</v>
      </c>
      <c r="AP4450" s="106" t="s">
        <v>1177</v>
      </c>
      <c r="AQ4450" s="106" t="s">
        <v>1035</v>
      </c>
      <c r="AR4450" s="106" t="s">
        <v>1087</v>
      </c>
      <c r="AS4450" s="106">
        <v>1036</v>
      </c>
    </row>
    <row r="4451" spans="40:45" x14ac:dyDescent="0.25">
      <c r="AN4451" s="106" t="s">
        <v>1182</v>
      </c>
      <c r="AO4451" s="106" t="s">
        <v>1169</v>
      </c>
      <c r="AP4451" s="106" t="s">
        <v>1177</v>
      </c>
      <c r="AQ4451" s="106" t="s">
        <v>1037</v>
      </c>
      <c r="AR4451" s="106" t="s">
        <v>1087</v>
      </c>
      <c r="AS4451" s="106">
        <v>1974</v>
      </c>
    </row>
    <row r="4452" spans="40:45" x14ac:dyDescent="0.25">
      <c r="AN4452" s="106" t="s">
        <v>1182</v>
      </c>
      <c r="AO4452" s="106" t="s">
        <v>1169</v>
      </c>
      <c r="AP4452" s="106" t="s">
        <v>1177</v>
      </c>
      <c r="AQ4452" s="106" t="s">
        <v>1038</v>
      </c>
      <c r="AR4452" s="106" t="s">
        <v>1087</v>
      </c>
      <c r="AS4452" s="106">
        <v>14978</v>
      </c>
    </row>
    <row r="4453" spans="40:45" x14ac:dyDescent="0.25">
      <c r="AN4453" s="106" t="s">
        <v>1182</v>
      </c>
      <c r="AO4453" s="106"/>
      <c r="AP4453" s="106"/>
      <c r="AQ4453" s="106" t="s">
        <v>3</v>
      </c>
      <c r="AR4453" s="106" t="s">
        <v>1087</v>
      </c>
      <c r="AS4453" s="106">
        <v>131601</v>
      </c>
    </row>
    <row r="4454" spans="40:45" x14ac:dyDescent="0.25">
      <c r="AN4454" s="106" t="s">
        <v>1182</v>
      </c>
      <c r="AO4454" s="106" t="s">
        <v>1169</v>
      </c>
      <c r="AP4454" s="106" t="s">
        <v>1178</v>
      </c>
      <c r="AQ4454" s="106" t="s">
        <v>1030</v>
      </c>
      <c r="AR4454" s="106" t="s">
        <v>1087</v>
      </c>
      <c r="AS4454" s="106">
        <v>215</v>
      </c>
    </row>
    <row r="4455" spans="40:45" x14ac:dyDescent="0.25">
      <c r="AN4455" s="106" t="s">
        <v>1182</v>
      </c>
      <c r="AO4455" s="106" t="s">
        <v>1169</v>
      </c>
      <c r="AP4455" s="106" t="s">
        <v>1178</v>
      </c>
      <c r="AQ4455" s="106" t="s">
        <v>1031</v>
      </c>
      <c r="AR4455" s="106" t="s">
        <v>1087</v>
      </c>
      <c r="AS4455" s="106">
        <v>18</v>
      </c>
    </row>
    <row r="4456" spans="40:45" x14ac:dyDescent="0.25">
      <c r="AN4456" s="106" t="s">
        <v>1182</v>
      </c>
      <c r="AO4456" s="106" t="s">
        <v>1169</v>
      </c>
      <c r="AP4456" s="106" t="s">
        <v>1178</v>
      </c>
      <c r="AQ4456" s="106" t="s">
        <v>1034</v>
      </c>
      <c r="AR4456" s="106" t="s">
        <v>1087</v>
      </c>
      <c r="AS4456" s="106">
        <v>425</v>
      </c>
    </row>
    <row r="4457" spans="40:45" x14ac:dyDescent="0.25">
      <c r="AN4457" s="106" t="s">
        <v>1182</v>
      </c>
      <c r="AO4457" s="106" t="s">
        <v>1169</v>
      </c>
      <c r="AP4457" s="106" t="s">
        <v>1178</v>
      </c>
      <c r="AQ4457" s="106" t="s">
        <v>1038</v>
      </c>
      <c r="AR4457" s="106" t="s">
        <v>1087</v>
      </c>
      <c r="AS4457" s="106">
        <v>36</v>
      </c>
    </row>
    <row r="4458" spans="40:45" x14ac:dyDescent="0.25">
      <c r="AN4458" s="106" t="s">
        <v>1182</v>
      </c>
      <c r="AO4458" s="106"/>
      <c r="AP4458" s="106"/>
      <c r="AQ4458" s="106" t="s">
        <v>3</v>
      </c>
      <c r="AR4458" s="106" t="s">
        <v>1087</v>
      </c>
      <c r="AS4458" s="106">
        <v>694</v>
      </c>
    </row>
    <row r="4459" spans="40:45" x14ac:dyDescent="0.25">
      <c r="AN4459" s="106" t="s">
        <v>952</v>
      </c>
      <c r="AO4459" s="106" t="s">
        <v>1040</v>
      </c>
      <c r="AP4459" s="106"/>
      <c r="AQ4459" s="106" t="s">
        <v>1030</v>
      </c>
      <c r="AR4459" s="106" t="s">
        <v>1087</v>
      </c>
      <c r="AS4459" s="106">
        <v>155882</v>
      </c>
    </row>
    <row r="4460" spans="40:45" x14ac:dyDescent="0.25">
      <c r="AN4460" s="106" t="s">
        <v>952</v>
      </c>
      <c r="AO4460" s="106" t="s">
        <v>1040</v>
      </c>
      <c r="AP4460" s="106"/>
      <c r="AQ4460" s="106" t="s">
        <v>1031</v>
      </c>
      <c r="AR4460" s="106" t="s">
        <v>1087</v>
      </c>
      <c r="AS4460" s="106">
        <v>305864</v>
      </c>
    </row>
    <row r="4461" spans="40:45" x14ac:dyDescent="0.25">
      <c r="AN4461" s="106" t="s">
        <v>952</v>
      </c>
      <c r="AO4461" s="106" t="s">
        <v>1040</v>
      </c>
      <c r="AP4461" s="106"/>
      <c r="AQ4461" s="106" t="s">
        <v>1032</v>
      </c>
      <c r="AR4461" s="106" t="s">
        <v>1087</v>
      </c>
      <c r="AS4461" s="106">
        <v>16066</v>
      </c>
    </row>
    <row r="4462" spans="40:45" x14ac:dyDescent="0.25">
      <c r="AN4462" s="106" t="s">
        <v>952</v>
      </c>
      <c r="AO4462" s="106" t="s">
        <v>1040</v>
      </c>
      <c r="AP4462" s="106"/>
      <c r="AQ4462" s="106" t="s">
        <v>1034</v>
      </c>
      <c r="AR4462" s="106" t="s">
        <v>1087</v>
      </c>
      <c r="AS4462" s="106">
        <v>27807</v>
      </c>
    </row>
    <row r="4463" spans="40:45" x14ac:dyDescent="0.25">
      <c r="AN4463" s="106" t="s">
        <v>952</v>
      </c>
      <c r="AO4463" s="106" t="s">
        <v>1040</v>
      </c>
      <c r="AP4463" s="106"/>
      <c r="AQ4463" s="106" t="s">
        <v>1035</v>
      </c>
      <c r="AR4463" s="106" t="s">
        <v>1087</v>
      </c>
      <c r="AS4463" s="106">
        <v>18346</v>
      </c>
    </row>
    <row r="4464" spans="40:45" x14ac:dyDescent="0.25">
      <c r="AN4464" s="106" t="s">
        <v>952</v>
      </c>
      <c r="AO4464" s="106" t="s">
        <v>1040</v>
      </c>
      <c r="AP4464" s="106"/>
      <c r="AQ4464" s="106" t="s">
        <v>1036</v>
      </c>
      <c r="AR4464" s="106" t="s">
        <v>1087</v>
      </c>
      <c r="AS4464" s="106">
        <v>42</v>
      </c>
    </row>
    <row r="4465" spans="40:45" x14ac:dyDescent="0.25">
      <c r="AN4465" s="106" t="s">
        <v>952</v>
      </c>
      <c r="AO4465" s="106" t="s">
        <v>1040</v>
      </c>
      <c r="AP4465" s="106"/>
      <c r="AQ4465" s="106" t="s">
        <v>1037</v>
      </c>
      <c r="AR4465" s="106" t="s">
        <v>1087</v>
      </c>
      <c r="AS4465" s="106">
        <v>159794</v>
      </c>
    </row>
    <row r="4466" spans="40:45" x14ac:dyDescent="0.25">
      <c r="AN4466" s="106" t="s">
        <v>952</v>
      </c>
      <c r="AO4466" s="106" t="s">
        <v>1040</v>
      </c>
      <c r="AP4466" s="106"/>
      <c r="AQ4466" s="106" t="s">
        <v>1038</v>
      </c>
      <c r="AR4466" s="106" t="s">
        <v>1087</v>
      </c>
      <c r="AS4466" s="106">
        <v>688436</v>
      </c>
    </row>
    <row r="4467" spans="40:45" x14ac:dyDescent="0.25">
      <c r="AN4467" s="106" t="s">
        <v>952</v>
      </c>
      <c r="AO4467" s="106"/>
      <c r="AP4467" s="106"/>
      <c r="AQ4467" s="106" t="s">
        <v>3</v>
      </c>
      <c r="AR4467" s="106" t="s">
        <v>1087</v>
      </c>
      <c r="AS4467" s="106">
        <v>1372237</v>
      </c>
    </row>
    <row r="4468" spans="40:45" x14ac:dyDescent="0.25">
      <c r="AN4468" s="106" t="s">
        <v>952</v>
      </c>
      <c r="AO4468" s="106" t="s">
        <v>1174</v>
      </c>
      <c r="AP4468" s="106"/>
      <c r="AQ4468" s="106" t="s">
        <v>1030</v>
      </c>
      <c r="AR4468" s="106" t="s">
        <v>1087</v>
      </c>
      <c r="AS4468" s="106">
        <v>14034</v>
      </c>
    </row>
    <row r="4469" spans="40:45" x14ac:dyDescent="0.25">
      <c r="AN4469" s="106" t="s">
        <v>952</v>
      </c>
      <c r="AO4469" s="106" t="s">
        <v>1174</v>
      </c>
      <c r="AP4469" s="106"/>
      <c r="AQ4469" s="106" t="s">
        <v>1031</v>
      </c>
      <c r="AR4469" s="106" t="s">
        <v>1087</v>
      </c>
      <c r="AS4469" s="106">
        <v>11440</v>
      </c>
    </row>
    <row r="4470" spans="40:45" x14ac:dyDescent="0.25">
      <c r="AN4470" s="106" t="s">
        <v>952</v>
      </c>
      <c r="AO4470" s="106" t="s">
        <v>1174</v>
      </c>
      <c r="AP4470" s="106"/>
      <c r="AQ4470" s="106" t="s">
        <v>1032</v>
      </c>
      <c r="AR4470" s="106" t="s">
        <v>1087</v>
      </c>
      <c r="AS4470" s="106">
        <v>5247</v>
      </c>
    </row>
    <row r="4471" spans="40:45" x14ac:dyDescent="0.25">
      <c r="AN4471" s="106" t="s">
        <v>952</v>
      </c>
      <c r="AO4471" s="106" t="s">
        <v>1174</v>
      </c>
      <c r="AP4471" s="106"/>
      <c r="AQ4471" s="106" t="s">
        <v>1034</v>
      </c>
      <c r="AR4471" s="106" t="s">
        <v>1087</v>
      </c>
      <c r="AS4471" s="106">
        <v>10601</v>
      </c>
    </row>
    <row r="4472" spans="40:45" x14ac:dyDescent="0.25">
      <c r="AN4472" s="106" t="s">
        <v>952</v>
      </c>
      <c r="AO4472" s="106" t="s">
        <v>1174</v>
      </c>
      <c r="AP4472" s="106"/>
      <c r="AQ4472" s="106" t="s">
        <v>1035</v>
      </c>
      <c r="AR4472" s="106" t="s">
        <v>1087</v>
      </c>
      <c r="AS4472" s="106">
        <v>366</v>
      </c>
    </row>
    <row r="4473" spans="40:45" x14ac:dyDescent="0.25">
      <c r="AN4473" s="106" t="s">
        <v>952</v>
      </c>
      <c r="AO4473" s="106" t="s">
        <v>1174</v>
      </c>
      <c r="AP4473" s="106"/>
      <c r="AQ4473" s="106" t="s">
        <v>1036</v>
      </c>
      <c r="AR4473" s="106" t="s">
        <v>1087</v>
      </c>
      <c r="AS4473" s="106">
        <v>37</v>
      </c>
    </row>
    <row r="4474" spans="40:45" x14ac:dyDescent="0.25">
      <c r="AN4474" s="106" t="s">
        <v>952</v>
      </c>
      <c r="AO4474" s="106" t="s">
        <v>1174</v>
      </c>
      <c r="AP4474" s="106"/>
      <c r="AQ4474" s="106" t="s">
        <v>1037</v>
      </c>
      <c r="AR4474" s="106" t="s">
        <v>1087</v>
      </c>
      <c r="AS4474" s="106">
        <v>7266</v>
      </c>
    </row>
    <row r="4475" spans="40:45" x14ac:dyDescent="0.25">
      <c r="AN4475" s="106" t="s">
        <v>952</v>
      </c>
      <c r="AO4475" s="106" t="s">
        <v>1174</v>
      </c>
      <c r="AP4475" s="106"/>
      <c r="AQ4475" s="106" t="s">
        <v>1038</v>
      </c>
      <c r="AR4475" s="106" t="s">
        <v>1087</v>
      </c>
      <c r="AS4475" s="106">
        <v>38816</v>
      </c>
    </row>
    <row r="4476" spans="40:45" x14ac:dyDescent="0.25">
      <c r="AN4476" s="106" t="s">
        <v>952</v>
      </c>
      <c r="AO4476" s="106"/>
      <c r="AP4476" s="106"/>
      <c r="AQ4476" s="106" t="s">
        <v>3</v>
      </c>
      <c r="AR4476" s="106" t="s">
        <v>1087</v>
      </c>
      <c r="AS4476" s="106">
        <v>87808</v>
      </c>
    </row>
    <row r="4477" spans="40:45" x14ac:dyDescent="0.25">
      <c r="AN4477" s="106" t="s">
        <v>952</v>
      </c>
      <c r="AO4477" s="106" t="s">
        <v>1175</v>
      </c>
      <c r="AP4477" s="106"/>
      <c r="AQ4477" s="106" t="s">
        <v>1030</v>
      </c>
      <c r="AR4477" s="106" t="s">
        <v>1087</v>
      </c>
      <c r="AS4477" s="106">
        <v>1920</v>
      </c>
    </row>
    <row r="4478" spans="40:45" x14ac:dyDescent="0.25">
      <c r="AN4478" s="106" t="s">
        <v>952</v>
      </c>
      <c r="AO4478" s="106" t="s">
        <v>1175</v>
      </c>
      <c r="AP4478" s="106"/>
      <c r="AQ4478" s="106" t="s">
        <v>1031</v>
      </c>
      <c r="AR4478" s="106" t="s">
        <v>1087</v>
      </c>
      <c r="AS4478" s="106">
        <v>644</v>
      </c>
    </row>
    <row r="4479" spans="40:45" x14ac:dyDescent="0.25">
      <c r="AN4479" s="106" t="s">
        <v>952</v>
      </c>
      <c r="AO4479" s="106" t="s">
        <v>1175</v>
      </c>
      <c r="AP4479" s="106"/>
      <c r="AQ4479" s="106" t="s">
        <v>1035</v>
      </c>
      <c r="AR4479" s="106" t="s">
        <v>1087</v>
      </c>
      <c r="AS4479" s="106">
        <v>1217</v>
      </c>
    </row>
    <row r="4480" spans="40:45" x14ac:dyDescent="0.25">
      <c r="AN4480" s="106" t="s">
        <v>952</v>
      </c>
      <c r="AO4480" s="106" t="s">
        <v>1175</v>
      </c>
      <c r="AP4480" s="106"/>
      <c r="AQ4480" s="106" t="s">
        <v>1037</v>
      </c>
      <c r="AR4480" s="106" t="s">
        <v>1087</v>
      </c>
      <c r="AS4480" s="106">
        <v>10287</v>
      </c>
    </row>
    <row r="4481" spans="40:45" x14ac:dyDescent="0.25">
      <c r="AN4481" s="106" t="s">
        <v>952</v>
      </c>
      <c r="AO4481" s="106" t="s">
        <v>1175</v>
      </c>
      <c r="AP4481" s="106"/>
      <c r="AQ4481" s="106" t="s">
        <v>1038</v>
      </c>
      <c r="AR4481" s="106" t="s">
        <v>1087</v>
      </c>
      <c r="AS4481" s="106">
        <v>11245</v>
      </c>
    </row>
    <row r="4482" spans="40:45" x14ac:dyDescent="0.25">
      <c r="AN4482" s="106" t="s">
        <v>952</v>
      </c>
      <c r="AO4482" s="106"/>
      <c r="AP4482" s="106"/>
      <c r="AQ4482" s="106" t="s">
        <v>3</v>
      </c>
      <c r="AR4482" s="106" t="s">
        <v>1087</v>
      </c>
      <c r="AS4482" s="106">
        <v>25313</v>
      </c>
    </row>
    <row r="4483" spans="40:45" x14ac:dyDescent="0.25">
      <c r="AN4483" s="106" t="s">
        <v>952</v>
      </c>
      <c r="AO4483" s="106" t="s">
        <v>1176</v>
      </c>
      <c r="AP4483" s="106"/>
      <c r="AQ4483" s="106" t="s">
        <v>1030</v>
      </c>
      <c r="AR4483" s="106" t="s">
        <v>1087</v>
      </c>
      <c r="AS4483" s="106">
        <v>16769</v>
      </c>
    </row>
    <row r="4484" spans="40:45" x14ac:dyDescent="0.25">
      <c r="AN4484" s="106" t="s">
        <v>952</v>
      </c>
      <c r="AO4484" s="106" t="s">
        <v>1176</v>
      </c>
      <c r="AP4484" s="106"/>
      <c r="AQ4484" s="106" t="s">
        <v>1031</v>
      </c>
      <c r="AR4484" s="106" t="s">
        <v>1087</v>
      </c>
      <c r="AS4484" s="106">
        <v>48374</v>
      </c>
    </row>
    <row r="4485" spans="40:45" x14ac:dyDescent="0.25">
      <c r="AN4485" s="106" t="s">
        <v>952</v>
      </c>
      <c r="AO4485" s="106" t="s">
        <v>1176</v>
      </c>
      <c r="AP4485" s="106"/>
      <c r="AQ4485" s="106" t="s">
        <v>1032</v>
      </c>
      <c r="AR4485" s="106" t="s">
        <v>1087</v>
      </c>
      <c r="AS4485" s="106">
        <v>2551</v>
      </c>
    </row>
    <row r="4486" spans="40:45" x14ac:dyDescent="0.25">
      <c r="AN4486" s="106" t="s">
        <v>952</v>
      </c>
      <c r="AO4486" s="106" t="s">
        <v>1176</v>
      </c>
      <c r="AP4486" s="106"/>
      <c r="AQ4486" s="106" t="s">
        <v>1034</v>
      </c>
      <c r="AR4486" s="106" t="s">
        <v>1087</v>
      </c>
      <c r="AS4486" s="106">
        <v>1085</v>
      </c>
    </row>
    <row r="4487" spans="40:45" x14ac:dyDescent="0.25">
      <c r="AN4487" s="106" t="s">
        <v>952</v>
      </c>
      <c r="AO4487" s="106" t="s">
        <v>1176</v>
      </c>
      <c r="AP4487" s="106"/>
      <c r="AQ4487" s="106" t="s">
        <v>1035</v>
      </c>
      <c r="AR4487" s="106" t="s">
        <v>1087</v>
      </c>
      <c r="AS4487" s="106">
        <v>10290</v>
      </c>
    </row>
    <row r="4488" spans="40:45" x14ac:dyDescent="0.25">
      <c r="AN4488" s="106" t="s">
        <v>952</v>
      </c>
      <c r="AO4488" s="106" t="s">
        <v>1176</v>
      </c>
      <c r="AP4488" s="106"/>
      <c r="AQ4488" s="106" t="s">
        <v>1037</v>
      </c>
      <c r="AR4488" s="106" t="s">
        <v>1087</v>
      </c>
      <c r="AS4488" s="106">
        <v>43073</v>
      </c>
    </row>
    <row r="4489" spans="40:45" x14ac:dyDescent="0.25">
      <c r="AN4489" s="106" t="s">
        <v>952</v>
      </c>
      <c r="AO4489" s="106" t="s">
        <v>1176</v>
      </c>
      <c r="AP4489" s="106"/>
      <c r="AQ4489" s="106" t="s">
        <v>1038</v>
      </c>
      <c r="AR4489" s="106" t="s">
        <v>1087</v>
      </c>
      <c r="AS4489" s="106">
        <v>142678</v>
      </c>
    </row>
    <row r="4490" spans="40:45" x14ac:dyDescent="0.25">
      <c r="AN4490" s="106" t="s">
        <v>952</v>
      </c>
      <c r="AO4490" s="106"/>
      <c r="AP4490" s="106"/>
      <c r="AQ4490" s="106" t="s">
        <v>3</v>
      </c>
      <c r="AR4490" s="106" t="s">
        <v>1087</v>
      </c>
      <c r="AS4490" s="106">
        <v>264820</v>
      </c>
    </row>
    <row r="4491" spans="40:45" x14ac:dyDescent="0.25">
      <c r="AN4491" s="106" t="s">
        <v>952</v>
      </c>
      <c r="AO4491" s="106" t="s">
        <v>1177</v>
      </c>
      <c r="AP4491" s="106"/>
      <c r="AQ4491" s="106" t="s">
        <v>1030</v>
      </c>
      <c r="AR4491" s="106" t="s">
        <v>1087</v>
      </c>
      <c r="AS4491" s="106">
        <v>123157</v>
      </c>
    </row>
    <row r="4492" spans="40:45" x14ac:dyDescent="0.25">
      <c r="AN4492" s="106" t="s">
        <v>952</v>
      </c>
      <c r="AO4492" s="106" t="s">
        <v>1177</v>
      </c>
      <c r="AP4492" s="106"/>
      <c r="AQ4492" s="106" t="s">
        <v>1031</v>
      </c>
      <c r="AR4492" s="106" t="s">
        <v>1087</v>
      </c>
      <c r="AS4492" s="106">
        <v>245056</v>
      </c>
    </row>
    <row r="4493" spans="40:45" x14ac:dyDescent="0.25">
      <c r="AN4493" s="106" t="s">
        <v>952</v>
      </c>
      <c r="AO4493" s="106" t="s">
        <v>1177</v>
      </c>
      <c r="AP4493" s="106"/>
      <c r="AQ4493" s="106" t="s">
        <v>1032</v>
      </c>
      <c r="AR4493" s="106" t="s">
        <v>1087</v>
      </c>
      <c r="AS4493" s="106">
        <v>8268</v>
      </c>
    </row>
    <row r="4494" spans="40:45" x14ac:dyDescent="0.25">
      <c r="AN4494" s="106" t="s">
        <v>952</v>
      </c>
      <c r="AO4494" s="106" t="s">
        <v>1177</v>
      </c>
      <c r="AP4494" s="106"/>
      <c r="AQ4494" s="106" t="s">
        <v>1034</v>
      </c>
      <c r="AR4494" s="106" t="s">
        <v>1087</v>
      </c>
      <c r="AS4494" s="106">
        <v>15888</v>
      </c>
    </row>
    <row r="4495" spans="40:45" x14ac:dyDescent="0.25">
      <c r="AN4495" s="106" t="s">
        <v>952</v>
      </c>
      <c r="AO4495" s="106" t="s">
        <v>1177</v>
      </c>
      <c r="AP4495" s="106"/>
      <c r="AQ4495" s="106" t="s">
        <v>1035</v>
      </c>
      <c r="AR4495" s="106" t="s">
        <v>1087</v>
      </c>
      <c r="AS4495" s="106">
        <v>5789</v>
      </c>
    </row>
    <row r="4496" spans="40:45" x14ac:dyDescent="0.25">
      <c r="AN4496" s="106" t="s">
        <v>952</v>
      </c>
      <c r="AO4496" s="106" t="s">
        <v>1177</v>
      </c>
      <c r="AP4496" s="106"/>
      <c r="AQ4496" s="106" t="s">
        <v>1037</v>
      </c>
      <c r="AR4496" s="106" t="s">
        <v>1087</v>
      </c>
      <c r="AS4496" s="106">
        <v>97583</v>
      </c>
    </row>
    <row r="4497" spans="40:45" x14ac:dyDescent="0.25">
      <c r="AN4497" s="106" t="s">
        <v>952</v>
      </c>
      <c r="AO4497" s="106" t="s">
        <v>1177</v>
      </c>
      <c r="AP4497" s="106"/>
      <c r="AQ4497" s="106" t="s">
        <v>1038</v>
      </c>
      <c r="AR4497" s="106" t="s">
        <v>1087</v>
      </c>
      <c r="AS4497" s="106">
        <v>470961</v>
      </c>
    </row>
    <row r="4498" spans="40:45" x14ac:dyDescent="0.25">
      <c r="AN4498" s="106" t="s">
        <v>952</v>
      </c>
      <c r="AO4498" s="106"/>
      <c r="AP4498" s="106"/>
      <c r="AQ4498" s="106" t="s">
        <v>3</v>
      </c>
      <c r="AR4498" s="106" t="s">
        <v>1087</v>
      </c>
      <c r="AS4498" s="106">
        <v>966702</v>
      </c>
    </row>
    <row r="4499" spans="40:45" x14ac:dyDescent="0.25">
      <c r="AN4499" s="106" t="s">
        <v>952</v>
      </c>
      <c r="AO4499" s="106" t="s">
        <v>1178</v>
      </c>
      <c r="AP4499" s="106"/>
      <c r="AQ4499" s="106" t="s">
        <v>1030</v>
      </c>
      <c r="AR4499" s="106" t="s">
        <v>1087</v>
      </c>
      <c r="AS4499" s="106">
        <v>1</v>
      </c>
    </row>
    <row r="4500" spans="40:45" x14ac:dyDescent="0.25">
      <c r="AN4500" s="106" t="s">
        <v>952</v>
      </c>
      <c r="AO4500" s="106" t="s">
        <v>1178</v>
      </c>
      <c r="AP4500" s="106"/>
      <c r="AQ4500" s="106" t="s">
        <v>1031</v>
      </c>
      <c r="AR4500" s="106" t="s">
        <v>1087</v>
      </c>
      <c r="AS4500" s="106">
        <v>352</v>
      </c>
    </row>
    <row r="4501" spans="40:45" x14ac:dyDescent="0.25">
      <c r="AN4501" s="106" t="s">
        <v>952</v>
      </c>
      <c r="AO4501" s="106" t="s">
        <v>1178</v>
      </c>
      <c r="AP4501" s="106"/>
      <c r="AQ4501" s="106" t="s">
        <v>1034</v>
      </c>
      <c r="AR4501" s="106" t="s">
        <v>1087</v>
      </c>
      <c r="AS4501" s="106">
        <v>232</v>
      </c>
    </row>
    <row r="4502" spans="40:45" x14ac:dyDescent="0.25">
      <c r="AN4502" s="106" t="s">
        <v>952</v>
      </c>
      <c r="AO4502" s="106" t="s">
        <v>1178</v>
      </c>
      <c r="AP4502" s="106"/>
      <c r="AQ4502" s="106" t="s">
        <v>1035</v>
      </c>
      <c r="AR4502" s="106" t="s">
        <v>1087</v>
      </c>
      <c r="AS4502" s="106">
        <v>683</v>
      </c>
    </row>
    <row r="4503" spans="40:45" x14ac:dyDescent="0.25">
      <c r="AN4503" s="106" t="s">
        <v>952</v>
      </c>
      <c r="AO4503" s="106" t="s">
        <v>1178</v>
      </c>
      <c r="AP4503" s="106"/>
      <c r="AQ4503" s="106" t="s">
        <v>1036</v>
      </c>
      <c r="AR4503" s="106" t="s">
        <v>1087</v>
      </c>
      <c r="AS4503" s="106">
        <v>5</v>
      </c>
    </row>
    <row r="4504" spans="40:45" x14ac:dyDescent="0.25">
      <c r="AN4504" s="106" t="s">
        <v>952</v>
      </c>
      <c r="AO4504" s="106" t="s">
        <v>1178</v>
      </c>
      <c r="AP4504" s="106"/>
      <c r="AQ4504" s="106" t="s">
        <v>1037</v>
      </c>
      <c r="AR4504" s="106" t="s">
        <v>1087</v>
      </c>
      <c r="AS4504" s="106">
        <v>1586</v>
      </c>
    </row>
    <row r="4505" spans="40:45" x14ac:dyDescent="0.25">
      <c r="AN4505" s="106" t="s">
        <v>952</v>
      </c>
      <c r="AO4505" s="106" t="s">
        <v>1178</v>
      </c>
      <c r="AP4505" s="106"/>
      <c r="AQ4505" s="106" t="s">
        <v>1038</v>
      </c>
      <c r="AR4505" s="106" t="s">
        <v>1087</v>
      </c>
      <c r="AS4505" s="106">
        <v>24735</v>
      </c>
    </row>
    <row r="4506" spans="40:45" x14ac:dyDescent="0.25">
      <c r="AN4506" s="106" t="s">
        <v>952</v>
      </c>
      <c r="AO4506" s="106"/>
      <c r="AP4506" s="106"/>
      <c r="AQ4506" s="106" t="s">
        <v>3</v>
      </c>
      <c r="AR4506" s="106" t="s">
        <v>1087</v>
      </c>
      <c r="AS4506" s="106">
        <v>27594</v>
      </c>
    </row>
    <row r="4507" spans="40:45" x14ac:dyDescent="0.25">
      <c r="AN4507" s="106" t="s">
        <v>1014</v>
      </c>
      <c r="AO4507" s="106" t="s">
        <v>1040</v>
      </c>
      <c r="AP4507" s="106"/>
      <c r="AQ4507" s="106" t="s">
        <v>1030</v>
      </c>
      <c r="AR4507" s="106" t="s">
        <v>1087</v>
      </c>
      <c r="AS4507" s="106">
        <v>41285</v>
      </c>
    </row>
    <row r="4508" spans="40:45" x14ac:dyDescent="0.25">
      <c r="AN4508" s="106" t="s">
        <v>1014</v>
      </c>
      <c r="AO4508" s="106" t="s">
        <v>1040</v>
      </c>
      <c r="AP4508" s="106"/>
      <c r="AQ4508" s="106" t="s">
        <v>1031</v>
      </c>
      <c r="AR4508" s="106" t="s">
        <v>1087</v>
      </c>
      <c r="AS4508" s="106">
        <v>139056</v>
      </c>
    </row>
    <row r="4509" spans="40:45" x14ac:dyDescent="0.25">
      <c r="AN4509" s="106" t="s">
        <v>1014</v>
      </c>
      <c r="AO4509" s="106" t="s">
        <v>1040</v>
      </c>
      <c r="AP4509" s="106"/>
      <c r="AQ4509" s="106" t="s">
        <v>1032</v>
      </c>
      <c r="AR4509" s="106" t="s">
        <v>1087</v>
      </c>
      <c r="AS4509" s="106">
        <v>1725</v>
      </c>
    </row>
    <row r="4510" spans="40:45" x14ac:dyDescent="0.25">
      <c r="AN4510" s="106" t="s">
        <v>1014</v>
      </c>
      <c r="AO4510" s="106" t="s">
        <v>1040</v>
      </c>
      <c r="AP4510" s="106"/>
      <c r="AQ4510" s="106" t="s">
        <v>1034</v>
      </c>
      <c r="AR4510" s="106" t="s">
        <v>1087</v>
      </c>
      <c r="AS4510" s="106">
        <v>6903</v>
      </c>
    </row>
    <row r="4511" spans="40:45" x14ac:dyDescent="0.25">
      <c r="AN4511" s="106" t="s">
        <v>1014</v>
      </c>
      <c r="AO4511" s="106" t="s">
        <v>1040</v>
      </c>
      <c r="AP4511" s="106"/>
      <c r="AQ4511" s="106" t="s">
        <v>1035</v>
      </c>
      <c r="AR4511" s="106" t="s">
        <v>1087</v>
      </c>
      <c r="AS4511" s="106">
        <v>2924</v>
      </c>
    </row>
    <row r="4512" spans="40:45" x14ac:dyDescent="0.25">
      <c r="AN4512" s="106" t="s">
        <v>1014</v>
      </c>
      <c r="AO4512" s="106" t="s">
        <v>1040</v>
      </c>
      <c r="AP4512" s="106"/>
      <c r="AQ4512" s="106" t="s">
        <v>1037</v>
      </c>
      <c r="AR4512" s="106" t="s">
        <v>1087</v>
      </c>
      <c r="AS4512" s="106">
        <v>34606</v>
      </c>
    </row>
    <row r="4513" spans="40:45" x14ac:dyDescent="0.25">
      <c r="AN4513" s="106" t="s">
        <v>1014</v>
      </c>
      <c r="AO4513" s="106" t="s">
        <v>1040</v>
      </c>
      <c r="AP4513" s="106"/>
      <c r="AQ4513" s="106" t="s">
        <v>1038</v>
      </c>
      <c r="AR4513" s="106" t="s">
        <v>1087</v>
      </c>
      <c r="AS4513" s="106">
        <v>161505</v>
      </c>
    </row>
    <row r="4514" spans="40:45" x14ac:dyDescent="0.25">
      <c r="AN4514" s="106" t="s">
        <v>1014</v>
      </c>
      <c r="AO4514" s="106"/>
      <c r="AP4514" s="106"/>
      <c r="AQ4514" s="106" t="s">
        <v>3</v>
      </c>
      <c r="AR4514" s="106" t="s">
        <v>1087</v>
      </c>
      <c r="AS4514" s="106">
        <v>388004</v>
      </c>
    </row>
    <row r="4515" spans="40:45" x14ac:dyDescent="0.25">
      <c r="AN4515" s="106" t="s">
        <v>1014</v>
      </c>
      <c r="AO4515" s="106" t="s">
        <v>1174</v>
      </c>
      <c r="AP4515" s="106"/>
      <c r="AQ4515" s="106" t="s">
        <v>1030</v>
      </c>
      <c r="AR4515" s="106" t="s">
        <v>1087</v>
      </c>
      <c r="AS4515" s="106">
        <v>4030</v>
      </c>
    </row>
    <row r="4516" spans="40:45" x14ac:dyDescent="0.25">
      <c r="AN4516" s="106" t="s">
        <v>1014</v>
      </c>
      <c r="AO4516" s="106" t="s">
        <v>1174</v>
      </c>
      <c r="AP4516" s="106"/>
      <c r="AQ4516" s="106" t="s">
        <v>1031</v>
      </c>
      <c r="AR4516" s="106" t="s">
        <v>1087</v>
      </c>
      <c r="AS4516" s="106">
        <v>6178</v>
      </c>
    </row>
    <row r="4517" spans="40:45" x14ac:dyDescent="0.25">
      <c r="AN4517" s="106" t="s">
        <v>1014</v>
      </c>
      <c r="AO4517" s="106" t="s">
        <v>1174</v>
      </c>
      <c r="AP4517" s="106"/>
      <c r="AQ4517" s="106" t="s">
        <v>1032</v>
      </c>
      <c r="AR4517" s="106" t="s">
        <v>1087</v>
      </c>
      <c r="AS4517" s="106">
        <v>172</v>
      </c>
    </row>
    <row r="4518" spans="40:45" x14ac:dyDescent="0.25">
      <c r="AN4518" s="106" t="s">
        <v>1014</v>
      </c>
      <c r="AO4518" s="106" t="s">
        <v>1174</v>
      </c>
      <c r="AP4518" s="106"/>
      <c r="AQ4518" s="106" t="s">
        <v>1034</v>
      </c>
      <c r="AR4518" s="106" t="s">
        <v>1087</v>
      </c>
      <c r="AS4518" s="106">
        <v>1427</v>
      </c>
    </row>
    <row r="4519" spans="40:45" x14ac:dyDescent="0.25">
      <c r="AN4519" s="106" t="s">
        <v>1014</v>
      </c>
      <c r="AO4519" s="106" t="s">
        <v>1174</v>
      </c>
      <c r="AP4519" s="106"/>
      <c r="AQ4519" s="106" t="s">
        <v>1035</v>
      </c>
      <c r="AR4519" s="106" t="s">
        <v>1087</v>
      </c>
      <c r="AS4519" s="106">
        <v>310</v>
      </c>
    </row>
    <row r="4520" spans="40:45" x14ac:dyDescent="0.25">
      <c r="AN4520" s="106" t="s">
        <v>1014</v>
      </c>
      <c r="AO4520" s="106" t="s">
        <v>1174</v>
      </c>
      <c r="AP4520" s="106"/>
      <c r="AQ4520" s="106" t="s">
        <v>1037</v>
      </c>
      <c r="AR4520" s="106" t="s">
        <v>1087</v>
      </c>
      <c r="AS4520" s="106">
        <v>803</v>
      </c>
    </row>
    <row r="4521" spans="40:45" x14ac:dyDescent="0.25">
      <c r="AN4521" s="106" t="s">
        <v>1014</v>
      </c>
      <c r="AO4521" s="106" t="s">
        <v>1174</v>
      </c>
      <c r="AP4521" s="106"/>
      <c r="AQ4521" s="106" t="s">
        <v>1038</v>
      </c>
      <c r="AR4521" s="106" t="s">
        <v>1087</v>
      </c>
      <c r="AS4521" s="106">
        <v>9809</v>
      </c>
    </row>
    <row r="4522" spans="40:45" x14ac:dyDescent="0.25">
      <c r="AN4522" s="106" t="s">
        <v>1014</v>
      </c>
      <c r="AO4522" s="106"/>
      <c r="AP4522" s="106"/>
      <c r="AQ4522" s="106" t="s">
        <v>3</v>
      </c>
      <c r="AR4522" s="106" t="s">
        <v>1087</v>
      </c>
      <c r="AS4522" s="106">
        <v>22729</v>
      </c>
    </row>
    <row r="4523" spans="40:45" x14ac:dyDescent="0.25">
      <c r="AN4523" s="106" t="s">
        <v>1014</v>
      </c>
      <c r="AO4523" s="106" t="s">
        <v>1175</v>
      </c>
      <c r="AP4523" s="106"/>
      <c r="AQ4523" s="106" t="s">
        <v>1030</v>
      </c>
      <c r="AR4523" s="106" t="s">
        <v>1087</v>
      </c>
      <c r="AS4523" s="106">
        <v>1342</v>
      </c>
    </row>
    <row r="4524" spans="40:45" x14ac:dyDescent="0.25">
      <c r="AN4524" s="106" t="s">
        <v>1014</v>
      </c>
      <c r="AO4524" s="106" t="s">
        <v>1175</v>
      </c>
      <c r="AP4524" s="106"/>
      <c r="AQ4524" s="106" t="s">
        <v>1031</v>
      </c>
      <c r="AR4524" s="106" t="s">
        <v>1087</v>
      </c>
      <c r="AS4524" s="106">
        <v>1249</v>
      </c>
    </row>
    <row r="4525" spans="40:45" x14ac:dyDescent="0.25">
      <c r="AN4525" s="106" t="s">
        <v>1014</v>
      </c>
      <c r="AO4525" s="106" t="s">
        <v>1175</v>
      </c>
      <c r="AP4525" s="106"/>
      <c r="AQ4525" s="106" t="s">
        <v>1032</v>
      </c>
      <c r="AR4525" s="106" t="s">
        <v>1087</v>
      </c>
      <c r="AS4525" s="106">
        <v>172</v>
      </c>
    </row>
    <row r="4526" spans="40:45" x14ac:dyDescent="0.25">
      <c r="AN4526" s="106" t="s">
        <v>1014</v>
      </c>
      <c r="AO4526" s="106" t="s">
        <v>1175</v>
      </c>
      <c r="AP4526" s="106"/>
      <c r="AQ4526" s="106" t="s">
        <v>1034</v>
      </c>
      <c r="AR4526" s="106" t="s">
        <v>1087</v>
      </c>
      <c r="AS4526" s="106">
        <v>1337</v>
      </c>
    </row>
    <row r="4527" spans="40:45" x14ac:dyDescent="0.25">
      <c r="AN4527" s="106" t="s">
        <v>1014</v>
      </c>
      <c r="AO4527" s="106" t="s">
        <v>1175</v>
      </c>
      <c r="AP4527" s="106"/>
      <c r="AQ4527" s="106" t="s">
        <v>1037</v>
      </c>
      <c r="AR4527" s="106" t="s">
        <v>1087</v>
      </c>
      <c r="AS4527" s="106">
        <v>4655</v>
      </c>
    </row>
    <row r="4528" spans="40:45" x14ac:dyDescent="0.25">
      <c r="AN4528" s="106" t="s">
        <v>1014</v>
      </c>
      <c r="AO4528" s="106" t="s">
        <v>1175</v>
      </c>
      <c r="AP4528" s="106"/>
      <c r="AQ4528" s="106" t="s">
        <v>1038</v>
      </c>
      <c r="AR4528" s="106" t="s">
        <v>1087</v>
      </c>
      <c r="AS4528" s="106">
        <v>6981</v>
      </c>
    </row>
    <row r="4529" spans="40:45" x14ac:dyDescent="0.25">
      <c r="AN4529" s="106" t="s">
        <v>1014</v>
      </c>
      <c r="AO4529" s="106"/>
      <c r="AP4529" s="106"/>
      <c r="AQ4529" s="106" t="s">
        <v>3</v>
      </c>
      <c r="AR4529" s="106" t="s">
        <v>1087</v>
      </c>
      <c r="AS4529" s="106">
        <v>15736</v>
      </c>
    </row>
    <row r="4530" spans="40:45" x14ac:dyDescent="0.25">
      <c r="AN4530" s="106" t="s">
        <v>1014</v>
      </c>
      <c r="AO4530" s="106" t="s">
        <v>1176</v>
      </c>
      <c r="AP4530" s="106"/>
      <c r="AQ4530" s="106" t="s">
        <v>1030</v>
      </c>
      <c r="AR4530" s="106" t="s">
        <v>1087</v>
      </c>
      <c r="AS4530" s="106">
        <v>4420</v>
      </c>
    </row>
    <row r="4531" spans="40:45" x14ac:dyDescent="0.25">
      <c r="AN4531" s="106" t="s">
        <v>1014</v>
      </c>
      <c r="AO4531" s="106" t="s">
        <v>1176</v>
      </c>
      <c r="AP4531" s="106"/>
      <c r="AQ4531" s="106" t="s">
        <v>1031</v>
      </c>
      <c r="AR4531" s="106" t="s">
        <v>1087</v>
      </c>
      <c r="AS4531" s="106">
        <v>6107</v>
      </c>
    </row>
    <row r="4532" spans="40:45" x14ac:dyDescent="0.25">
      <c r="AN4532" s="106" t="s">
        <v>1014</v>
      </c>
      <c r="AO4532" s="106" t="s">
        <v>1176</v>
      </c>
      <c r="AP4532" s="106"/>
      <c r="AQ4532" s="106" t="s">
        <v>1032</v>
      </c>
      <c r="AR4532" s="106" t="s">
        <v>1087</v>
      </c>
      <c r="AS4532" s="106">
        <v>345</v>
      </c>
    </row>
    <row r="4533" spans="40:45" x14ac:dyDescent="0.25">
      <c r="AN4533" s="106" t="s">
        <v>1014</v>
      </c>
      <c r="AO4533" s="106" t="s">
        <v>1176</v>
      </c>
      <c r="AP4533" s="106"/>
      <c r="AQ4533" s="106" t="s">
        <v>1034</v>
      </c>
      <c r="AR4533" s="106" t="s">
        <v>1087</v>
      </c>
      <c r="AS4533" s="106">
        <v>1423</v>
      </c>
    </row>
    <row r="4534" spans="40:45" x14ac:dyDescent="0.25">
      <c r="AN4534" s="106" t="s">
        <v>1014</v>
      </c>
      <c r="AO4534" s="106" t="s">
        <v>1176</v>
      </c>
      <c r="AP4534" s="106"/>
      <c r="AQ4534" s="106" t="s">
        <v>1035</v>
      </c>
      <c r="AR4534" s="106" t="s">
        <v>1087</v>
      </c>
      <c r="AS4534" s="106">
        <v>2108</v>
      </c>
    </row>
    <row r="4535" spans="40:45" x14ac:dyDescent="0.25">
      <c r="AN4535" s="106" t="s">
        <v>1014</v>
      </c>
      <c r="AO4535" s="106" t="s">
        <v>1176</v>
      </c>
      <c r="AP4535" s="106"/>
      <c r="AQ4535" s="106" t="s">
        <v>1037</v>
      </c>
      <c r="AR4535" s="106" t="s">
        <v>1087</v>
      </c>
      <c r="AS4535" s="106">
        <v>5549</v>
      </c>
    </row>
    <row r="4536" spans="40:45" x14ac:dyDescent="0.25">
      <c r="AN4536" s="106" t="s">
        <v>1014</v>
      </c>
      <c r="AO4536" s="106" t="s">
        <v>1176</v>
      </c>
      <c r="AP4536" s="106"/>
      <c r="AQ4536" s="106" t="s">
        <v>1038</v>
      </c>
      <c r="AR4536" s="106" t="s">
        <v>1087</v>
      </c>
      <c r="AS4536" s="106">
        <v>26523</v>
      </c>
    </row>
    <row r="4537" spans="40:45" x14ac:dyDescent="0.25">
      <c r="AN4537" s="106" t="s">
        <v>1014</v>
      </c>
      <c r="AO4537" s="106"/>
      <c r="AP4537" s="106"/>
      <c r="AQ4537" s="106" t="s">
        <v>3</v>
      </c>
      <c r="AR4537" s="106" t="s">
        <v>1087</v>
      </c>
      <c r="AS4537" s="106">
        <v>46475</v>
      </c>
    </row>
    <row r="4538" spans="40:45" x14ac:dyDescent="0.25">
      <c r="AN4538" s="106" t="s">
        <v>1014</v>
      </c>
      <c r="AO4538" s="106" t="s">
        <v>1177</v>
      </c>
      <c r="AP4538" s="106"/>
      <c r="AQ4538" s="106" t="s">
        <v>1030</v>
      </c>
      <c r="AR4538" s="106" t="s">
        <v>1087</v>
      </c>
      <c r="AS4538" s="106">
        <v>31285</v>
      </c>
    </row>
    <row r="4539" spans="40:45" x14ac:dyDescent="0.25">
      <c r="AN4539" s="106" t="s">
        <v>1014</v>
      </c>
      <c r="AO4539" s="106" t="s">
        <v>1177</v>
      </c>
      <c r="AP4539" s="106"/>
      <c r="AQ4539" s="106" t="s">
        <v>1031</v>
      </c>
      <c r="AR4539" s="106" t="s">
        <v>1087</v>
      </c>
      <c r="AS4539" s="106">
        <v>124843</v>
      </c>
    </row>
    <row r="4540" spans="40:45" x14ac:dyDescent="0.25">
      <c r="AN4540" s="106" t="s">
        <v>1014</v>
      </c>
      <c r="AO4540" s="106" t="s">
        <v>1177</v>
      </c>
      <c r="AP4540" s="106"/>
      <c r="AQ4540" s="106" t="s">
        <v>1032</v>
      </c>
      <c r="AR4540" s="106" t="s">
        <v>1087</v>
      </c>
      <c r="AS4540" s="106">
        <v>862</v>
      </c>
    </row>
    <row r="4541" spans="40:45" x14ac:dyDescent="0.25">
      <c r="AN4541" s="106" t="s">
        <v>1014</v>
      </c>
      <c r="AO4541" s="106" t="s">
        <v>1177</v>
      </c>
      <c r="AP4541" s="106"/>
      <c r="AQ4541" s="106" t="s">
        <v>1034</v>
      </c>
      <c r="AR4541" s="106" t="s">
        <v>1087</v>
      </c>
      <c r="AS4541" s="106">
        <v>2464</v>
      </c>
    </row>
    <row r="4542" spans="40:45" x14ac:dyDescent="0.25">
      <c r="AN4542" s="106" t="s">
        <v>1014</v>
      </c>
      <c r="AO4542" s="106" t="s">
        <v>1177</v>
      </c>
      <c r="AP4542" s="106"/>
      <c r="AQ4542" s="106" t="s">
        <v>1035</v>
      </c>
      <c r="AR4542" s="106" t="s">
        <v>1087</v>
      </c>
      <c r="AS4542" s="106">
        <v>505</v>
      </c>
    </row>
    <row r="4543" spans="40:45" x14ac:dyDescent="0.25">
      <c r="AN4543" s="106" t="s">
        <v>1014</v>
      </c>
      <c r="AO4543" s="106" t="s">
        <v>1177</v>
      </c>
      <c r="AP4543" s="106"/>
      <c r="AQ4543" s="106" t="s">
        <v>1037</v>
      </c>
      <c r="AR4543" s="106" t="s">
        <v>1087</v>
      </c>
      <c r="AS4543" s="106">
        <v>23591</v>
      </c>
    </row>
    <row r="4544" spans="40:45" x14ac:dyDescent="0.25">
      <c r="AN4544" s="106" t="s">
        <v>1014</v>
      </c>
      <c r="AO4544" s="106" t="s">
        <v>1177</v>
      </c>
      <c r="AP4544" s="106"/>
      <c r="AQ4544" s="106" t="s">
        <v>1038</v>
      </c>
      <c r="AR4544" s="106" t="s">
        <v>1087</v>
      </c>
      <c r="AS4544" s="106">
        <v>117922</v>
      </c>
    </row>
    <row r="4545" spans="40:45" x14ac:dyDescent="0.25">
      <c r="AN4545" s="106" t="s">
        <v>1014</v>
      </c>
      <c r="AO4545" s="106"/>
      <c r="AP4545" s="106"/>
      <c r="AQ4545" s="106" t="s">
        <v>3</v>
      </c>
      <c r="AR4545" s="106" t="s">
        <v>1087</v>
      </c>
      <c r="AS4545" s="106">
        <v>301472</v>
      </c>
    </row>
    <row r="4546" spans="40:45" x14ac:dyDescent="0.25">
      <c r="AN4546" s="106" t="s">
        <v>1014</v>
      </c>
      <c r="AO4546" s="106" t="s">
        <v>1178</v>
      </c>
      <c r="AP4546" s="106"/>
      <c r="AQ4546" s="106" t="s">
        <v>1030</v>
      </c>
      <c r="AR4546" s="106" t="s">
        <v>1087</v>
      </c>
      <c r="AS4546" s="106">
        <v>208</v>
      </c>
    </row>
    <row r="4547" spans="40:45" x14ac:dyDescent="0.25">
      <c r="AN4547" s="106" t="s">
        <v>1014</v>
      </c>
      <c r="AO4547" s="106" t="s">
        <v>1178</v>
      </c>
      <c r="AP4547" s="106"/>
      <c r="AQ4547" s="106" t="s">
        <v>1031</v>
      </c>
      <c r="AR4547" s="106" t="s">
        <v>1087</v>
      </c>
      <c r="AS4547" s="106">
        <v>679</v>
      </c>
    </row>
    <row r="4548" spans="40:45" x14ac:dyDescent="0.25">
      <c r="AN4548" s="106" t="s">
        <v>1014</v>
      </c>
      <c r="AO4548" s="106" t="s">
        <v>1178</v>
      </c>
      <c r="AP4548" s="106"/>
      <c r="AQ4548" s="106" t="s">
        <v>1032</v>
      </c>
      <c r="AR4548" s="106" t="s">
        <v>1087</v>
      </c>
      <c r="AS4548" s="106">
        <v>172</v>
      </c>
    </row>
    <row r="4549" spans="40:45" x14ac:dyDescent="0.25">
      <c r="AN4549" s="106" t="s">
        <v>1014</v>
      </c>
      <c r="AO4549" s="106" t="s">
        <v>1178</v>
      </c>
      <c r="AP4549" s="106"/>
      <c r="AQ4549" s="106" t="s">
        <v>1034</v>
      </c>
      <c r="AR4549" s="106" t="s">
        <v>1087</v>
      </c>
      <c r="AS4549" s="106">
        <v>252</v>
      </c>
    </row>
    <row r="4550" spans="40:45" x14ac:dyDescent="0.25">
      <c r="AN4550" s="106" t="s">
        <v>1014</v>
      </c>
      <c r="AO4550" s="106" t="s">
        <v>1178</v>
      </c>
      <c r="AP4550" s="106"/>
      <c r="AQ4550" s="106" t="s">
        <v>1037</v>
      </c>
      <c r="AR4550" s="106" t="s">
        <v>1087</v>
      </c>
      <c r="AS4550" s="106">
        <v>10</v>
      </c>
    </row>
    <row r="4551" spans="40:45" x14ac:dyDescent="0.25">
      <c r="AN4551" s="106" t="s">
        <v>1014</v>
      </c>
      <c r="AO4551" s="106" t="s">
        <v>1178</v>
      </c>
      <c r="AP4551" s="106"/>
      <c r="AQ4551" s="106" t="s">
        <v>1038</v>
      </c>
      <c r="AR4551" s="106" t="s">
        <v>1087</v>
      </c>
      <c r="AS4551" s="106">
        <v>271</v>
      </c>
    </row>
    <row r="4552" spans="40:45" x14ac:dyDescent="0.25">
      <c r="AN4552" s="106" t="s">
        <v>1014</v>
      </c>
      <c r="AO4552" s="106"/>
      <c r="AP4552" s="106"/>
      <c r="AQ4552" s="106" t="s">
        <v>3</v>
      </c>
      <c r="AR4552" s="106" t="s">
        <v>1087</v>
      </c>
      <c r="AS4552" s="106">
        <v>1593</v>
      </c>
    </row>
    <row r="4553" spans="40:45" x14ac:dyDescent="0.25">
      <c r="AN4553" s="106" t="s">
        <v>1168</v>
      </c>
      <c r="AO4553" s="106" t="s">
        <v>1040</v>
      </c>
      <c r="AP4553" s="106"/>
      <c r="AQ4553" s="106" t="s">
        <v>1030</v>
      </c>
      <c r="AR4553" s="106" t="s">
        <v>1087</v>
      </c>
      <c r="AS4553" s="106">
        <v>57396</v>
      </c>
    </row>
    <row r="4554" spans="40:45" x14ac:dyDescent="0.25">
      <c r="AN4554" s="106" t="s">
        <v>1168</v>
      </c>
      <c r="AO4554" s="106" t="s">
        <v>1040</v>
      </c>
      <c r="AP4554" s="106"/>
      <c r="AQ4554" s="106" t="s">
        <v>1031</v>
      </c>
      <c r="AR4554" s="106" t="s">
        <v>1087</v>
      </c>
      <c r="AS4554" s="106">
        <v>35935</v>
      </c>
    </row>
    <row r="4555" spans="40:45" x14ac:dyDescent="0.25">
      <c r="AN4555" s="106" t="s">
        <v>1168</v>
      </c>
      <c r="AO4555" s="106" t="s">
        <v>1040</v>
      </c>
      <c r="AP4555" s="106"/>
      <c r="AQ4555" s="106" t="s">
        <v>1032</v>
      </c>
      <c r="AR4555" s="106" t="s">
        <v>1087</v>
      </c>
      <c r="AS4555" s="106">
        <v>2163</v>
      </c>
    </row>
    <row r="4556" spans="40:45" x14ac:dyDescent="0.25">
      <c r="AN4556" s="106" t="s">
        <v>1168</v>
      </c>
      <c r="AO4556" s="106" t="s">
        <v>1040</v>
      </c>
      <c r="AP4556" s="106"/>
      <c r="AQ4556" s="106" t="s">
        <v>1035</v>
      </c>
      <c r="AR4556" s="106" t="s">
        <v>1087</v>
      </c>
      <c r="AS4556" s="106">
        <v>5420</v>
      </c>
    </row>
    <row r="4557" spans="40:45" x14ac:dyDescent="0.25">
      <c r="AN4557" s="106" t="s">
        <v>1168</v>
      </c>
      <c r="AO4557" s="106" t="s">
        <v>1040</v>
      </c>
      <c r="AP4557" s="106"/>
      <c r="AQ4557" s="106" t="s">
        <v>1037</v>
      </c>
      <c r="AR4557" s="106" t="s">
        <v>1087</v>
      </c>
      <c r="AS4557" s="106">
        <v>6209</v>
      </c>
    </row>
    <row r="4558" spans="40:45" x14ac:dyDescent="0.25">
      <c r="AN4558" s="106" t="s">
        <v>1168</v>
      </c>
      <c r="AO4558" s="106" t="s">
        <v>1040</v>
      </c>
      <c r="AP4558" s="106"/>
      <c r="AQ4558" s="106" t="s">
        <v>1038</v>
      </c>
      <c r="AR4558" s="106" t="s">
        <v>1087</v>
      </c>
      <c r="AS4558" s="106">
        <v>94495</v>
      </c>
    </row>
    <row r="4559" spans="40:45" x14ac:dyDescent="0.25">
      <c r="AN4559" s="106" t="s">
        <v>1168</v>
      </c>
      <c r="AO4559" s="106"/>
      <c r="AP4559" s="106"/>
      <c r="AQ4559" s="106" t="s">
        <v>3</v>
      </c>
      <c r="AR4559" s="106" t="s">
        <v>1087</v>
      </c>
      <c r="AS4559" s="106">
        <v>201618</v>
      </c>
    </row>
    <row r="4560" spans="40:45" x14ac:dyDescent="0.25">
      <c r="AN4560" s="106" t="s">
        <v>1168</v>
      </c>
      <c r="AO4560" s="106" t="s">
        <v>1174</v>
      </c>
      <c r="AP4560" s="106"/>
      <c r="AQ4560" s="106" t="s">
        <v>1030</v>
      </c>
      <c r="AR4560" s="106" t="s">
        <v>1087</v>
      </c>
      <c r="AS4560" s="106">
        <v>1771</v>
      </c>
    </row>
    <row r="4561" spans="40:45" x14ac:dyDescent="0.25">
      <c r="AN4561" s="106" t="s">
        <v>1168</v>
      </c>
      <c r="AO4561" s="106" t="s">
        <v>1174</v>
      </c>
      <c r="AP4561" s="106"/>
      <c r="AQ4561" s="106" t="s">
        <v>1031</v>
      </c>
      <c r="AR4561" s="106" t="s">
        <v>1087</v>
      </c>
      <c r="AS4561" s="106">
        <v>12297</v>
      </c>
    </row>
    <row r="4562" spans="40:45" x14ac:dyDescent="0.25">
      <c r="AN4562" s="106" t="s">
        <v>1168</v>
      </c>
      <c r="AO4562" s="106" t="s">
        <v>1174</v>
      </c>
      <c r="AP4562" s="106"/>
      <c r="AQ4562" s="106" t="s">
        <v>1032</v>
      </c>
      <c r="AR4562" s="106" t="s">
        <v>1087</v>
      </c>
      <c r="AS4562" s="106">
        <v>77</v>
      </c>
    </row>
    <row r="4563" spans="40:45" x14ac:dyDescent="0.25">
      <c r="AN4563" s="106" t="s">
        <v>1168</v>
      </c>
      <c r="AO4563" s="106" t="s">
        <v>1174</v>
      </c>
      <c r="AP4563" s="106"/>
      <c r="AQ4563" s="106" t="s">
        <v>1035</v>
      </c>
      <c r="AR4563" s="106" t="s">
        <v>1087</v>
      </c>
      <c r="AS4563" s="106">
        <v>359</v>
      </c>
    </row>
    <row r="4564" spans="40:45" x14ac:dyDescent="0.25">
      <c r="AN4564" s="106" t="s">
        <v>1168</v>
      </c>
      <c r="AO4564" s="106" t="s">
        <v>1174</v>
      </c>
      <c r="AP4564" s="106"/>
      <c r="AQ4564" s="106" t="s">
        <v>1037</v>
      </c>
      <c r="AR4564" s="106" t="s">
        <v>1087</v>
      </c>
      <c r="AS4564" s="106">
        <v>280</v>
      </c>
    </row>
    <row r="4565" spans="40:45" x14ac:dyDescent="0.25">
      <c r="AN4565" s="106" t="s">
        <v>1168</v>
      </c>
      <c r="AO4565" s="106" t="s">
        <v>1174</v>
      </c>
      <c r="AP4565" s="106"/>
      <c r="AQ4565" s="106" t="s">
        <v>1038</v>
      </c>
      <c r="AR4565" s="106" t="s">
        <v>1087</v>
      </c>
      <c r="AS4565" s="106">
        <v>8691</v>
      </c>
    </row>
    <row r="4566" spans="40:45" x14ac:dyDescent="0.25">
      <c r="AN4566" s="106" t="s">
        <v>1168</v>
      </c>
      <c r="AO4566" s="106"/>
      <c r="AP4566" s="106"/>
      <c r="AQ4566" s="106" t="s">
        <v>3</v>
      </c>
      <c r="AR4566" s="106" t="s">
        <v>1087</v>
      </c>
      <c r="AS4566" s="106">
        <v>23474</v>
      </c>
    </row>
    <row r="4567" spans="40:45" x14ac:dyDescent="0.25">
      <c r="AN4567" s="106" t="s">
        <v>1168</v>
      </c>
      <c r="AO4567" s="106" t="s">
        <v>1175</v>
      </c>
      <c r="AP4567" s="106"/>
      <c r="AQ4567" s="106" t="s">
        <v>1030</v>
      </c>
      <c r="AR4567" s="106" t="s">
        <v>1087</v>
      </c>
      <c r="AS4567" s="106">
        <v>839</v>
      </c>
    </row>
    <row r="4568" spans="40:45" x14ac:dyDescent="0.25">
      <c r="AN4568" s="106" t="s">
        <v>1168</v>
      </c>
      <c r="AO4568" s="106" t="s">
        <v>1175</v>
      </c>
      <c r="AP4568" s="106"/>
      <c r="AQ4568" s="106" t="s">
        <v>1031</v>
      </c>
      <c r="AR4568" s="106" t="s">
        <v>1087</v>
      </c>
      <c r="AS4568" s="106">
        <v>301</v>
      </c>
    </row>
    <row r="4569" spans="40:45" x14ac:dyDescent="0.25">
      <c r="AN4569" s="106" t="s">
        <v>1168</v>
      </c>
      <c r="AO4569" s="106" t="s">
        <v>1175</v>
      </c>
      <c r="AP4569" s="106"/>
      <c r="AQ4569" s="106" t="s">
        <v>1032</v>
      </c>
      <c r="AR4569" s="106" t="s">
        <v>1087</v>
      </c>
      <c r="AS4569" s="106">
        <v>115</v>
      </c>
    </row>
    <row r="4570" spans="40:45" x14ac:dyDescent="0.25">
      <c r="AN4570" s="106" t="s">
        <v>1168</v>
      </c>
      <c r="AO4570" s="106" t="s">
        <v>1175</v>
      </c>
      <c r="AP4570" s="106"/>
      <c r="AQ4570" s="106" t="s">
        <v>1037</v>
      </c>
      <c r="AR4570" s="106" t="s">
        <v>1087</v>
      </c>
      <c r="AS4570" s="106">
        <v>324</v>
      </c>
    </row>
    <row r="4571" spans="40:45" x14ac:dyDescent="0.25">
      <c r="AN4571" s="106" t="s">
        <v>1168</v>
      </c>
      <c r="AO4571" s="106" t="s">
        <v>1175</v>
      </c>
      <c r="AP4571" s="106"/>
      <c r="AQ4571" s="106" t="s">
        <v>1038</v>
      </c>
      <c r="AR4571" s="106" t="s">
        <v>1087</v>
      </c>
      <c r="AS4571" s="106">
        <v>23863</v>
      </c>
    </row>
    <row r="4572" spans="40:45" x14ac:dyDescent="0.25">
      <c r="AN4572" s="106" t="s">
        <v>1168</v>
      </c>
      <c r="AO4572" s="106"/>
      <c r="AP4572" s="106"/>
      <c r="AQ4572" s="106" t="s">
        <v>3</v>
      </c>
      <c r="AR4572" s="106" t="s">
        <v>1087</v>
      </c>
      <c r="AS4572" s="106">
        <v>25443</v>
      </c>
    </row>
    <row r="4573" spans="40:45" x14ac:dyDescent="0.25">
      <c r="AN4573" s="106" t="s">
        <v>1168</v>
      </c>
      <c r="AO4573" s="106" t="s">
        <v>1176</v>
      </c>
      <c r="AP4573" s="106"/>
      <c r="AQ4573" s="106" t="s">
        <v>1030</v>
      </c>
      <c r="AR4573" s="106" t="s">
        <v>1087</v>
      </c>
      <c r="AS4573" s="106">
        <v>53</v>
      </c>
    </row>
    <row r="4574" spans="40:45" x14ac:dyDescent="0.25">
      <c r="AN4574" s="106" t="s">
        <v>1168</v>
      </c>
      <c r="AO4574" s="106" t="s">
        <v>1176</v>
      </c>
      <c r="AP4574" s="106"/>
      <c r="AQ4574" s="106" t="s">
        <v>1031</v>
      </c>
      <c r="AR4574" s="106" t="s">
        <v>1087</v>
      </c>
      <c r="AS4574" s="106">
        <v>621</v>
      </c>
    </row>
    <row r="4575" spans="40:45" x14ac:dyDescent="0.25">
      <c r="AN4575" s="106" t="s">
        <v>1168</v>
      </c>
      <c r="AO4575" s="106" t="s">
        <v>1176</v>
      </c>
      <c r="AP4575" s="106"/>
      <c r="AQ4575" s="106" t="s">
        <v>1032</v>
      </c>
      <c r="AR4575" s="106" t="s">
        <v>1087</v>
      </c>
      <c r="AS4575" s="106">
        <v>400</v>
      </c>
    </row>
    <row r="4576" spans="40:45" x14ac:dyDescent="0.25">
      <c r="AN4576" s="106" t="s">
        <v>1168</v>
      </c>
      <c r="AO4576" s="106" t="s">
        <v>1176</v>
      </c>
      <c r="AP4576" s="106"/>
      <c r="AQ4576" s="106" t="s">
        <v>1035</v>
      </c>
      <c r="AR4576" s="106" t="s">
        <v>1087</v>
      </c>
      <c r="AS4576" s="106">
        <v>1793</v>
      </c>
    </row>
    <row r="4577" spans="40:45" x14ac:dyDescent="0.25">
      <c r="AN4577" s="106" t="s">
        <v>1168</v>
      </c>
      <c r="AO4577" s="106" t="s">
        <v>1176</v>
      </c>
      <c r="AP4577" s="106"/>
      <c r="AQ4577" s="106" t="s">
        <v>1037</v>
      </c>
      <c r="AR4577" s="106" t="s">
        <v>1087</v>
      </c>
      <c r="AS4577" s="106">
        <v>237</v>
      </c>
    </row>
    <row r="4578" spans="40:45" x14ac:dyDescent="0.25">
      <c r="AN4578" s="106" t="s">
        <v>1168</v>
      </c>
      <c r="AO4578" s="106" t="s">
        <v>1176</v>
      </c>
      <c r="AP4578" s="106"/>
      <c r="AQ4578" s="106" t="s">
        <v>1038</v>
      </c>
      <c r="AR4578" s="106" t="s">
        <v>1087</v>
      </c>
      <c r="AS4578" s="106">
        <v>8597</v>
      </c>
    </row>
    <row r="4579" spans="40:45" x14ac:dyDescent="0.25">
      <c r="AN4579" s="106" t="s">
        <v>1168</v>
      </c>
      <c r="AO4579" s="106"/>
      <c r="AP4579" s="106"/>
      <c r="AQ4579" s="106" t="s">
        <v>3</v>
      </c>
      <c r="AR4579" s="106" t="s">
        <v>1087</v>
      </c>
      <c r="AS4579" s="106">
        <v>11700</v>
      </c>
    </row>
    <row r="4580" spans="40:45" x14ac:dyDescent="0.25">
      <c r="AN4580" s="106" t="s">
        <v>1168</v>
      </c>
      <c r="AO4580" s="106" t="s">
        <v>1177</v>
      </c>
      <c r="AP4580" s="106"/>
      <c r="AQ4580" s="106" t="s">
        <v>1030</v>
      </c>
      <c r="AR4580" s="106" t="s">
        <v>1087</v>
      </c>
      <c r="AS4580" s="106">
        <v>54706</v>
      </c>
    </row>
    <row r="4581" spans="40:45" x14ac:dyDescent="0.25">
      <c r="AN4581" s="106" t="s">
        <v>1168</v>
      </c>
      <c r="AO4581" s="106" t="s">
        <v>1177</v>
      </c>
      <c r="AP4581" s="106"/>
      <c r="AQ4581" s="106" t="s">
        <v>1031</v>
      </c>
      <c r="AR4581" s="106" t="s">
        <v>1087</v>
      </c>
      <c r="AS4581" s="106">
        <v>22717</v>
      </c>
    </row>
    <row r="4582" spans="40:45" x14ac:dyDescent="0.25">
      <c r="AN4582" s="106" t="s">
        <v>1168</v>
      </c>
      <c r="AO4582" s="106" t="s">
        <v>1177</v>
      </c>
      <c r="AP4582" s="106"/>
      <c r="AQ4582" s="106" t="s">
        <v>1032</v>
      </c>
      <c r="AR4582" s="106" t="s">
        <v>1087</v>
      </c>
      <c r="AS4582" s="106">
        <v>1354</v>
      </c>
    </row>
    <row r="4583" spans="40:45" x14ac:dyDescent="0.25">
      <c r="AN4583" s="106" t="s">
        <v>1168</v>
      </c>
      <c r="AO4583" s="106" t="s">
        <v>1177</v>
      </c>
      <c r="AP4583" s="106"/>
      <c r="AQ4583" s="106" t="s">
        <v>1035</v>
      </c>
      <c r="AR4583" s="106" t="s">
        <v>1087</v>
      </c>
      <c r="AS4583" s="106">
        <v>3063</v>
      </c>
    </row>
    <row r="4584" spans="40:45" x14ac:dyDescent="0.25">
      <c r="AN4584" s="106" t="s">
        <v>1168</v>
      </c>
      <c r="AO4584" s="106" t="s">
        <v>1177</v>
      </c>
      <c r="AP4584" s="106"/>
      <c r="AQ4584" s="106" t="s">
        <v>1037</v>
      </c>
      <c r="AR4584" s="106" t="s">
        <v>1087</v>
      </c>
      <c r="AS4584" s="106">
        <v>5043</v>
      </c>
    </row>
    <row r="4585" spans="40:45" x14ac:dyDescent="0.25">
      <c r="AN4585" s="106" t="s">
        <v>1168</v>
      </c>
      <c r="AO4585" s="106" t="s">
        <v>1177</v>
      </c>
      <c r="AP4585" s="106"/>
      <c r="AQ4585" s="106" t="s">
        <v>1038</v>
      </c>
      <c r="AR4585" s="106" t="s">
        <v>1087</v>
      </c>
      <c r="AS4585" s="106">
        <v>50247</v>
      </c>
    </row>
    <row r="4586" spans="40:45" x14ac:dyDescent="0.25">
      <c r="AN4586" s="106" t="s">
        <v>1168</v>
      </c>
      <c r="AO4586" s="106"/>
      <c r="AP4586" s="106"/>
      <c r="AQ4586" s="106" t="s">
        <v>3</v>
      </c>
      <c r="AR4586" s="106" t="s">
        <v>1087</v>
      </c>
      <c r="AS4586" s="106">
        <v>137131</v>
      </c>
    </row>
    <row r="4587" spans="40:45" x14ac:dyDescent="0.25">
      <c r="AN4587" s="106" t="s">
        <v>1168</v>
      </c>
      <c r="AO4587" s="106" t="s">
        <v>1178</v>
      </c>
      <c r="AP4587" s="106"/>
      <c r="AQ4587" s="106" t="s">
        <v>1030</v>
      </c>
      <c r="AR4587" s="106" t="s">
        <v>1087</v>
      </c>
      <c r="AS4587" s="106">
        <v>27</v>
      </c>
    </row>
    <row r="4588" spans="40:45" x14ac:dyDescent="0.25">
      <c r="AN4588" s="106" t="s">
        <v>1168</v>
      </c>
      <c r="AO4588" s="106" t="s">
        <v>1178</v>
      </c>
      <c r="AP4588" s="106"/>
      <c r="AQ4588" s="106" t="s">
        <v>1032</v>
      </c>
      <c r="AR4588" s="106" t="s">
        <v>1087</v>
      </c>
      <c r="AS4588" s="106">
        <v>217</v>
      </c>
    </row>
    <row r="4589" spans="40:45" x14ac:dyDescent="0.25">
      <c r="AN4589" s="106" t="s">
        <v>1168</v>
      </c>
      <c r="AO4589" s="106" t="s">
        <v>1178</v>
      </c>
      <c r="AP4589" s="106"/>
      <c r="AQ4589" s="106" t="s">
        <v>1035</v>
      </c>
      <c r="AR4589" s="106" t="s">
        <v>1087</v>
      </c>
      <c r="AS4589" s="106">
        <v>206</v>
      </c>
    </row>
    <row r="4590" spans="40:45" x14ac:dyDescent="0.25">
      <c r="AN4590" s="106" t="s">
        <v>1168</v>
      </c>
      <c r="AO4590" s="106" t="s">
        <v>1178</v>
      </c>
      <c r="AP4590" s="106"/>
      <c r="AQ4590" s="106" t="s">
        <v>1037</v>
      </c>
      <c r="AR4590" s="106" t="s">
        <v>1087</v>
      </c>
      <c r="AS4590" s="106">
        <v>325</v>
      </c>
    </row>
    <row r="4591" spans="40:45" x14ac:dyDescent="0.25">
      <c r="AN4591" s="106" t="s">
        <v>1168</v>
      </c>
      <c r="AO4591" s="106" t="s">
        <v>1178</v>
      </c>
      <c r="AP4591" s="106"/>
      <c r="AQ4591" s="106" t="s">
        <v>1038</v>
      </c>
      <c r="AR4591" s="106" t="s">
        <v>1087</v>
      </c>
      <c r="AS4591" s="106">
        <v>3096</v>
      </c>
    </row>
    <row r="4592" spans="40:45" x14ac:dyDescent="0.25">
      <c r="AN4592" s="106" t="s">
        <v>1168</v>
      </c>
      <c r="AO4592" s="106"/>
      <c r="AP4592" s="106"/>
      <c r="AQ4592" s="106" t="s">
        <v>3</v>
      </c>
      <c r="AR4592" s="106" t="s">
        <v>1087</v>
      </c>
      <c r="AS4592" s="106">
        <v>3871</v>
      </c>
    </row>
    <row r="4593" spans="40:45" x14ac:dyDescent="0.25">
      <c r="AN4593" s="106" t="s">
        <v>1169</v>
      </c>
      <c r="AO4593" s="106" t="s">
        <v>1040</v>
      </c>
      <c r="AP4593" s="106"/>
      <c r="AQ4593" s="106" t="s">
        <v>1030</v>
      </c>
      <c r="AR4593" s="106" t="s">
        <v>1087</v>
      </c>
      <c r="AS4593" s="106">
        <v>46154</v>
      </c>
    </row>
    <row r="4594" spans="40:45" x14ac:dyDescent="0.25">
      <c r="AN4594" s="106" t="s">
        <v>1169</v>
      </c>
      <c r="AO4594" s="106" t="s">
        <v>1040</v>
      </c>
      <c r="AP4594" s="106"/>
      <c r="AQ4594" s="106" t="s">
        <v>1031</v>
      </c>
      <c r="AR4594" s="106" t="s">
        <v>1087</v>
      </c>
      <c r="AS4594" s="106">
        <v>90885</v>
      </c>
    </row>
    <row r="4595" spans="40:45" x14ac:dyDescent="0.25">
      <c r="AN4595" s="106" t="s">
        <v>1169</v>
      </c>
      <c r="AO4595" s="106" t="s">
        <v>1040</v>
      </c>
      <c r="AP4595" s="106"/>
      <c r="AQ4595" s="106" t="s">
        <v>1032</v>
      </c>
      <c r="AR4595" s="106" t="s">
        <v>1087</v>
      </c>
      <c r="AS4595" s="106">
        <v>10120</v>
      </c>
    </row>
    <row r="4596" spans="40:45" x14ac:dyDescent="0.25">
      <c r="AN4596" s="106" t="s">
        <v>1169</v>
      </c>
      <c r="AO4596" s="106" t="s">
        <v>1040</v>
      </c>
      <c r="AP4596" s="106"/>
      <c r="AQ4596" s="106" t="s">
        <v>1034</v>
      </c>
      <c r="AR4596" s="106" t="s">
        <v>1087</v>
      </c>
      <c r="AS4596" s="106">
        <v>458</v>
      </c>
    </row>
    <row r="4597" spans="40:45" x14ac:dyDescent="0.25">
      <c r="AN4597" s="106" t="s">
        <v>1169</v>
      </c>
      <c r="AO4597" s="106" t="s">
        <v>1040</v>
      </c>
      <c r="AP4597" s="106"/>
      <c r="AQ4597" s="106" t="s">
        <v>1035</v>
      </c>
      <c r="AR4597" s="106" t="s">
        <v>1087</v>
      </c>
      <c r="AS4597" s="106">
        <v>2942</v>
      </c>
    </row>
    <row r="4598" spans="40:45" x14ac:dyDescent="0.25">
      <c r="AN4598" s="106" t="s">
        <v>1169</v>
      </c>
      <c r="AO4598" s="106" t="s">
        <v>1040</v>
      </c>
      <c r="AP4598" s="106"/>
      <c r="AQ4598" s="106" t="s">
        <v>1037</v>
      </c>
      <c r="AR4598" s="106" t="s">
        <v>1087</v>
      </c>
      <c r="AS4598" s="106">
        <v>2666</v>
      </c>
    </row>
    <row r="4599" spans="40:45" x14ac:dyDescent="0.25">
      <c r="AN4599" s="106" t="s">
        <v>1169</v>
      </c>
      <c r="AO4599" s="106" t="s">
        <v>1040</v>
      </c>
      <c r="AP4599" s="106"/>
      <c r="AQ4599" s="106" t="s">
        <v>1038</v>
      </c>
      <c r="AR4599" s="106" t="s">
        <v>1087</v>
      </c>
      <c r="AS4599" s="106">
        <v>15929</v>
      </c>
    </row>
    <row r="4600" spans="40:45" x14ac:dyDescent="0.25">
      <c r="AN4600" s="106" t="s">
        <v>1169</v>
      </c>
      <c r="AO4600" s="106"/>
      <c r="AP4600" s="106"/>
      <c r="AQ4600" s="106" t="s">
        <v>3</v>
      </c>
      <c r="AR4600" s="106" t="s">
        <v>1087</v>
      </c>
      <c r="AS4600" s="106">
        <v>169154</v>
      </c>
    </row>
    <row r="4601" spans="40:45" x14ac:dyDescent="0.25">
      <c r="AN4601" s="106" t="s">
        <v>1169</v>
      </c>
      <c r="AO4601" s="106" t="s">
        <v>1174</v>
      </c>
      <c r="AP4601" s="106"/>
      <c r="AQ4601" s="106" t="s">
        <v>1030</v>
      </c>
      <c r="AR4601" s="106" t="s">
        <v>1087</v>
      </c>
      <c r="AS4601" s="106">
        <v>1684</v>
      </c>
    </row>
    <row r="4602" spans="40:45" x14ac:dyDescent="0.25">
      <c r="AN4602" s="106" t="s">
        <v>1169</v>
      </c>
      <c r="AO4602" s="106" t="s">
        <v>1174</v>
      </c>
      <c r="AP4602" s="106"/>
      <c r="AQ4602" s="106" t="s">
        <v>1031</v>
      </c>
      <c r="AR4602" s="106" t="s">
        <v>1087</v>
      </c>
      <c r="AS4602" s="106">
        <v>3664</v>
      </c>
    </row>
    <row r="4603" spans="40:45" x14ac:dyDescent="0.25">
      <c r="AN4603" s="106" t="s">
        <v>1169</v>
      </c>
      <c r="AO4603" s="106" t="s">
        <v>1174</v>
      </c>
      <c r="AP4603" s="106"/>
      <c r="AQ4603" s="106" t="s">
        <v>1035</v>
      </c>
      <c r="AR4603" s="106" t="s">
        <v>1087</v>
      </c>
      <c r="AS4603" s="106">
        <v>542</v>
      </c>
    </row>
    <row r="4604" spans="40:45" x14ac:dyDescent="0.25">
      <c r="AN4604" s="106" t="s">
        <v>1169</v>
      </c>
      <c r="AO4604" s="106" t="s">
        <v>1174</v>
      </c>
      <c r="AP4604" s="106"/>
      <c r="AQ4604" s="106" t="s">
        <v>1037</v>
      </c>
      <c r="AR4604" s="106" t="s">
        <v>1087</v>
      </c>
      <c r="AS4604" s="106">
        <v>341</v>
      </c>
    </row>
    <row r="4605" spans="40:45" x14ac:dyDescent="0.25">
      <c r="AN4605" s="106" t="s">
        <v>1169</v>
      </c>
      <c r="AO4605" s="106" t="s">
        <v>1174</v>
      </c>
      <c r="AP4605" s="106"/>
      <c r="AQ4605" s="106" t="s">
        <v>1038</v>
      </c>
      <c r="AR4605" s="106" t="s">
        <v>1087</v>
      </c>
      <c r="AS4605" s="106">
        <v>305</v>
      </c>
    </row>
    <row r="4606" spans="40:45" x14ac:dyDescent="0.25">
      <c r="AN4606" s="106" t="s">
        <v>1169</v>
      </c>
      <c r="AO4606" s="106"/>
      <c r="AP4606" s="106"/>
      <c r="AQ4606" s="106" t="s">
        <v>3</v>
      </c>
      <c r="AR4606" s="106" t="s">
        <v>1087</v>
      </c>
      <c r="AS4606" s="106">
        <v>6536</v>
      </c>
    </row>
    <row r="4607" spans="40:45" x14ac:dyDescent="0.25">
      <c r="AN4607" s="106" t="s">
        <v>1169</v>
      </c>
      <c r="AO4607" s="106" t="s">
        <v>1175</v>
      </c>
      <c r="AP4607" s="106"/>
      <c r="AQ4607" s="106" t="s">
        <v>1030</v>
      </c>
      <c r="AR4607" s="106" t="s">
        <v>1087</v>
      </c>
      <c r="AS4607" s="106">
        <v>1668</v>
      </c>
    </row>
    <row r="4608" spans="40:45" x14ac:dyDescent="0.25">
      <c r="AN4608" s="106" t="s">
        <v>1169</v>
      </c>
      <c r="AO4608" s="106" t="s">
        <v>1175</v>
      </c>
      <c r="AP4608" s="106"/>
      <c r="AQ4608" s="106" t="s">
        <v>1031</v>
      </c>
      <c r="AR4608" s="106" t="s">
        <v>1087</v>
      </c>
      <c r="AS4608" s="106">
        <v>455</v>
      </c>
    </row>
    <row r="4609" spans="40:45" x14ac:dyDescent="0.25">
      <c r="AN4609" s="106" t="s">
        <v>1169</v>
      </c>
      <c r="AO4609" s="106" t="s">
        <v>1175</v>
      </c>
      <c r="AP4609" s="106"/>
      <c r="AQ4609" s="106" t="s">
        <v>1035</v>
      </c>
      <c r="AR4609" s="106" t="s">
        <v>1087</v>
      </c>
      <c r="AS4609" s="106">
        <v>1321</v>
      </c>
    </row>
    <row r="4610" spans="40:45" x14ac:dyDescent="0.25">
      <c r="AN4610" s="106" t="s">
        <v>1169</v>
      </c>
      <c r="AO4610" s="106" t="s">
        <v>1175</v>
      </c>
      <c r="AP4610" s="106"/>
      <c r="AQ4610" s="106" t="s">
        <v>1037</v>
      </c>
      <c r="AR4610" s="106" t="s">
        <v>1087</v>
      </c>
      <c r="AS4610" s="106">
        <v>351</v>
      </c>
    </row>
    <row r="4611" spans="40:45" x14ac:dyDescent="0.25">
      <c r="AN4611" s="106" t="s">
        <v>1169</v>
      </c>
      <c r="AO4611" s="106" t="s">
        <v>1175</v>
      </c>
      <c r="AP4611" s="106"/>
      <c r="AQ4611" s="106" t="s">
        <v>1038</v>
      </c>
      <c r="AR4611" s="106" t="s">
        <v>1087</v>
      </c>
      <c r="AS4611" s="106">
        <v>262</v>
      </c>
    </row>
    <row r="4612" spans="40:45" x14ac:dyDescent="0.25">
      <c r="AN4612" s="106" t="s">
        <v>1169</v>
      </c>
      <c r="AO4612" s="106"/>
      <c r="AP4612" s="106"/>
      <c r="AQ4612" s="106" t="s">
        <v>3</v>
      </c>
      <c r="AR4612" s="106" t="s">
        <v>1087</v>
      </c>
      <c r="AS4612" s="106">
        <v>4058</v>
      </c>
    </row>
    <row r="4613" spans="40:45" x14ac:dyDescent="0.25">
      <c r="AN4613" s="106" t="s">
        <v>1169</v>
      </c>
      <c r="AO4613" s="106" t="s">
        <v>1176</v>
      </c>
      <c r="AP4613" s="106"/>
      <c r="AQ4613" s="106" t="s">
        <v>1030</v>
      </c>
      <c r="AR4613" s="106" t="s">
        <v>1087</v>
      </c>
      <c r="AS4613" s="106">
        <v>2311</v>
      </c>
    </row>
    <row r="4614" spans="40:45" x14ac:dyDescent="0.25">
      <c r="AN4614" s="106" t="s">
        <v>1169</v>
      </c>
      <c r="AO4614" s="106" t="s">
        <v>1176</v>
      </c>
      <c r="AP4614" s="106"/>
      <c r="AQ4614" s="106" t="s">
        <v>1031</v>
      </c>
      <c r="AR4614" s="106" t="s">
        <v>1087</v>
      </c>
      <c r="AS4614" s="106">
        <v>19867</v>
      </c>
    </row>
    <row r="4615" spans="40:45" x14ac:dyDescent="0.25">
      <c r="AN4615" s="106" t="s">
        <v>1169</v>
      </c>
      <c r="AO4615" s="106" t="s">
        <v>1176</v>
      </c>
      <c r="AP4615" s="106"/>
      <c r="AQ4615" s="106" t="s">
        <v>1032</v>
      </c>
      <c r="AR4615" s="106" t="s">
        <v>1087</v>
      </c>
      <c r="AS4615" s="106">
        <v>3697</v>
      </c>
    </row>
    <row r="4616" spans="40:45" x14ac:dyDescent="0.25">
      <c r="AN4616" s="106" t="s">
        <v>1169</v>
      </c>
      <c r="AO4616" s="106" t="s">
        <v>1176</v>
      </c>
      <c r="AP4616" s="106"/>
      <c r="AQ4616" s="106" t="s">
        <v>1035</v>
      </c>
      <c r="AR4616" s="106" t="s">
        <v>1087</v>
      </c>
      <c r="AS4616" s="106">
        <v>43</v>
      </c>
    </row>
    <row r="4617" spans="40:45" x14ac:dyDescent="0.25">
      <c r="AN4617" s="106" t="s">
        <v>1169</v>
      </c>
      <c r="AO4617" s="106" t="s">
        <v>1176</v>
      </c>
      <c r="AP4617" s="106"/>
      <c r="AQ4617" s="106" t="s">
        <v>1038</v>
      </c>
      <c r="AR4617" s="106" t="s">
        <v>1087</v>
      </c>
      <c r="AS4617" s="106">
        <v>349</v>
      </c>
    </row>
    <row r="4618" spans="40:45" x14ac:dyDescent="0.25">
      <c r="AN4618" s="106" t="s">
        <v>1169</v>
      </c>
      <c r="AO4618" s="106"/>
      <c r="AP4618" s="106"/>
      <c r="AQ4618" s="106" t="s">
        <v>3</v>
      </c>
      <c r="AR4618" s="106" t="s">
        <v>1087</v>
      </c>
      <c r="AS4618" s="106">
        <v>26266</v>
      </c>
    </row>
    <row r="4619" spans="40:45" x14ac:dyDescent="0.25">
      <c r="AN4619" s="106" t="s">
        <v>1169</v>
      </c>
      <c r="AO4619" s="106" t="s">
        <v>1177</v>
      </c>
      <c r="AP4619" s="106"/>
      <c r="AQ4619" s="106" t="s">
        <v>1030</v>
      </c>
      <c r="AR4619" s="106" t="s">
        <v>1087</v>
      </c>
      <c r="AS4619" s="106">
        <v>40277</v>
      </c>
    </row>
    <row r="4620" spans="40:45" x14ac:dyDescent="0.25">
      <c r="AN4620" s="106" t="s">
        <v>1169</v>
      </c>
      <c r="AO4620" s="106" t="s">
        <v>1177</v>
      </c>
      <c r="AP4620" s="106"/>
      <c r="AQ4620" s="106" t="s">
        <v>1031</v>
      </c>
      <c r="AR4620" s="106" t="s">
        <v>1087</v>
      </c>
      <c r="AS4620" s="106">
        <v>66879</v>
      </c>
    </row>
    <row r="4621" spans="40:45" x14ac:dyDescent="0.25">
      <c r="AN4621" s="106" t="s">
        <v>1169</v>
      </c>
      <c r="AO4621" s="106" t="s">
        <v>1177</v>
      </c>
      <c r="AP4621" s="106"/>
      <c r="AQ4621" s="106" t="s">
        <v>1032</v>
      </c>
      <c r="AR4621" s="106" t="s">
        <v>1087</v>
      </c>
      <c r="AS4621" s="106">
        <v>6423</v>
      </c>
    </row>
    <row r="4622" spans="40:45" x14ac:dyDescent="0.25">
      <c r="AN4622" s="106" t="s">
        <v>1169</v>
      </c>
      <c r="AO4622" s="106" t="s">
        <v>1177</v>
      </c>
      <c r="AP4622" s="106"/>
      <c r="AQ4622" s="106" t="s">
        <v>1034</v>
      </c>
      <c r="AR4622" s="106" t="s">
        <v>1087</v>
      </c>
      <c r="AS4622" s="106">
        <v>33</v>
      </c>
    </row>
    <row r="4623" spans="40:45" x14ac:dyDescent="0.25">
      <c r="AN4623" s="106" t="s">
        <v>1169</v>
      </c>
      <c r="AO4623" s="106" t="s">
        <v>1177</v>
      </c>
      <c r="AP4623" s="106"/>
      <c r="AQ4623" s="106" t="s">
        <v>1035</v>
      </c>
      <c r="AR4623" s="106" t="s">
        <v>1087</v>
      </c>
      <c r="AS4623" s="106">
        <v>1036</v>
      </c>
    </row>
    <row r="4624" spans="40:45" x14ac:dyDescent="0.25">
      <c r="AN4624" s="106" t="s">
        <v>1169</v>
      </c>
      <c r="AO4624" s="106" t="s">
        <v>1177</v>
      </c>
      <c r="AP4624" s="106"/>
      <c r="AQ4624" s="106" t="s">
        <v>1037</v>
      </c>
      <c r="AR4624" s="106" t="s">
        <v>1087</v>
      </c>
      <c r="AS4624" s="106">
        <v>1974</v>
      </c>
    </row>
    <row r="4625" spans="40:45" x14ac:dyDescent="0.25">
      <c r="AN4625" s="106" t="s">
        <v>1169</v>
      </c>
      <c r="AO4625" s="106" t="s">
        <v>1177</v>
      </c>
      <c r="AP4625" s="106"/>
      <c r="AQ4625" s="106" t="s">
        <v>1038</v>
      </c>
      <c r="AR4625" s="106" t="s">
        <v>1087</v>
      </c>
      <c r="AS4625" s="106">
        <v>14978</v>
      </c>
    </row>
    <row r="4626" spans="40:45" x14ac:dyDescent="0.25">
      <c r="AN4626" s="106" t="s">
        <v>1169</v>
      </c>
      <c r="AO4626" s="106"/>
      <c r="AP4626" s="106"/>
      <c r="AQ4626" s="106" t="s">
        <v>3</v>
      </c>
      <c r="AR4626" s="106" t="s">
        <v>1087</v>
      </c>
      <c r="AS4626" s="106">
        <v>131601</v>
      </c>
    </row>
    <row r="4627" spans="40:45" x14ac:dyDescent="0.25">
      <c r="AN4627" s="106" t="s">
        <v>1169</v>
      </c>
      <c r="AO4627" s="106" t="s">
        <v>1178</v>
      </c>
      <c r="AP4627" s="106"/>
      <c r="AQ4627" s="106" t="s">
        <v>1030</v>
      </c>
      <c r="AR4627" s="106" t="s">
        <v>1087</v>
      </c>
      <c r="AS4627" s="106">
        <v>215</v>
      </c>
    </row>
    <row r="4628" spans="40:45" x14ac:dyDescent="0.25">
      <c r="AN4628" s="106" t="s">
        <v>1169</v>
      </c>
      <c r="AO4628" s="106" t="s">
        <v>1178</v>
      </c>
      <c r="AP4628" s="106"/>
      <c r="AQ4628" s="106" t="s">
        <v>1031</v>
      </c>
      <c r="AR4628" s="106" t="s">
        <v>1087</v>
      </c>
      <c r="AS4628" s="106">
        <v>18</v>
      </c>
    </row>
    <row r="4629" spans="40:45" x14ac:dyDescent="0.25">
      <c r="AN4629" s="106" t="s">
        <v>1169</v>
      </c>
      <c r="AO4629" s="106" t="s">
        <v>1178</v>
      </c>
      <c r="AP4629" s="106"/>
      <c r="AQ4629" s="106" t="s">
        <v>1034</v>
      </c>
      <c r="AR4629" s="106" t="s">
        <v>1087</v>
      </c>
      <c r="AS4629" s="106">
        <v>425</v>
      </c>
    </row>
    <row r="4630" spans="40:45" x14ac:dyDescent="0.25">
      <c r="AN4630" s="106" t="s">
        <v>1169</v>
      </c>
      <c r="AO4630" s="106" t="s">
        <v>1178</v>
      </c>
      <c r="AP4630" s="106"/>
      <c r="AQ4630" s="106" t="s">
        <v>1038</v>
      </c>
      <c r="AR4630" s="106" t="s">
        <v>1087</v>
      </c>
      <c r="AS4630" s="106">
        <v>36</v>
      </c>
    </row>
    <row r="4631" spans="40:45" x14ac:dyDescent="0.25">
      <c r="AN4631" s="106" t="s">
        <v>1169</v>
      </c>
      <c r="AO4631" s="106"/>
      <c r="AP4631" s="106"/>
      <c r="AQ4631" s="106" t="s">
        <v>3</v>
      </c>
      <c r="AR4631" s="106" t="s">
        <v>1087</v>
      </c>
      <c r="AS4631" s="106">
        <v>694</v>
      </c>
    </row>
    <row r="4632" spans="40:45" x14ac:dyDescent="0.25">
      <c r="AN4632" s="106" t="s">
        <v>1151</v>
      </c>
      <c r="AO4632" s="106" t="s">
        <v>1040</v>
      </c>
      <c r="AP4632" s="106"/>
      <c r="AQ4632" s="106" t="s">
        <v>1030</v>
      </c>
      <c r="AR4632" s="106" t="s">
        <v>1087</v>
      </c>
      <c r="AS4632" s="106">
        <v>8466</v>
      </c>
    </row>
    <row r="4633" spans="40:45" x14ac:dyDescent="0.25">
      <c r="AN4633" s="106" t="s">
        <v>1151</v>
      </c>
      <c r="AO4633" s="106" t="s">
        <v>1040</v>
      </c>
      <c r="AP4633" s="106"/>
      <c r="AQ4633" s="106" t="s">
        <v>1031</v>
      </c>
      <c r="AR4633" s="106" t="s">
        <v>1087</v>
      </c>
      <c r="AS4633" s="106">
        <v>4353</v>
      </c>
    </row>
    <row r="4634" spans="40:45" x14ac:dyDescent="0.25">
      <c r="AN4634" s="106" t="s">
        <v>1151</v>
      </c>
      <c r="AO4634" s="106" t="s">
        <v>1040</v>
      </c>
      <c r="AP4634" s="106"/>
      <c r="AQ4634" s="106" t="s">
        <v>1032</v>
      </c>
      <c r="AR4634" s="106" t="s">
        <v>1087</v>
      </c>
      <c r="AS4634" s="106">
        <v>23278</v>
      </c>
    </row>
    <row r="4635" spans="40:45" x14ac:dyDescent="0.25">
      <c r="AN4635" s="106" t="s">
        <v>1151</v>
      </c>
      <c r="AO4635" s="106" t="s">
        <v>1040</v>
      </c>
      <c r="AP4635" s="106"/>
      <c r="AQ4635" s="106" t="s">
        <v>1034</v>
      </c>
      <c r="AR4635" s="106" t="s">
        <v>1087</v>
      </c>
      <c r="AS4635" s="106">
        <v>24661</v>
      </c>
    </row>
    <row r="4636" spans="40:45" x14ac:dyDescent="0.25">
      <c r="AN4636" s="106" t="s">
        <v>1151</v>
      </c>
      <c r="AO4636" s="106" t="s">
        <v>1040</v>
      </c>
      <c r="AP4636" s="106"/>
      <c r="AQ4636" s="106" t="s">
        <v>1037</v>
      </c>
      <c r="AR4636" s="106" t="s">
        <v>1087</v>
      </c>
      <c r="AS4636" s="106">
        <v>73936</v>
      </c>
    </row>
    <row r="4637" spans="40:45" x14ac:dyDescent="0.25">
      <c r="AN4637" s="106" t="s">
        <v>1151</v>
      </c>
      <c r="AO4637" s="106" t="s">
        <v>1040</v>
      </c>
      <c r="AP4637" s="106"/>
      <c r="AQ4637" s="106" t="s">
        <v>1038</v>
      </c>
      <c r="AR4637" s="106" t="s">
        <v>1087</v>
      </c>
      <c r="AS4637" s="106">
        <v>347486</v>
      </c>
    </row>
    <row r="4638" spans="40:45" x14ac:dyDescent="0.25">
      <c r="AN4638" s="106" t="s">
        <v>1151</v>
      </c>
      <c r="AO4638" s="106"/>
      <c r="AP4638" s="106"/>
      <c r="AQ4638" s="106" t="s">
        <v>3</v>
      </c>
      <c r="AR4638" s="106" t="s">
        <v>1087</v>
      </c>
      <c r="AS4638" s="106">
        <v>482181</v>
      </c>
    </row>
    <row r="4639" spans="40:45" x14ac:dyDescent="0.25">
      <c r="AN4639" s="106" t="s">
        <v>1151</v>
      </c>
      <c r="AO4639" s="106" t="s">
        <v>1174</v>
      </c>
      <c r="AP4639" s="106"/>
      <c r="AQ4639" s="106" t="s">
        <v>1030</v>
      </c>
      <c r="AR4639" s="106" t="s">
        <v>1087</v>
      </c>
      <c r="AS4639" s="106">
        <v>114</v>
      </c>
    </row>
    <row r="4640" spans="40:45" x14ac:dyDescent="0.25">
      <c r="AN4640" s="106" t="s">
        <v>1151</v>
      </c>
      <c r="AO4640" s="106" t="s">
        <v>1174</v>
      </c>
      <c r="AP4640" s="106"/>
      <c r="AQ4640" s="106" t="s">
        <v>1031</v>
      </c>
      <c r="AR4640" s="106" t="s">
        <v>1087</v>
      </c>
      <c r="AS4640" s="106">
        <v>585</v>
      </c>
    </row>
    <row r="4641" spans="40:45" x14ac:dyDescent="0.25">
      <c r="AN4641" s="106" t="s">
        <v>1151</v>
      </c>
      <c r="AO4641" s="106" t="s">
        <v>1174</v>
      </c>
      <c r="AP4641" s="106"/>
      <c r="AQ4641" s="106" t="s">
        <v>1034</v>
      </c>
      <c r="AR4641" s="106" t="s">
        <v>1087</v>
      </c>
      <c r="AS4641" s="106">
        <v>4030</v>
      </c>
    </row>
    <row r="4642" spans="40:45" x14ac:dyDescent="0.25">
      <c r="AN4642" s="106" t="s">
        <v>1151</v>
      </c>
      <c r="AO4642" s="106" t="s">
        <v>1174</v>
      </c>
      <c r="AP4642" s="106"/>
      <c r="AQ4642" s="106" t="s">
        <v>1037</v>
      </c>
      <c r="AR4642" s="106" t="s">
        <v>1087</v>
      </c>
      <c r="AS4642" s="106">
        <v>1921</v>
      </c>
    </row>
    <row r="4643" spans="40:45" x14ac:dyDescent="0.25">
      <c r="AN4643" s="106" t="s">
        <v>1151</v>
      </c>
      <c r="AO4643" s="106" t="s">
        <v>1174</v>
      </c>
      <c r="AP4643" s="106"/>
      <c r="AQ4643" s="106" t="s">
        <v>1038</v>
      </c>
      <c r="AR4643" s="106" t="s">
        <v>1087</v>
      </c>
      <c r="AS4643" s="106">
        <v>8119</v>
      </c>
    </row>
    <row r="4644" spans="40:45" x14ac:dyDescent="0.25">
      <c r="AN4644" s="106" t="s">
        <v>1151</v>
      </c>
      <c r="AO4644" s="106"/>
      <c r="AP4644" s="106"/>
      <c r="AQ4644" s="106" t="s">
        <v>3</v>
      </c>
      <c r="AR4644" s="106" t="s">
        <v>1087</v>
      </c>
      <c r="AS4644" s="106">
        <v>14768</v>
      </c>
    </row>
    <row r="4645" spans="40:45" x14ac:dyDescent="0.25">
      <c r="AN4645" s="106" t="s">
        <v>1151</v>
      </c>
      <c r="AO4645" s="106" t="s">
        <v>1175</v>
      </c>
      <c r="AP4645" s="106"/>
      <c r="AQ4645" s="106" t="s">
        <v>1030</v>
      </c>
      <c r="AR4645" s="106" t="s">
        <v>1087</v>
      </c>
      <c r="AS4645" s="106">
        <v>26</v>
      </c>
    </row>
    <row r="4646" spans="40:45" x14ac:dyDescent="0.25">
      <c r="AN4646" s="106" t="s">
        <v>1151</v>
      </c>
      <c r="AO4646" s="106" t="s">
        <v>1175</v>
      </c>
      <c r="AP4646" s="106"/>
      <c r="AQ4646" s="106" t="s">
        <v>1031</v>
      </c>
      <c r="AR4646" s="106" t="s">
        <v>1087</v>
      </c>
      <c r="AS4646" s="106">
        <v>509</v>
      </c>
    </row>
    <row r="4647" spans="40:45" x14ac:dyDescent="0.25">
      <c r="AN4647" s="106" t="s">
        <v>1151</v>
      </c>
      <c r="AO4647" s="106" t="s">
        <v>1175</v>
      </c>
      <c r="AP4647" s="106"/>
      <c r="AQ4647" s="106" t="s">
        <v>1034</v>
      </c>
      <c r="AR4647" s="106" t="s">
        <v>1087</v>
      </c>
      <c r="AS4647" s="106">
        <v>4030</v>
      </c>
    </row>
    <row r="4648" spans="40:45" x14ac:dyDescent="0.25">
      <c r="AN4648" s="106" t="s">
        <v>1151</v>
      </c>
      <c r="AO4648" s="106" t="s">
        <v>1175</v>
      </c>
      <c r="AP4648" s="106"/>
      <c r="AQ4648" s="106" t="s">
        <v>1037</v>
      </c>
      <c r="AR4648" s="106" t="s">
        <v>1087</v>
      </c>
      <c r="AS4648" s="106">
        <v>899</v>
      </c>
    </row>
    <row r="4649" spans="40:45" x14ac:dyDescent="0.25">
      <c r="AN4649" s="106" t="s">
        <v>1151</v>
      </c>
      <c r="AO4649" s="106" t="s">
        <v>1175</v>
      </c>
      <c r="AP4649" s="106"/>
      <c r="AQ4649" s="106" t="s">
        <v>1038</v>
      </c>
      <c r="AR4649" s="106" t="s">
        <v>1087</v>
      </c>
      <c r="AS4649" s="106">
        <v>1563</v>
      </c>
    </row>
    <row r="4650" spans="40:45" x14ac:dyDescent="0.25">
      <c r="AN4650" s="106" t="s">
        <v>1151</v>
      </c>
      <c r="AO4650" s="106"/>
      <c r="AP4650" s="106"/>
      <c r="AQ4650" s="106" t="s">
        <v>3</v>
      </c>
      <c r="AR4650" s="106" t="s">
        <v>1087</v>
      </c>
      <c r="AS4650" s="106">
        <v>7027</v>
      </c>
    </row>
    <row r="4651" spans="40:45" x14ac:dyDescent="0.25">
      <c r="AN4651" s="106" t="s">
        <v>1151</v>
      </c>
      <c r="AO4651" s="106" t="s">
        <v>1176</v>
      </c>
      <c r="AP4651" s="106"/>
      <c r="AQ4651" s="106" t="s">
        <v>1030</v>
      </c>
      <c r="AR4651" s="106" t="s">
        <v>1087</v>
      </c>
      <c r="AS4651" s="106">
        <v>6782</v>
      </c>
    </row>
    <row r="4652" spans="40:45" x14ac:dyDescent="0.25">
      <c r="AN4652" s="106" t="s">
        <v>1151</v>
      </c>
      <c r="AO4652" s="106" t="s">
        <v>1176</v>
      </c>
      <c r="AP4652" s="106"/>
      <c r="AQ4652" s="106" t="s">
        <v>1031</v>
      </c>
      <c r="AR4652" s="106" t="s">
        <v>1087</v>
      </c>
      <c r="AS4652" s="106">
        <v>350</v>
      </c>
    </row>
    <row r="4653" spans="40:45" x14ac:dyDescent="0.25">
      <c r="AN4653" s="106" t="s">
        <v>1151</v>
      </c>
      <c r="AO4653" s="106" t="s">
        <v>1176</v>
      </c>
      <c r="AP4653" s="106"/>
      <c r="AQ4653" s="106" t="s">
        <v>1032</v>
      </c>
      <c r="AR4653" s="106" t="s">
        <v>1087</v>
      </c>
      <c r="AS4653" s="106">
        <v>6453</v>
      </c>
    </row>
    <row r="4654" spans="40:45" x14ac:dyDescent="0.25">
      <c r="AN4654" s="106" t="s">
        <v>1151</v>
      </c>
      <c r="AO4654" s="106" t="s">
        <v>1176</v>
      </c>
      <c r="AP4654" s="106"/>
      <c r="AQ4654" s="106" t="s">
        <v>1034</v>
      </c>
      <c r="AR4654" s="106" t="s">
        <v>1087</v>
      </c>
      <c r="AS4654" s="106">
        <v>4870</v>
      </c>
    </row>
    <row r="4655" spans="40:45" x14ac:dyDescent="0.25">
      <c r="AN4655" s="106" t="s">
        <v>1151</v>
      </c>
      <c r="AO4655" s="106" t="s">
        <v>1176</v>
      </c>
      <c r="AP4655" s="106"/>
      <c r="AQ4655" s="106" t="s">
        <v>1037</v>
      </c>
      <c r="AR4655" s="106" t="s">
        <v>1087</v>
      </c>
      <c r="AS4655" s="106">
        <v>26788</v>
      </c>
    </row>
    <row r="4656" spans="40:45" x14ac:dyDescent="0.25">
      <c r="AN4656" s="106" t="s">
        <v>1151</v>
      </c>
      <c r="AO4656" s="106" t="s">
        <v>1176</v>
      </c>
      <c r="AP4656" s="106"/>
      <c r="AQ4656" s="106" t="s">
        <v>1038</v>
      </c>
      <c r="AR4656" s="106" t="s">
        <v>1087</v>
      </c>
      <c r="AS4656" s="106">
        <v>49515</v>
      </c>
    </row>
    <row r="4657" spans="40:45" x14ac:dyDescent="0.25">
      <c r="AN4657" s="106" t="s">
        <v>1151</v>
      </c>
      <c r="AO4657" s="106"/>
      <c r="AP4657" s="106"/>
      <c r="AQ4657" s="106" t="s">
        <v>3</v>
      </c>
      <c r="AR4657" s="106" t="s">
        <v>1087</v>
      </c>
      <c r="AS4657" s="106">
        <v>94757</v>
      </c>
    </row>
    <row r="4658" spans="40:45" x14ac:dyDescent="0.25">
      <c r="AN4658" s="106" t="s">
        <v>1151</v>
      </c>
      <c r="AO4658" s="106" t="s">
        <v>1177</v>
      </c>
      <c r="AP4658" s="106"/>
      <c r="AQ4658" s="106" t="s">
        <v>1030</v>
      </c>
      <c r="AR4658" s="106" t="s">
        <v>1087</v>
      </c>
      <c r="AS4658" s="106">
        <v>1545</v>
      </c>
    </row>
    <row r="4659" spans="40:45" x14ac:dyDescent="0.25">
      <c r="AN4659" s="106" t="s">
        <v>1151</v>
      </c>
      <c r="AO4659" s="106" t="s">
        <v>1177</v>
      </c>
      <c r="AP4659" s="106"/>
      <c r="AQ4659" s="106" t="s">
        <v>1031</v>
      </c>
      <c r="AR4659" s="106" t="s">
        <v>1087</v>
      </c>
      <c r="AS4659" s="106">
        <v>2909</v>
      </c>
    </row>
    <row r="4660" spans="40:45" x14ac:dyDescent="0.25">
      <c r="AN4660" s="106" t="s">
        <v>1151</v>
      </c>
      <c r="AO4660" s="106" t="s">
        <v>1177</v>
      </c>
      <c r="AP4660" s="106"/>
      <c r="AQ4660" s="106" t="s">
        <v>1032</v>
      </c>
      <c r="AR4660" s="106" t="s">
        <v>1087</v>
      </c>
      <c r="AS4660" s="106">
        <v>16825</v>
      </c>
    </row>
    <row r="4661" spans="40:45" x14ac:dyDescent="0.25">
      <c r="AN4661" s="106" t="s">
        <v>1151</v>
      </c>
      <c r="AO4661" s="106" t="s">
        <v>1177</v>
      </c>
      <c r="AP4661" s="106"/>
      <c r="AQ4661" s="106" t="s">
        <v>1034</v>
      </c>
      <c r="AR4661" s="106" t="s">
        <v>1087</v>
      </c>
      <c r="AS4661" s="106">
        <v>7701</v>
      </c>
    </row>
    <row r="4662" spans="40:45" x14ac:dyDescent="0.25">
      <c r="AN4662" s="106" t="s">
        <v>1151</v>
      </c>
      <c r="AO4662" s="106" t="s">
        <v>1177</v>
      </c>
      <c r="AP4662" s="106"/>
      <c r="AQ4662" s="106" t="s">
        <v>1037</v>
      </c>
      <c r="AR4662" s="106" t="s">
        <v>1087</v>
      </c>
      <c r="AS4662" s="106">
        <v>44329</v>
      </c>
    </row>
    <row r="4663" spans="40:45" x14ac:dyDescent="0.25">
      <c r="AN4663" s="106" t="s">
        <v>1151</v>
      </c>
      <c r="AO4663" s="106" t="s">
        <v>1177</v>
      </c>
      <c r="AP4663" s="106"/>
      <c r="AQ4663" s="106" t="s">
        <v>1038</v>
      </c>
      <c r="AR4663" s="106" t="s">
        <v>1087</v>
      </c>
      <c r="AS4663" s="106">
        <v>283390</v>
      </c>
    </row>
    <row r="4664" spans="40:45" x14ac:dyDescent="0.25">
      <c r="AN4664" s="106" t="s">
        <v>1151</v>
      </c>
      <c r="AO4664" s="106"/>
      <c r="AP4664" s="106"/>
      <c r="AQ4664" s="106" t="s">
        <v>3</v>
      </c>
      <c r="AR4664" s="106" t="s">
        <v>1087</v>
      </c>
      <c r="AS4664" s="106">
        <v>356699</v>
      </c>
    </row>
    <row r="4665" spans="40:45" x14ac:dyDescent="0.25">
      <c r="AN4665" s="106" t="s">
        <v>1151</v>
      </c>
      <c r="AO4665" s="106" t="s">
        <v>1178</v>
      </c>
      <c r="AP4665" s="106"/>
      <c r="AQ4665" s="106" t="s">
        <v>1034</v>
      </c>
      <c r="AR4665" s="106" t="s">
        <v>1087</v>
      </c>
      <c r="AS4665" s="106">
        <v>4030</v>
      </c>
    </row>
    <row r="4666" spans="40:45" x14ac:dyDescent="0.25">
      <c r="AN4666" s="106" t="s">
        <v>1151</v>
      </c>
      <c r="AO4666" s="106" t="s">
        <v>1178</v>
      </c>
      <c r="AP4666" s="106"/>
      <c r="AQ4666" s="106" t="s">
        <v>1038</v>
      </c>
      <c r="AR4666" s="106" t="s">
        <v>1087</v>
      </c>
      <c r="AS4666" s="106">
        <v>4900</v>
      </c>
    </row>
    <row r="4667" spans="40:45" x14ac:dyDescent="0.25">
      <c r="AN4667" s="106" t="s">
        <v>1151</v>
      </c>
      <c r="AO4667" s="106"/>
      <c r="AP4667" s="106"/>
      <c r="AQ4667" s="106" t="s">
        <v>3</v>
      </c>
      <c r="AR4667" s="106" t="s">
        <v>1087</v>
      </c>
      <c r="AS4667" s="106">
        <v>8930</v>
      </c>
    </row>
    <row r="4668" spans="40:45" x14ac:dyDescent="0.25">
      <c r="AN4668" s="106" t="s">
        <v>1140</v>
      </c>
      <c r="AO4668" s="106" t="s">
        <v>1155</v>
      </c>
      <c r="AP4668" s="106" t="s">
        <v>907</v>
      </c>
      <c r="AQ4668" s="106" t="s">
        <v>1030</v>
      </c>
      <c r="AR4668" s="106" t="s">
        <v>1087</v>
      </c>
      <c r="AS4668" s="106">
        <v>585</v>
      </c>
    </row>
    <row r="4669" spans="40:45" x14ac:dyDescent="0.25">
      <c r="AN4669" s="106" t="s">
        <v>1140</v>
      </c>
      <c r="AO4669" s="106" t="s">
        <v>1155</v>
      </c>
      <c r="AP4669" s="106" t="s">
        <v>907</v>
      </c>
      <c r="AQ4669" s="106" t="s">
        <v>1031</v>
      </c>
      <c r="AR4669" s="106" t="s">
        <v>1087</v>
      </c>
      <c r="AS4669" s="106">
        <v>1890</v>
      </c>
    </row>
    <row r="4670" spans="40:45" x14ac:dyDescent="0.25">
      <c r="AN4670" s="106" t="s">
        <v>1140</v>
      </c>
      <c r="AO4670" s="106" t="s">
        <v>1155</v>
      </c>
      <c r="AP4670" s="106" t="s">
        <v>907</v>
      </c>
      <c r="AQ4670" s="106" t="s">
        <v>1034</v>
      </c>
      <c r="AR4670" s="106" t="s">
        <v>1087</v>
      </c>
      <c r="AS4670" s="106">
        <v>13344</v>
      </c>
    </row>
    <row r="4671" spans="40:45" x14ac:dyDescent="0.25">
      <c r="AN4671" s="106" t="s">
        <v>1140</v>
      </c>
      <c r="AO4671" s="106" t="s">
        <v>1155</v>
      </c>
      <c r="AP4671" s="106" t="s">
        <v>907</v>
      </c>
      <c r="AQ4671" s="106" t="s">
        <v>1035</v>
      </c>
      <c r="AR4671" s="106" t="s">
        <v>1087</v>
      </c>
      <c r="AS4671" s="106">
        <v>6</v>
      </c>
    </row>
    <row r="4672" spans="40:45" x14ac:dyDescent="0.25">
      <c r="AN4672" s="106" t="s">
        <v>1140</v>
      </c>
      <c r="AO4672" s="106" t="s">
        <v>1155</v>
      </c>
      <c r="AP4672" s="106" t="s">
        <v>907</v>
      </c>
      <c r="AQ4672" s="106" t="s">
        <v>1037</v>
      </c>
      <c r="AR4672" s="106" t="s">
        <v>1087</v>
      </c>
      <c r="AS4672" s="106">
        <v>34150</v>
      </c>
    </row>
    <row r="4673" spans="40:45" x14ac:dyDescent="0.25">
      <c r="AN4673" s="106" t="s">
        <v>1140</v>
      </c>
      <c r="AO4673" s="106" t="s">
        <v>1155</v>
      </c>
      <c r="AP4673" s="106" t="s">
        <v>907</v>
      </c>
      <c r="AQ4673" s="106" t="s">
        <v>1038</v>
      </c>
      <c r="AR4673" s="106" t="s">
        <v>1087</v>
      </c>
      <c r="AS4673" s="106">
        <v>82122</v>
      </c>
    </row>
    <row r="4674" spans="40:45" x14ac:dyDescent="0.25">
      <c r="AN4674" s="106" t="s">
        <v>1140</v>
      </c>
      <c r="AO4674" s="106"/>
      <c r="AP4674" s="106"/>
      <c r="AQ4674" s="106" t="s">
        <v>3</v>
      </c>
      <c r="AR4674" s="106" t="s">
        <v>1087</v>
      </c>
      <c r="AS4674" s="106">
        <v>132098</v>
      </c>
    </row>
    <row r="4675" spans="40:45" x14ac:dyDescent="0.25">
      <c r="AN4675" s="106" t="s">
        <v>1140</v>
      </c>
      <c r="AO4675" s="106" t="s">
        <v>1155</v>
      </c>
      <c r="AP4675" s="106" t="s">
        <v>1174</v>
      </c>
      <c r="AQ4675" s="106" t="s">
        <v>1031</v>
      </c>
      <c r="AR4675" s="106" t="s">
        <v>1087</v>
      </c>
      <c r="AS4675" s="106">
        <v>387</v>
      </c>
    </row>
    <row r="4676" spans="40:45" x14ac:dyDescent="0.25">
      <c r="AN4676" s="106" t="s">
        <v>1140</v>
      </c>
      <c r="AO4676" s="106" t="s">
        <v>1155</v>
      </c>
      <c r="AP4676" s="106" t="s">
        <v>1174</v>
      </c>
      <c r="AQ4676" s="106" t="s">
        <v>1034</v>
      </c>
      <c r="AR4676" s="106" t="s">
        <v>1087</v>
      </c>
      <c r="AS4676" s="106">
        <v>3968</v>
      </c>
    </row>
    <row r="4677" spans="40:45" x14ac:dyDescent="0.25">
      <c r="AN4677" s="106" t="s">
        <v>1140</v>
      </c>
      <c r="AO4677" s="106" t="s">
        <v>1155</v>
      </c>
      <c r="AP4677" s="106" t="s">
        <v>1174</v>
      </c>
      <c r="AQ4677" s="106" t="s">
        <v>1035</v>
      </c>
      <c r="AR4677" s="106" t="s">
        <v>1087</v>
      </c>
      <c r="AS4677" s="106">
        <v>5</v>
      </c>
    </row>
    <row r="4678" spans="40:45" x14ac:dyDescent="0.25">
      <c r="AN4678" s="106" t="s">
        <v>1140</v>
      </c>
      <c r="AO4678" s="106" t="s">
        <v>1155</v>
      </c>
      <c r="AP4678" s="106" t="s">
        <v>1174</v>
      </c>
      <c r="AQ4678" s="106" t="s">
        <v>1037</v>
      </c>
      <c r="AR4678" s="106" t="s">
        <v>1087</v>
      </c>
      <c r="AS4678" s="106">
        <v>6753</v>
      </c>
    </row>
    <row r="4679" spans="40:45" x14ac:dyDescent="0.25">
      <c r="AN4679" s="106" t="s">
        <v>1140</v>
      </c>
      <c r="AO4679" s="106" t="s">
        <v>1155</v>
      </c>
      <c r="AP4679" s="106" t="s">
        <v>1174</v>
      </c>
      <c r="AQ4679" s="106" t="s">
        <v>1038</v>
      </c>
      <c r="AR4679" s="106" t="s">
        <v>1087</v>
      </c>
      <c r="AS4679" s="106">
        <v>32845</v>
      </c>
    </row>
    <row r="4680" spans="40:45" x14ac:dyDescent="0.25">
      <c r="AN4680" s="106" t="s">
        <v>1140</v>
      </c>
      <c r="AO4680" s="106"/>
      <c r="AP4680" s="106"/>
      <c r="AQ4680" s="106" t="s">
        <v>3</v>
      </c>
      <c r="AR4680" s="106" t="s">
        <v>1087</v>
      </c>
      <c r="AS4680" s="106">
        <v>43958</v>
      </c>
    </row>
    <row r="4681" spans="40:45" x14ac:dyDescent="0.25">
      <c r="AN4681" s="106" t="s">
        <v>1140</v>
      </c>
      <c r="AO4681" s="106" t="s">
        <v>1155</v>
      </c>
      <c r="AP4681" s="106" t="s">
        <v>1175</v>
      </c>
      <c r="AQ4681" s="106" t="s">
        <v>1030</v>
      </c>
      <c r="AR4681" s="106" t="s">
        <v>1087</v>
      </c>
      <c r="AS4681" s="106">
        <v>551</v>
      </c>
    </row>
    <row r="4682" spans="40:45" x14ac:dyDescent="0.25">
      <c r="AN4682" s="106" t="s">
        <v>1140</v>
      </c>
      <c r="AO4682" s="106" t="s">
        <v>1155</v>
      </c>
      <c r="AP4682" s="106" t="s">
        <v>1175</v>
      </c>
      <c r="AQ4682" s="106" t="s">
        <v>1031</v>
      </c>
      <c r="AR4682" s="106" t="s">
        <v>1087</v>
      </c>
      <c r="AS4682" s="106">
        <v>1272</v>
      </c>
    </row>
    <row r="4683" spans="40:45" x14ac:dyDescent="0.25">
      <c r="AN4683" s="106" t="s">
        <v>1140</v>
      </c>
      <c r="AO4683" s="106" t="s">
        <v>1155</v>
      </c>
      <c r="AP4683" s="106" t="s">
        <v>1175</v>
      </c>
      <c r="AQ4683" s="106" t="s">
        <v>1034</v>
      </c>
      <c r="AR4683" s="106" t="s">
        <v>1087</v>
      </c>
      <c r="AS4683" s="106">
        <v>1078</v>
      </c>
    </row>
    <row r="4684" spans="40:45" x14ac:dyDescent="0.25">
      <c r="AN4684" s="106" t="s">
        <v>1140</v>
      </c>
      <c r="AO4684" s="106" t="s">
        <v>1155</v>
      </c>
      <c r="AP4684" s="106" t="s">
        <v>1175</v>
      </c>
      <c r="AQ4684" s="106" t="s">
        <v>1037</v>
      </c>
      <c r="AR4684" s="106" t="s">
        <v>1087</v>
      </c>
      <c r="AS4684" s="106">
        <v>7546</v>
      </c>
    </row>
    <row r="4685" spans="40:45" x14ac:dyDescent="0.25">
      <c r="AN4685" s="106" t="s">
        <v>1140</v>
      </c>
      <c r="AO4685" s="106" t="s">
        <v>1155</v>
      </c>
      <c r="AP4685" s="106" t="s">
        <v>1175</v>
      </c>
      <c r="AQ4685" s="106" t="s">
        <v>1038</v>
      </c>
      <c r="AR4685" s="106" t="s">
        <v>1087</v>
      </c>
      <c r="AS4685" s="106">
        <v>7683</v>
      </c>
    </row>
    <row r="4686" spans="40:45" x14ac:dyDescent="0.25">
      <c r="AN4686" s="106" t="s">
        <v>1140</v>
      </c>
      <c r="AO4686" s="106"/>
      <c r="AP4686" s="106"/>
      <c r="AQ4686" s="106" t="s">
        <v>3</v>
      </c>
      <c r="AR4686" s="106" t="s">
        <v>1087</v>
      </c>
      <c r="AS4686" s="106">
        <v>18131</v>
      </c>
    </row>
    <row r="4687" spans="40:45" x14ac:dyDescent="0.25">
      <c r="AN4687" s="106" t="s">
        <v>1140</v>
      </c>
      <c r="AO4687" s="106" t="s">
        <v>1155</v>
      </c>
      <c r="AP4687" s="106" t="s">
        <v>1176</v>
      </c>
      <c r="AQ4687" s="106" t="s">
        <v>1034</v>
      </c>
      <c r="AR4687" s="106" t="s">
        <v>1087</v>
      </c>
      <c r="AS4687" s="106">
        <v>2107</v>
      </c>
    </row>
    <row r="4688" spans="40:45" x14ac:dyDescent="0.25">
      <c r="AN4688" s="106" t="s">
        <v>1140</v>
      </c>
      <c r="AO4688" s="106" t="s">
        <v>1155</v>
      </c>
      <c r="AP4688" s="106" t="s">
        <v>1176</v>
      </c>
      <c r="AQ4688" s="106" t="s">
        <v>1037</v>
      </c>
      <c r="AR4688" s="106" t="s">
        <v>1087</v>
      </c>
      <c r="AS4688" s="106">
        <v>2706</v>
      </c>
    </row>
    <row r="4689" spans="40:45" x14ac:dyDescent="0.25">
      <c r="AN4689" s="106" t="s">
        <v>1140</v>
      </c>
      <c r="AO4689" s="106" t="s">
        <v>1155</v>
      </c>
      <c r="AP4689" s="106" t="s">
        <v>1176</v>
      </c>
      <c r="AQ4689" s="106" t="s">
        <v>1038</v>
      </c>
      <c r="AR4689" s="106" t="s">
        <v>1087</v>
      </c>
      <c r="AS4689" s="106">
        <v>5499</v>
      </c>
    </row>
    <row r="4690" spans="40:45" x14ac:dyDescent="0.25">
      <c r="AN4690" s="106" t="s">
        <v>1140</v>
      </c>
      <c r="AO4690" s="106"/>
      <c r="AP4690" s="106"/>
      <c r="AQ4690" s="106" t="s">
        <v>3</v>
      </c>
      <c r="AR4690" s="106" t="s">
        <v>1087</v>
      </c>
      <c r="AS4690" s="106">
        <v>10313</v>
      </c>
    </row>
    <row r="4691" spans="40:45" x14ac:dyDescent="0.25">
      <c r="AN4691" s="106" t="s">
        <v>1140</v>
      </c>
      <c r="AO4691" s="106" t="s">
        <v>1155</v>
      </c>
      <c r="AP4691" s="106" t="s">
        <v>1177</v>
      </c>
      <c r="AQ4691" s="106" t="s">
        <v>1030</v>
      </c>
      <c r="AR4691" s="106" t="s">
        <v>1087</v>
      </c>
      <c r="AS4691" s="106">
        <v>32</v>
      </c>
    </row>
    <row r="4692" spans="40:45" x14ac:dyDescent="0.25">
      <c r="AN4692" s="106" t="s">
        <v>1140</v>
      </c>
      <c r="AO4692" s="106" t="s">
        <v>1155</v>
      </c>
      <c r="AP4692" s="106" t="s">
        <v>1177</v>
      </c>
      <c r="AQ4692" s="106" t="s">
        <v>1031</v>
      </c>
      <c r="AR4692" s="106" t="s">
        <v>1087</v>
      </c>
      <c r="AS4692" s="106">
        <v>232</v>
      </c>
    </row>
    <row r="4693" spans="40:45" x14ac:dyDescent="0.25">
      <c r="AN4693" s="106" t="s">
        <v>1140</v>
      </c>
      <c r="AO4693" s="106" t="s">
        <v>1155</v>
      </c>
      <c r="AP4693" s="106" t="s">
        <v>1177</v>
      </c>
      <c r="AQ4693" s="106" t="s">
        <v>1034</v>
      </c>
      <c r="AR4693" s="106" t="s">
        <v>1087</v>
      </c>
      <c r="AS4693" s="106">
        <v>5842</v>
      </c>
    </row>
    <row r="4694" spans="40:45" x14ac:dyDescent="0.25">
      <c r="AN4694" s="106" t="s">
        <v>1140</v>
      </c>
      <c r="AO4694" s="106" t="s">
        <v>1155</v>
      </c>
      <c r="AP4694" s="106" t="s">
        <v>1177</v>
      </c>
      <c r="AQ4694" s="106" t="s">
        <v>1037</v>
      </c>
      <c r="AR4694" s="106" t="s">
        <v>1087</v>
      </c>
      <c r="AS4694" s="106">
        <v>14762</v>
      </c>
    </row>
    <row r="4695" spans="40:45" x14ac:dyDescent="0.25">
      <c r="AN4695" s="106" t="s">
        <v>1140</v>
      </c>
      <c r="AO4695" s="106" t="s">
        <v>1155</v>
      </c>
      <c r="AP4695" s="106" t="s">
        <v>1177</v>
      </c>
      <c r="AQ4695" s="106" t="s">
        <v>1038</v>
      </c>
      <c r="AR4695" s="106" t="s">
        <v>1087</v>
      </c>
      <c r="AS4695" s="106">
        <v>35522</v>
      </c>
    </row>
    <row r="4696" spans="40:45" x14ac:dyDescent="0.25">
      <c r="AN4696" s="106" t="s">
        <v>1140</v>
      </c>
      <c r="AO4696" s="106"/>
      <c r="AP4696" s="106"/>
      <c r="AQ4696" s="106" t="s">
        <v>3</v>
      </c>
      <c r="AR4696" s="106" t="s">
        <v>1087</v>
      </c>
      <c r="AS4696" s="106">
        <v>56389</v>
      </c>
    </row>
    <row r="4697" spans="40:45" x14ac:dyDescent="0.25">
      <c r="AN4697" s="106" t="s">
        <v>1140</v>
      </c>
      <c r="AO4697" s="106" t="s">
        <v>1155</v>
      </c>
      <c r="AP4697" s="106" t="s">
        <v>1178</v>
      </c>
      <c r="AQ4697" s="106" t="s">
        <v>1030</v>
      </c>
      <c r="AR4697" s="106" t="s">
        <v>1087</v>
      </c>
      <c r="AS4697" s="106">
        <v>2</v>
      </c>
    </row>
    <row r="4698" spans="40:45" x14ac:dyDescent="0.25">
      <c r="AN4698" s="106" t="s">
        <v>1140</v>
      </c>
      <c r="AO4698" s="106" t="s">
        <v>1155</v>
      </c>
      <c r="AP4698" s="106" t="s">
        <v>1178</v>
      </c>
      <c r="AQ4698" s="106" t="s">
        <v>1034</v>
      </c>
      <c r="AR4698" s="106" t="s">
        <v>1087</v>
      </c>
      <c r="AS4698" s="106">
        <v>349</v>
      </c>
    </row>
    <row r="4699" spans="40:45" x14ac:dyDescent="0.25">
      <c r="AN4699" s="106" t="s">
        <v>1140</v>
      </c>
      <c r="AO4699" s="106" t="s">
        <v>1155</v>
      </c>
      <c r="AP4699" s="106" t="s">
        <v>1178</v>
      </c>
      <c r="AQ4699" s="106" t="s">
        <v>1035</v>
      </c>
      <c r="AR4699" s="106" t="s">
        <v>1087</v>
      </c>
      <c r="AS4699" s="106">
        <v>1</v>
      </c>
    </row>
    <row r="4700" spans="40:45" x14ac:dyDescent="0.25">
      <c r="AN4700" s="106" t="s">
        <v>1140</v>
      </c>
      <c r="AO4700" s="106" t="s">
        <v>1155</v>
      </c>
      <c r="AP4700" s="106" t="s">
        <v>1178</v>
      </c>
      <c r="AQ4700" s="106" t="s">
        <v>1037</v>
      </c>
      <c r="AR4700" s="106" t="s">
        <v>1087</v>
      </c>
      <c r="AS4700" s="106">
        <v>2384</v>
      </c>
    </row>
    <row r="4701" spans="40:45" x14ac:dyDescent="0.25">
      <c r="AN4701" s="106" t="s">
        <v>1140</v>
      </c>
      <c r="AO4701" s="106" t="s">
        <v>1155</v>
      </c>
      <c r="AP4701" s="106" t="s">
        <v>1178</v>
      </c>
      <c r="AQ4701" s="106" t="s">
        <v>1038</v>
      </c>
      <c r="AR4701" s="106" t="s">
        <v>1087</v>
      </c>
      <c r="AS4701" s="106">
        <v>573</v>
      </c>
    </row>
    <row r="4702" spans="40:45" x14ac:dyDescent="0.25">
      <c r="AN4702" s="106" t="s">
        <v>1140</v>
      </c>
      <c r="AO4702" s="106"/>
      <c r="AP4702" s="106"/>
      <c r="AQ4702" s="106" t="s">
        <v>3</v>
      </c>
      <c r="AR4702" s="106" t="s">
        <v>1087</v>
      </c>
      <c r="AS4702" s="106">
        <v>3308</v>
      </c>
    </row>
    <row r="4703" spans="40:45" x14ac:dyDescent="0.25">
      <c r="AN4703" s="106" t="s">
        <v>1140</v>
      </c>
      <c r="AO4703" s="106" t="s">
        <v>912</v>
      </c>
      <c r="AP4703" s="106" t="s">
        <v>907</v>
      </c>
      <c r="AQ4703" s="106" t="s">
        <v>1034</v>
      </c>
      <c r="AR4703" s="106" t="s">
        <v>1087</v>
      </c>
      <c r="AS4703" s="106">
        <v>31502</v>
      </c>
    </row>
    <row r="4704" spans="40:45" x14ac:dyDescent="0.25">
      <c r="AN4704" s="106" t="s">
        <v>1140</v>
      </c>
      <c r="AO4704" s="106" t="s">
        <v>912</v>
      </c>
      <c r="AP4704" s="106" t="s">
        <v>907</v>
      </c>
      <c r="AQ4704" s="106" t="s">
        <v>1037</v>
      </c>
      <c r="AR4704" s="106" t="s">
        <v>1087</v>
      </c>
      <c r="AS4704" s="106">
        <v>147258</v>
      </c>
    </row>
    <row r="4705" spans="40:45" x14ac:dyDescent="0.25">
      <c r="AN4705" s="106" t="s">
        <v>1140</v>
      </c>
      <c r="AO4705" s="106" t="s">
        <v>912</v>
      </c>
      <c r="AP4705" s="106" t="s">
        <v>907</v>
      </c>
      <c r="AQ4705" s="106" t="s">
        <v>1038</v>
      </c>
      <c r="AR4705" s="106" t="s">
        <v>1087</v>
      </c>
      <c r="AS4705" s="106">
        <v>40813</v>
      </c>
    </row>
    <row r="4706" spans="40:45" x14ac:dyDescent="0.25">
      <c r="AN4706" s="106" t="s">
        <v>1140</v>
      </c>
      <c r="AO4706" s="106"/>
      <c r="AP4706" s="106"/>
      <c r="AQ4706" s="106" t="s">
        <v>3</v>
      </c>
      <c r="AR4706" s="106" t="s">
        <v>1087</v>
      </c>
      <c r="AS4706" s="106">
        <v>219573</v>
      </c>
    </row>
    <row r="4707" spans="40:45" x14ac:dyDescent="0.25">
      <c r="AN4707" s="106" t="s">
        <v>1140</v>
      </c>
      <c r="AO4707" s="106" t="s">
        <v>912</v>
      </c>
      <c r="AP4707" s="106" t="s">
        <v>1174</v>
      </c>
      <c r="AQ4707" s="106" t="s">
        <v>1034</v>
      </c>
      <c r="AR4707" s="106" t="s">
        <v>1087</v>
      </c>
      <c r="AS4707" s="106">
        <v>28109</v>
      </c>
    </row>
    <row r="4708" spans="40:45" x14ac:dyDescent="0.25">
      <c r="AN4708" s="106" t="s">
        <v>1140</v>
      </c>
      <c r="AO4708" s="106" t="s">
        <v>912</v>
      </c>
      <c r="AP4708" s="106" t="s">
        <v>1174</v>
      </c>
      <c r="AQ4708" s="106" t="s">
        <v>1037</v>
      </c>
      <c r="AR4708" s="106" t="s">
        <v>1087</v>
      </c>
      <c r="AS4708" s="106">
        <v>116835</v>
      </c>
    </row>
    <row r="4709" spans="40:45" x14ac:dyDescent="0.25">
      <c r="AN4709" s="106" t="s">
        <v>1140</v>
      </c>
      <c r="AO4709" s="106" t="s">
        <v>912</v>
      </c>
      <c r="AP4709" s="106" t="s">
        <v>1174</v>
      </c>
      <c r="AQ4709" s="106" t="s">
        <v>1038</v>
      </c>
      <c r="AR4709" s="106" t="s">
        <v>1087</v>
      </c>
      <c r="AS4709" s="106">
        <v>22919</v>
      </c>
    </row>
    <row r="4710" spans="40:45" x14ac:dyDescent="0.25">
      <c r="AN4710" s="106" t="s">
        <v>1140</v>
      </c>
      <c r="AO4710" s="106"/>
      <c r="AP4710" s="106"/>
      <c r="AQ4710" s="106" t="s">
        <v>3</v>
      </c>
      <c r="AR4710" s="106" t="s">
        <v>1087</v>
      </c>
      <c r="AS4710" s="106">
        <v>167863</v>
      </c>
    </row>
    <row r="4711" spans="40:45" x14ac:dyDescent="0.25">
      <c r="AN4711" s="106" t="s">
        <v>1140</v>
      </c>
      <c r="AO4711" s="106" t="s">
        <v>912</v>
      </c>
      <c r="AP4711" s="106" t="s">
        <v>1175</v>
      </c>
      <c r="AQ4711" s="106" t="s">
        <v>1034</v>
      </c>
      <c r="AR4711" s="106" t="s">
        <v>1087</v>
      </c>
      <c r="AS4711" s="106">
        <v>2623</v>
      </c>
    </row>
    <row r="4712" spans="40:45" x14ac:dyDescent="0.25">
      <c r="AN4712" s="106" t="s">
        <v>1140</v>
      </c>
      <c r="AO4712" s="106" t="s">
        <v>912</v>
      </c>
      <c r="AP4712" s="106" t="s">
        <v>1175</v>
      </c>
      <c r="AQ4712" s="106" t="s">
        <v>1037</v>
      </c>
      <c r="AR4712" s="106" t="s">
        <v>1087</v>
      </c>
      <c r="AS4712" s="106">
        <v>26815</v>
      </c>
    </row>
    <row r="4713" spans="40:45" x14ac:dyDescent="0.25">
      <c r="AN4713" s="106" t="s">
        <v>1140</v>
      </c>
      <c r="AO4713" s="106" t="s">
        <v>912</v>
      </c>
      <c r="AP4713" s="106" t="s">
        <v>1175</v>
      </c>
      <c r="AQ4713" s="106" t="s">
        <v>1038</v>
      </c>
      <c r="AR4713" s="106" t="s">
        <v>1087</v>
      </c>
      <c r="AS4713" s="106">
        <v>2640</v>
      </c>
    </row>
    <row r="4714" spans="40:45" x14ac:dyDescent="0.25">
      <c r="AN4714" s="106" t="s">
        <v>1140</v>
      </c>
      <c r="AO4714" s="106"/>
      <c r="AP4714" s="106"/>
      <c r="AQ4714" s="106" t="s">
        <v>3</v>
      </c>
      <c r="AR4714" s="106" t="s">
        <v>1087</v>
      </c>
      <c r="AS4714" s="106">
        <v>32078</v>
      </c>
    </row>
    <row r="4715" spans="40:45" x14ac:dyDescent="0.25">
      <c r="AN4715" s="106" t="s">
        <v>1140</v>
      </c>
      <c r="AO4715" s="106" t="s">
        <v>912</v>
      </c>
      <c r="AP4715" s="106" t="s">
        <v>1176</v>
      </c>
      <c r="AQ4715" s="106" t="s">
        <v>1037</v>
      </c>
      <c r="AR4715" s="106" t="s">
        <v>1087</v>
      </c>
      <c r="AS4715" s="106">
        <v>528</v>
      </c>
    </row>
    <row r="4716" spans="40:45" x14ac:dyDescent="0.25">
      <c r="AN4716" s="106" t="s">
        <v>1140</v>
      </c>
      <c r="AO4716" s="106" t="s">
        <v>912</v>
      </c>
      <c r="AP4716" s="106" t="s">
        <v>1176</v>
      </c>
      <c r="AQ4716" s="106" t="s">
        <v>1038</v>
      </c>
      <c r="AR4716" s="106" t="s">
        <v>1087</v>
      </c>
      <c r="AS4716" s="106">
        <v>15</v>
      </c>
    </row>
    <row r="4717" spans="40:45" x14ac:dyDescent="0.25">
      <c r="AN4717" s="106" t="s">
        <v>1140</v>
      </c>
      <c r="AO4717" s="106"/>
      <c r="AP4717" s="106"/>
      <c r="AQ4717" s="106" t="s">
        <v>3</v>
      </c>
      <c r="AR4717" s="106" t="s">
        <v>1087</v>
      </c>
      <c r="AS4717" s="106">
        <v>543</v>
      </c>
    </row>
    <row r="4718" spans="40:45" x14ac:dyDescent="0.25">
      <c r="AN4718" s="106" t="s">
        <v>1140</v>
      </c>
      <c r="AO4718" s="106" t="s">
        <v>912</v>
      </c>
      <c r="AP4718" s="106" t="s">
        <v>1177</v>
      </c>
      <c r="AQ4718" s="106" t="s">
        <v>1038</v>
      </c>
      <c r="AR4718" s="106" t="s">
        <v>1087</v>
      </c>
      <c r="AS4718" s="106">
        <v>854</v>
      </c>
    </row>
    <row r="4719" spans="40:45" x14ac:dyDescent="0.25">
      <c r="AN4719" s="106" t="s">
        <v>1140</v>
      </c>
      <c r="AO4719" s="106"/>
      <c r="AP4719" s="106"/>
      <c r="AQ4719" s="106" t="s">
        <v>3</v>
      </c>
      <c r="AR4719" s="106" t="s">
        <v>1087</v>
      </c>
      <c r="AS4719" s="106">
        <v>854</v>
      </c>
    </row>
    <row r="4720" spans="40:45" x14ac:dyDescent="0.25">
      <c r="AN4720" s="106" t="s">
        <v>1140</v>
      </c>
      <c r="AO4720" s="106" t="s">
        <v>912</v>
      </c>
      <c r="AP4720" s="106" t="s">
        <v>1178</v>
      </c>
      <c r="AQ4720" s="106" t="s">
        <v>1034</v>
      </c>
      <c r="AR4720" s="106" t="s">
        <v>1087</v>
      </c>
      <c r="AS4720" s="106">
        <v>770</v>
      </c>
    </row>
    <row r="4721" spans="40:45" x14ac:dyDescent="0.25">
      <c r="AN4721" s="106" t="s">
        <v>1140</v>
      </c>
      <c r="AO4721" s="106" t="s">
        <v>912</v>
      </c>
      <c r="AP4721" s="106" t="s">
        <v>1178</v>
      </c>
      <c r="AQ4721" s="106" t="s">
        <v>1037</v>
      </c>
      <c r="AR4721" s="106" t="s">
        <v>1087</v>
      </c>
      <c r="AS4721" s="106">
        <v>3080</v>
      </c>
    </row>
    <row r="4722" spans="40:45" x14ac:dyDescent="0.25">
      <c r="AN4722" s="106" t="s">
        <v>1140</v>
      </c>
      <c r="AO4722" s="106" t="s">
        <v>912</v>
      </c>
      <c r="AP4722" s="106" t="s">
        <v>1178</v>
      </c>
      <c r="AQ4722" s="106" t="s">
        <v>1038</v>
      </c>
      <c r="AR4722" s="106" t="s">
        <v>1087</v>
      </c>
      <c r="AS4722" s="106">
        <v>14385</v>
      </c>
    </row>
    <row r="4723" spans="40:45" x14ac:dyDescent="0.25">
      <c r="AN4723" s="106" t="s">
        <v>1140</v>
      </c>
      <c r="AO4723" s="106"/>
      <c r="AP4723" s="106"/>
      <c r="AQ4723" s="106" t="s">
        <v>3</v>
      </c>
      <c r="AR4723" s="106" t="s">
        <v>1087</v>
      </c>
      <c r="AS4723" s="106">
        <v>18236</v>
      </c>
    </row>
    <row r="4724" spans="40:45" x14ac:dyDescent="0.25">
      <c r="AN4724" s="106" t="s">
        <v>1140</v>
      </c>
      <c r="AO4724" s="106" t="s">
        <v>1156</v>
      </c>
      <c r="AP4724" s="106" t="s">
        <v>907</v>
      </c>
      <c r="AQ4724" s="106" t="s">
        <v>1030</v>
      </c>
      <c r="AR4724" s="106" t="s">
        <v>1087</v>
      </c>
      <c r="AS4724" s="106">
        <v>10624</v>
      </c>
    </row>
    <row r="4725" spans="40:45" x14ac:dyDescent="0.25">
      <c r="AN4725" s="106" t="s">
        <v>1140</v>
      </c>
      <c r="AO4725" s="106" t="s">
        <v>1156</v>
      </c>
      <c r="AP4725" s="106" t="s">
        <v>907</v>
      </c>
      <c r="AQ4725" s="106" t="s">
        <v>1031</v>
      </c>
      <c r="AR4725" s="106" t="s">
        <v>1087</v>
      </c>
      <c r="AS4725" s="106">
        <v>269</v>
      </c>
    </row>
    <row r="4726" spans="40:45" x14ac:dyDescent="0.25">
      <c r="AN4726" s="106" t="s">
        <v>1140</v>
      </c>
      <c r="AO4726" s="106" t="s">
        <v>1156</v>
      </c>
      <c r="AP4726" s="106" t="s">
        <v>907</v>
      </c>
      <c r="AQ4726" s="106" t="s">
        <v>1034</v>
      </c>
      <c r="AR4726" s="106" t="s">
        <v>1087</v>
      </c>
      <c r="AS4726" s="106">
        <v>2961</v>
      </c>
    </row>
    <row r="4727" spans="40:45" x14ac:dyDescent="0.25">
      <c r="AN4727" s="106" t="s">
        <v>1140</v>
      </c>
      <c r="AO4727" s="106" t="s">
        <v>1156</v>
      </c>
      <c r="AP4727" s="106" t="s">
        <v>907</v>
      </c>
      <c r="AQ4727" s="106" t="s">
        <v>1035</v>
      </c>
      <c r="AR4727" s="106" t="s">
        <v>1087</v>
      </c>
      <c r="AS4727" s="106">
        <v>1719</v>
      </c>
    </row>
    <row r="4728" spans="40:45" x14ac:dyDescent="0.25">
      <c r="AN4728" s="106" t="s">
        <v>1140</v>
      </c>
      <c r="AO4728" s="106" t="s">
        <v>1156</v>
      </c>
      <c r="AP4728" s="106" t="s">
        <v>907</v>
      </c>
      <c r="AQ4728" s="106" t="s">
        <v>1036</v>
      </c>
      <c r="AR4728" s="106" t="s">
        <v>1087</v>
      </c>
      <c r="AS4728" s="106">
        <v>1560</v>
      </c>
    </row>
    <row r="4729" spans="40:45" x14ac:dyDescent="0.25">
      <c r="AN4729" s="106" t="s">
        <v>1140</v>
      </c>
      <c r="AO4729" s="106" t="s">
        <v>1156</v>
      </c>
      <c r="AP4729" s="106" t="s">
        <v>907</v>
      </c>
      <c r="AQ4729" s="106" t="s">
        <v>1037</v>
      </c>
      <c r="AR4729" s="106" t="s">
        <v>1087</v>
      </c>
      <c r="AS4729" s="106">
        <v>22</v>
      </c>
    </row>
    <row r="4730" spans="40:45" x14ac:dyDescent="0.25">
      <c r="AN4730" s="106" t="s">
        <v>1140</v>
      </c>
      <c r="AO4730" s="106" t="s">
        <v>1156</v>
      </c>
      <c r="AP4730" s="106" t="s">
        <v>907</v>
      </c>
      <c r="AQ4730" s="106" t="s">
        <v>1038</v>
      </c>
      <c r="AR4730" s="106" t="s">
        <v>1087</v>
      </c>
      <c r="AS4730" s="106">
        <v>3242</v>
      </c>
    </row>
    <row r="4731" spans="40:45" x14ac:dyDescent="0.25">
      <c r="AN4731" s="106" t="s">
        <v>1140</v>
      </c>
      <c r="AO4731" s="106"/>
      <c r="AP4731" s="106"/>
      <c r="AQ4731" s="106" t="s">
        <v>3</v>
      </c>
      <c r="AR4731" s="106" t="s">
        <v>1087</v>
      </c>
      <c r="AS4731" s="106">
        <v>20399</v>
      </c>
    </row>
    <row r="4732" spans="40:45" x14ac:dyDescent="0.25">
      <c r="AN4732" s="106" t="s">
        <v>1140</v>
      </c>
      <c r="AO4732" s="106" t="s">
        <v>1156</v>
      </c>
      <c r="AP4732" s="106" t="s">
        <v>1174</v>
      </c>
      <c r="AQ4732" s="106" t="s">
        <v>1030</v>
      </c>
      <c r="AR4732" s="106" t="s">
        <v>1087</v>
      </c>
      <c r="AS4732" s="106">
        <v>2896</v>
      </c>
    </row>
    <row r="4733" spans="40:45" x14ac:dyDescent="0.25">
      <c r="AN4733" s="106" t="s">
        <v>1140</v>
      </c>
      <c r="AO4733" s="106" t="s">
        <v>1156</v>
      </c>
      <c r="AP4733" s="106" t="s">
        <v>1174</v>
      </c>
      <c r="AQ4733" s="106" t="s">
        <v>1031</v>
      </c>
      <c r="AR4733" s="106" t="s">
        <v>1087</v>
      </c>
      <c r="AS4733" s="106">
        <v>250</v>
      </c>
    </row>
    <row r="4734" spans="40:45" x14ac:dyDescent="0.25">
      <c r="AN4734" s="106" t="s">
        <v>1140</v>
      </c>
      <c r="AO4734" s="106" t="s">
        <v>1156</v>
      </c>
      <c r="AP4734" s="106" t="s">
        <v>1174</v>
      </c>
      <c r="AQ4734" s="106" t="s">
        <v>1034</v>
      </c>
      <c r="AR4734" s="106" t="s">
        <v>1087</v>
      </c>
      <c r="AS4734" s="106">
        <v>435</v>
      </c>
    </row>
    <row r="4735" spans="40:45" x14ac:dyDescent="0.25">
      <c r="AN4735" s="106" t="s">
        <v>1140</v>
      </c>
      <c r="AO4735" s="106" t="s">
        <v>1156</v>
      </c>
      <c r="AP4735" s="106" t="s">
        <v>1174</v>
      </c>
      <c r="AQ4735" s="106" t="s">
        <v>1035</v>
      </c>
      <c r="AR4735" s="106" t="s">
        <v>1087</v>
      </c>
      <c r="AS4735" s="106">
        <v>6</v>
      </c>
    </row>
    <row r="4736" spans="40:45" x14ac:dyDescent="0.25">
      <c r="AN4736" s="106" t="s">
        <v>1140</v>
      </c>
      <c r="AO4736" s="106" t="s">
        <v>1156</v>
      </c>
      <c r="AP4736" s="106" t="s">
        <v>1174</v>
      </c>
      <c r="AQ4736" s="106" t="s">
        <v>1036</v>
      </c>
      <c r="AR4736" s="106" t="s">
        <v>1087</v>
      </c>
      <c r="AS4736" s="106">
        <v>1280</v>
      </c>
    </row>
    <row r="4737" spans="40:45" x14ac:dyDescent="0.25">
      <c r="AN4737" s="106" t="s">
        <v>1140</v>
      </c>
      <c r="AO4737" s="106" t="s">
        <v>1156</v>
      </c>
      <c r="AP4737" s="106" t="s">
        <v>1174</v>
      </c>
      <c r="AQ4737" s="106" t="s">
        <v>1038</v>
      </c>
      <c r="AR4737" s="106" t="s">
        <v>1087</v>
      </c>
      <c r="AS4737" s="106">
        <v>275</v>
      </c>
    </row>
    <row r="4738" spans="40:45" x14ac:dyDescent="0.25">
      <c r="AN4738" s="106" t="s">
        <v>1140</v>
      </c>
      <c r="AO4738" s="106"/>
      <c r="AP4738" s="106"/>
      <c r="AQ4738" s="106" t="s">
        <v>3</v>
      </c>
      <c r="AR4738" s="106" t="s">
        <v>1087</v>
      </c>
      <c r="AS4738" s="106">
        <v>5143</v>
      </c>
    </row>
    <row r="4739" spans="40:45" x14ac:dyDescent="0.25">
      <c r="AN4739" s="106" t="s">
        <v>1140</v>
      </c>
      <c r="AO4739" s="106" t="s">
        <v>1156</v>
      </c>
      <c r="AP4739" s="106" t="s">
        <v>1175</v>
      </c>
      <c r="AQ4739" s="106" t="s">
        <v>1030</v>
      </c>
      <c r="AR4739" s="106" t="s">
        <v>1087</v>
      </c>
      <c r="AS4739" s="106">
        <v>2670</v>
      </c>
    </row>
    <row r="4740" spans="40:45" x14ac:dyDescent="0.25">
      <c r="AN4740" s="106" t="s">
        <v>1140</v>
      </c>
      <c r="AO4740" s="106" t="s">
        <v>1156</v>
      </c>
      <c r="AP4740" s="106" t="s">
        <v>1175</v>
      </c>
      <c r="AQ4740" s="106" t="s">
        <v>1034</v>
      </c>
      <c r="AR4740" s="106" t="s">
        <v>1087</v>
      </c>
      <c r="AS4740" s="106">
        <v>1501</v>
      </c>
    </row>
    <row r="4741" spans="40:45" x14ac:dyDescent="0.25">
      <c r="AN4741" s="106" t="s">
        <v>1140</v>
      </c>
      <c r="AO4741" s="106" t="s">
        <v>1156</v>
      </c>
      <c r="AP4741" s="106" t="s">
        <v>1175</v>
      </c>
      <c r="AQ4741" s="106" t="s">
        <v>1035</v>
      </c>
      <c r="AR4741" s="106" t="s">
        <v>1087</v>
      </c>
      <c r="AS4741" s="106">
        <v>330</v>
      </c>
    </row>
    <row r="4742" spans="40:45" x14ac:dyDescent="0.25">
      <c r="AN4742" s="106" t="s">
        <v>1140</v>
      </c>
      <c r="AO4742" s="106" t="s">
        <v>1156</v>
      </c>
      <c r="AP4742" s="106" t="s">
        <v>1175</v>
      </c>
      <c r="AQ4742" s="106" t="s">
        <v>1036</v>
      </c>
      <c r="AR4742" s="106" t="s">
        <v>1087</v>
      </c>
      <c r="AS4742" s="106">
        <v>261</v>
      </c>
    </row>
    <row r="4743" spans="40:45" x14ac:dyDescent="0.25">
      <c r="AN4743" s="106" t="s">
        <v>1140</v>
      </c>
      <c r="AO4743" s="106" t="s">
        <v>1156</v>
      </c>
      <c r="AP4743" s="106" t="s">
        <v>1175</v>
      </c>
      <c r="AQ4743" s="106" t="s">
        <v>1037</v>
      </c>
      <c r="AR4743" s="106" t="s">
        <v>1087</v>
      </c>
      <c r="AS4743" s="106">
        <v>22</v>
      </c>
    </row>
    <row r="4744" spans="40:45" x14ac:dyDescent="0.25">
      <c r="AN4744" s="106" t="s">
        <v>1140</v>
      </c>
      <c r="AO4744" s="106" t="s">
        <v>1156</v>
      </c>
      <c r="AP4744" s="106" t="s">
        <v>1175</v>
      </c>
      <c r="AQ4744" s="106" t="s">
        <v>1038</v>
      </c>
      <c r="AR4744" s="106" t="s">
        <v>1087</v>
      </c>
      <c r="AS4744" s="106">
        <v>962</v>
      </c>
    </row>
    <row r="4745" spans="40:45" x14ac:dyDescent="0.25">
      <c r="AN4745" s="106" t="s">
        <v>1140</v>
      </c>
      <c r="AO4745" s="106"/>
      <c r="AP4745" s="106"/>
      <c r="AQ4745" s="106" t="s">
        <v>3</v>
      </c>
      <c r="AR4745" s="106" t="s">
        <v>1087</v>
      </c>
      <c r="AS4745" s="106">
        <v>5746</v>
      </c>
    </row>
    <row r="4746" spans="40:45" x14ac:dyDescent="0.25">
      <c r="AN4746" s="106" t="s">
        <v>1140</v>
      </c>
      <c r="AO4746" s="106" t="s">
        <v>1156</v>
      </c>
      <c r="AP4746" s="106" t="s">
        <v>1176</v>
      </c>
      <c r="AQ4746" s="106" t="s">
        <v>1030</v>
      </c>
      <c r="AR4746" s="106" t="s">
        <v>1087</v>
      </c>
      <c r="AS4746" s="106">
        <v>2153</v>
      </c>
    </row>
    <row r="4747" spans="40:45" x14ac:dyDescent="0.25">
      <c r="AN4747" s="106" t="s">
        <v>1140</v>
      </c>
      <c r="AO4747" s="106" t="s">
        <v>1156</v>
      </c>
      <c r="AP4747" s="106" t="s">
        <v>1176</v>
      </c>
      <c r="AQ4747" s="106" t="s">
        <v>1034</v>
      </c>
      <c r="AR4747" s="106" t="s">
        <v>1087</v>
      </c>
      <c r="AS4747" s="106">
        <v>396</v>
      </c>
    </row>
    <row r="4748" spans="40:45" x14ac:dyDescent="0.25">
      <c r="AN4748" s="106" t="s">
        <v>1140</v>
      </c>
      <c r="AO4748" s="106" t="s">
        <v>1156</v>
      </c>
      <c r="AP4748" s="106" t="s">
        <v>1176</v>
      </c>
      <c r="AQ4748" s="106" t="s">
        <v>1036</v>
      </c>
      <c r="AR4748" s="106" t="s">
        <v>1087</v>
      </c>
      <c r="AS4748" s="106">
        <v>19</v>
      </c>
    </row>
    <row r="4749" spans="40:45" x14ac:dyDescent="0.25">
      <c r="AN4749" s="106" t="s">
        <v>1140</v>
      </c>
      <c r="AO4749" s="106" t="s">
        <v>1156</v>
      </c>
      <c r="AP4749" s="106" t="s">
        <v>1176</v>
      </c>
      <c r="AQ4749" s="106" t="s">
        <v>1038</v>
      </c>
      <c r="AR4749" s="106" t="s">
        <v>1087</v>
      </c>
      <c r="AS4749" s="106">
        <v>28</v>
      </c>
    </row>
    <row r="4750" spans="40:45" x14ac:dyDescent="0.25">
      <c r="AN4750" s="106" t="s">
        <v>1140</v>
      </c>
      <c r="AO4750" s="106"/>
      <c r="AP4750" s="106"/>
      <c r="AQ4750" s="106" t="s">
        <v>3</v>
      </c>
      <c r="AR4750" s="106" t="s">
        <v>1087</v>
      </c>
      <c r="AS4750" s="106">
        <v>2595</v>
      </c>
    </row>
    <row r="4751" spans="40:45" x14ac:dyDescent="0.25">
      <c r="AN4751" s="106" t="s">
        <v>1140</v>
      </c>
      <c r="AO4751" s="106" t="s">
        <v>1156</v>
      </c>
      <c r="AP4751" s="106" t="s">
        <v>1177</v>
      </c>
      <c r="AQ4751" s="106" t="s">
        <v>1030</v>
      </c>
      <c r="AR4751" s="106" t="s">
        <v>1087</v>
      </c>
      <c r="AS4751" s="106">
        <v>1610</v>
      </c>
    </row>
    <row r="4752" spans="40:45" x14ac:dyDescent="0.25">
      <c r="AN4752" s="106" t="s">
        <v>1140</v>
      </c>
      <c r="AO4752" s="106" t="s">
        <v>1156</v>
      </c>
      <c r="AP4752" s="106" t="s">
        <v>1177</v>
      </c>
      <c r="AQ4752" s="106" t="s">
        <v>1031</v>
      </c>
      <c r="AR4752" s="106" t="s">
        <v>1087</v>
      </c>
      <c r="AS4752" s="106">
        <v>19</v>
      </c>
    </row>
    <row r="4753" spans="40:45" x14ac:dyDescent="0.25">
      <c r="AN4753" s="106" t="s">
        <v>1140</v>
      </c>
      <c r="AO4753" s="106" t="s">
        <v>1156</v>
      </c>
      <c r="AP4753" s="106" t="s">
        <v>1177</v>
      </c>
      <c r="AQ4753" s="106" t="s">
        <v>1034</v>
      </c>
      <c r="AR4753" s="106" t="s">
        <v>1087</v>
      </c>
      <c r="AS4753" s="106">
        <v>482</v>
      </c>
    </row>
    <row r="4754" spans="40:45" x14ac:dyDescent="0.25">
      <c r="AN4754" s="106" t="s">
        <v>1140</v>
      </c>
      <c r="AO4754" s="106" t="s">
        <v>1156</v>
      </c>
      <c r="AP4754" s="106" t="s">
        <v>1177</v>
      </c>
      <c r="AQ4754" s="106" t="s">
        <v>1035</v>
      </c>
      <c r="AR4754" s="106" t="s">
        <v>1087</v>
      </c>
      <c r="AS4754" s="106">
        <v>1383</v>
      </c>
    </row>
    <row r="4755" spans="40:45" x14ac:dyDescent="0.25">
      <c r="AN4755" s="106" t="s">
        <v>1140</v>
      </c>
      <c r="AO4755" s="106" t="s">
        <v>1156</v>
      </c>
      <c r="AP4755" s="106" t="s">
        <v>1177</v>
      </c>
      <c r="AQ4755" s="106" t="s">
        <v>1038</v>
      </c>
      <c r="AR4755" s="106" t="s">
        <v>1087</v>
      </c>
      <c r="AS4755" s="106">
        <v>1973</v>
      </c>
    </row>
    <row r="4756" spans="40:45" x14ac:dyDescent="0.25">
      <c r="AN4756" s="106" t="s">
        <v>1140</v>
      </c>
      <c r="AO4756" s="106"/>
      <c r="AP4756" s="106"/>
      <c r="AQ4756" s="106" t="s">
        <v>3</v>
      </c>
      <c r="AR4756" s="106" t="s">
        <v>1087</v>
      </c>
      <c r="AS4756" s="106">
        <v>5468</v>
      </c>
    </row>
    <row r="4757" spans="40:45" x14ac:dyDescent="0.25">
      <c r="AN4757" s="106" t="s">
        <v>1140</v>
      </c>
      <c r="AO4757" s="106" t="s">
        <v>1156</v>
      </c>
      <c r="AP4757" s="106" t="s">
        <v>1178</v>
      </c>
      <c r="AQ4757" s="106" t="s">
        <v>1030</v>
      </c>
      <c r="AR4757" s="106" t="s">
        <v>1087</v>
      </c>
      <c r="AS4757" s="106">
        <v>1296</v>
      </c>
    </row>
    <row r="4758" spans="40:45" x14ac:dyDescent="0.25">
      <c r="AN4758" s="106" t="s">
        <v>1140</v>
      </c>
      <c r="AO4758" s="106" t="s">
        <v>1156</v>
      </c>
      <c r="AP4758" s="106" t="s">
        <v>1178</v>
      </c>
      <c r="AQ4758" s="106" t="s">
        <v>1034</v>
      </c>
      <c r="AR4758" s="106" t="s">
        <v>1087</v>
      </c>
      <c r="AS4758" s="106">
        <v>147</v>
      </c>
    </row>
    <row r="4759" spans="40:45" x14ac:dyDescent="0.25">
      <c r="AN4759" s="106" t="s">
        <v>1140</v>
      </c>
      <c r="AO4759" s="106" t="s">
        <v>1156</v>
      </c>
      <c r="AP4759" s="106" t="s">
        <v>1178</v>
      </c>
      <c r="AQ4759" s="106" t="s">
        <v>1038</v>
      </c>
      <c r="AR4759" s="106" t="s">
        <v>1087</v>
      </c>
      <c r="AS4759" s="106">
        <v>4</v>
      </c>
    </row>
    <row r="4760" spans="40:45" x14ac:dyDescent="0.25">
      <c r="AN4760" s="106" t="s">
        <v>1140</v>
      </c>
      <c r="AO4760" s="106"/>
      <c r="AP4760" s="106"/>
      <c r="AQ4760" s="106" t="s">
        <v>3</v>
      </c>
      <c r="AR4760" s="106" t="s">
        <v>1087</v>
      </c>
      <c r="AS4760" s="106">
        <v>1447</v>
      </c>
    </row>
    <row r="4761" spans="40:45" x14ac:dyDescent="0.25">
      <c r="AN4761" s="106" t="s">
        <v>1140</v>
      </c>
      <c r="AO4761" s="106" t="s">
        <v>1159</v>
      </c>
      <c r="AP4761" s="106" t="s">
        <v>907</v>
      </c>
      <c r="AQ4761" s="106" t="s">
        <v>1034</v>
      </c>
      <c r="AR4761" s="106" t="s">
        <v>1087</v>
      </c>
      <c r="AS4761" s="106">
        <v>734</v>
      </c>
    </row>
    <row r="4762" spans="40:45" x14ac:dyDescent="0.25">
      <c r="AN4762" s="106" t="s">
        <v>1140</v>
      </c>
      <c r="AO4762" s="106" t="s">
        <v>1159</v>
      </c>
      <c r="AP4762" s="106" t="s">
        <v>907</v>
      </c>
      <c r="AQ4762" s="106" t="s">
        <v>1037</v>
      </c>
      <c r="AR4762" s="106" t="s">
        <v>1087</v>
      </c>
      <c r="AS4762" s="106">
        <v>15569</v>
      </c>
    </row>
    <row r="4763" spans="40:45" x14ac:dyDescent="0.25">
      <c r="AN4763" s="106" t="s">
        <v>1140</v>
      </c>
      <c r="AO4763" s="106" t="s">
        <v>1159</v>
      </c>
      <c r="AP4763" s="106" t="s">
        <v>907</v>
      </c>
      <c r="AQ4763" s="106" t="s">
        <v>1038</v>
      </c>
      <c r="AR4763" s="106" t="s">
        <v>1087</v>
      </c>
      <c r="AS4763" s="106">
        <v>32268</v>
      </c>
    </row>
    <row r="4764" spans="40:45" x14ac:dyDescent="0.25">
      <c r="AN4764" s="106" t="s">
        <v>1140</v>
      </c>
      <c r="AO4764" s="106"/>
      <c r="AP4764" s="106"/>
      <c r="AQ4764" s="106" t="s">
        <v>3</v>
      </c>
      <c r="AR4764" s="106" t="s">
        <v>1087</v>
      </c>
      <c r="AS4764" s="106">
        <v>48570</v>
      </c>
    </row>
    <row r="4765" spans="40:45" x14ac:dyDescent="0.25">
      <c r="AN4765" s="106" t="s">
        <v>1140</v>
      </c>
      <c r="AO4765" s="106" t="s">
        <v>1159</v>
      </c>
      <c r="AP4765" s="106" t="s">
        <v>1174</v>
      </c>
      <c r="AQ4765" s="106" t="s">
        <v>1034</v>
      </c>
      <c r="AR4765" s="106" t="s">
        <v>1087</v>
      </c>
      <c r="AS4765" s="106">
        <v>110</v>
      </c>
    </row>
    <row r="4766" spans="40:45" x14ac:dyDescent="0.25">
      <c r="AN4766" s="106" t="s">
        <v>1140</v>
      </c>
      <c r="AO4766" s="106" t="s">
        <v>1159</v>
      </c>
      <c r="AP4766" s="106" t="s">
        <v>1174</v>
      </c>
      <c r="AQ4766" s="106" t="s">
        <v>1037</v>
      </c>
      <c r="AR4766" s="106" t="s">
        <v>1087</v>
      </c>
      <c r="AS4766" s="106">
        <v>5707</v>
      </c>
    </row>
    <row r="4767" spans="40:45" x14ac:dyDescent="0.25">
      <c r="AN4767" s="106" t="s">
        <v>1140</v>
      </c>
      <c r="AO4767" s="106" t="s">
        <v>1159</v>
      </c>
      <c r="AP4767" s="106" t="s">
        <v>1174</v>
      </c>
      <c r="AQ4767" s="106" t="s">
        <v>1038</v>
      </c>
      <c r="AR4767" s="106" t="s">
        <v>1087</v>
      </c>
      <c r="AS4767" s="106">
        <v>7756</v>
      </c>
    </row>
    <row r="4768" spans="40:45" x14ac:dyDescent="0.25">
      <c r="AN4768" s="106" t="s">
        <v>1140</v>
      </c>
      <c r="AO4768" s="106"/>
      <c r="AP4768" s="106"/>
      <c r="AQ4768" s="106" t="s">
        <v>3</v>
      </c>
      <c r="AR4768" s="106" t="s">
        <v>1087</v>
      </c>
      <c r="AS4768" s="106">
        <v>13574</v>
      </c>
    </row>
    <row r="4769" spans="40:45" x14ac:dyDescent="0.25">
      <c r="AN4769" s="106" t="s">
        <v>1140</v>
      </c>
      <c r="AO4769" s="106" t="s">
        <v>1159</v>
      </c>
      <c r="AP4769" s="106" t="s">
        <v>1175</v>
      </c>
      <c r="AQ4769" s="106" t="s">
        <v>1034</v>
      </c>
      <c r="AR4769" s="106" t="s">
        <v>1087</v>
      </c>
      <c r="AS4769" s="106">
        <v>624</v>
      </c>
    </row>
    <row r="4770" spans="40:45" x14ac:dyDescent="0.25">
      <c r="AN4770" s="106" t="s">
        <v>1140</v>
      </c>
      <c r="AO4770" s="106" t="s">
        <v>1159</v>
      </c>
      <c r="AP4770" s="106" t="s">
        <v>1175</v>
      </c>
      <c r="AQ4770" s="106" t="s">
        <v>1037</v>
      </c>
      <c r="AR4770" s="106" t="s">
        <v>1087</v>
      </c>
      <c r="AS4770" s="106">
        <v>851</v>
      </c>
    </row>
    <row r="4771" spans="40:45" x14ac:dyDescent="0.25">
      <c r="AN4771" s="106" t="s">
        <v>1140</v>
      </c>
      <c r="AO4771" s="106" t="s">
        <v>1159</v>
      </c>
      <c r="AP4771" s="106" t="s">
        <v>1175</v>
      </c>
      <c r="AQ4771" s="106" t="s">
        <v>1038</v>
      </c>
      <c r="AR4771" s="106" t="s">
        <v>1087</v>
      </c>
      <c r="AS4771" s="106">
        <v>2974</v>
      </c>
    </row>
    <row r="4772" spans="40:45" x14ac:dyDescent="0.25">
      <c r="AN4772" s="106" t="s">
        <v>1140</v>
      </c>
      <c r="AO4772" s="106"/>
      <c r="AP4772" s="106"/>
      <c r="AQ4772" s="106" t="s">
        <v>3</v>
      </c>
      <c r="AR4772" s="106" t="s">
        <v>1087</v>
      </c>
      <c r="AS4772" s="106">
        <v>4449</v>
      </c>
    </row>
    <row r="4773" spans="40:45" x14ac:dyDescent="0.25">
      <c r="AN4773" s="106" t="s">
        <v>1140</v>
      </c>
      <c r="AO4773" s="106" t="s">
        <v>1159</v>
      </c>
      <c r="AP4773" s="106" t="s">
        <v>1176</v>
      </c>
      <c r="AQ4773" s="106" t="s">
        <v>1037</v>
      </c>
      <c r="AR4773" s="106" t="s">
        <v>1087</v>
      </c>
      <c r="AS4773" s="106">
        <v>6815</v>
      </c>
    </row>
    <row r="4774" spans="40:45" x14ac:dyDescent="0.25">
      <c r="AN4774" s="106" t="s">
        <v>1140</v>
      </c>
      <c r="AO4774" s="106" t="s">
        <v>1159</v>
      </c>
      <c r="AP4774" s="106" t="s">
        <v>1176</v>
      </c>
      <c r="AQ4774" s="106" t="s">
        <v>1038</v>
      </c>
      <c r="AR4774" s="106" t="s">
        <v>1087</v>
      </c>
      <c r="AS4774" s="106">
        <v>16411</v>
      </c>
    </row>
    <row r="4775" spans="40:45" x14ac:dyDescent="0.25">
      <c r="AN4775" s="106" t="s">
        <v>1140</v>
      </c>
      <c r="AO4775" s="106"/>
      <c r="AP4775" s="106"/>
      <c r="AQ4775" s="106" t="s">
        <v>3</v>
      </c>
      <c r="AR4775" s="106" t="s">
        <v>1087</v>
      </c>
      <c r="AS4775" s="106">
        <v>23226</v>
      </c>
    </row>
    <row r="4776" spans="40:45" x14ac:dyDescent="0.25">
      <c r="AN4776" s="106" t="s">
        <v>1140</v>
      </c>
      <c r="AO4776" s="106" t="s">
        <v>1159</v>
      </c>
      <c r="AP4776" s="106" t="s">
        <v>1177</v>
      </c>
      <c r="AQ4776" s="106" t="s">
        <v>1037</v>
      </c>
      <c r="AR4776" s="106" t="s">
        <v>1087</v>
      </c>
      <c r="AS4776" s="106">
        <v>1427</v>
      </c>
    </row>
    <row r="4777" spans="40:45" x14ac:dyDescent="0.25">
      <c r="AN4777" s="106" t="s">
        <v>1140</v>
      </c>
      <c r="AO4777" s="106" t="s">
        <v>1159</v>
      </c>
      <c r="AP4777" s="106" t="s">
        <v>1177</v>
      </c>
      <c r="AQ4777" s="106" t="s">
        <v>1038</v>
      </c>
      <c r="AR4777" s="106" t="s">
        <v>1087</v>
      </c>
      <c r="AS4777" s="106">
        <v>3688</v>
      </c>
    </row>
    <row r="4778" spans="40:45" x14ac:dyDescent="0.25">
      <c r="AN4778" s="106" t="s">
        <v>1140</v>
      </c>
      <c r="AO4778" s="106"/>
      <c r="AP4778" s="106"/>
      <c r="AQ4778" s="106" t="s">
        <v>3</v>
      </c>
      <c r="AR4778" s="106" t="s">
        <v>1087</v>
      </c>
      <c r="AS4778" s="106">
        <v>5115</v>
      </c>
    </row>
    <row r="4779" spans="40:45" x14ac:dyDescent="0.25">
      <c r="AN4779" s="106" t="s">
        <v>1140</v>
      </c>
      <c r="AO4779" s="106" t="s">
        <v>1159</v>
      </c>
      <c r="AP4779" s="106" t="s">
        <v>1178</v>
      </c>
      <c r="AQ4779" s="106" t="s">
        <v>1037</v>
      </c>
      <c r="AR4779" s="106" t="s">
        <v>1087</v>
      </c>
      <c r="AS4779" s="106">
        <v>768</v>
      </c>
    </row>
    <row r="4780" spans="40:45" x14ac:dyDescent="0.25">
      <c r="AN4780" s="106" t="s">
        <v>1140</v>
      </c>
      <c r="AO4780" s="106" t="s">
        <v>1159</v>
      </c>
      <c r="AP4780" s="106" t="s">
        <v>1178</v>
      </c>
      <c r="AQ4780" s="106" t="s">
        <v>1038</v>
      </c>
      <c r="AR4780" s="106" t="s">
        <v>1087</v>
      </c>
      <c r="AS4780" s="106">
        <v>1439</v>
      </c>
    </row>
    <row r="4781" spans="40:45" x14ac:dyDescent="0.25">
      <c r="AN4781" s="106" t="s">
        <v>1140</v>
      </c>
      <c r="AO4781" s="106"/>
      <c r="AP4781" s="106"/>
      <c r="AQ4781" s="106" t="s">
        <v>3</v>
      </c>
      <c r="AR4781" s="106" t="s">
        <v>1087</v>
      </c>
      <c r="AS4781" s="106">
        <v>2207</v>
      </c>
    </row>
    <row r="4782" spans="40:45" x14ac:dyDescent="0.25">
      <c r="AN4782" s="106" t="s">
        <v>1140</v>
      </c>
      <c r="AO4782" s="106" t="s">
        <v>1158</v>
      </c>
      <c r="AP4782" s="106" t="s">
        <v>907</v>
      </c>
      <c r="AQ4782" s="106" t="s">
        <v>1030</v>
      </c>
      <c r="AR4782" s="106" t="s">
        <v>1087</v>
      </c>
      <c r="AS4782" s="106">
        <v>3697</v>
      </c>
    </row>
    <row r="4783" spans="40:45" x14ac:dyDescent="0.25">
      <c r="AN4783" s="106" t="s">
        <v>1140</v>
      </c>
      <c r="AO4783" s="106" t="s">
        <v>1158</v>
      </c>
      <c r="AP4783" s="106" t="s">
        <v>907</v>
      </c>
      <c r="AQ4783" s="106" t="s">
        <v>1032</v>
      </c>
      <c r="AR4783" s="106" t="s">
        <v>1087</v>
      </c>
      <c r="AS4783" s="106">
        <v>403</v>
      </c>
    </row>
    <row r="4784" spans="40:45" x14ac:dyDescent="0.25">
      <c r="AN4784" s="106" t="s">
        <v>1140</v>
      </c>
      <c r="AO4784" s="106" t="s">
        <v>1158</v>
      </c>
      <c r="AP4784" s="106" t="s">
        <v>907</v>
      </c>
      <c r="AQ4784" s="106" t="s">
        <v>1033</v>
      </c>
      <c r="AR4784" s="106" t="s">
        <v>1087</v>
      </c>
      <c r="AS4784" s="106">
        <v>200</v>
      </c>
    </row>
    <row r="4785" spans="40:45" x14ac:dyDescent="0.25">
      <c r="AN4785" s="106" t="s">
        <v>1140</v>
      </c>
      <c r="AO4785" s="106" t="s">
        <v>1158</v>
      </c>
      <c r="AP4785" s="106" t="s">
        <v>907</v>
      </c>
      <c r="AQ4785" s="106" t="s">
        <v>1034</v>
      </c>
      <c r="AR4785" s="106" t="s">
        <v>1087</v>
      </c>
      <c r="AS4785" s="106">
        <v>387</v>
      </c>
    </row>
    <row r="4786" spans="40:45" x14ac:dyDescent="0.25">
      <c r="AN4786" s="106" t="s">
        <v>1140</v>
      </c>
      <c r="AO4786" s="106" t="s">
        <v>1158</v>
      </c>
      <c r="AP4786" s="106" t="s">
        <v>907</v>
      </c>
      <c r="AQ4786" s="106" t="s">
        <v>1035</v>
      </c>
      <c r="AR4786" s="106" t="s">
        <v>1087</v>
      </c>
      <c r="AS4786" s="106">
        <v>306</v>
      </c>
    </row>
    <row r="4787" spans="40:45" x14ac:dyDescent="0.25">
      <c r="AN4787" s="106" t="s">
        <v>1140</v>
      </c>
      <c r="AO4787" s="106" t="s">
        <v>1158</v>
      </c>
      <c r="AP4787" s="106" t="s">
        <v>907</v>
      </c>
      <c r="AQ4787" s="106" t="s">
        <v>1038</v>
      </c>
      <c r="AR4787" s="106" t="s">
        <v>1087</v>
      </c>
      <c r="AS4787" s="106">
        <v>21462</v>
      </c>
    </row>
    <row r="4788" spans="40:45" x14ac:dyDescent="0.25">
      <c r="AN4788" s="106" t="s">
        <v>1140</v>
      </c>
      <c r="AO4788" s="106"/>
      <c r="AP4788" s="106"/>
      <c r="AQ4788" s="106" t="s">
        <v>3</v>
      </c>
      <c r="AR4788" s="106" t="s">
        <v>1087</v>
      </c>
      <c r="AS4788" s="106">
        <v>26455</v>
      </c>
    </row>
    <row r="4789" spans="40:45" x14ac:dyDescent="0.25">
      <c r="AN4789" s="106" t="s">
        <v>1140</v>
      </c>
      <c r="AO4789" s="106" t="s">
        <v>1158</v>
      </c>
      <c r="AP4789" s="106" t="s">
        <v>1174</v>
      </c>
      <c r="AQ4789" s="106" t="s">
        <v>1030</v>
      </c>
      <c r="AR4789" s="106" t="s">
        <v>1087</v>
      </c>
      <c r="AS4789" s="106">
        <v>1891</v>
      </c>
    </row>
    <row r="4790" spans="40:45" x14ac:dyDescent="0.25">
      <c r="AN4790" s="106" t="s">
        <v>1140</v>
      </c>
      <c r="AO4790" s="106" t="s">
        <v>1158</v>
      </c>
      <c r="AP4790" s="106" t="s">
        <v>1174</v>
      </c>
      <c r="AQ4790" s="106" t="s">
        <v>1032</v>
      </c>
      <c r="AR4790" s="106" t="s">
        <v>1087</v>
      </c>
      <c r="AS4790" s="106">
        <v>219</v>
      </c>
    </row>
    <row r="4791" spans="40:45" x14ac:dyDescent="0.25">
      <c r="AN4791" s="106" t="s">
        <v>1140</v>
      </c>
      <c r="AO4791" s="106" t="s">
        <v>1158</v>
      </c>
      <c r="AP4791" s="106" t="s">
        <v>1174</v>
      </c>
      <c r="AQ4791" s="106" t="s">
        <v>1033</v>
      </c>
      <c r="AR4791" s="106" t="s">
        <v>1087</v>
      </c>
      <c r="AS4791" s="106">
        <v>200</v>
      </c>
    </row>
    <row r="4792" spans="40:45" x14ac:dyDescent="0.25">
      <c r="AN4792" s="106" t="s">
        <v>1140</v>
      </c>
      <c r="AO4792" s="106" t="s">
        <v>1158</v>
      </c>
      <c r="AP4792" s="106" t="s">
        <v>1174</v>
      </c>
      <c r="AQ4792" s="106" t="s">
        <v>1034</v>
      </c>
      <c r="AR4792" s="106" t="s">
        <v>1087</v>
      </c>
      <c r="AS4792" s="106">
        <v>66</v>
      </c>
    </row>
    <row r="4793" spans="40:45" x14ac:dyDescent="0.25">
      <c r="AN4793" s="106" t="s">
        <v>1140</v>
      </c>
      <c r="AO4793" s="106" t="s">
        <v>1158</v>
      </c>
      <c r="AP4793" s="106" t="s">
        <v>1174</v>
      </c>
      <c r="AQ4793" s="106" t="s">
        <v>1035</v>
      </c>
      <c r="AR4793" s="106" t="s">
        <v>1087</v>
      </c>
      <c r="AS4793" s="106">
        <v>306</v>
      </c>
    </row>
    <row r="4794" spans="40:45" x14ac:dyDescent="0.25">
      <c r="AN4794" s="106" t="s">
        <v>1140</v>
      </c>
      <c r="AO4794" s="106" t="s">
        <v>1158</v>
      </c>
      <c r="AP4794" s="106" t="s">
        <v>1174</v>
      </c>
      <c r="AQ4794" s="106" t="s">
        <v>1038</v>
      </c>
      <c r="AR4794" s="106" t="s">
        <v>1087</v>
      </c>
      <c r="AS4794" s="106">
        <v>20373</v>
      </c>
    </row>
    <row r="4795" spans="40:45" x14ac:dyDescent="0.25">
      <c r="AN4795" s="106" t="s">
        <v>1140</v>
      </c>
      <c r="AO4795" s="106"/>
      <c r="AP4795" s="106"/>
      <c r="AQ4795" s="106" t="s">
        <v>3</v>
      </c>
      <c r="AR4795" s="106" t="s">
        <v>1087</v>
      </c>
      <c r="AS4795" s="106">
        <v>23055</v>
      </c>
    </row>
    <row r="4796" spans="40:45" x14ac:dyDescent="0.25">
      <c r="AN4796" s="106" t="s">
        <v>1140</v>
      </c>
      <c r="AO4796" s="106" t="s">
        <v>1158</v>
      </c>
      <c r="AP4796" s="106" t="s">
        <v>1175</v>
      </c>
      <c r="AQ4796" s="106" t="s">
        <v>1030</v>
      </c>
      <c r="AR4796" s="106" t="s">
        <v>1087</v>
      </c>
      <c r="AS4796" s="106">
        <v>1060</v>
      </c>
    </row>
    <row r="4797" spans="40:45" x14ac:dyDescent="0.25">
      <c r="AN4797" s="106" t="s">
        <v>1140</v>
      </c>
      <c r="AO4797" s="106" t="s">
        <v>1158</v>
      </c>
      <c r="AP4797" s="106" t="s">
        <v>1175</v>
      </c>
      <c r="AQ4797" s="106" t="s">
        <v>1032</v>
      </c>
      <c r="AR4797" s="106" t="s">
        <v>1087</v>
      </c>
      <c r="AS4797" s="106">
        <v>184</v>
      </c>
    </row>
    <row r="4798" spans="40:45" x14ac:dyDescent="0.25">
      <c r="AN4798" s="106" t="s">
        <v>1140</v>
      </c>
      <c r="AO4798" s="106" t="s">
        <v>1158</v>
      </c>
      <c r="AP4798" s="106" t="s">
        <v>1175</v>
      </c>
      <c r="AQ4798" s="106" t="s">
        <v>1034</v>
      </c>
      <c r="AR4798" s="106" t="s">
        <v>1087</v>
      </c>
      <c r="AS4798" s="106">
        <v>320</v>
      </c>
    </row>
    <row r="4799" spans="40:45" x14ac:dyDescent="0.25">
      <c r="AN4799" s="106" t="s">
        <v>1140</v>
      </c>
      <c r="AO4799" s="106" t="s">
        <v>1158</v>
      </c>
      <c r="AP4799" s="106" t="s">
        <v>1175</v>
      </c>
      <c r="AQ4799" s="106" t="s">
        <v>1038</v>
      </c>
      <c r="AR4799" s="106" t="s">
        <v>1087</v>
      </c>
      <c r="AS4799" s="106">
        <v>1085</v>
      </c>
    </row>
    <row r="4800" spans="40:45" x14ac:dyDescent="0.25">
      <c r="AN4800" s="106" t="s">
        <v>1140</v>
      </c>
      <c r="AO4800" s="106"/>
      <c r="AP4800" s="106"/>
      <c r="AQ4800" s="106" t="s">
        <v>3</v>
      </c>
      <c r="AR4800" s="106" t="s">
        <v>1087</v>
      </c>
      <c r="AS4800" s="106">
        <v>2649</v>
      </c>
    </row>
    <row r="4801" spans="40:45" x14ac:dyDescent="0.25">
      <c r="AN4801" s="106" t="s">
        <v>1140</v>
      </c>
      <c r="AO4801" s="106" t="s">
        <v>1158</v>
      </c>
      <c r="AP4801" s="106" t="s">
        <v>1176</v>
      </c>
      <c r="AQ4801" s="106" t="s">
        <v>1030</v>
      </c>
      <c r="AR4801" s="106" t="s">
        <v>1087</v>
      </c>
      <c r="AS4801" s="106">
        <v>8</v>
      </c>
    </row>
    <row r="4802" spans="40:45" x14ac:dyDescent="0.25">
      <c r="AN4802" s="106" t="s">
        <v>1140</v>
      </c>
      <c r="AO4802" s="106"/>
      <c r="AP4802" s="106"/>
      <c r="AQ4802" s="106" t="s">
        <v>3</v>
      </c>
      <c r="AR4802" s="106" t="s">
        <v>1087</v>
      </c>
      <c r="AS4802" s="106">
        <v>8</v>
      </c>
    </row>
    <row r="4803" spans="40:45" x14ac:dyDescent="0.25">
      <c r="AN4803" s="106" t="s">
        <v>1140</v>
      </c>
      <c r="AO4803" s="106" t="s">
        <v>1158</v>
      </c>
      <c r="AP4803" s="106" t="s">
        <v>1178</v>
      </c>
      <c r="AQ4803" s="106" t="s">
        <v>1030</v>
      </c>
      <c r="AR4803" s="106" t="s">
        <v>1087</v>
      </c>
      <c r="AS4803" s="106">
        <v>739</v>
      </c>
    </row>
    <row r="4804" spans="40:45" x14ac:dyDescent="0.25">
      <c r="AN4804" s="106" t="s">
        <v>1140</v>
      </c>
      <c r="AO4804" s="106" t="s">
        <v>1158</v>
      </c>
      <c r="AP4804" s="106" t="s">
        <v>1178</v>
      </c>
      <c r="AQ4804" s="106" t="s">
        <v>1038</v>
      </c>
      <c r="AR4804" s="106" t="s">
        <v>1087</v>
      </c>
      <c r="AS4804" s="106">
        <v>4</v>
      </c>
    </row>
    <row r="4805" spans="40:45" x14ac:dyDescent="0.25">
      <c r="AN4805" s="106" t="s">
        <v>1140</v>
      </c>
      <c r="AO4805" s="106"/>
      <c r="AP4805" s="106"/>
      <c r="AQ4805" s="106" t="s">
        <v>3</v>
      </c>
      <c r="AR4805" s="106" t="s">
        <v>1087</v>
      </c>
      <c r="AS4805" s="106">
        <v>743</v>
      </c>
    </row>
    <row r="4806" spans="40:45" x14ac:dyDescent="0.25">
      <c r="AN4806" s="106" t="s">
        <v>1140</v>
      </c>
      <c r="AO4806" s="106" t="s">
        <v>1171</v>
      </c>
      <c r="AP4806" s="106" t="s">
        <v>907</v>
      </c>
      <c r="AQ4806" s="106" t="s">
        <v>1034</v>
      </c>
      <c r="AR4806" s="106" t="s">
        <v>1087</v>
      </c>
      <c r="AS4806" s="106">
        <v>5026</v>
      </c>
    </row>
    <row r="4807" spans="40:45" x14ac:dyDescent="0.25">
      <c r="AN4807" s="106" t="s">
        <v>1140</v>
      </c>
      <c r="AO4807" s="106" t="s">
        <v>1171</v>
      </c>
      <c r="AP4807" s="106" t="s">
        <v>907</v>
      </c>
      <c r="AQ4807" s="106" t="s">
        <v>1037</v>
      </c>
      <c r="AR4807" s="106" t="s">
        <v>1087</v>
      </c>
      <c r="AS4807" s="106">
        <v>17362</v>
      </c>
    </row>
    <row r="4808" spans="40:45" x14ac:dyDescent="0.25">
      <c r="AN4808" s="106" t="s">
        <v>1140</v>
      </c>
      <c r="AO4808" s="106" t="s">
        <v>1171</v>
      </c>
      <c r="AP4808" s="106" t="s">
        <v>907</v>
      </c>
      <c r="AQ4808" s="106" t="s">
        <v>1038</v>
      </c>
      <c r="AR4808" s="106" t="s">
        <v>1087</v>
      </c>
      <c r="AS4808" s="106">
        <v>4908</v>
      </c>
    </row>
    <row r="4809" spans="40:45" x14ac:dyDescent="0.25">
      <c r="AN4809" s="106" t="s">
        <v>1140</v>
      </c>
      <c r="AO4809" s="106"/>
      <c r="AP4809" s="106"/>
      <c r="AQ4809" s="106" t="s">
        <v>3</v>
      </c>
      <c r="AR4809" s="106" t="s">
        <v>1087</v>
      </c>
      <c r="AS4809" s="106">
        <v>27296</v>
      </c>
    </row>
    <row r="4810" spans="40:45" x14ac:dyDescent="0.25">
      <c r="AN4810" s="106" t="s">
        <v>1140</v>
      </c>
      <c r="AO4810" s="106" t="s">
        <v>1171</v>
      </c>
      <c r="AP4810" s="106" t="s">
        <v>1174</v>
      </c>
      <c r="AQ4810" s="106" t="s">
        <v>1034</v>
      </c>
      <c r="AR4810" s="106" t="s">
        <v>1087</v>
      </c>
      <c r="AS4810" s="106">
        <v>4621</v>
      </c>
    </row>
    <row r="4811" spans="40:45" x14ac:dyDescent="0.25">
      <c r="AN4811" s="106" t="s">
        <v>1140</v>
      </c>
      <c r="AO4811" s="106" t="s">
        <v>1171</v>
      </c>
      <c r="AP4811" s="106" t="s">
        <v>1174</v>
      </c>
      <c r="AQ4811" s="106" t="s">
        <v>1037</v>
      </c>
      <c r="AR4811" s="106" t="s">
        <v>1087</v>
      </c>
      <c r="AS4811" s="106">
        <v>5326</v>
      </c>
    </row>
    <row r="4812" spans="40:45" x14ac:dyDescent="0.25">
      <c r="AN4812" s="106" t="s">
        <v>1140</v>
      </c>
      <c r="AO4812" s="106" t="s">
        <v>1171</v>
      </c>
      <c r="AP4812" s="106" t="s">
        <v>1174</v>
      </c>
      <c r="AQ4812" s="106" t="s">
        <v>1038</v>
      </c>
      <c r="AR4812" s="106" t="s">
        <v>1087</v>
      </c>
      <c r="AS4812" s="106">
        <v>3704</v>
      </c>
    </row>
    <row r="4813" spans="40:45" x14ac:dyDescent="0.25">
      <c r="AN4813" s="106" t="s">
        <v>1140</v>
      </c>
      <c r="AO4813" s="106"/>
      <c r="AP4813" s="106"/>
      <c r="AQ4813" s="106" t="s">
        <v>3</v>
      </c>
      <c r="AR4813" s="106" t="s">
        <v>1087</v>
      </c>
      <c r="AS4813" s="106">
        <v>13652</v>
      </c>
    </row>
    <row r="4814" spans="40:45" x14ac:dyDescent="0.25">
      <c r="AN4814" s="106" t="s">
        <v>1140</v>
      </c>
      <c r="AO4814" s="106" t="s">
        <v>1171</v>
      </c>
      <c r="AP4814" s="106" t="s">
        <v>1175</v>
      </c>
      <c r="AQ4814" s="106" t="s">
        <v>1037</v>
      </c>
      <c r="AR4814" s="106" t="s">
        <v>1087</v>
      </c>
      <c r="AS4814" s="106">
        <v>10834</v>
      </c>
    </row>
    <row r="4815" spans="40:45" x14ac:dyDescent="0.25">
      <c r="AN4815" s="106" t="s">
        <v>1140</v>
      </c>
      <c r="AO4815" s="106" t="s">
        <v>1171</v>
      </c>
      <c r="AP4815" s="106" t="s">
        <v>1175</v>
      </c>
      <c r="AQ4815" s="106" t="s">
        <v>1038</v>
      </c>
      <c r="AR4815" s="106" t="s">
        <v>1087</v>
      </c>
      <c r="AS4815" s="106">
        <v>573</v>
      </c>
    </row>
    <row r="4816" spans="40:45" x14ac:dyDescent="0.25">
      <c r="AN4816" s="106" t="s">
        <v>1140</v>
      </c>
      <c r="AO4816" s="106"/>
      <c r="AP4816" s="106"/>
      <c r="AQ4816" s="106" t="s">
        <v>3</v>
      </c>
      <c r="AR4816" s="106" t="s">
        <v>1087</v>
      </c>
      <c r="AS4816" s="106">
        <v>11407</v>
      </c>
    </row>
    <row r="4817" spans="40:45" x14ac:dyDescent="0.25">
      <c r="AN4817" s="106" t="s">
        <v>1140</v>
      </c>
      <c r="AO4817" s="106" t="s">
        <v>1171</v>
      </c>
      <c r="AP4817" s="106" t="s">
        <v>1176</v>
      </c>
      <c r="AQ4817" s="106" t="s">
        <v>1037</v>
      </c>
      <c r="AR4817" s="106" t="s">
        <v>1087</v>
      </c>
      <c r="AS4817" s="106">
        <v>1131</v>
      </c>
    </row>
    <row r="4818" spans="40:45" x14ac:dyDescent="0.25">
      <c r="AN4818" s="106" t="s">
        <v>1140</v>
      </c>
      <c r="AO4818" s="106" t="s">
        <v>1171</v>
      </c>
      <c r="AP4818" s="106" t="s">
        <v>1176</v>
      </c>
      <c r="AQ4818" s="106" t="s">
        <v>1038</v>
      </c>
      <c r="AR4818" s="106" t="s">
        <v>1087</v>
      </c>
      <c r="AS4818" s="106">
        <v>335</v>
      </c>
    </row>
    <row r="4819" spans="40:45" x14ac:dyDescent="0.25">
      <c r="AN4819" s="106" t="s">
        <v>1140</v>
      </c>
      <c r="AO4819" s="106"/>
      <c r="AP4819" s="106"/>
      <c r="AQ4819" s="106" t="s">
        <v>3</v>
      </c>
      <c r="AR4819" s="106" t="s">
        <v>1087</v>
      </c>
      <c r="AS4819" s="106">
        <v>1466</v>
      </c>
    </row>
    <row r="4820" spans="40:45" x14ac:dyDescent="0.25">
      <c r="AN4820" s="106" t="s">
        <v>1140</v>
      </c>
      <c r="AO4820" s="106" t="s">
        <v>1171</v>
      </c>
      <c r="AP4820" s="106" t="s">
        <v>1177</v>
      </c>
      <c r="AQ4820" s="106" t="s">
        <v>1034</v>
      </c>
      <c r="AR4820" s="106" t="s">
        <v>1087</v>
      </c>
      <c r="AS4820" s="106">
        <v>405</v>
      </c>
    </row>
    <row r="4821" spans="40:45" x14ac:dyDescent="0.25">
      <c r="AN4821" s="106" t="s">
        <v>1140</v>
      </c>
      <c r="AO4821" s="106"/>
      <c r="AP4821" s="106"/>
      <c r="AQ4821" s="106" t="s">
        <v>3</v>
      </c>
      <c r="AR4821" s="106" t="s">
        <v>1087</v>
      </c>
      <c r="AS4821" s="106">
        <v>405</v>
      </c>
    </row>
    <row r="4822" spans="40:45" x14ac:dyDescent="0.25">
      <c r="AN4822" s="106" t="s">
        <v>1140</v>
      </c>
      <c r="AO4822" s="106" t="s">
        <v>1171</v>
      </c>
      <c r="AP4822" s="106" t="s">
        <v>1178</v>
      </c>
      <c r="AQ4822" s="106" t="s">
        <v>1037</v>
      </c>
      <c r="AR4822" s="106" t="s">
        <v>1087</v>
      </c>
      <c r="AS4822" s="106">
        <v>70</v>
      </c>
    </row>
    <row r="4823" spans="40:45" x14ac:dyDescent="0.25">
      <c r="AN4823" s="106" t="s">
        <v>1140</v>
      </c>
      <c r="AO4823" s="106" t="s">
        <v>1171</v>
      </c>
      <c r="AP4823" s="106" t="s">
        <v>1178</v>
      </c>
      <c r="AQ4823" s="106" t="s">
        <v>1038</v>
      </c>
      <c r="AR4823" s="106" t="s">
        <v>1087</v>
      </c>
      <c r="AS4823" s="106">
        <v>296</v>
      </c>
    </row>
    <row r="4824" spans="40:45" x14ac:dyDescent="0.25">
      <c r="AN4824" s="106" t="s">
        <v>1140</v>
      </c>
      <c r="AO4824" s="106"/>
      <c r="AP4824" s="106"/>
      <c r="AQ4824" s="106" t="s">
        <v>3</v>
      </c>
      <c r="AR4824" s="106" t="s">
        <v>1087</v>
      </c>
      <c r="AS4824" s="106">
        <v>366</v>
      </c>
    </row>
    <row r="4825" spans="40:45" x14ac:dyDescent="0.25">
      <c r="AN4825" s="106" t="s">
        <v>1140</v>
      </c>
      <c r="AO4825" s="106" t="s">
        <v>958</v>
      </c>
      <c r="AP4825" s="106" t="s">
        <v>907</v>
      </c>
      <c r="AQ4825" s="106" t="s">
        <v>1031</v>
      </c>
      <c r="AR4825" s="106" t="s">
        <v>1087</v>
      </c>
      <c r="AS4825" s="106">
        <v>188300</v>
      </c>
    </row>
    <row r="4826" spans="40:45" x14ac:dyDescent="0.25">
      <c r="AN4826" s="106" t="s">
        <v>1140</v>
      </c>
      <c r="AO4826" s="106" t="s">
        <v>958</v>
      </c>
      <c r="AP4826" s="106" t="s">
        <v>907</v>
      </c>
      <c r="AQ4826" s="106" t="s">
        <v>1034</v>
      </c>
      <c r="AR4826" s="106" t="s">
        <v>1087</v>
      </c>
      <c r="AS4826" s="106">
        <v>39257</v>
      </c>
    </row>
    <row r="4827" spans="40:45" x14ac:dyDescent="0.25">
      <c r="AN4827" s="106" t="s">
        <v>1140</v>
      </c>
      <c r="AO4827" s="106" t="s">
        <v>958</v>
      </c>
      <c r="AP4827" s="106" t="s">
        <v>907</v>
      </c>
      <c r="AQ4827" s="106" t="s">
        <v>1038</v>
      </c>
      <c r="AR4827" s="106" t="s">
        <v>1087</v>
      </c>
      <c r="AS4827" s="106">
        <v>110</v>
      </c>
    </row>
    <row r="4828" spans="40:45" x14ac:dyDescent="0.25">
      <c r="AN4828" s="106" t="s">
        <v>1140</v>
      </c>
      <c r="AO4828" s="106"/>
      <c r="AP4828" s="106"/>
      <c r="AQ4828" s="106" t="s">
        <v>3</v>
      </c>
      <c r="AR4828" s="106" t="s">
        <v>1087</v>
      </c>
      <c r="AS4828" s="106">
        <v>227667</v>
      </c>
    </row>
    <row r="4829" spans="40:45" x14ac:dyDescent="0.25">
      <c r="AN4829" s="106" t="s">
        <v>1140</v>
      </c>
      <c r="AO4829" s="106" t="s">
        <v>958</v>
      </c>
      <c r="AP4829" s="106" t="s">
        <v>1174</v>
      </c>
      <c r="AQ4829" s="106" t="s">
        <v>1031</v>
      </c>
      <c r="AR4829" s="106" t="s">
        <v>1087</v>
      </c>
      <c r="AS4829" s="106">
        <v>1000</v>
      </c>
    </row>
    <row r="4830" spans="40:45" x14ac:dyDescent="0.25">
      <c r="AN4830" s="106" t="s">
        <v>1140</v>
      </c>
      <c r="AO4830" s="106" t="s">
        <v>958</v>
      </c>
      <c r="AP4830" s="106" t="s">
        <v>1174</v>
      </c>
      <c r="AQ4830" s="106" t="s">
        <v>1034</v>
      </c>
      <c r="AR4830" s="106" t="s">
        <v>1087</v>
      </c>
      <c r="AS4830" s="106">
        <v>22209</v>
      </c>
    </row>
    <row r="4831" spans="40:45" x14ac:dyDescent="0.25">
      <c r="AN4831" s="106" t="s">
        <v>1140</v>
      </c>
      <c r="AO4831" s="106"/>
      <c r="AP4831" s="106"/>
      <c r="AQ4831" s="106" t="s">
        <v>3</v>
      </c>
      <c r="AR4831" s="106" t="s">
        <v>1087</v>
      </c>
      <c r="AS4831" s="106">
        <v>23209</v>
      </c>
    </row>
    <row r="4832" spans="40:45" x14ac:dyDescent="0.25">
      <c r="AN4832" s="106" t="s">
        <v>1140</v>
      </c>
      <c r="AO4832" s="106" t="s">
        <v>958</v>
      </c>
      <c r="AP4832" s="106" t="s">
        <v>1175</v>
      </c>
      <c r="AQ4832" s="106" t="s">
        <v>1031</v>
      </c>
      <c r="AR4832" s="106" t="s">
        <v>1087</v>
      </c>
      <c r="AS4832" s="106">
        <v>26424</v>
      </c>
    </row>
    <row r="4833" spans="40:45" x14ac:dyDescent="0.25">
      <c r="AN4833" s="106" t="s">
        <v>1140</v>
      </c>
      <c r="AO4833" s="106" t="s">
        <v>958</v>
      </c>
      <c r="AP4833" s="106" t="s">
        <v>1175</v>
      </c>
      <c r="AQ4833" s="106" t="s">
        <v>1034</v>
      </c>
      <c r="AR4833" s="106" t="s">
        <v>1087</v>
      </c>
      <c r="AS4833" s="106">
        <v>16719</v>
      </c>
    </row>
    <row r="4834" spans="40:45" x14ac:dyDescent="0.25">
      <c r="AN4834" s="106" t="s">
        <v>1140</v>
      </c>
      <c r="AO4834" s="106"/>
      <c r="AP4834" s="106"/>
      <c r="AQ4834" s="106" t="s">
        <v>3</v>
      </c>
      <c r="AR4834" s="106" t="s">
        <v>1087</v>
      </c>
      <c r="AS4834" s="106">
        <v>43144</v>
      </c>
    </row>
    <row r="4835" spans="40:45" x14ac:dyDescent="0.25">
      <c r="AN4835" s="106" t="s">
        <v>1140</v>
      </c>
      <c r="AO4835" s="106" t="s">
        <v>958</v>
      </c>
      <c r="AP4835" s="106" t="s">
        <v>1176</v>
      </c>
      <c r="AQ4835" s="106" t="s">
        <v>1031</v>
      </c>
      <c r="AR4835" s="106" t="s">
        <v>1087</v>
      </c>
      <c r="AS4835" s="106">
        <v>120555</v>
      </c>
    </row>
    <row r="4836" spans="40:45" x14ac:dyDescent="0.25">
      <c r="AN4836" s="106" t="s">
        <v>1140</v>
      </c>
      <c r="AO4836" s="106" t="s">
        <v>958</v>
      </c>
      <c r="AP4836" s="106" t="s">
        <v>1176</v>
      </c>
      <c r="AQ4836" s="106" t="s">
        <v>1034</v>
      </c>
      <c r="AR4836" s="106" t="s">
        <v>1087</v>
      </c>
      <c r="AS4836" s="106">
        <v>118</v>
      </c>
    </row>
    <row r="4837" spans="40:45" x14ac:dyDescent="0.25">
      <c r="AN4837" s="106" t="s">
        <v>1140</v>
      </c>
      <c r="AO4837" s="106" t="s">
        <v>958</v>
      </c>
      <c r="AP4837" s="106" t="s">
        <v>1176</v>
      </c>
      <c r="AQ4837" s="106" t="s">
        <v>1038</v>
      </c>
      <c r="AR4837" s="106" t="s">
        <v>1087</v>
      </c>
      <c r="AS4837" s="106">
        <v>110</v>
      </c>
    </row>
    <row r="4838" spans="40:45" x14ac:dyDescent="0.25">
      <c r="AN4838" s="106" t="s">
        <v>1140</v>
      </c>
      <c r="AO4838" s="106"/>
      <c r="AP4838" s="106"/>
      <c r="AQ4838" s="106" t="s">
        <v>3</v>
      </c>
      <c r="AR4838" s="106" t="s">
        <v>1087</v>
      </c>
      <c r="AS4838" s="106">
        <v>120782</v>
      </c>
    </row>
    <row r="4839" spans="40:45" x14ac:dyDescent="0.25">
      <c r="AN4839" s="106" t="s">
        <v>1140</v>
      </c>
      <c r="AO4839" s="106" t="s">
        <v>958</v>
      </c>
      <c r="AP4839" s="106" t="s">
        <v>1177</v>
      </c>
      <c r="AQ4839" s="106" t="s">
        <v>1031</v>
      </c>
      <c r="AR4839" s="106" t="s">
        <v>1087</v>
      </c>
      <c r="AS4839" s="106">
        <v>39155</v>
      </c>
    </row>
    <row r="4840" spans="40:45" x14ac:dyDescent="0.25">
      <c r="AN4840" s="106" t="s">
        <v>1140</v>
      </c>
      <c r="AO4840" s="106" t="s">
        <v>958</v>
      </c>
      <c r="AP4840" s="106" t="s">
        <v>1177</v>
      </c>
      <c r="AQ4840" s="106" t="s">
        <v>1034</v>
      </c>
      <c r="AR4840" s="106" t="s">
        <v>1087</v>
      </c>
      <c r="AS4840" s="106">
        <v>211</v>
      </c>
    </row>
    <row r="4841" spans="40:45" x14ac:dyDescent="0.25">
      <c r="AN4841" s="106" t="s">
        <v>1140</v>
      </c>
      <c r="AO4841" s="106"/>
      <c r="AP4841" s="106"/>
      <c r="AQ4841" s="106" t="s">
        <v>3</v>
      </c>
      <c r="AR4841" s="106" t="s">
        <v>1087</v>
      </c>
      <c r="AS4841" s="106">
        <v>39366</v>
      </c>
    </row>
    <row r="4842" spans="40:45" x14ac:dyDescent="0.25">
      <c r="AN4842" s="106" t="s">
        <v>1140</v>
      </c>
      <c r="AO4842" s="106" t="s">
        <v>958</v>
      </c>
      <c r="AP4842" s="106" t="s">
        <v>1178</v>
      </c>
      <c r="AQ4842" s="106" t="s">
        <v>1031</v>
      </c>
      <c r="AR4842" s="106" t="s">
        <v>1087</v>
      </c>
      <c r="AS4842" s="106">
        <v>1166</v>
      </c>
    </row>
    <row r="4843" spans="40:45" x14ac:dyDescent="0.25">
      <c r="AN4843" s="106" t="s">
        <v>1140</v>
      </c>
      <c r="AO4843" s="106"/>
      <c r="AP4843" s="106"/>
      <c r="AQ4843" s="106" t="s">
        <v>3</v>
      </c>
      <c r="AR4843" s="106" t="s">
        <v>1087</v>
      </c>
      <c r="AS4843" s="106">
        <v>1166</v>
      </c>
    </row>
    <row r="4844" spans="40:45" x14ac:dyDescent="0.25">
      <c r="AN4844" s="106" t="s">
        <v>1155</v>
      </c>
      <c r="AO4844" s="106" t="s">
        <v>1040</v>
      </c>
      <c r="AP4844" s="106"/>
      <c r="AQ4844" s="106" t="s">
        <v>1030</v>
      </c>
      <c r="AR4844" s="106" t="s">
        <v>1087</v>
      </c>
      <c r="AS4844" s="106">
        <v>585</v>
      </c>
    </row>
    <row r="4845" spans="40:45" x14ac:dyDescent="0.25">
      <c r="AN4845" s="106" t="s">
        <v>1155</v>
      </c>
      <c r="AO4845" s="106" t="s">
        <v>1040</v>
      </c>
      <c r="AP4845" s="106"/>
      <c r="AQ4845" s="106" t="s">
        <v>1031</v>
      </c>
      <c r="AR4845" s="106" t="s">
        <v>1087</v>
      </c>
      <c r="AS4845" s="106">
        <v>1890</v>
      </c>
    </row>
    <row r="4846" spans="40:45" x14ac:dyDescent="0.25">
      <c r="AN4846" s="106" t="s">
        <v>1155</v>
      </c>
      <c r="AO4846" s="106" t="s">
        <v>1040</v>
      </c>
      <c r="AP4846" s="106"/>
      <c r="AQ4846" s="106" t="s">
        <v>1034</v>
      </c>
      <c r="AR4846" s="106" t="s">
        <v>1087</v>
      </c>
      <c r="AS4846" s="106">
        <v>13344</v>
      </c>
    </row>
    <row r="4847" spans="40:45" x14ac:dyDescent="0.25">
      <c r="AN4847" s="106" t="s">
        <v>1155</v>
      </c>
      <c r="AO4847" s="106" t="s">
        <v>1040</v>
      </c>
      <c r="AP4847" s="106"/>
      <c r="AQ4847" s="106" t="s">
        <v>1035</v>
      </c>
      <c r="AR4847" s="106" t="s">
        <v>1087</v>
      </c>
      <c r="AS4847" s="106">
        <v>6</v>
      </c>
    </row>
    <row r="4848" spans="40:45" x14ac:dyDescent="0.25">
      <c r="AN4848" s="106" t="s">
        <v>1155</v>
      </c>
      <c r="AO4848" s="106" t="s">
        <v>1040</v>
      </c>
      <c r="AP4848" s="106"/>
      <c r="AQ4848" s="106" t="s">
        <v>1037</v>
      </c>
      <c r="AR4848" s="106" t="s">
        <v>1087</v>
      </c>
      <c r="AS4848" s="106">
        <v>34151</v>
      </c>
    </row>
    <row r="4849" spans="40:45" x14ac:dyDescent="0.25">
      <c r="AN4849" s="106" t="s">
        <v>1155</v>
      </c>
      <c r="AO4849" s="106" t="s">
        <v>1040</v>
      </c>
      <c r="AP4849" s="106"/>
      <c r="AQ4849" s="106" t="s">
        <v>1038</v>
      </c>
      <c r="AR4849" s="106" t="s">
        <v>1087</v>
      </c>
      <c r="AS4849" s="106">
        <v>82122</v>
      </c>
    </row>
    <row r="4850" spans="40:45" x14ac:dyDescent="0.25">
      <c r="AN4850" s="106" t="s">
        <v>1155</v>
      </c>
      <c r="AO4850" s="106"/>
      <c r="AP4850" s="106"/>
      <c r="AQ4850" s="106" t="s">
        <v>3</v>
      </c>
      <c r="AR4850" s="106" t="s">
        <v>1087</v>
      </c>
      <c r="AS4850" s="106">
        <v>132098</v>
      </c>
    </row>
    <row r="4851" spans="40:45" x14ac:dyDescent="0.25">
      <c r="AN4851" s="106" t="s">
        <v>1155</v>
      </c>
      <c r="AO4851" s="106" t="s">
        <v>1174</v>
      </c>
      <c r="AP4851" s="106"/>
      <c r="AQ4851" s="106" t="s">
        <v>1031</v>
      </c>
      <c r="AR4851" s="106" t="s">
        <v>1087</v>
      </c>
      <c r="AS4851" s="106">
        <v>387</v>
      </c>
    </row>
    <row r="4852" spans="40:45" x14ac:dyDescent="0.25">
      <c r="AN4852" s="106" t="s">
        <v>1155</v>
      </c>
      <c r="AO4852" s="106" t="s">
        <v>1174</v>
      </c>
      <c r="AP4852" s="106"/>
      <c r="AQ4852" s="106" t="s">
        <v>1034</v>
      </c>
      <c r="AR4852" s="106" t="s">
        <v>1087</v>
      </c>
      <c r="AS4852" s="106">
        <v>3968</v>
      </c>
    </row>
    <row r="4853" spans="40:45" x14ac:dyDescent="0.25">
      <c r="AN4853" s="106" t="s">
        <v>1155</v>
      </c>
      <c r="AO4853" s="106" t="s">
        <v>1174</v>
      </c>
      <c r="AP4853" s="106"/>
      <c r="AQ4853" s="106" t="s">
        <v>1035</v>
      </c>
      <c r="AR4853" s="106" t="s">
        <v>1087</v>
      </c>
      <c r="AS4853" s="106">
        <v>5</v>
      </c>
    </row>
    <row r="4854" spans="40:45" x14ac:dyDescent="0.25">
      <c r="AN4854" s="106" t="s">
        <v>1155</v>
      </c>
      <c r="AO4854" s="106" t="s">
        <v>1174</v>
      </c>
      <c r="AP4854" s="106"/>
      <c r="AQ4854" s="106" t="s">
        <v>1037</v>
      </c>
      <c r="AR4854" s="106" t="s">
        <v>1087</v>
      </c>
      <c r="AS4854" s="106">
        <v>6753</v>
      </c>
    </row>
    <row r="4855" spans="40:45" x14ac:dyDescent="0.25">
      <c r="AN4855" s="106" t="s">
        <v>1155</v>
      </c>
      <c r="AO4855" s="106" t="s">
        <v>1174</v>
      </c>
      <c r="AP4855" s="106"/>
      <c r="AQ4855" s="106" t="s">
        <v>1038</v>
      </c>
      <c r="AR4855" s="106" t="s">
        <v>1087</v>
      </c>
      <c r="AS4855" s="106">
        <v>32845</v>
      </c>
    </row>
    <row r="4856" spans="40:45" x14ac:dyDescent="0.25">
      <c r="AN4856" s="106" t="s">
        <v>1155</v>
      </c>
      <c r="AO4856" s="106"/>
      <c r="AP4856" s="106"/>
      <c r="AQ4856" s="106" t="s">
        <v>3</v>
      </c>
      <c r="AR4856" s="106" t="s">
        <v>1087</v>
      </c>
      <c r="AS4856" s="106">
        <v>43958</v>
      </c>
    </row>
    <row r="4857" spans="40:45" x14ac:dyDescent="0.25">
      <c r="AN4857" s="106" t="s">
        <v>1155</v>
      </c>
      <c r="AO4857" s="106" t="s">
        <v>1175</v>
      </c>
      <c r="AP4857" s="106"/>
      <c r="AQ4857" s="106" t="s">
        <v>1030</v>
      </c>
      <c r="AR4857" s="106" t="s">
        <v>1087</v>
      </c>
      <c r="AS4857" s="106">
        <v>551</v>
      </c>
    </row>
    <row r="4858" spans="40:45" x14ac:dyDescent="0.25">
      <c r="AN4858" s="106" t="s">
        <v>1155</v>
      </c>
      <c r="AO4858" s="106" t="s">
        <v>1175</v>
      </c>
      <c r="AP4858" s="106"/>
      <c r="AQ4858" s="106" t="s">
        <v>1031</v>
      </c>
      <c r="AR4858" s="106" t="s">
        <v>1087</v>
      </c>
      <c r="AS4858" s="106">
        <v>1272</v>
      </c>
    </row>
    <row r="4859" spans="40:45" x14ac:dyDescent="0.25">
      <c r="AN4859" s="106" t="s">
        <v>1155</v>
      </c>
      <c r="AO4859" s="106" t="s">
        <v>1175</v>
      </c>
      <c r="AP4859" s="106"/>
      <c r="AQ4859" s="106" t="s">
        <v>1034</v>
      </c>
      <c r="AR4859" s="106" t="s">
        <v>1087</v>
      </c>
      <c r="AS4859" s="106">
        <v>1078</v>
      </c>
    </row>
    <row r="4860" spans="40:45" x14ac:dyDescent="0.25">
      <c r="AN4860" s="106" t="s">
        <v>1155</v>
      </c>
      <c r="AO4860" s="106" t="s">
        <v>1175</v>
      </c>
      <c r="AP4860" s="106"/>
      <c r="AQ4860" s="106" t="s">
        <v>1037</v>
      </c>
      <c r="AR4860" s="106" t="s">
        <v>1087</v>
      </c>
      <c r="AS4860" s="106">
        <v>7546</v>
      </c>
    </row>
    <row r="4861" spans="40:45" x14ac:dyDescent="0.25">
      <c r="AN4861" s="106" t="s">
        <v>1155</v>
      </c>
      <c r="AO4861" s="106" t="s">
        <v>1175</v>
      </c>
      <c r="AP4861" s="106"/>
      <c r="AQ4861" s="106" t="s">
        <v>1038</v>
      </c>
      <c r="AR4861" s="106" t="s">
        <v>1087</v>
      </c>
      <c r="AS4861" s="106">
        <v>7683</v>
      </c>
    </row>
    <row r="4862" spans="40:45" x14ac:dyDescent="0.25">
      <c r="AN4862" s="106" t="s">
        <v>1155</v>
      </c>
      <c r="AO4862" s="106"/>
      <c r="AP4862" s="106"/>
      <c r="AQ4862" s="106" t="s">
        <v>3</v>
      </c>
      <c r="AR4862" s="106" t="s">
        <v>1087</v>
      </c>
      <c r="AS4862" s="106">
        <v>18131</v>
      </c>
    </row>
    <row r="4863" spans="40:45" x14ac:dyDescent="0.25">
      <c r="AN4863" s="106" t="s">
        <v>1155</v>
      </c>
      <c r="AO4863" s="106" t="s">
        <v>1176</v>
      </c>
      <c r="AP4863" s="106"/>
      <c r="AQ4863" s="106" t="s">
        <v>1034</v>
      </c>
      <c r="AR4863" s="106" t="s">
        <v>1087</v>
      </c>
      <c r="AS4863" s="106">
        <v>2107</v>
      </c>
    </row>
    <row r="4864" spans="40:45" x14ac:dyDescent="0.25">
      <c r="AN4864" s="106" t="s">
        <v>1155</v>
      </c>
      <c r="AO4864" s="106" t="s">
        <v>1176</v>
      </c>
      <c r="AP4864" s="106"/>
      <c r="AQ4864" s="106" t="s">
        <v>1037</v>
      </c>
      <c r="AR4864" s="106" t="s">
        <v>1087</v>
      </c>
      <c r="AS4864" s="106">
        <v>2706</v>
      </c>
    </row>
    <row r="4865" spans="40:45" x14ac:dyDescent="0.25">
      <c r="AN4865" s="106" t="s">
        <v>1155</v>
      </c>
      <c r="AO4865" s="106" t="s">
        <v>1176</v>
      </c>
      <c r="AP4865" s="106"/>
      <c r="AQ4865" s="106" t="s">
        <v>1038</v>
      </c>
      <c r="AR4865" s="106" t="s">
        <v>1087</v>
      </c>
      <c r="AS4865" s="106">
        <v>5499</v>
      </c>
    </row>
    <row r="4866" spans="40:45" x14ac:dyDescent="0.25">
      <c r="AN4866" s="106" t="s">
        <v>1155</v>
      </c>
      <c r="AO4866" s="106"/>
      <c r="AP4866" s="106"/>
      <c r="AQ4866" s="106" t="s">
        <v>3</v>
      </c>
      <c r="AR4866" s="106" t="s">
        <v>1087</v>
      </c>
      <c r="AS4866" s="106">
        <v>10313</v>
      </c>
    </row>
    <row r="4867" spans="40:45" x14ac:dyDescent="0.25">
      <c r="AN4867" s="106" t="s">
        <v>1155</v>
      </c>
      <c r="AO4867" s="106" t="s">
        <v>1177</v>
      </c>
      <c r="AP4867" s="106"/>
      <c r="AQ4867" s="106" t="s">
        <v>1030</v>
      </c>
      <c r="AR4867" s="106" t="s">
        <v>1087</v>
      </c>
      <c r="AS4867" s="106">
        <v>32</v>
      </c>
    </row>
    <row r="4868" spans="40:45" x14ac:dyDescent="0.25">
      <c r="AN4868" s="106" t="s">
        <v>1155</v>
      </c>
      <c r="AO4868" s="106" t="s">
        <v>1177</v>
      </c>
      <c r="AP4868" s="106"/>
      <c r="AQ4868" s="106" t="s">
        <v>1031</v>
      </c>
      <c r="AR4868" s="106" t="s">
        <v>1087</v>
      </c>
      <c r="AS4868" s="106">
        <v>232</v>
      </c>
    </row>
    <row r="4869" spans="40:45" x14ac:dyDescent="0.25">
      <c r="AN4869" s="106" t="s">
        <v>1155</v>
      </c>
      <c r="AO4869" s="106" t="s">
        <v>1177</v>
      </c>
      <c r="AP4869" s="106"/>
      <c r="AQ4869" s="106" t="s">
        <v>1034</v>
      </c>
      <c r="AR4869" s="106" t="s">
        <v>1087</v>
      </c>
      <c r="AS4869" s="106">
        <v>5842</v>
      </c>
    </row>
    <row r="4870" spans="40:45" x14ac:dyDescent="0.25">
      <c r="AN4870" s="106" t="s">
        <v>1155</v>
      </c>
      <c r="AO4870" s="106" t="s">
        <v>1177</v>
      </c>
      <c r="AP4870" s="106"/>
      <c r="AQ4870" s="106" t="s">
        <v>1037</v>
      </c>
      <c r="AR4870" s="106" t="s">
        <v>1087</v>
      </c>
      <c r="AS4870" s="106">
        <v>14762</v>
      </c>
    </row>
    <row r="4871" spans="40:45" x14ac:dyDescent="0.25">
      <c r="AN4871" s="106" t="s">
        <v>1155</v>
      </c>
      <c r="AO4871" s="106" t="s">
        <v>1177</v>
      </c>
      <c r="AP4871" s="106"/>
      <c r="AQ4871" s="106" t="s">
        <v>1038</v>
      </c>
      <c r="AR4871" s="106" t="s">
        <v>1087</v>
      </c>
      <c r="AS4871" s="106">
        <v>35522</v>
      </c>
    </row>
    <row r="4872" spans="40:45" x14ac:dyDescent="0.25">
      <c r="AN4872" s="106" t="s">
        <v>1155</v>
      </c>
      <c r="AO4872" s="106"/>
      <c r="AP4872" s="106"/>
      <c r="AQ4872" s="106" t="s">
        <v>3</v>
      </c>
      <c r="AR4872" s="106" t="s">
        <v>1087</v>
      </c>
      <c r="AS4872" s="106">
        <v>56389</v>
      </c>
    </row>
    <row r="4873" spans="40:45" x14ac:dyDescent="0.25">
      <c r="AN4873" s="106" t="s">
        <v>1155</v>
      </c>
      <c r="AO4873" s="106" t="s">
        <v>1178</v>
      </c>
      <c r="AP4873" s="106"/>
      <c r="AQ4873" s="106" t="s">
        <v>1030</v>
      </c>
      <c r="AR4873" s="106" t="s">
        <v>1087</v>
      </c>
      <c r="AS4873" s="106">
        <v>2</v>
      </c>
    </row>
    <row r="4874" spans="40:45" x14ac:dyDescent="0.25">
      <c r="AN4874" s="106" t="s">
        <v>1155</v>
      </c>
      <c r="AO4874" s="106" t="s">
        <v>1178</v>
      </c>
      <c r="AP4874" s="106"/>
      <c r="AQ4874" s="106" t="s">
        <v>1034</v>
      </c>
      <c r="AR4874" s="106" t="s">
        <v>1087</v>
      </c>
      <c r="AS4874" s="106">
        <v>349</v>
      </c>
    </row>
    <row r="4875" spans="40:45" x14ac:dyDescent="0.25">
      <c r="AN4875" s="106" t="s">
        <v>1155</v>
      </c>
      <c r="AO4875" s="106" t="s">
        <v>1178</v>
      </c>
      <c r="AP4875" s="106"/>
      <c r="AQ4875" s="106" t="s">
        <v>1035</v>
      </c>
      <c r="AR4875" s="106" t="s">
        <v>1087</v>
      </c>
      <c r="AS4875" s="106">
        <v>1</v>
      </c>
    </row>
    <row r="4876" spans="40:45" x14ac:dyDescent="0.25">
      <c r="AN4876" s="106" t="s">
        <v>1155</v>
      </c>
      <c r="AO4876" s="106" t="s">
        <v>1178</v>
      </c>
      <c r="AP4876" s="106"/>
      <c r="AQ4876" s="106" t="s">
        <v>1037</v>
      </c>
      <c r="AR4876" s="106" t="s">
        <v>1087</v>
      </c>
      <c r="AS4876" s="106">
        <v>2384</v>
      </c>
    </row>
    <row r="4877" spans="40:45" x14ac:dyDescent="0.25">
      <c r="AN4877" s="106" t="s">
        <v>1155</v>
      </c>
      <c r="AO4877" s="106" t="s">
        <v>1178</v>
      </c>
      <c r="AP4877" s="106"/>
      <c r="AQ4877" s="106" t="s">
        <v>1038</v>
      </c>
      <c r="AR4877" s="106" t="s">
        <v>1087</v>
      </c>
      <c r="AS4877" s="106">
        <v>573</v>
      </c>
    </row>
    <row r="4878" spans="40:45" x14ac:dyDescent="0.25">
      <c r="AN4878" s="106" t="s">
        <v>1155</v>
      </c>
      <c r="AO4878" s="106"/>
      <c r="AP4878" s="106"/>
      <c r="AQ4878" s="106" t="s">
        <v>3</v>
      </c>
      <c r="AR4878" s="106" t="s">
        <v>1087</v>
      </c>
      <c r="AS4878" s="106">
        <v>3308</v>
      </c>
    </row>
    <row r="4879" spans="40:45" x14ac:dyDescent="0.25">
      <c r="AN4879" s="106" t="s">
        <v>912</v>
      </c>
      <c r="AO4879" s="106" t="s">
        <v>1040</v>
      </c>
      <c r="AP4879" s="106"/>
      <c r="AQ4879" s="106" t="s">
        <v>1034</v>
      </c>
      <c r="AR4879" s="106" t="s">
        <v>1087</v>
      </c>
      <c r="AS4879" s="106">
        <v>31502</v>
      </c>
    </row>
    <row r="4880" spans="40:45" x14ac:dyDescent="0.25">
      <c r="AN4880" s="106" t="s">
        <v>912</v>
      </c>
      <c r="AO4880" s="106" t="s">
        <v>1040</v>
      </c>
      <c r="AP4880" s="106"/>
      <c r="AQ4880" s="106" t="s">
        <v>1037</v>
      </c>
      <c r="AR4880" s="106" t="s">
        <v>1087</v>
      </c>
      <c r="AS4880" s="106">
        <v>147258</v>
      </c>
    </row>
    <row r="4881" spans="40:45" x14ac:dyDescent="0.25">
      <c r="AN4881" s="106" t="s">
        <v>912</v>
      </c>
      <c r="AO4881" s="106" t="s">
        <v>1040</v>
      </c>
      <c r="AP4881" s="106"/>
      <c r="AQ4881" s="106" t="s">
        <v>1038</v>
      </c>
      <c r="AR4881" s="106" t="s">
        <v>1087</v>
      </c>
      <c r="AS4881" s="106">
        <v>40813</v>
      </c>
    </row>
    <row r="4882" spans="40:45" x14ac:dyDescent="0.25">
      <c r="AN4882" s="106" t="s">
        <v>912</v>
      </c>
      <c r="AO4882" s="106"/>
      <c r="AP4882" s="106"/>
      <c r="AQ4882" s="106" t="s">
        <v>3</v>
      </c>
      <c r="AR4882" s="106" t="s">
        <v>1087</v>
      </c>
      <c r="AS4882" s="106">
        <v>219573</v>
      </c>
    </row>
    <row r="4883" spans="40:45" x14ac:dyDescent="0.25">
      <c r="AN4883" s="106" t="s">
        <v>912</v>
      </c>
      <c r="AO4883" s="106" t="s">
        <v>1174</v>
      </c>
      <c r="AP4883" s="106"/>
      <c r="AQ4883" s="106" t="s">
        <v>1034</v>
      </c>
      <c r="AR4883" s="106" t="s">
        <v>1087</v>
      </c>
      <c r="AS4883" s="106">
        <v>28109</v>
      </c>
    </row>
    <row r="4884" spans="40:45" x14ac:dyDescent="0.25">
      <c r="AN4884" s="106" t="s">
        <v>912</v>
      </c>
      <c r="AO4884" s="106" t="s">
        <v>1174</v>
      </c>
      <c r="AP4884" s="106"/>
      <c r="AQ4884" s="106" t="s">
        <v>1037</v>
      </c>
      <c r="AR4884" s="106" t="s">
        <v>1087</v>
      </c>
      <c r="AS4884" s="106">
        <v>116835</v>
      </c>
    </row>
    <row r="4885" spans="40:45" x14ac:dyDescent="0.25">
      <c r="AN4885" s="106" t="s">
        <v>912</v>
      </c>
      <c r="AO4885" s="106" t="s">
        <v>1174</v>
      </c>
      <c r="AP4885" s="106"/>
      <c r="AQ4885" s="106" t="s">
        <v>1038</v>
      </c>
      <c r="AR4885" s="106" t="s">
        <v>1087</v>
      </c>
      <c r="AS4885" s="106">
        <v>22919</v>
      </c>
    </row>
    <row r="4886" spans="40:45" x14ac:dyDescent="0.25">
      <c r="AN4886" s="106" t="s">
        <v>912</v>
      </c>
      <c r="AO4886" s="106"/>
      <c r="AP4886" s="106"/>
      <c r="AQ4886" s="106" t="s">
        <v>3</v>
      </c>
      <c r="AR4886" s="106" t="s">
        <v>1087</v>
      </c>
      <c r="AS4886" s="106">
        <v>167863</v>
      </c>
    </row>
    <row r="4887" spans="40:45" x14ac:dyDescent="0.25">
      <c r="AN4887" s="106" t="s">
        <v>912</v>
      </c>
      <c r="AO4887" s="106" t="s">
        <v>1175</v>
      </c>
      <c r="AP4887" s="106"/>
      <c r="AQ4887" s="106" t="s">
        <v>1034</v>
      </c>
      <c r="AR4887" s="106" t="s">
        <v>1087</v>
      </c>
      <c r="AS4887" s="106">
        <v>2623</v>
      </c>
    </row>
    <row r="4888" spans="40:45" x14ac:dyDescent="0.25">
      <c r="AN4888" s="106" t="s">
        <v>912</v>
      </c>
      <c r="AO4888" s="106" t="s">
        <v>1175</v>
      </c>
      <c r="AP4888" s="106"/>
      <c r="AQ4888" s="106" t="s">
        <v>1037</v>
      </c>
      <c r="AR4888" s="106" t="s">
        <v>1087</v>
      </c>
      <c r="AS4888" s="106">
        <v>26815</v>
      </c>
    </row>
    <row r="4889" spans="40:45" x14ac:dyDescent="0.25">
      <c r="AN4889" s="106" t="s">
        <v>912</v>
      </c>
      <c r="AO4889" s="106" t="s">
        <v>1175</v>
      </c>
      <c r="AP4889" s="106"/>
      <c r="AQ4889" s="106" t="s">
        <v>1038</v>
      </c>
      <c r="AR4889" s="106" t="s">
        <v>1087</v>
      </c>
      <c r="AS4889" s="106">
        <v>2640</v>
      </c>
    </row>
    <row r="4890" spans="40:45" x14ac:dyDescent="0.25">
      <c r="AN4890" s="106" t="s">
        <v>912</v>
      </c>
      <c r="AO4890" s="106"/>
      <c r="AP4890" s="106"/>
      <c r="AQ4890" s="106" t="s">
        <v>3</v>
      </c>
      <c r="AR4890" s="106" t="s">
        <v>1087</v>
      </c>
      <c r="AS4890" s="106">
        <v>32078</v>
      </c>
    </row>
    <row r="4891" spans="40:45" x14ac:dyDescent="0.25">
      <c r="AN4891" s="106" t="s">
        <v>912</v>
      </c>
      <c r="AO4891" s="106" t="s">
        <v>1176</v>
      </c>
      <c r="AP4891" s="106"/>
      <c r="AQ4891" s="106" t="s">
        <v>1037</v>
      </c>
      <c r="AR4891" s="106" t="s">
        <v>1087</v>
      </c>
      <c r="AS4891" s="106">
        <v>528</v>
      </c>
    </row>
    <row r="4892" spans="40:45" x14ac:dyDescent="0.25">
      <c r="AN4892" s="106" t="s">
        <v>912</v>
      </c>
      <c r="AO4892" s="106" t="s">
        <v>1176</v>
      </c>
      <c r="AP4892" s="106"/>
      <c r="AQ4892" s="106" t="s">
        <v>1038</v>
      </c>
      <c r="AR4892" s="106" t="s">
        <v>1087</v>
      </c>
      <c r="AS4892" s="106">
        <v>15</v>
      </c>
    </row>
    <row r="4893" spans="40:45" x14ac:dyDescent="0.25">
      <c r="AN4893" s="106" t="s">
        <v>912</v>
      </c>
      <c r="AO4893" s="106"/>
      <c r="AP4893" s="106"/>
      <c r="AQ4893" s="106" t="s">
        <v>3</v>
      </c>
      <c r="AR4893" s="106" t="s">
        <v>1087</v>
      </c>
      <c r="AS4893" s="106">
        <v>543</v>
      </c>
    </row>
    <row r="4894" spans="40:45" x14ac:dyDescent="0.25">
      <c r="AN4894" s="106" t="s">
        <v>912</v>
      </c>
      <c r="AO4894" s="106" t="s">
        <v>1177</v>
      </c>
      <c r="AP4894" s="106"/>
      <c r="AQ4894" s="106" t="s">
        <v>1038</v>
      </c>
      <c r="AR4894" s="106" t="s">
        <v>1087</v>
      </c>
      <c r="AS4894" s="106">
        <v>854</v>
      </c>
    </row>
    <row r="4895" spans="40:45" x14ac:dyDescent="0.25">
      <c r="AN4895" s="106" t="s">
        <v>912</v>
      </c>
      <c r="AO4895" s="106"/>
      <c r="AP4895" s="106"/>
      <c r="AQ4895" s="106" t="s">
        <v>3</v>
      </c>
      <c r="AR4895" s="106" t="s">
        <v>1087</v>
      </c>
      <c r="AS4895" s="106">
        <v>854</v>
      </c>
    </row>
    <row r="4896" spans="40:45" x14ac:dyDescent="0.25">
      <c r="AN4896" s="106" t="s">
        <v>912</v>
      </c>
      <c r="AO4896" s="106" t="s">
        <v>1178</v>
      </c>
      <c r="AP4896" s="106"/>
      <c r="AQ4896" s="106" t="s">
        <v>1034</v>
      </c>
      <c r="AR4896" s="106" t="s">
        <v>1087</v>
      </c>
      <c r="AS4896" s="106">
        <v>770</v>
      </c>
    </row>
    <row r="4897" spans="40:45" x14ac:dyDescent="0.25">
      <c r="AN4897" s="106" t="s">
        <v>912</v>
      </c>
      <c r="AO4897" s="106" t="s">
        <v>1178</v>
      </c>
      <c r="AP4897" s="106"/>
      <c r="AQ4897" s="106" t="s">
        <v>1037</v>
      </c>
      <c r="AR4897" s="106" t="s">
        <v>1087</v>
      </c>
      <c r="AS4897" s="106">
        <v>3080</v>
      </c>
    </row>
    <row r="4898" spans="40:45" x14ac:dyDescent="0.25">
      <c r="AN4898" s="106" t="s">
        <v>912</v>
      </c>
      <c r="AO4898" s="106" t="s">
        <v>1178</v>
      </c>
      <c r="AP4898" s="106"/>
      <c r="AQ4898" s="106" t="s">
        <v>1038</v>
      </c>
      <c r="AR4898" s="106" t="s">
        <v>1087</v>
      </c>
      <c r="AS4898" s="106">
        <v>14385</v>
      </c>
    </row>
    <row r="4899" spans="40:45" x14ac:dyDescent="0.25">
      <c r="AN4899" s="106" t="s">
        <v>912</v>
      </c>
      <c r="AO4899" s="106"/>
      <c r="AP4899" s="106"/>
      <c r="AQ4899" s="106" t="s">
        <v>3</v>
      </c>
      <c r="AR4899" s="106" t="s">
        <v>1087</v>
      </c>
      <c r="AS4899" s="106">
        <v>18236</v>
      </c>
    </row>
    <row r="4900" spans="40:45" x14ac:dyDescent="0.25">
      <c r="AN4900" s="106" t="s">
        <v>1170</v>
      </c>
      <c r="AO4900" s="106" t="s">
        <v>1040</v>
      </c>
      <c r="AP4900" s="106"/>
      <c r="AQ4900" s="106" t="s">
        <v>1030</v>
      </c>
      <c r="AR4900" s="106" t="s">
        <v>1087</v>
      </c>
      <c r="AS4900" s="106">
        <v>10624</v>
      </c>
    </row>
    <row r="4901" spans="40:45" x14ac:dyDescent="0.25">
      <c r="AN4901" s="106" t="s">
        <v>1170</v>
      </c>
      <c r="AO4901" s="106" t="s">
        <v>1040</v>
      </c>
      <c r="AP4901" s="106"/>
      <c r="AQ4901" s="106" t="s">
        <v>1031</v>
      </c>
      <c r="AR4901" s="106" t="s">
        <v>1087</v>
      </c>
      <c r="AS4901" s="106">
        <v>269</v>
      </c>
    </row>
    <row r="4902" spans="40:45" x14ac:dyDescent="0.25">
      <c r="AN4902" s="106" t="s">
        <v>1170</v>
      </c>
      <c r="AO4902" s="106" t="s">
        <v>1040</v>
      </c>
      <c r="AP4902" s="106"/>
      <c r="AQ4902" s="106" t="s">
        <v>1034</v>
      </c>
      <c r="AR4902" s="106" t="s">
        <v>1087</v>
      </c>
      <c r="AS4902" s="106">
        <v>2961</v>
      </c>
    </row>
    <row r="4903" spans="40:45" x14ac:dyDescent="0.25">
      <c r="AN4903" s="106" t="s">
        <v>1170</v>
      </c>
      <c r="AO4903" s="106" t="s">
        <v>1040</v>
      </c>
      <c r="AP4903" s="106"/>
      <c r="AQ4903" s="106" t="s">
        <v>1035</v>
      </c>
      <c r="AR4903" s="106" t="s">
        <v>1087</v>
      </c>
      <c r="AS4903" s="106">
        <v>1719</v>
      </c>
    </row>
    <row r="4904" spans="40:45" x14ac:dyDescent="0.25">
      <c r="AN4904" s="106" t="s">
        <v>1170</v>
      </c>
      <c r="AO4904" s="106" t="s">
        <v>1040</v>
      </c>
      <c r="AP4904" s="106"/>
      <c r="AQ4904" s="106" t="s">
        <v>1036</v>
      </c>
      <c r="AR4904" s="106" t="s">
        <v>1087</v>
      </c>
      <c r="AS4904" s="106">
        <v>1560</v>
      </c>
    </row>
    <row r="4905" spans="40:45" x14ac:dyDescent="0.25">
      <c r="AN4905" s="106" t="s">
        <v>1170</v>
      </c>
      <c r="AO4905" s="106" t="s">
        <v>1040</v>
      </c>
      <c r="AP4905" s="106"/>
      <c r="AQ4905" s="106" t="s">
        <v>1037</v>
      </c>
      <c r="AR4905" s="106" t="s">
        <v>1087</v>
      </c>
      <c r="AS4905" s="106">
        <v>22</v>
      </c>
    </row>
    <row r="4906" spans="40:45" x14ac:dyDescent="0.25">
      <c r="AN4906" s="106" t="s">
        <v>1170</v>
      </c>
      <c r="AO4906" s="106" t="s">
        <v>1040</v>
      </c>
      <c r="AP4906" s="106"/>
      <c r="AQ4906" s="106" t="s">
        <v>1038</v>
      </c>
      <c r="AR4906" s="106" t="s">
        <v>1087</v>
      </c>
      <c r="AS4906" s="106">
        <v>3242</v>
      </c>
    </row>
    <row r="4907" spans="40:45" x14ac:dyDescent="0.25">
      <c r="AN4907" s="106" t="s">
        <v>1170</v>
      </c>
      <c r="AO4907" s="106"/>
      <c r="AP4907" s="106"/>
      <c r="AQ4907" s="106" t="s">
        <v>3</v>
      </c>
      <c r="AR4907" s="106" t="s">
        <v>1087</v>
      </c>
      <c r="AS4907" s="106">
        <v>20398</v>
      </c>
    </row>
    <row r="4908" spans="40:45" x14ac:dyDescent="0.25">
      <c r="AN4908" s="106" t="s">
        <v>1170</v>
      </c>
      <c r="AO4908" s="106" t="s">
        <v>1174</v>
      </c>
      <c r="AP4908" s="106"/>
      <c r="AQ4908" s="106" t="s">
        <v>1030</v>
      </c>
      <c r="AR4908" s="106" t="s">
        <v>1087</v>
      </c>
      <c r="AS4908" s="106">
        <v>2896</v>
      </c>
    </row>
    <row r="4909" spans="40:45" x14ac:dyDescent="0.25">
      <c r="AN4909" s="106" t="s">
        <v>1170</v>
      </c>
      <c r="AO4909" s="106" t="s">
        <v>1174</v>
      </c>
      <c r="AP4909" s="106"/>
      <c r="AQ4909" s="106" t="s">
        <v>1031</v>
      </c>
      <c r="AR4909" s="106" t="s">
        <v>1087</v>
      </c>
      <c r="AS4909" s="106">
        <v>250</v>
      </c>
    </row>
    <row r="4910" spans="40:45" x14ac:dyDescent="0.25">
      <c r="AN4910" s="106" t="s">
        <v>1170</v>
      </c>
      <c r="AO4910" s="106" t="s">
        <v>1174</v>
      </c>
      <c r="AP4910" s="106"/>
      <c r="AQ4910" s="106" t="s">
        <v>1034</v>
      </c>
      <c r="AR4910" s="106" t="s">
        <v>1087</v>
      </c>
      <c r="AS4910" s="106">
        <v>435</v>
      </c>
    </row>
    <row r="4911" spans="40:45" x14ac:dyDescent="0.25">
      <c r="AN4911" s="106" t="s">
        <v>1170</v>
      </c>
      <c r="AO4911" s="106" t="s">
        <v>1174</v>
      </c>
      <c r="AP4911" s="106"/>
      <c r="AQ4911" s="106" t="s">
        <v>1035</v>
      </c>
      <c r="AR4911" s="106" t="s">
        <v>1087</v>
      </c>
      <c r="AS4911" s="106">
        <v>6</v>
      </c>
    </row>
    <row r="4912" spans="40:45" x14ac:dyDescent="0.25">
      <c r="AN4912" s="106" t="s">
        <v>1170</v>
      </c>
      <c r="AO4912" s="106" t="s">
        <v>1174</v>
      </c>
      <c r="AP4912" s="106"/>
      <c r="AQ4912" s="106" t="s">
        <v>1036</v>
      </c>
      <c r="AR4912" s="106" t="s">
        <v>1087</v>
      </c>
      <c r="AS4912" s="106">
        <v>1280</v>
      </c>
    </row>
    <row r="4913" spans="40:45" x14ac:dyDescent="0.25">
      <c r="AN4913" s="106" t="s">
        <v>1170</v>
      </c>
      <c r="AO4913" s="106" t="s">
        <v>1174</v>
      </c>
      <c r="AP4913" s="106"/>
      <c r="AQ4913" s="106" t="s">
        <v>1038</v>
      </c>
      <c r="AR4913" s="106" t="s">
        <v>1087</v>
      </c>
      <c r="AS4913" s="106">
        <v>275</v>
      </c>
    </row>
    <row r="4914" spans="40:45" x14ac:dyDescent="0.25">
      <c r="AN4914" s="106" t="s">
        <v>1170</v>
      </c>
      <c r="AO4914" s="106"/>
      <c r="AP4914" s="106"/>
      <c r="AQ4914" s="106" t="s">
        <v>3</v>
      </c>
      <c r="AR4914" s="106" t="s">
        <v>1087</v>
      </c>
      <c r="AS4914" s="106">
        <v>5143</v>
      </c>
    </row>
    <row r="4915" spans="40:45" x14ac:dyDescent="0.25">
      <c r="AN4915" s="106" t="s">
        <v>1170</v>
      </c>
      <c r="AO4915" s="106" t="s">
        <v>1175</v>
      </c>
      <c r="AP4915" s="106"/>
      <c r="AQ4915" s="106" t="s">
        <v>1030</v>
      </c>
      <c r="AR4915" s="106" t="s">
        <v>1087</v>
      </c>
      <c r="AS4915" s="106">
        <v>2670</v>
      </c>
    </row>
    <row r="4916" spans="40:45" x14ac:dyDescent="0.25">
      <c r="AN4916" s="106" t="s">
        <v>1170</v>
      </c>
      <c r="AO4916" s="106" t="s">
        <v>1175</v>
      </c>
      <c r="AP4916" s="106"/>
      <c r="AQ4916" s="106" t="s">
        <v>1034</v>
      </c>
      <c r="AR4916" s="106" t="s">
        <v>1087</v>
      </c>
      <c r="AS4916" s="106">
        <v>1501</v>
      </c>
    </row>
    <row r="4917" spans="40:45" x14ac:dyDescent="0.25">
      <c r="AN4917" s="106" t="s">
        <v>1170</v>
      </c>
      <c r="AO4917" s="106" t="s">
        <v>1175</v>
      </c>
      <c r="AP4917" s="106"/>
      <c r="AQ4917" s="106" t="s">
        <v>1035</v>
      </c>
      <c r="AR4917" s="106" t="s">
        <v>1087</v>
      </c>
      <c r="AS4917" s="106">
        <v>330</v>
      </c>
    </row>
    <row r="4918" spans="40:45" x14ac:dyDescent="0.25">
      <c r="AN4918" s="106" t="s">
        <v>1170</v>
      </c>
      <c r="AO4918" s="106" t="s">
        <v>1175</v>
      </c>
      <c r="AP4918" s="106"/>
      <c r="AQ4918" s="106" t="s">
        <v>1036</v>
      </c>
      <c r="AR4918" s="106" t="s">
        <v>1087</v>
      </c>
      <c r="AS4918" s="106">
        <v>261</v>
      </c>
    </row>
    <row r="4919" spans="40:45" x14ac:dyDescent="0.25">
      <c r="AN4919" s="106" t="s">
        <v>1170</v>
      </c>
      <c r="AO4919" s="106" t="s">
        <v>1175</v>
      </c>
      <c r="AP4919" s="106"/>
      <c r="AQ4919" s="106" t="s">
        <v>1037</v>
      </c>
      <c r="AR4919" s="106" t="s">
        <v>1087</v>
      </c>
      <c r="AS4919" s="106">
        <v>22</v>
      </c>
    </row>
    <row r="4920" spans="40:45" x14ac:dyDescent="0.25">
      <c r="AN4920" s="106" t="s">
        <v>1170</v>
      </c>
      <c r="AO4920" s="106" t="s">
        <v>1175</v>
      </c>
      <c r="AP4920" s="106"/>
      <c r="AQ4920" s="106" t="s">
        <v>1038</v>
      </c>
      <c r="AR4920" s="106" t="s">
        <v>1087</v>
      </c>
      <c r="AS4920" s="106">
        <v>962</v>
      </c>
    </row>
    <row r="4921" spans="40:45" x14ac:dyDescent="0.25">
      <c r="AN4921" s="106" t="s">
        <v>1170</v>
      </c>
      <c r="AO4921" s="106"/>
      <c r="AP4921" s="106"/>
      <c r="AQ4921" s="106" t="s">
        <v>3</v>
      </c>
      <c r="AR4921" s="106" t="s">
        <v>1087</v>
      </c>
      <c r="AS4921" s="106">
        <v>5746</v>
      </c>
    </row>
    <row r="4922" spans="40:45" x14ac:dyDescent="0.25">
      <c r="AN4922" s="106" t="s">
        <v>1170</v>
      </c>
      <c r="AO4922" s="106" t="s">
        <v>1176</v>
      </c>
      <c r="AP4922" s="106"/>
      <c r="AQ4922" s="106" t="s">
        <v>1030</v>
      </c>
      <c r="AR4922" s="106" t="s">
        <v>1087</v>
      </c>
      <c r="AS4922" s="106">
        <v>2153</v>
      </c>
    </row>
    <row r="4923" spans="40:45" x14ac:dyDescent="0.25">
      <c r="AN4923" s="106" t="s">
        <v>1170</v>
      </c>
      <c r="AO4923" s="106" t="s">
        <v>1176</v>
      </c>
      <c r="AP4923" s="106"/>
      <c r="AQ4923" s="106" t="s">
        <v>1034</v>
      </c>
      <c r="AR4923" s="106" t="s">
        <v>1087</v>
      </c>
      <c r="AS4923" s="106">
        <v>396</v>
      </c>
    </row>
    <row r="4924" spans="40:45" x14ac:dyDescent="0.25">
      <c r="AN4924" s="106" t="s">
        <v>1170</v>
      </c>
      <c r="AO4924" s="106" t="s">
        <v>1176</v>
      </c>
      <c r="AP4924" s="106"/>
      <c r="AQ4924" s="106" t="s">
        <v>1036</v>
      </c>
      <c r="AR4924" s="106" t="s">
        <v>1087</v>
      </c>
      <c r="AS4924" s="106">
        <v>19</v>
      </c>
    </row>
    <row r="4925" spans="40:45" x14ac:dyDescent="0.25">
      <c r="AN4925" s="106" t="s">
        <v>1170</v>
      </c>
      <c r="AO4925" s="106" t="s">
        <v>1176</v>
      </c>
      <c r="AP4925" s="106"/>
      <c r="AQ4925" s="106" t="s">
        <v>1038</v>
      </c>
      <c r="AR4925" s="106" t="s">
        <v>1087</v>
      </c>
      <c r="AS4925" s="106">
        <v>28</v>
      </c>
    </row>
    <row r="4926" spans="40:45" x14ac:dyDescent="0.25">
      <c r="AN4926" s="106" t="s">
        <v>1170</v>
      </c>
      <c r="AO4926" s="106"/>
      <c r="AP4926" s="106"/>
      <c r="AQ4926" s="106" t="s">
        <v>3</v>
      </c>
      <c r="AR4926" s="106" t="s">
        <v>1087</v>
      </c>
      <c r="AS4926" s="106">
        <v>2595</v>
      </c>
    </row>
    <row r="4927" spans="40:45" x14ac:dyDescent="0.25">
      <c r="AN4927" s="106" t="s">
        <v>1170</v>
      </c>
      <c r="AO4927" s="106" t="s">
        <v>1177</v>
      </c>
      <c r="AP4927" s="106"/>
      <c r="AQ4927" s="106" t="s">
        <v>1030</v>
      </c>
      <c r="AR4927" s="106" t="s">
        <v>1087</v>
      </c>
      <c r="AS4927" s="106">
        <v>1610</v>
      </c>
    </row>
    <row r="4928" spans="40:45" x14ac:dyDescent="0.25">
      <c r="AN4928" s="106" t="s">
        <v>1170</v>
      </c>
      <c r="AO4928" s="106" t="s">
        <v>1177</v>
      </c>
      <c r="AP4928" s="106"/>
      <c r="AQ4928" s="106" t="s">
        <v>1031</v>
      </c>
      <c r="AR4928" s="106" t="s">
        <v>1087</v>
      </c>
      <c r="AS4928" s="106">
        <v>19</v>
      </c>
    </row>
    <row r="4929" spans="40:45" x14ac:dyDescent="0.25">
      <c r="AN4929" s="106" t="s">
        <v>1170</v>
      </c>
      <c r="AO4929" s="106" t="s">
        <v>1177</v>
      </c>
      <c r="AP4929" s="106"/>
      <c r="AQ4929" s="106" t="s">
        <v>1034</v>
      </c>
      <c r="AR4929" s="106" t="s">
        <v>1087</v>
      </c>
      <c r="AS4929" s="106">
        <v>482</v>
      </c>
    </row>
    <row r="4930" spans="40:45" x14ac:dyDescent="0.25">
      <c r="AN4930" s="106" t="s">
        <v>1170</v>
      </c>
      <c r="AO4930" s="106" t="s">
        <v>1177</v>
      </c>
      <c r="AP4930" s="106"/>
      <c r="AQ4930" s="106" t="s">
        <v>1035</v>
      </c>
      <c r="AR4930" s="106" t="s">
        <v>1087</v>
      </c>
      <c r="AS4930" s="106">
        <v>1383</v>
      </c>
    </row>
    <row r="4931" spans="40:45" x14ac:dyDescent="0.25">
      <c r="AN4931" s="106" t="s">
        <v>1170</v>
      </c>
      <c r="AO4931" s="106" t="s">
        <v>1177</v>
      </c>
      <c r="AP4931" s="106"/>
      <c r="AQ4931" s="106" t="s">
        <v>1038</v>
      </c>
      <c r="AR4931" s="106" t="s">
        <v>1087</v>
      </c>
      <c r="AS4931" s="106">
        <v>1973</v>
      </c>
    </row>
    <row r="4932" spans="40:45" x14ac:dyDescent="0.25">
      <c r="AN4932" s="106" t="s">
        <v>1170</v>
      </c>
      <c r="AO4932" s="106"/>
      <c r="AP4932" s="106"/>
      <c r="AQ4932" s="106" t="s">
        <v>3</v>
      </c>
      <c r="AR4932" s="106" t="s">
        <v>1087</v>
      </c>
      <c r="AS4932" s="106">
        <v>5468</v>
      </c>
    </row>
    <row r="4933" spans="40:45" x14ac:dyDescent="0.25">
      <c r="AN4933" s="106" t="s">
        <v>1170</v>
      </c>
      <c r="AO4933" s="106" t="s">
        <v>1178</v>
      </c>
      <c r="AP4933" s="106"/>
      <c r="AQ4933" s="106" t="s">
        <v>1030</v>
      </c>
      <c r="AR4933" s="106" t="s">
        <v>1087</v>
      </c>
      <c r="AS4933" s="106">
        <v>1296</v>
      </c>
    </row>
    <row r="4934" spans="40:45" x14ac:dyDescent="0.25">
      <c r="AN4934" s="106" t="s">
        <v>1170</v>
      </c>
      <c r="AO4934" s="106" t="s">
        <v>1178</v>
      </c>
      <c r="AP4934" s="106"/>
      <c r="AQ4934" s="106" t="s">
        <v>1034</v>
      </c>
      <c r="AR4934" s="106" t="s">
        <v>1087</v>
      </c>
      <c r="AS4934" s="106">
        <v>147</v>
      </c>
    </row>
    <row r="4935" spans="40:45" x14ac:dyDescent="0.25">
      <c r="AN4935" s="106" t="s">
        <v>1170</v>
      </c>
      <c r="AO4935" s="106" t="s">
        <v>1178</v>
      </c>
      <c r="AP4935" s="106"/>
      <c r="AQ4935" s="106" t="s">
        <v>1038</v>
      </c>
      <c r="AR4935" s="106" t="s">
        <v>1087</v>
      </c>
      <c r="AS4935" s="106">
        <v>4</v>
      </c>
    </row>
    <row r="4936" spans="40:45" x14ac:dyDescent="0.25">
      <c r="AN4936" s="106" t="s">
        <v>1170</v>
      </c>
      <c r="AO4936" s="106"/>
      <c r="AP4936" s="106"/>
      <c r="AQ4936" s="106" t="s">
        <v>3</v>
      </c>
      <c r="AR4936" s="106" t="s">
        <v>1087</v>
      </c>
      <c r="AS4936" s="106">
        <v>1447</v>
      </c>
    </row>
    <row r="4937" spans="40:45" x14ac:dyDescent="0.25">
      <c r="AN4937" s="106" t="s">
        <v>1159</v>
      </c>
      <c r="AO4937" s="106" t="s">
        <v>1040</v>
      </c>
      <c r="AP4937" s="106"/>
      <c r="AQ4937" s="106" t="s">
        <v>1034</v>
      </c>
      <c r="AR4937" s="106" t="s">
        <v>1087</v>
      </c>
      <c r="AS4937" s="106">
        <v>734</v>
      </c>
    </row>
    <row r="4938" spans="40:45" x14ac:dyDescent="0.25">
      <c r="AN4938" s="106" t="s">
        <v>1159</v>
      </c>
      <c r="AO4938" s="106" t="s">
        <v>1040</v>
      </c>
      <c r="AP4938" s="106"/>
      <c r="AQ4938" s="106" t="s">
        <v>1037</v>
      </c>
      <c r="AR4938" s="106" t="s">
        <v>1087</v>
      </c>
      <c r="AS4938" s="106">
        <v>15568</v>
      </c>
    </row>
    <row r="4939" spans="40:45" x14ac:dyDescent="0.25">
      <c r="AN4939" s="106" t="s">
        <v>1159</v>
      </c>
      <c r="AO4939" s="106" t="s">
        <v>1040</v>
      </c>
      <c r="AP4939" s="106"/>
      <c r="AQ4939" s="106" t="s">
        <v>1038</v>
      </c>
      <c r="AR4939" s="106" t="s">
        <v>1087</v>
      </c>
      <c r="AS4939" s="106">
        <v>32268</v>
      </c>
    </row>
    <row r="4940" spans="40:45" x14ac:dyDescent="0.25">
      <c r="AN4940" s="106" t="s">
        <v>1159</v>
      </c>
      <c r="AO4940" s="106"/>
      <c r="AP4940" s="106"/>
      <c r="AQ4940" s="106" t="s">
        <v>3</v>
      </c>
      <c r="AR4940" s="106" t="s">
        <v>1087</v>
      </c>
      <c r="AS4940" s="106">
        <v>48570</v>
      </c>
    </row>
    <row r="4941" spans="40:45" x14ac:dyDescent="0.25">
      <c r="AN4941" s="106" t="s">
        <v>1159</v>
      </c>
      <c r="AO4941" s="106" t="s">
        <v>1174</v>
      </c>
      <c r="AP4941" s="106"/>
      <c r="AQ4941" s="106" t="s">
        <v>1034</v>
      </c>
      <c r="AR4941" s="106" t="s">
        <v>1087</v>
      </c>
      <c r="AS4941" s="106">
        <v>110</v>
      </c>
    </row>
    <row r="4942" spans="40:45" x14ac:dyDescent="0.25">
      <c r="AN4942" s="106" t="s">
        <v>1159</v>
      </c>
      <c r="AO4942" s="106" t="s">
        <v>1174</v>
      </c>
      <c r="AP4942" s="106"/>
      <c r="AQ4942" s="106" t="s">
        <v>1037</v>
      </c>
      <c r="AR4942" s="106" t="s">
        <v>1087</v>
      </c>
      <c r="AS4942" s="106">
        <v>5707</v>
      </c>
    </row>
    <row r="4943" spans="40:45" x14ac:dyDescent="0.25">
      <c r="AN4943" s="106" t="s">
        <v>1159</v>
      </c>
      <c r="AO4943" s="106" t="s">
        <v>1174</v>
      </c>
      <c r="AP4943" s="106"/>
      <c r="AQ4943" s="106" t="s">
        <v>1038</v>
      </c>
      <c r="AR4943" s="106" t="s">
        <v>1087</v>
      </c>
      <c r="AS4943" s="106">
        <v>7756</v>
      </c>
    </row>
    <row r="4944" spans="40:45" x14ac:dyDescent="0.25">
      <c r="AN4944" s="106" t="s">
        <v>1159</v>
      </c>
      <c r="AO4944" s="106"/>
      <c r="AP4944" s="106"/>
      <c r="AQ4944" s="106" t="s">
        <v>3</v>
      </c>
      <c r="AR4944" s="106" t="s">
        <v>1087</v>
      </c>
      <c r="AS4944" s="106">
        <v>13574</v>
      </c>
    </row>
    <row r="4945" spans="40:45" x14ac:dyDescent="0.25">
      <c r="AN4945" s="106" t="s">
        <v>1159</v>
      </c>
      <c r="AO4945" s="106" t="s">
        <v>1175</v>
      </c>
      <c r="AP4945" s="106"/>
      <c r="AQ4945" s="106" t="s">
        <v>1034</v>
      </c>
      <c r="AR4945" s="106" t="s">
        <v>1087</v>
      </c>
      <c r="AS4945" s="106">
        <v>624</v>
      </c>
    </row>
    <row r="4946" spans="40:45" x14ac:dyDescent="0.25">
      <c r="AN4946" s="106" t="s">
        <v>1159</v>
      </c>
      <c r="AO4946" s="106" t="s">
        <v>1175</v>
      </c>
      <c r="AP4946" s="106"/>
      <c r="AQ4946" s="106" t="s">
        <v>1037</v>
      </c>
      <c r="AR4946" s="106" t="s">
        <v>1087</v>
      </c>
      <c r="AS4946" s="106">
        <v>851</v>
      </c>
    </row>
    <row r="4947" spans="40:45" x14ac:dyDescent="0.25">
      <c r="AN4947" s="106" t="s">
        <v>1159</v>
      </c>
      <c r="AO4947" s="106" t="s">
        <v>1175</v>
      </c>
      <c r="AP4947" s="106"/>
      <c r="AQ4947" s="106" t="s">
        <v>1038</v>
      </c>
      <c r="AR4947" s="106" t="s">
        <v>1087</v>
      </c>
      <c r="AS4947" s="106">
        <v>2974</v>
      </c>
    </row>
    <row r="4948" spans="40:45" x14ac:dyDescent="0.25">
      <c r="AN4948" s="106" t="s">
        <v>1159</v>
      </c>
      <c r="AO4948" s="106"/>
      <c r="AP4948" s="106"/>
      <c r="AQ4948" s="106" t="s">
        <v>3</v>
      </c>
      <c r="AR4948" s="106" t="s">
        <v>1087</v>
      </c>
      <c r="AS4948" s="106">
        <v>4449</v>
      </c>
    </row>
    <row r="4949" spans="40:45" x14ac:dyDescent="0.25">
      <c r="AN4949" s="106" t="s">
        <v>1159</v>
      </c>
      <c r="AO4949" s="106" t="s">
        <v>1176</v>
      </c>
      <c r="AP4949" s="106"/>
      <c r="AQ4949" s="106" t="s">
        <v>1037</v>
      </c>
      <c r="AR4949" s="106" t="s">
        <v>1087</v>
      </c>
      <c r="AS4949" s="106">
        <v>6815</v>
      </c>
    </row>
    <row r="4950" spans="40:45" x14ac:dyDescent="0.25">
      <c r="AN4950" s="106" t="s">
        <v>1159</v>
      </c>
      <c r="AO4950" s="106" t="s">
        <v>1176</v>
      </c>
      <c r="AP4950" s="106"/>
      <c r="AQ4950" s="106" t="s">
        <v>1038</v>
      </c>
      <c r="AR4950" s="106" t="s">
        <v>1087</v>
      </c>
      <c r="AS4950" s="106">
        <v>16411</v>
      </c>
    </row>
    <row r="4951" spans="40:45" x14ac:dyDescent="0.25">
      <c r="AN4951" s="106" t="s">
        <v>1159</v>
      </c>
      <c r="AO4951" s="106"/>
      <c r="AP4951" s="106"/>
      <c r="AQ4951" s="106" t="s">
        <v>3</v>
      </c>
      <c r="AR4951" s="106" t="s">
        <v>1087</v>
      </c>
      <c r="AS4951" s="106">
        <v>23226</v>
      </c>
    </row>
    <row r="4952" spans="40:45" x14ac:dyDescent="0.25">
      <c r="AN4952" s="106" t="s">
        <v>1159</v>
      </c>
      <c r="AO4952" s="106" t="s">
        <v>1177</v>
      </c>
      <c r="AP4952" s="106"/>
      <c r="AQ4952" s="106" t="s">
        <v>1037</v>
      </c>
      <c r="AR4952" s="106" t="s">
        <v>1087</v>
      </c>
      <c r="AS4952" s="106">
        <v>1427</v>
      </c>
    </row>
    <row r="4953" spans="40:45" x14ac:dyDescent="0.25">
      <c r="AN4953" s="106" t="s">
        <v>1159</v>
      </c>
      <c r="AO4953" s="106" t="s">
        <v>1177</v>
      </c>
      <c r="AP4953" s="106"/>
      <c r="AQ4953" s="106" t="s">
        <v>1038</v>
      </c>
      <c r="AR4953" s="106" t="s">
        <v>1087</v>
      </c>
      <c r="AS4953" s="106">
        <v>3688</v>
      </c>
    </row>
    <row r="4954" spans="40:45" x14ac:dyDescent="0.25">
      <c r="AN4954" s="106" t="s">
        <v>1159</v>
      </c>
      <c r="AO4954" s="106"/>
      <c r="AP4954" s="106"/>
      <c r="AQ4954" s="106" t="s">
        <v>3</v>
      </c>
      <c r="AR4954" s="106" t="s">
        <v>1087</v>
      </c>
      <c r="AS4954" s="106">
        <v>5115</v>
      </c>
    </row>
    <row r="4955" spans="40:45" x14ac:dyDescent="0.25">
      <c r="AN4955" s="106" t="s">
        <v>1159</v>
      </c>
      <c r="AO4955" s="106" t="s">
        <v>1178</v>
      </c>
      <c r="AP4955" s="106"/>
      <c r="AQ4955" s="106" t="s">
        <v>1037</v>
      </c>
      <c r="AR4955" s="106" t="s">
        <v>1087</v>
      </c>
      <c r="AS4955" s="106">
        <v>768</v>
      </c>
    </row>
    <row r="4956" spans="40:45" x14ac:dyDescent="0.25">
      <c r="AN4956" s="106" t="s">
        <v>1159</v>
      </c>
      <c r="AO4956" s="106" t="s">
        <v>1178</v>
      </c>
      <c r="AP4956" s="106"/>
      <c r="AQ4956" s="106" t="s">
        <v>1038</v>
      </c>
      <c r="AR4956" s="106" t="s">
        <v>1087</v>
      </c>
      <c r="AS4956" s="106">
        <v>1439</v>
      </c>
    </row>
    <row r="4957" spans="40:45" x14ac:dyDescent="0.25">
      <c r="AN4957" s="106" t="s">
        <v>1159</v>
      </c>
      <c r="AO4957" s="106"/>
      <c r="AP4957" s="106"/>
      <c r="AQ4957" s="106" t="s">
        <v>3</v>
      </c>
      <c r="AR4957" s="106" t="s">
        <v>1087</v>
      </c>
      <c r="AS4957" s="106">
        <v>2207</v>
      </c>
    </row>
    <row r="4958" spans="40:45" x14ac:dyDescent="0.25">
      <c r="AN4958" s="106" t="s">
        <v>1171</v>
      </c>
      <c r="AO4958" s="106" t="s">
        <v>1040</v>
      </c>
      <c r="AP4958" s="106"/>
      <c r="AQ4958" s="106" t="s">
        <v>1034</v>
      </c>
      <c r="AR4958" s="106" t="s">
        <v>1087</v>
      </c>
      <c r="AS4958" s="106">
        <v>5026</v>
      </c>
    </row>
    <row r="4959" spans="40:45" x14ac:dyDescent="0.25">
      <c r="AN4959" s="106" t="s">
        <v>1171</v>
      </c>
      <c r="AO4959" s="106" t="s">
        <v>1040</v>
      </c>
      <c r="AP4959" s="106"/>
      <c r="AQ4959" s="106" t="s">
        <v>1037</v>
      </c>
      <c r="AR4959" s="106" t="s">
        <v>1087</v>
      </c>
      <c r="AS4959" s="106">
        <v>17362</v>
      </c>
    </row>
    <row r="4960" spans="40:45" x14ac:dyDescent="0.25">
      <c r="AN4960" s="106" t="s">
        <v>1171</v>
      </c>
      <c r="AO4960" s="106" t="s">
        <v>1040</v>
      </c>
      <c r="AP4960" s="106"/>
      <c r="AQ4960" s="106" t="s">
        <v>1038</v>
      </c>
      <c r="AR4960" s="106" t="s">
        <v>1087</v>
      </c>
      <c r="AS4960" s="106">
        <v>4908</v>
      </c>
    </row>
    <row r="4961" spans="40:45" x14ac:dyDescent="0.25">
      <c r="AN4961" s="106" t="s">
        <v>1171</v>
      </c>
      <c r="AO4961" s="106"/>
      <c r="AP4961" s="106"/>
      <c r="AQ4961" s="106" t="s">
        <v>3</v>
      </c>
      <c r="AR4961" s="106" t="s">
        <v>1087</v>
      </c>
      <c r="AS4961" s="106">
        <v>27296</v>
      </c>
    </row>
    <row r="4962" spans="40:45" x14ac:dyDescent="0.25">
      <c r="AN4962" s="106" t="s">
        <v>1171</v>
      </c>
      <c r="AO4962" s="106" t="s">
        <v>1174</v>
      </c>
      <c r="AP4962" s="106"/>
      <c r="AQ4962" s="106" t="s">
        <v>1034</v>
      </c>
      <c r="AR4962" s="106" t="s">
        <v>1087</v>
      </c>
      <c r="AS4962" s="106">
        <v>4621</v>
      </c>
    </row>
    <row r="4963" spans="40:45" x14ac:dyDescent="0.25">
      <c r="AN4963" s="106" t="s">
        <v>1171</v>
      </c>
      <c r="AO4963" s="106" t="s">
        <v>1174</v>
      </c>
      <c r="AP4963" s="106"/>
      <c r="AQ4963" s="106" t="s">
        <v>1037</v>
      </c>
      <c r="AR4963" s="106" t="s">
        <v>1087</v>
      </c>
      <c r="AS4963" s="106">
        <v>5326</v>
      </c>
    </row>
    <row r="4964" spans="40:45" x14ac:dyDescent="0.25">
      <c r="AN4964" s="106" t="s">
        <v>1171</v>
      </c>
      <c r="AO4964" s="106" t="s">
        <v>1174</v>
      </c>
      <c r="AP4964" s="106"/>
      <c r="AQ4964" s="106" t="s">
        <v>1038</v>
      </c>
      <c r="AR4964" s="106" t="s">
        <v>1087</v>
      </c>
      <c r="AS4964" s="106">
        <v>3704</v>
      </c>
    </row>
    <row r="4965" spans="40:45" x14ac:dyDescent="0.25">
      <c r="AN4965" s="106" t="s">
        <v>1171</v>
      </c>
      <c r="AO4965" s="106"/>
      <c r="AP4965" s="106"/>
      <c r="AQ4965" s="106" t="s">
        <v>3</v>
      </c>
      <c r="AR4965" s="106" t="s">
        <v>1087</v>
      </c>
      <c r="AS4965" s="106">
        <v>13652</v>
      </c>
    </row>
    <row r="4966" spans="40:45" x14ac:dyDescent="0.25">
      <c r="AN4966" s="106" t="s">
        <v>1171</v>
      </c>
      <c r="AO4966" s="106" t="s">
        <v>1175</v>
      </c>
      <c r="AP4966" s="106"/>
      <c r="AQ4966" s="106" t="s">
        <v>1037</v>
      </c>
      <c r="AR4966" s="106" t="s">
        <v>1087</v>
      </c>
      <c r="AS4966" s="106">
        <v>10834</v>
      </c>
    </row>
    <row r="4967" spans="40:45" x14ac:dyDescent="0.25">
      <c r="AN4967" s="106" t="s">
        <v>1171</v>
      </c>
      <c r="AO4967" s="106" t="s">
        <v>1175</v>
      </c>
      <c r="AP4967" s="106"/>
      <c r="AQ4967" s="106" t="s">
        <v>1038</v>
      </c>
      <c r="AR4967" s="106" t="s">
        <v>1087</v>
      </c>
      <c r="AS4967" s="106">
        <v>573</v>
      </c>
    </row>
    <row r="4968" spans="40:45" x14ac:dyDescent="0.25">
      <c r="AN4968" s="106" t="s">
        <v>1171</v>
      </c>
      <c r="AO4968" s="106"/>
      <c r="AP4968" s="106"/>
      <c r="AQ4968" s="106" t="s">
        <v>3</v>
      </c>
      <c r="AR4968" s="106" t="s">
        <v>1087</v>
      </c>
      <c r="AS4968" s="106">
        <v>11407</v>
      </c>
    </row>
    <row r="4969" spans="40:45" x14ac:dyDescent="0.25">
      <c r="AN4969" s="106" t="s">
        <v>1171</v>
      </c>
      <c r="AO4969" s="106" t="s">
        <v>1176</v>
      </c>
      <c r="AP4969" s="106"/>
      <c r="AQ4969" s="106" t="s">
        <v>1037</v>
      </c>
      <c r="AR4969" s="106" t="s">
        <v>1087</v>
      </c>
      <c r="AS4969" s="106">
        <v>1131</v>
      </c>
    </row>
    <row r="4970" spans="40:45" x14ac:dyDescent="0.25">
      <c r="AN4970" s="106" t="s">
        <v>1171</v>
      </c>
      <c r="AO4970" s="106" t="s">
        <v>1176</v>
      </c>
      <c r="AP4970" s="106"/>
      <c r="AQ4970" s="106" t="s">
        <v>1038</v>
      </c>
      <c r="AR4970" s="106" t="s">
        <v>1087</v>
      </c>
      <c r="AS4970" s="106">
        <v>335</v>
      </c>
    </row>
    <row r="4971" spans="40:45" x14ac:dyDescent="0.25">
      <c r="AN4971" s="106" t="s">
        <v>1171</v>
      </c>
      <c r="AO4971" s="106"/>
      <c r="AP4971" s="106"/>
      <c r="AQ4971" s="106" t="s">
        <v>3</v>
      </c>
      <c r="AR4971" s="106" t="s">
        <v>1087</v>
      </c>
      <c r="AS4971" s="106">
        <v>1466</v>
      </c>
    </row>
    <row r="4972" spans="40:45" x14ac:dyDescent="0.25">
      <c r="AN4972" s="106" t="s">
        <v>1171</v>
      </c>
      <c r="AO4972" s="106" t="s">
        <v>1177</v>
      </c>
      <c r="AP4972" s="106"/>
      <c r="AQ4972" s="106" t="s">
        <v>1034</v>
      </c>
      <c r="AR4972" s="106" t="s">
        <v>1087</v>
      </c>
      <c r="AS4972" s="106">
        <v>405</v>
      </c>
    </row>
    <row r="4973" spans="40:45" x14ac:dyDescent="0.25">
      <c r="AN4973" s="106" t="s">
        <v>1171</v>
      </c>
      <c r="AO4973" s="106"/>
      <c r="AP4973" s="106"/>
      <c r="AQ4973" s="106" t="s">
        <v>3</v>
      </c>
      <c r="AR4973" s="106" t="s">
        <v>1087</v>
      </c>
      <c r="AS4973" s="106">
        <v>405</v>
      </c>
    </row>
    <row r="4974" spans="40:45" x14ac:dyDescent="0.25">
      <c r="AN4974" s="106" t="s">
        <v>1171</v>
      </c>
      <c r="AO4974" s="106" t="s">
        <v>1178</v>
      </c>
      <c r="AP4974" s="106"/>
      <c r="AQ4974" s="106" t="s">
        <v>1037</v>
      </c>
      <c r="AR4974" s="106" t="s">
        <v>1087</v>
      </c>
      <c r="AS4974" s="106">
        <v>70</v>
      </c>
    </row>
    <row r="4975" spans="40:45" x14ac:dyDescent="0.25">
      <c r="AN4975" s="106" t="s">
        <v>1171</v>
      </c>
      <c r="AO4975" s="106" t="s">
        <v>1178</v>
      </c>
      <c r="AP4975" s="106"/>
      <c r="AQ4975" s="106" t="s">
        <v>1038</v>
      </c>
      <c r="AR4975" s="106" t="s">
        <v>1087</v>
      </c>
      <c r="AS4975" s="106">
        <v>296</v>
      </c>
    </row>
    <row r="4976" spans="40:45" x14ac:dyDescent="0.25">
      <c r="AN4976" s="106" t="s">
        <v>1171</v>
      </c>
      <c r="AO4976" s="106"/>
      <c r="AP4976" s="106"/>
      <c r="AQ4976" s="106" t="s">
        <v>3</v>
      </c>
      <c r="AR4976" s="106" t="s">
        <v>1087</v>
      </c>
      <c r="AS4976" s="106">
        <v>366</v>
      </c>
    </row>
    <row r="4977" spans="40:45" x14ac:dyDescent="0.25">
      <c r="AN4977" s="106" t="s">
        <v>958</v>
      </c>
      <c r="AO4977" s="106" t="s">
        <v>1040</v>
      </c>
      <c r="AP4977" s="106"/>
      <c r="AQ4977" s="106" t="s">
        <v>1031</v>
      </c>
      <c r="AR4977" s="106" t="s">
        <v>1087</v>
      </c>
      <c r="AS4977" s="106">
        <v>188300</v>
      </c>
    </row>
    <row r="4978" spans="40:45" x14ac:dyDescent="0.25">
      <c r="AN4978" s="106" t="s">
        <v>958</v>
      </c>
      <c r="AO4978" s="106" t="s">
        <v>1040</v>
      </c>
      <c r="AP4978" s="106"/>
      <c r="AQ4978" s="106" t="s">
        <v>1034</v>
      </c>
      <c r="AR4978" s="106" t="s">
        <v>1087</v>
      </c>
      <c r="AS4978" s="106">
        <v>39257</v>
      </c>
    </row>
    <row r="4979" spans="40:45" x14ac:dyDescent="0.25">
      <c r="AN4979" s="106" t="s">
        <v>958</v>
      </c>
      <c r="AO4979" s="106" t="s">
        <v>1040</v>
      </c>
      <c r="AP4979" s="106"/>
      <c r="AQ4979" s="106" t="s">
        <v>1038</v>
      </c>
      <c r="AR4979" s="106" t="s">
        <v>1087</v>
      </c>
      <c r="AS4979" s="106">
        <v>110</v>
      </c>
    </row>
    <row r="4980" spans="40:45" x14ac:dyDescent="0.25">
      <c r="AN4980" s="106" t="s">
        <v>958</v>
      </c>
      <c r="AO4980" s="106"/>
      <c r="AP4980" s="106"/>
      <c r="AQ4980" s="106" t="s">
        <v>3</v>
      </c>
      <c r="AR4980" s="106" t="s">
        <v>1087</v>
      </c>
      <c r="AS4980" s="106">
        <v>227667</v>
      </c>
    </row>
    <row r="4981" spans="40:45" x14ac:dyDescent="0.25">
      <c r="AN4981" s="106" t="s">
        <v>958</v>
      </c>
      <c r="AO4981" s="106" t="s">
        <v>1174</v>
      </c>
      <c r="AP4981" s="106"/>
      <c r="AQ4981" s="106" t="s">
        <v>1031</v>
      </c>
      <c r="AR4981" s="106" t="s">
        <v>1087</v>
      </c>
      <c r="AS4981" s="106">
        <v>1000</v>
      </c>
    </row>
    <row r="4982" spans="40:45" x14ac:dyDescent="0.25">
      <c r="AN4982" s="106" t="s">
        <v>958</v>
      </c>
      <c r="AO4982" s="106" t="s">
        <v>1174</v>
      </c>
      <c r="AP4982" s="106"/>
      <c r="AQ4982" s="106" t="s">
        <v>1034</v>
      </c>
      <c r="AR4982" s="106" t="s">
        <v>1087</v>
      </c>
      <c r="AS4982" s="106">
        <v>22209</v>
      </c>
    </row>
    <row r="4983" spans="40:45" x14ac:dyDescent="0.25">
      <c r="AN4983" s="106" t="s">
        <v>958</v>
      </c>
      <c r="AO4983" s="106"/>
      <c r="AP4983" s="106"/>
      <c r="AQ4983" s="106" t="s">
        <v>3</v>
      </c>
      <c r="AR4983" s="106" t="s">
        <v>1087</v>
      </c>
      <c r="AS4983" s="106">
        <v>23209</v>
      </c>
    </row>
    <row r="4984" spans="40:45" x14ac:dyDescent="0.25">
      <c r="AN4984" s="106" t="s">
        <v>958</v>
      </c>
      <c r="AO4984" s="106" t="s">
        <v>1175</v>
      </c>
      <c r="AP4984" s="106"/>
      <c r="AQ4984" s="106" t="s">
        <v>1031</v>
      </c>
      <c r="AR4984" s="106" t="s">
        <v>1087</v>
      </c>
      <c r="AS4984" s="106">
        <v>26424</v>
      </c>
    </row>
    <row r="4985" spans="40:45" x14ac:dyDescent="0.25">
      <c r="AN4985" s="106" t="s">
        <v>958</v>
      </c>
      <c r="AO4985" s="106" t="s">
        <v>1175</v>
      </c>
      <c r="AP4985" s="106"/>
      <c r="AQ4985" s="106" t="s">
        <v>1034</v>
      </c>
      <c r="AR4985" s="106" t="s">
        <v>1087</v>
      </c>
      <c r="AS4985" s="106">
        <v>16719</v>
      </c>
    </row>
    <row r="4986" spans="40:45" x14ac:dyDescent="0.25">
      <c r="AN4986" s="106" t="s">
        <v>958</v>
      </c>
      <c r="AO4986" s="106"/>
      <c r="AP4986" s="106"/>
      <c r="AQ4986" s="106" t="s">
        <v>3</v>
      </c>
      <c r="AR4986" s="106" t="s">
        <v>1087</v>
      </c>
      <c r="AS4986" s="106">
        <v>43144</v>
      </c>
    </row>
    <row r="4987" spans="40:45" x14ac:dyDescent="0.25">
      <c r="AN4987" s="106" t="s">
        <v>958</v>
      </c>
      <c r="AO4987" s="106" t="s">
        <v>1176</v>
      </c>
      <c r="AP4987" s="106"/>
      <c r="AQ4987" s="106" t="s">
        <v>1031</v>
      </c>
      <c r="AR4987" s="106" t="s">
        <v>1087</v>
      </c>
      <c r="AS4987" s="106">
        <v>120555</v>
      </c>
    </row>
    <row r="4988" spans="40:45" x14ac:dyDescent="0.25">
      <c r="AN4988" s="106" t="s">
        <v>958</v>
      </c>
      <c r="AO4988" s="106" t="s">
        <v>1176</v>
      </c>
      <c r="AP4988" s="106"/>
      <c r="AQ4988" s="106" t="s">
        <v>1034</v>
      </c>
      <c r="AR4988" s="106" t="s">
        <v>1087</v>
      </c>
      <c r="AS4988" s="106">
        <v>118</v>
      </c>
    </row>
    <row r="4989" spans="40:45" x14ac:dyDescent="0.25">
      <c r="AN4989" s="106" t="s">
        <v>958</v>
      </c>
      <c r="AO4989" s="106" t="s">
        <v>1176</v>
      </c>
      <c r="AP4989" s="106"/>
      <c r="AQ4989" s="106" t="s">
        <v>1038</v>
      </c>
      <c r="AR4989" s="106" t="s">
        <v>1087</v>
      </c>
      <c r="AS4989" s="106">
        <v>110</v>
      </c>
    </row>
    <row r="4990" spans="40:45" x14ac:dyDescent="0.25">
      <c r="AN4990" s="106" t="s">
        <v>958</v>
      </c>
      <c r="AO4990" s="106"/>
      <c r="AP4990" s="106"/>
      <c r="AQ4990" s="106" t="s">
        <v>3</v>
      </c>
      <c r="AR4990" s="106" t="s">
        <v>1087</v>
      </c>
      <c r="AS4990" s="106">
        <v>120782</v>
      </c>
    </row>
    <row r="4991" spans="40:45" x14ac:dyDescent="0.25">
      <c r="AN4991" s="106" t="s">
        <v>958</v>
      </c>
      <c r="AO4991" s="106" t="s">
        <v>1177</v>
      </c>
      <c r="AP4991" s="106"/>
      <c r="AQ4991" s="106" t="s">
        <v>1031</v>
      </c>
      <c r="AR4991" s="106" t="s">
        <v>1087</v>
      </c>
      <c r="AS4991" s="106">
        <v>39155</v>
      </c>
    </row>
    <row r="4992" spans="40:45" x14ac:dyDescent="0.25">
      <c r="AN4992" s="106" t="s">
        <v>958</v>
      </c>
      <c r="AO4992" s="106" t="s">
        <v>1177</v>
      </c>
      <c r="AP4992" s="106"/>
      <c r="AQ4992" s="106" t="s">
        <v>1034</v>
      </c>
      <c r="AR4992" s="106" t="s">
        <v>1087</v>
      </c>
      <c r="AS4992" s="106">
        <v>211</v>
      </c>
    </row>
    <row r="4993" spans="40:45" x14ac:dyDescent="0.25">
      <c r="AN4993" s="106" t="s">
        <v>958</v>
      </c>
      <c r="AO4993" s="106"/>
      <c r="AP4993" s="106"/>
      <c r="AQ4993" s="106" t="s">
        <v>3</v>
      </c>
      <c r="AR4993" s="106" t="s">
        <v>1087</v>
      </c>
      <c r="AS4993" s="106">
        <v>39366</v>
      </c>
    </row>
    <row r="4994" spans="40:45" x14ac:dyDescent="0.25">
      <c r="AN4994" s="106" t="s">
        <v>958</v>
      </c>
      <c r="AO4994" s="106" t="s">
        <v>1178</v>
      </c>
      <c r="AP4994" s="106"/>
      <c r="AQ4994" s="106" t="s">
        <v>1031</v>
      </c>
      <c r="AR4994" s="106" t="s">
        <v>1087</v>
      </c>
      <c r="AS4994" s="106">
        <v>1166</v>
      </c>
    </row>
    <row r="4995" spans="40:45" x14ac:dyDescent="0.25">
      <c r="AN4995" s="106" t="s">
        <v>958</v>
      </c>
      <c r="AO4995" s="106"/>
      <c r="AP4995" s="106"/>
      <c r="AQ4995" s="106" t="s">
        <v>3</v>
      </c>
      <c r="AR4995" s="106" t="s">
        <v>1087</v>
      </c>
      <c r="AS4995" s="106">
        <v>1166</v>
      </c>
    </row>
    <row r="4996" spans="40:45" x14ac:dyDescent="0.25">
      <c r="AN4996" s="106" t="s">
        <v>1158</v>
      </c>
      <c r="AO4996" s="106" t="s">
        <v>1040</v>
      </c>
      <c r="AP4996" s="106"/>
      <c r="AQ4996" s="106" t="s">
        <v>1030</v>
      </c>
      <c r="AR4996" s="106" t="s">
        <v>1087</v>
      </c>
      <c r="AS4996" s="106">
        <v>3697</v>
      </c>
    </row>
    <row r="4997" spans="40:45" x14ac:dyDescent="0.25">
      <c r="AN4997" s="106" t="s">
        <v>1158</v>
      </c>
      <c r="AO4997" s="106" t="s">
        <v>1040</v>
      </c>
      <c r="AP4997" s="106"/>
      <c r="AQ4997" s="106" t="s">
        <v>1032</v>
      </c>
      <c r="AR4997" s="106" t="s">
        <v>1087</v>
      </c>
      <c r="AS4997" s="106">
        <v>403</v>
      </c>
    </row>
    <row r="4998" spans="40:45" x14ac:dyDescent="0.25">
      <c r="AN4998" s="106" t="s">
        <v>1158</v>
      </c>
      <c r="AO4998" s="106" t="s">
        <v>1040</v>
      </c>
      <c r="AP4998" s="106"/>
      <c r="AQ4998" s="106" t="s">
        <v>1033</v>
      </c>
      <c r="AR4998" s="106" t="s">
        <v>1087</v>
      </c>
      <c r="AS4998" s="106">
        <v>200</v>
      </c>
    </row>
    <row r="4999" spans="40:45" x14ac:dyDescent="0.25">
      <c r="AN4999" s="106" t="s">
        <v>1158</v>
      </c>
      <c r="AO4999" s="106" t="s">
        <v>1040</v>
      </c>
      <c r="AP4999" s="106"/>
      <c r="AQ4999" s="106" t="s">
        <v>1034</v>
      </c>
      <c r="AR4999" s="106" t="s">
        <v>1087</v>
      </c>
      <c r="AS4999" s="106">
        <v>387</v>
      </c>
    </row>
    <row r="5000" spans="40:45" x14ac:dyDescent="0.25">
      <c r="AN5000" s="106" t="s">
        <v>1158</v>
      </c>
      <c r="AO5000" s="106" t="s">
        <v>1040</v>
      </c>
      <c r="AP5000" s="106"/>
      <c r="AQ5000" s="106" t="s">
        <v>1035</v>
      </c>
      <c r="AR5000" s="106" t="s">
        <v>1087</v>
      </c>
      <c r="AS5000" s="106">
        <v>306</v>
      </c>
    </row>
    <row r="5001" spans="40:45" x14ac:dyDescent="0.25">
      <c r="AN5001" s="106" t="s">
        <v>1158</v>
      </c>
      <c r="AO5001" s="106" t="s">
        <v>1040</v>
      </c>
      <c r="AP5001" s="106"/>
      <c r="AQ5001" s="106" t="s">
        <v>1038</v>
      </c>
      <c r="AR5001" s="106" t="s">
        <v>1087</v>
      </c>
      <c r="AS5001" s="106">
        <v>21462</v>
      </c>
    </row>
    <row r="5002" spans="40:45" x14ac:dyDescent="0.25">
      <c r="AN5002" s="106" t="s">
        <v>1158</v>
      </c>
      <c r="AO5002" s="106"/>
      <c r="AP5002" s="106"/>
      <c r="AQ5002" s="106" t="s">
        <v>3</v>
      </c>
      <c r="AR5002" s="106" t="s">
        <v>1087</v>
      </c>
      <c r="AS5002" s="106">
        <v>26455</v>
      </c>
    </row>
    <row r="5003" spans="40:45" x14ac:dyDescent="0.25">
      <c r="AN5003" s="106" t="s">
        <v>1158</v>
      </c>
      <c r="AO5003" s="106" t="s">
        <v>1174</v>
      </c>
      <c r="AP5003" s="106"/>
      <c r="AQ5003" s="106" t="s">
        <v>1030</v>
      </c>
      <c r="AR5003" s="106" t="s">
        <v>1087</v>
      </c>
      <c r="AS5003" s="106">
        <v>1891</v>
      </c>
    </row>
    <row r="5004" spans="40:45" x14ac:dyDescent="0.25">
      <c r="AN5004" s="106" t="s">
        <v>1158</v>
      </c>
      <c r="AO5004" s="106" t="s">
        <v>1174</v>
      </c>
      <c r="AP5004" s="106"/>
      <c r="AQ5004" s="106" t="s">
        <v>1032</v>
      </c>
      <c r="AR5004" s="106" t="s">
        <v>1087</v>
      </c>
      <c r="AS5004" s="106">
        <v>219</v>
      </c>
    </row>
    <row r="5005" spans="40:45" x14ac:dyDescent="0.25">
      <c r="AN5005" s="106" t="s">
        <v>1158</v>
      </c>
      <c r="AO5005" s="106" t="s">
        <v>1174</v>
      </c>
      <c r="AP5005" s="106"/>
      <c r="AQ5005" s="106" t="s">
        <v>1033</v>
      </c>
      <c r="AR5005" s="106" t="s">
        <v>1087</v>
      </c>
      <c r="AS5005" s="106">
        <v>200</v>
      </c>
    </row>
    <row r="5006" spans="40:45" x14ac:dyDescent="0.25">
      <c r="AN5006" s="106" t="s">
        <v>1158</v>
      </c>
      <c r="AO5006" s="106" t="s">
        <v>1174</v>
      </c>
      <c r="AP5006" s="106"/>
      <c r="AQ5006" s="106" t="s">
        <v>1034</v>
      </c>
      <c r="AR5006" s="106" t="s">
        <v>1087</v>
      </c>
      <c r="AS5006" s="106">
        <v>66</v>
      </c>
    </row>
    <row r="5007" spans="40:45" x14ac:dyDescent="0.25">
      <c r="AN5007" s="106" t="s">
        <v>1158</v>
      </c>
      <c r="AO5007" s="106" t="s">
        <v>1174</v>
      </c>
      <c r="AP5007" s="106"/>
      <c r="AQ5007" s="106" t="s">
        <v>1035</v>
      </c>
      <c r="AR5007" s="106" t="s">
        <v>1087</v>
      </c>
      <c r="AS5007" s="106">
        <v>306</v>
      </c>
    </row>
    <row r="5008" spans="40:45" x14ac:dyDescent="0.25">
      <c r="AN5008" s="106" t="s">
        <v>1158</v>
      </c>
      <c r="AO5008" s="106" t="s">
        <v>1174</v>
      </c>
      <c r="AP5008" s="106"/>
      <c r="AQ5008" s="106" t="s">
        <v>1038</v>
      </c>
      <c r="AR5008" s="106" t="s">
        <v>1087</v>
      </c>
      <c r="AS5008" s="106">
        <v>20373</v>
      </c>
    </row>
    <row r="5009" spans="40:45" x14ac:dyDescent="0.25">
      <c r="AN5009" s="106" t="s">
        <v>1158</v>
      </c>
      <c r="AO5009" s="106"/>
      <c r="AP5009" s="106"/>
      <c r="AQ5009" s="106" t="s">
        <v>3</v>
      </c>
      <c r="AR5009" s="106" t="s">
        <v>1087</v>
      </c>
      <c r="AS5009" s="106">
        <v>23055</v>
      </c>
    </row>
    <row r="5010" spans="40:45" x14ac:dyDescent="0.25">
      <c r="AN5010" s="106" t="s">
        <v>1158</v>
      </c>
      <c r="AO5010" s="106" t="s">
        <v>1175</v>
      </c>
      <c r="AP5010" s="106"/>
      <c r="AQ5010" s="106" t="s">
        <v>1030</v>
      </c>
      <c r="AR5010" s="106" t="s">
        <v>1087</v>
      </c>
      <c r="AS5010" s="106">
        <v>1060</v>
      </c>
    </row>
    <row r="5011" spans="40:45" x14ac:dyDescent="0.25">
      <c r="AN5011" s="106" t="s">
        <v>1158</v>
      </c>
      <c r="AO5011" s="106" t="s">
        <v>1175</v>
      </c>
      <c r="AP5011" s="106"/>
      <c r="AQ5011" s="106" t="s">
        <v>1032</v>
      </c>
      <c r="AR5011" s="106" t="s">
        <v>1087</v>
      </c>
      <c r="AS5011" s="106">
        <v>184</v>
      </c>
    </row>
    <row r="5012" spans="40:45" x14ac:dyDescent="0.25">
      <c r="AN5012" s="106" t="s">
        <v>1158</v>
      </c>
      <c r="AO5012" s="106" t="s">
        <v>1175</v>
      </c>
      <c r="AP5012" s="106"/>
      <c r="AQ5012" s="106" t="s">
        <v>1034</v>
      </c>
      <c r="AR5012" s="106" t="s">
        <v>1087</v>
      </c>
      <c r="AS5012" s="106">
        <v>320</v>
      </c>
    </row>
    <row r="5013" spans="40:45" x14ac:dyDescent="0.25">
      <c r="AN5013" s="106" t="s">
        <v>1158</v>
      </c>
      <c r="AO5013" s="106" t="s">
        <v>1175</v>
      </c>
      <c r="AP5013" s="106"/>
      <c r="AQ5013" s="106" t="s">
        <v>1038</v>
      </c>
      <c r="AR5013" s="106" t="s">
        <v>1087</v>
      </c>
      <c r="AS5013" s="106">
        <v>1085</v>
      </c>
    </row>
    <row r="5014" spans="40:45" x14ac:dyDescent="0.25">
      <c r="AN5014" s="106" t="s">
        <v>1158</v>
      </c>
      <c r="AO5014" s="106"/>
      <c r="AP5014" s="106"/>
      <c r="AQ5014" s="106" t="s">
        <v>3</v>
      </c>
      <c r="AR5014" s="106" t="s">
        <v>1087</v>
      </c>
      <c r="AS5014" s="106">
        <v>2649</v>
      </c>
    </row>
    <row r="5015" spans="40:45" x14ac:dyDescent="0.25">
      <c r="AN5015" s="106" t="s">
        <v>1158</v>
      </c>
      <c r="AO5015" s="106" t="s">
        <v>1176</v>
      </c>
      <c r="AP5015" s="106"/>
      <c r="AQ5015" s="106" t="s">
        <v>1030</v>
      </c>
      <c r="AR5015" s="106" t="s">
        <v>1087</v>
      </c>
      <c r="AS5015" s="106">
        <v>8</v>
      </c>
    </row>
    <row r="5016" spans="40:45" x14ac:dyDescent="0.25">
      <c r="AN5016" s="106" t="s">
        <v>1158</v>
      </c>
      <c r="AO5016" s="106"/>
      <c r="AP5016" s="106"/>
      <c r="AQ5016" s="106" t="s">
        <v>3</v>
      </c>
      <c r="AR5016" s="106" t="s">
        <v>1087</v>
      </c>
      <c r="AS5016" s="106">
        <v>8</v>
      </c>
    </row>
    <row r="5017" spans="40:45" x14ac:dyDescent="0.25">
      <c r="AN5017" s="106" t="s">
        <v>1158</v>
      </c>
      <c r="AO5017" s="106" t="s">
        <v>1178</v>
      </c>
      <c r="AP5017" s="106"/>
      <c r="AQ5017" s="106" t="s">
        <v>1030</v>
      </c>
      <c r="AR5017" s="106" t="s">
        <v>1087</v>
      </c>
      <c r="AS5017" s="106">
        <v>739</v>
      </c>
    </row>
    <row r="5018" spans="40:45" x14ac:dyDescent="0.25">
      <c r="AN5018" s="106" t="s">
        <v>1158</v>
      </c>
      <c r="AO5018" s="106" t="s">
        <v>1178</v>
      </c>
      <c r="AP5018" s="106"/>
      <c r="AQ5018" s="106" t="s">
        <v>1038</v>
      </c>
      <c r="AR5018" s="106" t="s">
        <v>1087</v>
      </c>
      <c r="AS5018" s="106">
        <v>4</v>
      </c>
    </row>
    <row r="5019" spans="40:45" x14ac:dyDescent="0.25">
      <c r="AN5019" s="106" t="s">
        <v>1158</v>
      </c>
      <c r="AO5019" s="106"/>
      <c r="AP5019" s="106"/>
      <c r="AQ5019" s="106" t="s">
        <v>3</v>
      </c>
      <c r="AR5019" s="106" t="s">
        <v>1087</v>
      </c>
      <c r="AS5019" s="106">
        <v>743</v>
      </c>
    </row>
    <row r="5020" spans="40:45" x14ac:dyDescent="0.25">
      <c r="AN5020" s="106" t="s">
        <v>1141</v>
      </c>
      <c r="AO5020" s="106" t="s">
        <v>903</v>
      </c>
      <c r="AP5020" s="106" t="s">
        <v>907</v>
      </c>
      <c r="AQ5020" s="106" t="s">
        <v>1030</v>
      </c>
      <c r="AR5020" s="106" t="s">
        <v>1087</v>
      </c>
      <c r="AS5020" s="106">
        <v>781073</v>
      </c>
    </row>
    <row r="5021" spans="40:45" x14ac:dyDescent="0.25">
      <c r="AN5021" s="106" t="s">
        <v>1141</v>
      </c>
      <c r="AO5021" s="106" t="s">
        <v>903</v>
      </c>
      <c r="AP5021" s="106" t="s">
        <v>907</v>
      </c>
      <c r="AQ5021" s="106" t="s">
        <v>1031</v>
      </c>
      <c r="AR5021" s="106" t="s">
        <v>1087</v>
      </c>
      <c r="AS5021" s="106">
        <v>96498</v>
      </c>
    </row>
    <row r="5022" spans="40:45" x14ac:dyDescent="0.25">
      <c r="AN5022" s="106" t="s">
        <v>1141</v>
      </c>
      <c r="AO5022" s="106" t="s">
        <v>903</v>
      </c>
      <c r="AP5022" s="106" t="s">
        <v>907</v>
      </c>
      <c r="AQ5022" s="106" t="s">
        <v>1033</v>
      </c>
      <c r="AR5022" s="106" t="s">
        <v>1087</v>
      </c>
      <c r="AS5022" s="106">
        <v>21405</v>
      </c>
    </row>
    <row r="5023" spans="40:45" x14ac:dyDescent="0.25">
      <c r="AN5023" s="106" t="s">
        <v>1141</v>
      </c>
      <c r="AO5023" s="106" t="s">
        <v>903</v>
      </c>
      <c r="AP5023" s="106" t="s">
        <v>907</v>
      </c>
      <c r="AQ5023" s="106" t="s">
        <v>1034</v>
      </c>
      <c r="AR5023" s="106" t="s">
        <v>1087</v>
      </c>
      <c r="AS5023" s="106">
        <v>1</v>
      </c>
    </row>
    <row r="5024" spans="40:45" x14ac:dyDescent="0.25">
      <c r="AN5024" s="106" t="s">
        <v>1141</v>
      </c>
      <c r="AO5024" s="106" t="s">
        <v>903</v>
      </c>
      <c r="AP5024" s="106" t="s">
        <v>907</v>
      </c>
      <c r="AQ5024" s="106" t="s">
        <v>1037</v>
      </c>
      <c r="AR5024" s="106" t="s">
        <v>1087</v>
      </c>
      <c r="AS5024" s="106">
        <v>7224</v>
      </c>
    </row>
    <row r="5025" spans="40:45" x14ac:dyDescent="0.25">
      <c r="AN5025" s="106" t="s">
        <v>1141</v>
      </c>
      <c r="AO5025" s="106" t="s">
        <v>903</v>
      </c>
      <c r="AP5025" s="106" t="s">
        <v>907</v>
      </c>
      <c r="AQ5025" s="106" t="s">
        <v>1038</v>
      </c>
      <c r="AR5025" s="106" t="s">
        <v>1087</v>
      </c>
      <c r="AS5025" s="106">
        <v>931</v>
      </c>
    </row>
    <row r="5026" spans="40:45" x14ac:dyDescent="0.25">
      <c r="AN5026" s="106" t="s">
        <v>1141</v>
      </c>
      <c r="AO5026" s="106"/>
      <c r="AP5026" s="106"/>
      <c r="AQ5026" s="106" t="s">
        <v>3</v>
      </c>
      <c r="AR5026" s="106" t="s">
        <v>1087</v>
      </c>
      <c r="AS5026" s="106">
        <v>907133</v>
      </c>
    </row>
    <row r="5027" spans="40:45" x14ac:dyDescent="0.25">
      <c r="AN5027" s="106" t="s">
        <v>1141</v>
      </c>
      <c r="AO5027" s="106" t="s">
        <v>903</v>
      </c>
      <c r="AP5027" s="106" t="s">
        <v>1174</v>
      </c>
      <c r="AQ5027" s="106" t="s">
        <v>1030</v>
      </c>
      <c r="AR5027" s="106" t="s">
        <v>1087</v>
      </c>
      <c r="AS5027" s="106">
        <v>78169</v>
      </c>
    </row>
    <row r="5028" spans="40:45" x14ac:dyDescent="0.25">
      <c r="AN5028" s="106" t="s">
        <v>1141</v>
      </c>
      <c r="AO5028" s="106" t="s">
        <v>903</v>
      </c>
      <c r="AP5028" s="106" t="s">
        <v>1174</v>
      </c>
      <c r="AQ5028" s="106" t="s">
        <v>1031</v>
      </c>
      <c r="AR5028" s="106" t="s">
        <v>1087</v>
      </c>
      <c r="AS5028" s="106">
        <v>20452</v>
      </c>
    </row>
    <row r="5029" spans="40:45" x14ac:dyDescent="0.25">
      <c r="AN5029" s="106" t="s">
        <v>1141</v>
      </c>
      <c r="AO5029" s="106" t="s">
        <v>903</v>
      </c>
      <c r="AP5029" s="106" t="s">
        <v>1174</v>
      </c>
      <c r="AQ5029" s="106" t="s">
        <v>1033</v>
      </c>
      <c r="AR5029" s="106" t="s">
        <v>1087</v>
      </c>
      <c r="AS5029" s="106">
        <v>4492</v>
      </c>
    </row>
    <row r="5030" spans="40:45" x14ac:dyDescent="0.25">
      <c r="AN5030" s="106" t="s">
        <v>1141</v>
      </c>
      <c r="AO5030" s="106" t="s">
        <v>903</v>
      </c>
      <c r="AP5030" s="106" t="s">
        <v>1174</v>
      </c>
      <c r="AQ5030" s="106" t="s">
        <v>1037</v>
      </c>
      <c r="AR5030" s="106" t="s">
        <v>1087</v>
      </c>
      <c r="AS5030" s="106">
        <v>1774</v>
      </c>
    </row>
    <row r="5031" spans="40:45" x14ac:dyDescent="0.25">
      <c r="AN5031" s="106" t="s">
        <v>1141</v>
      </c>
      <c r="AO5031" s="106" t="s">
        <v>903</v>
      </c>
      <c r="AP5031" s="106" t="s">
        <v>1174</v>
      </c>
      <c r="AQ5031" s="106" t="s">
        <v>1038</v>
      </c>
      <c r="AR5031" s="106" t="s">
        <v>1087</v>
      </c>
      <c r="AS5031" s="106">
        <v>502</v>
      </c>
    </row>
    <row r="5032" spans="40:45" x14ac:dyDescent="0.25">
      <c r="AN5032" s="106" t="s">
        <v>1141</v>
      </c>
      <c r="AO5032" s="106"/>
      <c r="AP5032" s="106"/>
      <c r="AQ5032" s="106" t="s">
        <v>3</v>
      </c>
      <c r="AR5032" s="106" t="s">
        <v>1087</v>
      </c>
      <c r="AS5032" s="106">
        <v>105389</v>
      </c>
    </row>
    <row r="5033" spans="40:45" x14ac:dyDescent="0.25">
      <c r="AN5033" s="106" t="s">
        <v>1141</v>
      </c>
      <c r="AO5033" s="106" t="s">
        <v>903</v>
      </c>
      <c r="AP5033" s="106" t="s">
        <v>1175</v>
      </c>
      <c r="AQ5033" s="106" t="s">
        <v>1030</v>
      </c>
      <c r="AR5033" s="106" t="s">
        <v>1087</v>
      </c>
      <c r="AS5033" s="106">
        <v>145712</v>
      </c>
    </row>
    <row r="5034" spans="40:45" x14ac:dyDescent="0.25">
      <c r="AN5034" s="106" t="s">
        <v>1141</v>
      </c>
      <c r="AO5034" s="106" t="s">
        <v>903</v>
      </c>
      <c r="AP5034" s="106" t="s">
        <v>1175</v>
      </c>
      <c r="AQ5034" s="106" t="s">
        <v>1031</v>
      </c>
      <c r="AR5034" s="106" t="s">
        <v>1087</v>
      </c>
      <c r="AS5034" s="106">
        <v>14966</v>
      </c>
    </row>
    <row r="5035" spans="40:45" x14ac:dyDescent="0.25">
      <c r="AN5035" s="106" t="s">
        <v>1141</v>
      </c>
      <c r="AO5035" s="106" t="s">
        <v>903</v>
      </c>
      <c r="AP5035" s="106" t="s">
        <v>1175</v>
      </c>
      <c r="AQ5035" s="106" t="s">
        <v>1033</v>
      </c>
      <c r="AR5035" s="106" t="s">
        <v>1087</v>
      </c>
      <c r="AS5035" s="106">
        <v>5085</v>
      </c>
    </row>
    <row r="5036" spans="40:45" x14ac:dyDescent="0.25">
      <c r="AN5036" s="106" t="s">
        <v>1141</v>
      </c>
      <c r="AO5036" s="106" t="s">
        <v>903</v>
      </c>
      <c r="AP5036" s="106" t="s">
        <v>1175</v>
      </c>
      <c r="AQ5036" s="106" t="s">
        <v>1034</v>
      </c>
      <c r="AR5036" s="106" t="s">
        <v>1087</v>
      </c>
      <c r="AS5036" s="106">
        <v>1</v>
      </c>
    </row>
    <row r="5037" spans="40:45" x14ac:dyDescent="0.25">
      <c r="AN5037" s="106" t="s">
        <v>1141</v>
      </c>
      <c r="AO5037" s="106" t="s">
        <v>903</v>
      </c>
      <c r="AP5037" s="106" t="s">
        <v>1175</v>
      </c>
      <c r="AQ5037" s="106" t="s">
        <v>1037</v>
      </c>
      <c r="AR5037" s="106" t="s">
        <v>1087</v>
      </c>
      <c r="AS5037" s="106">
        <v>2550</v>
      </c>
    </row>
    <row r="5038" spans="40:45" x14ac:dyDescent="0.25">
      <c r="AN5038" s="106" t="s">
        <v>1141</v>
      </c>
      <c r="AO5038" s="106" t="s">
        <v>903</v>
      </c>
      <c r="AP5038" s="106" t="s">
        <v>1175</v>
      </c>
      <c r="AQ5038" s="106" t="s">
        <v>1038</v>
      </c>
      <c r="AR5038" s="106" t="s">
        <v>1087</v>
      </c>
      <c r="AS5038" s="106">
        <v>429</v>
      </c>
    </row>
    <row r="5039" spans="40:45" x14ac:dyDescent="0.25">
      <c r="AN5039" s="106" t="s">
        <v>1141</v>
      </c>
      <c r="AO5039" s="106"/>
      <c r="AP5039" s="106"/>
      <c r="AQ5039" s="106" t="s">
        <v>3</v>
      </c>
      <c r="AR5039" s="106" t="s">
        <v>1087</v>
      </c>
      <c r="AS5039" s="106">
        <v>168742</v>
      </c>
    </row>
    <row r="5040" spans="40:45" x14ac:dyDescent="0.25">
      <c r="AN5040" s="106" t="s">
        <v>1141</v>
      </c>
      <c r="AO5040" s="106" t="s">
        <v>903</v>
      </c>
      <c r="AP5040" s="106" t="s">
        <v>1176</v>
      </c>
      <c r="AQ5040" s="106" t="s">
        <v>1030</v>
      </c>
      <c r="AR5040" s="106" t="s">
        <v>1087</v>
      </c>
      <c r="AS5040" s="106">
        <v>193430</v>
      </c>
    </row>
    <row r="5041" spans="40:45" x14ac:dyDescent="0.25">
      <c r="AN5041" s="106" t="s">
        <v>1141</v>
      </c>
      <c r="AO5041" s="106" t="s">
        <v>903</v>
      </c>
      <c r="AP5041" s="106" t="s">
        <v>1176</v>
      </c>
      <c r="AQ5041" s="106" t="s">
        <v>1031</v>
      </c>
      <c r="AR5041" s="106" t="s">
        <v>1087</v>
      </c>
      <c r="AS5041" s="106">
        <v>25205</v>
      </c>
    </row>
    <row r="5042" spans="40:45" x14ac:dyDescent="0.25">
      <c r="AN5042" s="106" t="s">
        <v>1141</v>
      </c>
      <c r="AO5042" s="106" t="s">
        <v>903</v>
      </c>
      <c r="AP5042" s="106" t="s">
        <v>1176</v>
      </c>
      <c r="AQ5042" s="106" t="s">
        <v>1033</v>
      </c>
      <c r="AR5042" s="106" t="s">
        <v>1087</v>
      </c>
      <c r="AS5042" s="106">
        <v>51</v>
      </c>
    </row>
    <row r="5043" spans="40:45" x14ac:dyDescent="0.25">
      <c r="AN5043" s="106" t="s">
        <v>1141</v>
      </c>
      <c r="AO5043" s="106"/>
      <c r="AP5043" s="106"/>
      <c r="AQ5043" s="106" t="s">
        <v>3</v>
      </c>
      <c r="AR5043" s="106" t="s">
        <v>1087</v>
      </c>
      <c r="AS5043" s="106">
        <v>218687</v>
      </c>
    </row>
    <row r="5044" spans="40:45" x14ac:dyDescent="0.25">
      <c r="AN5044" s="106" t="s">
        <v>1141</v>
      </c>
      <c r="AO5044" s="106" t="s">
        <v>903</v>
      </c>
      <c r="AP5044" s="106" t="s">
        <v>1177</v>
      </c>
      <c r="AQ5044" s="106" t="s">
        <v>1030</v>
      </c>
      <c r="AR5044" s="106" t="s">
        <v>1087</v>
      </c>
      <c r="AS5044" s="106">
        <v>356906</v>
      </c>
    </row>
    <row r="5045" spans="40:45" x14ac:dyDescent="0.25">
      <c r="AN5045" s="106" t="s">
        <v>1141</v>
      </c>
      <c r="AO5045" s="106" t="s">
        <v>903</v>
      </c>
      <c r="AP5045" s="106" t="s">
        <v>1177</v>
      </c>
      <c r="AQ5045" s="106" t="s">
        <v>1031</v>
      </c>
      <c r="AR5045" s="106" t="s">
        <v>1087</v>
      </c>
      <c r="AS5045" s="106">
        <v>34158</v>
      </c>
    </row>
    <row r="5046" spans="40:45" x14ac:dyDescent="0.25">
      <c r="AN5046" s="106" t="s">
        <v>1141</v>
      </c>
      <c r="AO5046" s="106" t="s">
        <v>903</v>
      </c>
      <c r="AP5046" s="106" t="s">
        <v>1177</v>
      </c>
      <c r="AQ5046" s="106" t="s">
        <v>1033</v>
      </c>
      <c r="AR5046" s="106" t="s">
        <v>1087</v>
      </c>
      <c r="AS5046" s="106">
        <v>11359</v>
      </c>
    </row>
    <row r="5047" spans="40:45" x14ac:dyDescent="0.25">
      <c r="AN5047" s="106" t="s">
        <v>1141</v>
      </c>
      <c r="AO5047" s="106" t="s">
        <v>903</v>
      </c>
      <c r="AP5047" s="106" t="s">
        <v>1177</v>
      </c>
      <c r="AQ5047" s="106" t="s">
        <v>1037</v>
      </c>
      <c r="AR5047" s="106" t="s">
        <v>1087</v>
      </c>
      <c r="AS5047" s="106">
        <v>206</v>
      </c>
    </row>
    <row r="5048" spans="40:45" x14ac:dyDescent="0.25">
      <c r="AN5048" s="106" t="s">
        <v>1141</v>
      </c>
      <c r="AO5048" s="106"/>
      <c r="AP5048" s="106"/>
      <c r="AQ5048" s="106" t="s">
        <v>3</v>
      </c>
      <c r="AR5048" s="106" t="s">
        <v>1087</v>
      </c>
      <c r="AS5048" s="106">
        <v>402629</v>
      </c>
    </row>
    <row r="5049" spans="40:45" x14ac:dyDescent="0.25">
      <c r="AN5049" s="106" t="s">
        <v>1141</v>
      </c>
      <c r="AO5049" s="106" t="s">
        <v>903</v>
      </c>
      <c r="AP5049" s="106" t="s">
        <v>1178</v>
      </c>
      <c r="AQ5049" s="106" t="s">
        <v>1030</v>
      </c>
      <c r="AR5049" s="106" t="s">
        <v>1087</v>
      </c>
      <c r="AS5049" s="106">
        <v>6857</v>
      </c>
    </row>
    <row r="5050" spans="40:45" x14ac:dyDescent="0.25">
      <c r="AN5050" s="106" t="s">
        <v>1141</v>
      </c>
      <c r="AO5050" s="106" t="s">
        <v>903</v>
      </c>
      <c r="AP5050" s="106" t="s">
        <v>1178</v>
      </c>
      <c r="AQ5050" s="106" t="s">
        <v>1031</v>
      </c>
      <c r="AR5050" s="106" t="s">
        <v>1087</v>
      </c>
      <c r="AS5050" s="106">
        <v>1717</v>
      </c>
    </row>
    <row r="5051" spans="40:45" x14ac:dyDescent="0.25">
      <c r="AN5051" s="106" t="s">
        <v>1141</v>
      </c>
      <c r="AO5051" s="106" t="s">
        <v>903</v>
      </c>
      <c r="AP5051" s="106" t="s">
        <v>1178</v>
      </c>
      <c r="AQ5051" s="106" t="s">
        <v>1033</v>
      </c>
      <c r="AR5051" s="106" t="s">
        <v>1087</v>
      </c>
      <c r="AS5051" s="106">
        <v>418</v>
      </c>
    </row>
    <row r="5052" spans="40:45" x14ac:dyDescent="0.25">
      <c r="AN5052" s="106" t="s">
        <v>1141</v>
      </c>
      <c r="AO5052" s="106" t="s">
        <v>903</v>
      </c>
      <c r="AP5052" s="106" t="s">
        <v>1178</v>
      </c>
      <c r="AQ5052" s="106" t="s">
        <v>1037</v>
      </c>
      <c r="AR5052" s="106" t="s">
        <v>1087</v>
      </c>
      <c r="AS5052" s="106">
        <v>2695</v>
      </c>
    </row>
    <row r="5053" spans="40:45" x14ac:dyDescent="0.25">
      <c r="AN5053" s="106" t="s">
        <v>1141</v>
      </c>
      <c r="AO5053" s="106"/>
      <c r="AP5053" s="106"/>
      <c r="AQ5053" s="106" t="s">
        <v>3</v>
      </c>
      <c r="AR5053" s="106" t="s">
        <v>1087</v>
      </c>
      <c r="AS5053" s="106">
        <v>11687</v>
      </c>
    </row>
    <row r="5054" spans="40:45" x14ac:dyDescent="0.25">
      <c r="AN5054" s="106" t="s">
        <v>1141</v>
      </c>
      <c r="AO5054" s="106" t="s">
        <v>1161</v>
      </c>
      <c r="AP5054" s="106" t="s">
        <v>907</v>
      </c>
      <c r="AQ5054" s="106" t="s">
        <v>1030</v>
      </c>
      <c r="AR5054" s="106" t="s">
        <v>1087</v>
      </c>
      <c r="AS5054" s="106">
        <v>131482</v>
      </c>
    </row>
    <row r="5055" spans="40:45" x14ac:dyDescent="0.25">
      <c r="AN5055" s="106" t="s">
        <v>1141</v>
      </c>
      <c r="AO5055" s="106" t="s">
        <v>1161</v>
      </c>
      <c r="AP5055" s="106" t="s">
        <v>907</v>
      </c>
      <c r="AQ5055" s="106" t="s">
        <v>1031</v>
      </c>
      <c r="AR5055" s="106" t="s">
        <v>1087</v>
      </c>
      <c r="AS5055" s="106">
        <v>3848</v>
      </c>
    </row>
    <row r="5056" spans="40:45" x14ac:dyDescent="0.25">
      <c r="AN5056" s="106" t="s">
        <v>1141</v>
      </c>
      <c r="AO5056" s="106" t="s">
        <v>1161</v>
      </c>
      <c r="AP5056" s="106" t="s">
        <v>907</v>
      </c>
      <c r="AQ5056" s="106" t="s">
        <v>1033</v>
      </c>
      <c r="AR5056" s="106" t="s">
        <v>1087</v>
      </c>
      <c r="AS5056" s="106">
        <v>1669</v>
      </c>
    </row>
    <row r="5057" spans="40:45" x14ac:dyDescent="0.25">
      <c r="AN5057" s="106" t="s">
        <v>1141</v>
      </c>
      <c r="AO5057" s="106" t="s">
        <v>1161</v>
      </c>
      <c r="AP5057" s="106" t="s">
        <v>907</v>
      </c>
      <c r="AQ5057" s="106" t="s">
        <v>1035</v>
      </c>
      <c r="AR5057" s="106" t="s">
        <v>1087</v>
      </c>
      <c r="AS5057" s="106">
        <v>50</v>
      </c>
    </row>
    <row r="5058" spans="40:45" x14ac:dyDescent="0.25">
      <c r="AN5058" s="106" t="s">
        <v>1141</v>
      </c>
      <c r="AO5058" s="106" t="s">
        <v>1161</v>
      </c>
      <c r="AP5058" s="106" t="s">
        <v>907</v>
      </c>
      <c r="AQ5058" s="106" t="s">
        <v>1037</v>
      </c>
      <c r="AR5058" s="106" t="s">
        <v>1087</v>
      </c>
      <c r="AS5058" s="106">
        <v>200</v>
      </c>
    </row>
    <row r="5059" spans="40:45" x14ac:dyDescent="0.25">
      <c r="AN5059" s="106" t="s">
        <v>1141</v>
      </c>
      <c r="AO5059" s="106" t="s">
        <v>1161</v>
      </c>
      <c r="AP5059" s="106" t="s">
        <v>907</v>
      </c>
      <c r="AQ5059" s="106" t="s">
        <v>1038</v>
      </c>
      <c r="AR5059" s="106" t="s">
        <v>1087</v>
      </c>
      <c r="AS5059" s="106">
        <v>6724</v>
      </c>
    </row>
    <row r="5060" spans="40:45" x14ac:dyDescent="0.25">
      <c r="AN5060" s="106" t="s">
        <v>1141</v>
      </c>
      <c r="AO5060" s="106"/>
      <c r="AP5060" s="106"/>
      <c r="AQ5060" s="106" t="s">
        <v>3</v>
      </c>
      <c r="AR5060" s="106" t="s">
        <v>1087</v>
      </c>
      <c r="AS5060" s="106">
        <v>143973</v>
      </c>
    </row>
    <row r="5061" spans="40:45" x14ac:dyDescent="0.25">
      <c r="AN5061" s="106" t="s">
        <v>1141</v>
      </c>
      <c r="AO5061" s="106" t="s">
        <v>1161</v>
      </c>
      <c r="AP5061" s="106" t="s">
        <v>1174</v>
      </c>
      <c r="AQ5061" s="106" t="s">
        <v>1030</v>
      </c>
      <c r="AR5061" s="106" t="s">
        <v>1087</v>
      </c>
      <c r="AS5061" s="106">
        <v>20255</v>
      </c>
    </row>
    <row r="5062" spans="40:45" x14ac:dyDescent="0.25">
      <c r="AN5062" s="106" t="s">
        <v>1141</v>
      </c>
      <c r="AO5062" s="106" t="s">
        <v>1161</v>
      </c>
      <c r="AP5062" s="106" t="s">
        <v>1174</v>
      </c>
      <c r="AQ5062" s="106" t="s">
        <v>1031</v>
      </c>
      <c r="AR5062" s="106" t="s">
        <v>1087</v>
      </c>
      <c r="AS5062" s="106">
        <v>933</v>
      </c>
    </row>
    <row r="5063" spans="40:45" x14ac:dyDescent="0.25">
      <c r="AN5063" s="106" t="s">
        <v>1141</v>
      </c>
      <c r="AO5063" s="106" t="s">
        <v>1161</v>
      </c>
      <c r="AP5063" s="106" t="s">
        <v>1174</v>
      </c>
      <c r="AQ5063" s="106" t="s">
        <v>1033</v>
      </c>
      <c r="AR5063" s="106" t="s">
        <v>1087</v>
      </c>
      <c r="AS5063" s="106">
        <v>300</v>
      </c>
    </row>
    <row r="5064" spans="40:45" x14ac:dyDescent="0.25">
      <c r="AN5064" s="106" t="s">
        <v>1141</v>
      </c>
      <c r="AO5064" s="106" t="s">
        <v>1161</v>
      </c>
      <c r="AP5064" s="106" t="s">
        <v>1174</v>
      </c>
      <c r="AQ5064" s="106" t="s">
        <v>1035</v>
      </c>
      <c r="AR5064" s="106" t="s">
        <v>1087</v>
      </c>
      <c r="AS5064" s="106">
        <v>50</v>
      </c>
    </row>
    <row r="5065" spans="40:45" x14ac:dyDescent="0.25">
      <c r="AN5065" s="106" t="s">
        <v>1141</v>
      </c>
      <c r="AO5065" s="106" t="s">
        <v>1161</v>
      </c>
      <c r="AP5065" s="106" t="s">
        <v>1174</v>
      </c>
      <c r="AQ5065" s="106" t="s">
        <v>1038</v>
      </c>
      <c r="AR5065" s="106" t="s">
        <v>1087</v>
      </c>
      <c r="AS5065" s="106">
        <v>4001</v>
      </c>
    </row>
    <row r="5066" spans="40:45" x14ac:dyDescent="0.25">
      <c r="AN5066" s="106" t="s">
        <v>1141</v>
      </c>
      <c r="AO5066" s="106"/>
      <c r="AP5066" s="106"/>
      <c r="AQ5066" s="106" t="s">
        <v>3</v>
      </c>
      <c r="AR5066" s="106" t="s">
        <v>1087</v>
      </c>
      <c r="AS5066" s="106">
        <v>25538</v>
      </c>
    </row>
    <row r="5067" spans="40:45" x14ac:dyDescent="0.25">
      <c r="AN5067" s="106" t="s">
        <v>1141</v>
      </c>
      <c r="AO5067" s="106" t="s">
        <v>1161</v>
      </c>
      <c r="AP5067" s="106" t="s">
        <v>1175</v>
      </c>
      <c r="AQ5067" s="106" t="s">
        <v>1030</v>
      </c>
      <c r="AR5067" s="106" t="s">
        <v>1087</v>
      </c>
      <c r="AS5067" s="106">
        <v>9417</v>
      </c>
    </row>
    <row r="5068" spans="40:45" x14ac:dyDescent="0.25">
      <c r="AN5068" s="106" t="s">
        <v>1141</v>
      </c>
      <c r="AO5068" s="106" t="s">
        <v>1161</v>
      </c>
      <c r="AP5068" s="106" t="s">
        <v>1175</v>
      </c>
      <c r="AQ5068" s="106" t="s">
        <v>1031</v>
      </c>
      <c r="AR5068" s="106" t="s">
        <v>1087</v>
      </c>
      <c r="AS5068" s="106">
        <v>195</v>
      </c>
    </row>
    <row r="5069" spans="40:45" x14ac:dyDescent="0.25">
      <c r="AN5069" s="106" t="s">
        <v>1141</v>
      </c>
      <c r="AO5069" s="106" t="s">
        <v>1161</v>
      </c>
      <c r="AP5069" s="106" t="s">
        <v>1175</v>
      </c>
      <c r="AQ5069" s="106" t="s">
        <v>1033</v>
      </c>
      <c r="AR5069" s="106" t="s">
        <v>1087</v>
      </c>
      <c r="AS5069" s="106">
        <v>1309</v>
      </c>
    </row>
    <row r="5070" spans="40:45" x14ac:dyDescent="0.25">
      <c r="AN5070" s="106" t="s">
        <v>1141</v>
      </c>
      <c r="AO5070" s="106" t="s">
        <v>1161</v>
      </c>
      <c r="AP5070" s="106" t="s">
        <v>1175</v>
      </c>
      <c r="AQ5070" s="106" t="s">
        <v>1037</v>
      </c>
      <c r="AR5070" s="106" t="s">
        <v>1087</v>
      </c>
      <c r="AS5070" s="106">
        <v>200</v>
      </c>
    </row>
    <row r="5071" spans="40:45" x14ac:dyDescent="0.25">
      <c r="AN5071" s="106" t="s">
        <v>1141</v>
      </c>
      <c r="AO5071" s="106" t="s">
        <v>1161</v>
      </c>
      <c r="AP5071" s="106" t="s">
        <v>1175</v>
      </c>
      <c r="AQ5071" s="106" t="s">
        <v>1038</v>
      </c>
      <c r="AR5071" s="106" t="s">
        <v>1087</v>
      </c>
      <c r="AS5071" s="106">
        <v>1232</v>
      </c>
    </row>
    <row r="5072" spans="40:45" x14ac:dyDescent="0.25">
      <c r="AN5072" s="106" t="s">
        <v>1141</v>
      </c>
      <c r="AO5072" s="106"/>
      <c r="AP5072" s="106"/>
      <c r="AQ5072" s="106" t="s">
        <v>3</v>
      </c>
      <c r="AR5072" s="106" t="s">
        <v>1087</v>
      </c>
      <c r="AS5072" s="106">
        <v>12353</v>
      </c>
    </row>
    <row r="5073" spans="40:45" x14ac:dyDescent="0.25">
      <c r="AN5073" s="106" t="s">
        <v>1141</v>
      </c>
      <c r="AO5073" s="106" t="s">
        <v>1161</v>
      </c>
      <c r="AP5073" s="106" t="s">
        <v>1176</v>
      </c>
      <c r="AQ5073" s="106" t="s">
        <v>1030</v>
      </c>
      <c r="AR5073" s="106" t="s">
        <v>1087</v>
      </c>
      <c r="AS5073" s="106">
        <v>83129</v>
      </c>
    </row>
    <row r="5074" spans="40:45" x14ac:dyDescent="0.25">
      <c r="AN5074" s="106" t="s">
        <v>1141</v>
      </c>
      <c r="AO5074" s="106" t="s">
        <v>1161</v>
      </c>
      <c r="AP5074" s="106" t="s">
        <v>1176</v>
      </c>
      <c r="AQ5074" s="106" t="s">
        <v>1033</v>
      </c>
      <c r="AR5074" s="106" t="s">
        <v>1087</v>
      </c>
      <c r="AS5074" s="106">
        <v>50</v>
      </c>
    </row>
    <row r="5075" spans="40:45" x14ac:dyDescent="0.25">
      <c r="AN5075" s="106" t="s">
        <v>1141</v>
      </c>
      <c r="AO5075" s="106"/>
      <c r="AP5075" s="106"/>
      <c r="AQ5075" s="106" t="s">
        <v>3</v>
      </c>
      <c r="AR5075" s="106" t="s">
        <v>1087</v>
      </c>
      <c r="AS5075" s="106">
        <v>83179</v>
      </c>
    </row>
    <row r="5076" spans="40:45" x14ac:dyDescent="0.25">
      <c r="AN5076" s="106" t="s">
        <v>1141</v>
      </c>
      <c r="AO5076" s="106" t="s">
        <v>1161</v>
      </c>
      <c r="AP5076" s="106" t="s">
        <v>1177</v>
      </c>
      <c r="AQ5076" s="106" t="s">
        <v>1030</v>
      </c>
      <c r="AR5076" s="106" t="s">
        <v>1087</v>
      </c>
      <c r="AS5076" s="106">
        <v>15601</v>
      </c>
    </row>
    <row r="5077" spans="40:45" x14ac:dyDescent="0.25">
      <c r="AN5077" s="106" t="s">
        <v>1141</v>
      </c>
      <c r="AO5077" s="106" t="s">
        <v>1161</v>
      </c>
      <c r="AP5077" s="106" t="s">
        <v>1177</v>
      </c>
      <c r="AQ5077" s="106" t="s">
        <v>1038</v>
      </c>
      <c r="AR5077" s="106" t="s">
        <v>1087</v>
      </c>
      <c r="AS5077" s="106">
        <v>1309</v>
      </c>
    </row>
    <row r="5078" spans="40:45" x14ac:dyDescent="0.25">
      <c r="AN5078" s="106" t="s">
        <v>1141</v>
      </c>
      <c r="AO5078" s="106"/>
      <c r="AP5078" s="106"/>
      <c r="AQ5078" s="106" t="s">
        <v>3</v>
      </c>
      <c r="AR5078" s="106" t="s">
        <v>1087</v>
      </c>
      <c r="AS5078" s="106">
        <v>16910</v>
      </c>
    </row>
    <row r="5079" spans="40:45" x14ac:dyDescent="0.25">
      <c r="AN5079" s="106" t="s">
        <v>1141</v>
      </c>
      <c r="AO5079" s="106" t="s">
        <v>1161</v>
      </c>
      <c r="AP5079" s="106" t="s">
        <v>1178</v>
      </c>
      <c r="AQ5079" s="106" t="s">
        <v>1030</v>
      </c>
      <c r="AR5079" s="106" t="s">
        <v>1087</v>
      </c>
      <c r="AS5079" s="106">
        <v>3079</v>
      </c>
    </row>
    <row r="5080" spans="40:45" x14ac:dyDescent="0.25">
      <c r="AN5080" s="106" t="s">
        <v>1141</v>
      </c>
      <c r="AO5080" s="106" t="s">
        <v>1161</v>
      </c>
      <c r="AP5080" s="106" t="s">
        <v>1178</v>
      </c>
      <c r="AQ5080" s="106" t="s">
        <v>1031</v>
      </c>
      <c r="AR5080" s="106" t="s">
        <v>1087</v>
      </c>
      <c r="AS5080" s="106">
        <v>2721</v>
      </c>
    </row>
    <row r="5081" spans="40:45" x14ac:dyDescent="0.25">
      <c r="AN5081" s="106" t="s">
        <v>1141</v>
      </c>
      <c r="AO5081" s="106" t="s">
        <v>1161</v>
      </c>
      <c r="AP5081" s="106" t="s">
        <v>1178</v>
      </c>
      <c r="AQ5081" s="106" t="s">
        <v>1033</v>
      </c>
      <c r="AR5081" s="106" t="s">
        <v>1087</v>
      </c>
      <c r="AS5081" s="106">
        <v>10</v>
      </c>
    </row>
    <row r="5082" spans="40:45" x14ac:dyDescent="0.25">
      <c r="AN5082" s="106" t="s">
        <v>1141</v>
      </c>
      <c r="AO5082" s="106" t="s">
        <v>1161</v>
      </c>
      <c r="AP5082" s="106" t="s">
        <v>1178</v>
      </c>
      <c r="AQ5082" s="106" t="s">
        <v>1038</v>
      </c>
      <c r="AR5082" s="106" t="s">
        <v>1087</v>
      </c>
      <c r="AS5082" s="106">
        <v>182</v>
      </c>
    </row>
    <row r="5083" spans="40:45" x14ac:dyDescent="0.25">
      <c r="AN5083" s="106" t="s">
        <v>1141</v>
      </c>
      <c r="AO5083" s="106"/>
      <c r="AP5083" s="106"/>
      <c r="AQ5083" s="106" t="s">
        <v>3</v>
      </c>
      <c r="AR5083" s="106" t="s">
        <v>1087</v>
      </c>
      <c r="AS5083" s="106">
        <v>5992</v>
      </c>
    </row>
    <row r="5084" spans="40:45" x14ac:dyDescent="0.25">
      <c r="AN5084" s="106" t="s">
        <v>1141</v>
      </c>
      <c r="AO5084" s="106" t="s">
        <v>955</v>
      </c>
      <c r="AP5084" s="106" t="s">
        <v>907</v>
      </c>
      <c r="AQ5084" s="106" t="s">
        <v>1030</v>
      </c>
      <c r="AR5084" s="106" t="s">
        <v>1087</v>
      </c>
      <c r="AS5084" s="106">
        <v>315735</v>
      </c>
    </row>
    <row r="5085" spans="40:45" x14ac:dyDescent="0.25">
      <c r="AN5085" s="106" t="s">
        <v>1141</v>
      </c>
      <c r="AO5085" s="106" t="s">
        <v>955</v>
      </c>
      <c r="AP5085" s="106" t="s">
        <v>907</v>
      </c>
      <c r="AQ5085" s="106" t="s">
        <v>1031</v>
      </c>
      <c r="AR5085" s="106" t="s">
        <v>1087</v>
      </c>
      <c r="AS5085" s="106">
        <v>40147</v>
      </c>
    </row>
    <row r="5086" spans="40:45" x14ac:dyDescent="0.25">
      <c r="AN5086" s="106" t="s">
        <v>1141</v>
      </c>
      <c r="AO5086" s="106"/>
      <c r="AP5086" s="106"/>
      <c r="AQ5086" s="106" t="s">
        <v>3</v>
      </c>
      <c r="AR5086" s="106" t="s">
        <v>1087</v>
      </c>
      <c r="AS5086" s="106">
        <v>355882</v>
      </c>
    </row>
    <row r="5087" spans="40:45" x14ac:dyDescent="0.25">
      <c r="AN5087" s="106" t="s">
        <v>1141</v>
      </c>
      <c r="AO5087" s="106" t="s">
        <v>955</v>
      </c>
      <c r="AP5087" s="106" t="s">
        <v>1174</v>
      </c>
      <c r="AQ5087" s="106" t="s">
        <v>1030</v>
      </c>
      <c r="AR5087" s="106" t="s">
        <v>1087</v>
      </c>
      <c r="AS5087" s="106">
        <v>43943</v>
      </c>
    </row>
    <row r="5088" spans="40:45" x14ac:dyDescent="0.25">
      <c r="AN5088" s="106" t="s">
        <v>1141</v>
      </c>
      <c r="AO5088" s="106" t="s">
        <v>955</v>
      </c>
      <c r="AP5088" s="106" t="s">
        <v>1174</v>
      </c>
      <c r="AQ5088" s="106" t="s">
        <v>1031</v>
      </c>
      <c r="AR5088" s="106" t="s">
        <v>1087</v>
      </c>
      <c r="AS5088" s="106">
        <v>9765</v>
      </c>
    </row>
    <row r="5089" spans="40:45" x14ac:dyDescent="0.25">
      <c r="AN5089" s="106" t="s">
        <v>1141</v>
      </c>
      <c r="AO5089" s="106"/>
      <c r="AP5089" s="106"/>
      <c r="AQ5089" s="106" t="s">
        <v>3</v>
      </c>
      <c r="AR5089" s="106" t="s">
        <v>1087</v>
      </c>
      <c r="AS5089" s="106">
        <v>53708</v>
      </c>
    </row>
    <row r="5090" spans="40:45" x14ac:dyDescent="0.25">
      <c r="AN5090" s="106" t="s">
        <v>1141</v>
      </c>
      <c r="AO5090" s="106" t="s">
        <v>955</v>
      </c>
      <c r="AP5090" s="106" t="s">
        <v>1175</v>
      </c>
      <c r="AQ5090" s="106" t="s">
        <v>1030</v>
      </c>
      <c r="AR5090" s="106" t="s">
        <v>1087</v>
      </c>
      <c r="AS5090" s="106">
        <v>12899</v>
      </c>
    </row>
    <row r="5091" spans="40:45" x14ac:dyDescent="0.25">
      <c r="AN5091" s="106" t="s">
        <v>1141</v>
      </c>
      <c r="AO5091" s="106" t="s">
        <v>955</v>
      </c>
      <c r="AP5091" s="106" t="s">
        <v>1175</v>
      </c>
      <c r="AQ5091" s="106" t="s">
        <v>1031</v>
      </c>
      <c r="AR5091" s="106" t="s">
        <v>1087</v>
      </c>
      <c r="AS5091" s="106">
        <v>3193</v>
      </c>
    </row>
    <row r="5092" spans="40:45" x14ac:dyDescent="0.25">
      <c r="AN5092" s="106" t="s">
        <v>1141</v>
      </c>
      <c r="AO5092" s="106"/>
      <c r="AP5092" s="106"/>
      <c r="AQ5092" s="106" t="s">
        <v>3</v>
      </c>
      <c r="AR5092" s="106" t="s">
        <v>1087</v>
      </c>
      <c r="AS5092" s="106">
        <v>16092</v>
      </c>
    </row>
    <row r="5093" spans="40:45" x14ac:dyDescent="0.25">
      <c r="AN5093" s="106" t="s">
        <v>1141</v>
      </c>
      <c r="AO5093" s="106" t="s">
        <v>955</v>
      </c>
      <c r="AP5093" s="106" t="s">
        <v>1176</v>
      </c>
      <c r="AQ5093" s="106" t="s">
        <v>1030</v>
      </c>
      <c r="AR5093" s="106" t="s">
        <v>1087</v>
      </c>
      <c r="AS5093" s="106">
        <v>81340</v>
      </c>
    </row>
    <row r="5094" spans="40:45" x14ac:dyDescent="0.25">
      <c r="AN5094" s="106" t="s">
        <v>1141</v>
      </c>
      <c r="AO5094" s="106" t="s">
        <v>955</v>
      </c>
      <c r="AP5094" s="106" t="s">
        <v>1176</v>
      </c>
      <c r="AQ5094" s="106" t="s">
        <v>1031</v>
      </c>
      <c r="AR5094" s="106" t="s">
        <v>1087</v>
      </c>
      <c r="AS5094" s="106">
        <v>9417</v>
      </c>
    </row>
    <row r="5095" spans="40:45" x14ac:dyDescent="0.25">
      <c r="AN5095" s="106" t="s">
        <v>1141</v>
      </c>
      <c r="AO5095" s="106"/>
      <c r="AP5095" s="106"/>
      <c r="AQ5095" s="106" t="s">
        <v>3</v>
      </c>
      <c r="AR5095" s="106" t="s">
        <v>1087</v>
      </c>
      <c r="AS5095" s="106">
        <v>90758</v>
      </c>
    </row>
    <row r="5096" spans="40:45" x14ac:dyDescent="0.25">
      <c r="AN5096" s="106" t="s">
        <v>1141</v>
      </c>
      <c r="AO5096" s="106" t="s">
        <v>955</v>
      </c>
      <c r="AP5096" s="106" t="s">
        <v>1177</v>
      </c>
      <c r="AQ5096" s="106" t="s">
        <v>1030</v>
      </c>
      <c r="AR5096" s="106" t="s">
        <v>1087</v>
      </c>
      <c r="AS5096" s="106">
        <v>173616</v>
      </c>
    </row>
    <row r="5097" spans="40:45" x14ac:dyDescent="0.25">
      <c r="AN5097" s="106" t="s">
        <v>1141</v>
      </c>
      <c r="AO5097" s="106" t="s">
        <v>955</v>
      </c>
      <c r="AP5097" s="106" t="s">
        <v>1177</v>
      </c>
      <c r="AQ5097" s="106" t="s">
        <v>1031</v>
      </c>
      <c r="AR5097" s="106" t="s">
        <v>1087</v>
      </c>
      <c r="AS5097" s="106">
        <v>17527</v>
      </c>
    </row>
    <row r="5098" spans="40:45" x14ac:dyDescent="0.25">
      <c r="AN5098" s="106" t="s">
        <v>1141</v>
      </c>
      <c r="AO5098" s="106"/>
      <c r="AP5098" s="106"/>
      <c r="AQ5098" s="106" t="s">
        <v>3</v>
      </c>
      <c r="AR5098" s="106" t="s">
        <v>1087</v>
      </c>
      <c r="AS5098" s="106">
        <v>191143</v>
      </c>
    </row>
    <row r="5099" spans="40:45" x14ac:dyDescent="0.25">
      <c r="AN5099" s="106" t="s">
        <v>1141</v>
      </c>
      <c r="AO5099" s="106" t="s">
        <v>955</v>
      </c>
      <c r="AP5099" s="106" t="s">
        <v>1178</v>
      </c>
      <c r="AQ5099" s="106" t="s">
        <v>1030</v>
      </c>
      <c r="AR5099" s="106" t="s">
        <v>1087</v>
      </c>
      <c r="AS5099" s="106">
        <v>3936</v>
      </c>
    </row>
    <row r="5100" spans="40:45" x14ac:dyDescent="0.25">
      <c r="AN5100" s="106" t="s">
        <v>1141</v>
      </c>
      <c r="AO5100" s="106" t="s">
        <v>955</v>
      </c>
      <c r="AP5100" s="106" t="s">
        <v>1178</v>
      </c>
      <c r="AQ5100" s="106" t="s">
        <v>1031</v>
      </c>
      <c r="AR5100" s="106" t="s">
        <v>1087</v>
      </c>
      <c r="AS5100" s="106">
        <v>246</v>
      </c>
    </row>
    <row r="5101" spans="40:45" x14ac:dyDescent="0.25">
      <c r="AN5101" s="106" t="s">
        <v>1141</v>
      </c>
      <c r="AO5101" s="106"/>
      <c r="AP5101" s="106"/>
      <c r="AQ5101" s="106" t="s">
        <v>3</v>
      </c>
      <c r="AR5101" s="106" t="s">
        <v>1087</v>
      </c>
      <c r="AS5101" s="106">
        <v>4182</v>
      </c>
    </row>
    <row r="5102" spans="40:45" x14ac:dyDescent="0.25">
      <c r="AN5102" s="106" t="s">
        <v>1141</v>
      </c>
      <c r="AO5102" s="106" t="s">
        <v>1163</v>
      </c>
      <c r="AP5102" s="106" t="s">
        <v>907</v>
      </c>
      <c r="AQ5102" s="106" t="s">
        <v>1030</v>
      </c>
      <c r="AR5102" s="106" t="s">
        <v>1087</v>
      </c>
      <c r="AS5102" s="106">
        <v>70371</v>
      </c>
    </row>
    <row r="5103" spans="40:45" x14ac:dyDescent="0.25">
      <c r="AN5103" s="106" t="s">
        <v>1141</v>
      </c>
      <c r="AO5103" s="106" t="s">
        <v>1163</v>
      </c>
      <c r="AP5103" s="106" t="s">
        <v>907</v>
      </c>
      <c r="AQ5103" s="106" t="s">
        <v>1031</v>
      </c>
      <c r="AR5103" s="106" t="s">
        <v>1087</v>
      </c>
      <c r="AS5103" s="106">
        <v>6137</v>
      </c>
    </row>
    <row r="5104" spans="40:45" x14ac:dyDescent="0.25">
      <c r="AN5104" s="106" t="s">
        <v>1141</v>
      </c>
      <c r="AO5104" s="106" t="s">
        <v>1163</v>
      </c>
      <c r="AP5104" s="106" t="s">
        <v>907</v>
      </c>
      <c r="AQ5104" s="106" t="s">
        <v>1032</v>
      </c>
      <c r="AR5104" s="106" t="s">
        <v>1087</v>
      </c>
      <c r="AS5104" s="106">
        <v>189</v>
      </c>
    </row>
    <row r="5105" spans="40:45" x14ac:dyDescent="0.25">
      <c r="AN5105" s="106" t="s">
        <v>1141</v>
      </c>
      <c r="AO5105" s="106" t="s">
        <v>1163</v>
      </c>
      <c r="AP5105" s="106" t="s">
        <v>907</v>
      </c>
      <c r="AQ5105" s="106" t="s">
        <v>1033</v>
      </c>
      <c r="AR5105" s="106" t="s">
        <v>1087</v>
      </c>
      <c r="AS5105" s="106">
        <v>53</v>
      </c>
    </row>
    <row r="5106" spans="40:45" x14ac:dyDescent="0.25">
      <c r="AN5106" s="106" t="s">
        <v>1141</v>
      </c>
      <c r="AO5106" s="106" t="s">
        <v>1163</v>
      </c>
      <c r="AP5106" s="106" t="s">
        <v>907</v>
      </c>
      <c r="AQ5106" s="106" t="s">
        <v>1034</v>
      </c>
      <c r="AR5106" s="106" t="s">
        <v>1087</v>
      </c>
      <c r="AS5106" s="106">
        <v>7</v>
      </c>
    </row>
    <row r="5107" spans="40:45" x14ac:dyDescent="0.25">
      <c r="AN5107" s="106" t="s">
        <v>1141</v>
      </c>
      <c r="AO5107" s="106" t="s">
        <v>1163</v>
      </c>
      <c r="AP5107" s="106" t="s">
        <v>907</v>
      </c>
      <c r="AQ5107" s="106" t="s">
        <v>1035</v>
      </c>
      <c r="AR5107" s="106" t="s">
        <v>1087</v>
      </c>
      <c r="AS5107" s="106">
        <v>4</v>
      </c>
    </row>
    <row r="5108" spans="40:45" x14ac:dyDescent="0.25">
      <c r="AN5108" s="106" t="s">
        <v>1141</v>
      </c>
      <c r="AO5108" s="106"/>
      <c r="AP5108" s="106"/>
      <c r="AQ5108" s="106" t="s">
        <v>3</v>
      </c>
      <c r="AR5108" s="106" t="s">
        <v>1087</v>
      </c>
      <c r="AS5108" s="106">
        <v>76761</v>
      </c>
    </row>
    <row r="5109" spans="40:45" x14ac:dyDescent="0.25">
      <c r="AN5109" s="106" t="s">
        <v>1141</v>
      </c>
      <c r="AO5109" s="106" t="s">
        <v>1163</v>
      </c>
      <c r="AP5109" s="106" t="s">
        <v>1174</v>
      </c>
      <c r="AQ5109" s="106" t="s">
        <v>1030</v>
      </c>
      <c r="AR5109" s="106" t="s">
        <v>1087</v>
      </c>
      <c r="AS5109" s="106">
        <v>16190</v>
      </c>
    </row>
    <row r="5110" spans="40:45" x14ac:dyDescent="0.25">
      <c r="AN5110" s="106" t="s">
        <v>1141</v>
      </c>
      <c r="AO5110" s="106" t="s">
        <v>1163</v>
      </c>
      <c r="AP5110" s="106" t="s">
        <v>1174</v>
      </c>
      <c r="AQ5110" s="106" t="s">
        <v>1031</v>
      </c>
      <c r="AR5110" s="106" t="s">
        <v>1087</v>
      </c>
      <c r="AS5110" s="106">
        <v>1538</v>
      </c>
    </row>
    <row r="5111" spans="40:45" x14ac:dyDescent="0.25">
      <c r="AN5111" s="106" t="s">
        <v>1141</v>
      </c>
      <c r="AO5111" s="106" t="s">
        <v>1163</v>
      </c>
      <c r="AP5111" s="106" t="s">
        <v>1174</v>
      </c>
      <c r="AQ5111" s="106" t="s">
        <v>1032</v>
      </c>
      <c r="AR5111" s="106" t="s">
        <v>1087</v>
      </c>
      <c r="AS5111" s="106">
        <v>189</v>
      </c>
    </row>
    <row r="5112" spans="40:45" x14ac:dyDescent="0.25">
      <c r="AN5112" s="106" t="s">
        <v>1141</v>
      </c>
      <c r="AO5112" s="106" t="s">
        <v>1163</v>
      </c>
      <c r="AP5112" s="106" t="s">
        <v>1174</v>
      </c>
      <c r="AQ5112" s="106" t="s">
        <v>1033</v>
      </c>
      <c r="AR5112" s="106" t="s">
        <v>1087</v>
      </c>
      <c r="AS5112" s="106">
        <v>18</v>
      </c>
    </row>
    <row r="5113" spans="40:45" x14ac:dyDescent="0.25">
      <c r="AN5113" s="106" t="s">
        <v>1141</v>
      </c>
      <c r="AO5113" s="106" t="s">
        <v>1163</v>
      </c>
      <c r="AP5113" s="106" t="s">
        <v>1174</v>
      </c>
      <c r="AQ5113" s="106" t="s">
        <v>1035</v>
      </c>
      <c r="AR5113" s="106" t="s">
        <v>1087</v>
      </c>
      <c r="AS5113" s="106">
        <v>3</v>
      </c>
    </row>
    <row r="5114" spans="40:45" x14ac:dyDescent="0.25">
      <c r="AN5114" s="106" t="s">
        <v>1141</v>
      </c>
      <c r="AO5114" s="106"/>
      <c r="AP5114" s="106"/>
      <c r="AQ5114" s="106" t="s">
        <v>3</v>
      </c>
      <c r="AR5114" s="106" t="s">
        <v>1087</v>
      </c>
      <c r="AS5114" s="106">
        <v>17937</v>
      </c>
    </row>
    <row r="5115" spans="40:45" x14ac:dyDescent="0.25">
      <c r="AN5115" s="106" t="s">
        <v>1141</v>
      </c>
      <c r="AO5115" s="106" t="s">
        <v>1163</v>
      </c>
      <c r="AP5115" s="106" t="s">
        <v>1175</v>
      </c>
      <c r="AQ5115" s="106" t="s">
        <v>1030</v>
      </c>
      <c r="AR5115" s="106" t="s">
        <v>1087</v>
      </c>
      <c r="AS5115" s="106">
        <v>6145</v>
      </c>
    </row>
    <row r="5116" spans="40:45" x14ac:dyDescent="0.25">
      <c r="AN5116" s="106" t="s">
        <v>1141</v>
      </c>
      <c r="AO5116" s="106" t="s">
        <v>1163</v>
      </c>
      <c r="AP5116" s="106" t="s">
        <v>1175</v>
      </c>
      <c r="AQ5116" s="106" t="s">
        <v>1031</v>
      </c>
      <c r="AR5116" s="106" t="s">
        <v>1087</v>
      </c>
      <c r="AS5116" s="106">
        <v>1993</v>
      </c>
    </row>
    <row r="5117" spans="40:45" x14ac:dyDescent="0.25">
      <c r="AN5117" s="106" t="s">
        <v>1141</v>
      </c>
      <c r="AO5117" s="106" t="s">
        <v>1163</v>
      </c>
      <c r="AP5117" s="106" t="s">
        <v>1175</v>
      </c>
      <c r="AQ5117" s="106" t="s">
        <v>1033</v>
      </c>
      <c r="AR5117" s="106" t="s">
        <v>1087</v>
      </c>
      <c r="AS5117" s="106">
        <v>18</v>
      </c>
    </row>
    <row r="5118" spans="40:45" x14ac:dyDescent="0.25">
      <c r="AN5118" s="106" t="s">
        <v>1141</v>
      </c>
      <c r="AO5118" s="106" t="s">
        <v>1163</v>
      </c>
      <c r="AP5118" s="106" t="s">
        <v>1175</v>
      </c>
      <c r="AQ5118" s="106" t="s">
        <v>1035</v>
      </c>
      <c r="AR5118" s="106" t="s">
        <v>1087</v>
      </c>
      <c r="AS5118" s="106">
        <v>1</v>
      </c>
    </row>
    <row r="5119" spans="40:45" x14ac:dyDescent="0.25">
      <c r="AN5119" s="106" t="s">
        <v>1141</v>
      </c>
      <c r="AO5119" s="106"/>
      <c r="AP5119" s="106"/>
      <c r="AQ5119" s="106" t="s">
        <v>3</v>
      </c>
      <c r="AR5119" s="106" t="s">
        <v>1087</v>
      </c>
      <c r="AS5119" s="106">
        <v>8157</v>
      </c>
    </row>
    <row r="5120" spans="40:45" x14ac:dyDescent="0.25">
      <c r="AN5120" s="106" t="s">
        <v>1141</v>
      </c>
      <c r="AO5120" s="106" t="s">
        <v>1163</v>
      </c>
      <c r="AP5120" s="106" t="s">
        <v>1176</v>
      </c>
      <c r="AQ5120" s="106" t="s">
        <v>1030</v>
      </c>
      <c r="AR5120" s="106" t="s">
        <v>1087</v>
      </c>
      <c r="AS5120" s="106">
        <v>3703</v>
      </c>
    </row>
    <row r="5121" spans="40:45" x14ac:dyDescent="0.25">
      <c r="AN5121" s="106" t="s">
        <v>1141</v>
      </c>
      <c r="AO5121" s="106" t="s">
        <v>1163</v>
      </c>
      <c r="AP5121" s="106" t="s">
        <v>1176</v>
      </c>
      <c r="AQ5121" s="106" t="s">
        <v>1031</v>
      </c>
      <c r="AR5121" s="106" t="s">
        <v>1087</v>
      </c>
      <c r="AS5121" s="106">
        <v>9</v>
      </c>
    </row>
    <row r="5122" spans="40:45" x14ac:dyDescent="0.25">
      <c r="AN5122" s="106" t="s">
        <v>1141</v>
      </c>
      <c r="AO5122" s="106" t="s">
        <v>1163</v>
      </c>
      <c r="AP5122" s="106" t="s">
        <v>1176</v>
      </c>
      <c r="AQ5122" s="106" t="s">
        <v>1033</v>
      </c>
      <c r="AR5122" s="106" t="s">
        <v>1087</v>
      </c>
      <c r="AS5122" s="106">
        <v>17</v>
      </c>
    </row>
    <row r="5123" spans="40:45" x14ac:dyDescent="0.25">
      <c r="AN5123" s="106" t="s">
        <v>1141</v>
      </c>
      <c r="AO5123" s="106" t="s">
        <v>1163</v>
      </c>
      <c r="AP5123" s="106" t="s">
        <v>1176</v>
      </c>
      <c r="AQ5123" s="106" t="s">
        <v>1034</v>
      </c>
      <c r="AR5123" s="106" t="s">
        <v>1087</v>
      </c>
      <c r="AS5123" s="106">
        <v>7</v>
      </c>
    </row>
    <row r="5124" spans="40:45" x14ac:dyDescent="0.25">
      <c r="AN5124" s="106" t="s">
        <v>1141</v>
      </c>
      <c r="AO5124" s="106"/>
      <c r="AP5124" s="106"/>
      <c r="AQ5124" s="106" t="s">
        <v>3</v>
      </c>
      <c r="AR5124" s="106" t="s">
        <v>1087</v>
      </c>
      <c r="AS5124" s="106">
        <v>3736</v>
      </c>
    </row>
    <row r="5125" spans="40:45" x14ac:dyDescent="0.25">
      <c r="AN5125" s="106" t="s">
        <v>1141</v>
      </c>
      <c r="AO5125" s="106" t="s">
        <v>1163</v>
      </c>
      <c r="AP5125" s="106" t="s">
        <v>1177</v>
      </c>
      <c r="AQ5125" s="106" t="s">
        <v>1030</v>
      </c>
      <c r="AR5125" s="106" t="s">
        <v>1087</v>
      </c>
      <c r="AS5125" s="106">
        <v>43850</v>
      </c>
    </row>
    <row r="5126" spans="40:45" x14ac:dyDescent="0.25">
      <c r="AN5126" s="106" t="s">
        <v>1141</v>
      </c>
      <c r="AO5126" s="106" t="s">
        <v>1163</v>
      </c>
      <c r="AP5126" s="106" t="s">
        <v>1177</v>
      </c>
      <c r="AQ5126" s="106" t="s">
        <v>1031</v>
      </c>
      <c r="AR5126" s="106" t="s">
        <v>1087</v>
      </c>
      <c r="AS5126" s="106">
        <v>2598</v>
      </c>
    </row>
    <row r="5127" spans="40:45" x14ac:dyDescent="0.25">
      <c r="AN5127" s="106" t="s">
        <v>1141</v>
      </c>
      <c r="AO5127" s="106"/>
      <c r="AP5127" s="106"/>
      <c r="AQ5127" s="106" t="s">
        <v>3</v>
      </c>
      <c r="AR5127" s="106" t="s">
        <v>1087</v>
      </c>
      <c r="AS5127" s="106">
        <v>46447</v>
      </c>
    </row>
    <row r="5128" spans="40:45" x14ac:dyDescent="0.25">
      <c r="AN5128" s="106" t="s">
        <v>1141</v>
      </c>
      <c r="AO5128" s="106" t="s">
        <v>1163</v>
      </c>
      <c r="AP5128" s="106" t="s">
        <v>1178</v>
      </c>
      <c r="AQ5128" s="106" t="s">
        <v>1030</v>
      </c>
      <c r="AR5128" s="106" t="s">
        <v>1087</v>
      </c>
      <c r="AS5128" s="106">
        <v>484</v>
      </c>
    </row>
    <row r="5129" spans="40:45" x14ac:dyDescent="0.25">
      <c r="AN5129" s="106" t="s">
        <v>1141</v>
      </c>
      <c r="AO5129" s="106"/>
      <c r="AP5129" s="106"/>
      <c r="AQ5129" s="106" t="s">
        <v>3</v>
      </c>
      <c r="AR5129" s="106" t="s">
        <v>1087</v>
      </c>
      <c r="AS5129" s="106">
        <v>484</v>
      </c>
    </row>
    <row r="5130" spans="40:45" x14ac:dyDescent="0.25">
      <c r="AN5130" s="106" t="s">
        <v>1141</v>
      </c>
      <c r="AO5130" s="106" t="s">
        <v>1015</v>
      </c>
      <c r="AP5130" s="106" t="s">
        <v>907</v>
      </c>
      <c r="AQ5130" s="106" t="s">
        <v>1030</v>
      </c>
      <c r="AR5130" s="106" t="s">
        <v>1087</v>
      </c>
      <c r="AS5130" s="106">
        <v>193885</v>
      </c>
    </row>
    <row r="5131" spans="40:45" x14ac:dyDescent="0.25">
      <c r="AN5131" s="106" t="s">
        <v>1141</v>
      </c>
      <c r="AO5131" s="106" t="s">
        <v>1015</v>
      </c>
      <c r="AP5131" s="106" t="s">
        <v>907</v>
      </c>
      <c r="AQ5131" s="106" t="s">
        <v>1031</v>
      </c>
      <c r="AR5131" s="106" t="s">
        <v>1087</v>
      </c>
      <c r="AS5131" s="106">
        <v>152</v>
      </c>
    </row>
    <row r="5132" spans="40:45" x14ac:dyDescent="0.25">
      <c r="AN5132" s="106" t="s">
        <v>1141</v>
      </c>
      <c r="AO5132" s="106" t="s">
        <v>1015</v>
      </c>
      <c r="AP5132" s="106" t="s">
        <v>907</v>
      </c>
      <c r="AQ5132" s="106" t="s">
        <v>1032</v>
      </c>
      <c r="AR5132" s="106" t="s">
        <v>1087</v>
      </c>
      <c r="AS5132" s="106">
        <v>93710</v>
      </c>
    </row>
    <row r="5133" spans="40:45" x14ac:dyDescent="0.25">
      <c r="AN5133" s="106" t="s">
        <v>1141</v>
      </c>
      <c r="AO5133" s="106" t="s">
        <v>1015</v>
      </c>
      <c r="AP5133" s="106" t="s">
        <v>907</v>
      </c>
      <c r="AQ5133" s="106" t="s">
        <v>1038</v>
      </c>
      <c r="AR5133" s="106" t="s">
        <v>1087</v>
      </c>
      <c r="AS5133" s="106">
        <v>40430</v>
      </c>
    </row>
    <row r="5134" spans="40:45" x14ac:dyDescent="0.25">
      <c r="AN5134" s="106" t="s">
        <v>1141</v>
      </c>
      <c r="AO5134" s="106"/>
      <c r="AP5134" s="106"/>
      <c r="AQ5134" s="106" t="s">
        <v>3</v>
      </c>
      <c r="AR5134" s="106" t="s">
        <v>1087</v>
      </c>
      <c r="AS5134" s="106">
        <v>328177</v>
      </c>
    </row>
    <row r="5135" spans="40:45" x14ac:dyDescent="0.25">
      <c r="AN5135" s="106" t="s">
        <v>1141</v>
      </c>
      <c r="AO5135" s="106" t="s">
        <v>1015</v>
      </c>
      <c r="AP5135" s="106" t="s">
        <v>1174</v>
      </c>
      <c r="AQ5135" s="106" t="s">
        <v>1030</v>
      </c>
      <c r="AR5135" s="106" t="s">
        <v>1087</v>
      </c>
      <c r="AS5135" s="106">
        <v>6971</v>
      </c>
    </row>
    <row r="5136" spans="40:45" x14ac:dyDescent="0.25">
      <c r="AN5136" s="106" t="s">
        <v>1141</v>
      </c>
      <c r="AO5136" s="106" t="s">
        <v>1015</v>
      </c>
      <c r="AP5136" s="106" t="s">
        <v>1174</v>
      </c>
      <c r="AQ5136" s="106" t="s">
        <v>1032</v>
      </c>
      <c r="AR5136" s="106" t="s">
        <v>1087</v>
      </c>
      <c r="AS5136" s="106">
        <v>22620</v>
      </c>
    </row>
    <row r="5137" spans="40:45" x14ac:dyDescent="0.25">
      <c r="AN5137" s="106" t="s">
        <v>1141</v>
      </c>
      <c r="AO5137" s="106" t="s">
        <v>1015</v>
      </c>
      <c r="AP5137" s="106" t="s">
        <v>1174</v>
      </c>
      <c r="AQ5137" s="106" t="s">
        <v>1038</v>
      </c>
      <c r="AR5137" s="106" t="s">
        <v>1087</v>
      </c>
      <c r="AS5137" s="106">
        <v>3717</v>
      </c>
    </row>
    <row r="5138" spans="40:45" x14ac:dyDescent="0.25">
      <c r="AN5138" s="106" t="s">
        <v>1141</v>
      </c>
      <c r="AO5138" s="106"/>
      <c r="AP5138" s="106"/>
      <c r="AQ5138" s="106" t="s">
        <v>3</v>
      </c>
      <c r="AR5138" s="106" t="s">
        <v>1087</v>
      </c>
      <c r="AS5138" s="106">
        <v>33308</v>
      </c>
    </row>
    <row r="5139" spans="40:45" x14ac:dyDescent="0.25">
      <c r="AN5139" s="106" t="s">
        <v>1141</v>
      </c>
      <c r="AO5139" s="106" t="s">
        <v>1015</v>
      </c>
      <c r="AP5139" s="106" t="s">
        <v>1175</v>
      </c>
      <c r="AQ5139" s="106" t="s">
        <v>1030</v>
      </c>
      <c r="AR5139" s="106" t="s">
        <v>1087</v>
      </c>
      <c r="AS5139" s="106">
        <v>18012</v>
      </c>
    </row>
    <row r="5140" spans="40:45" x14ac:dyDescent="0.25">
      <c r="AN5140" s="106" t="s">
        <v>1141</v>
      </c>
      <c r="AO5140" s="106" t="s">
        <v>1015</v>
      </c>
      <c r="AP5140" s="106" t="s">
        <v>1175</v>
      </c>
      <c r="AQ5140" s="106" t="s">
        <v>1031</v>
      </c>
      <c r="AR5140" s="106" t="s">
        <v>1087</v>
      </c>
      <c r="AS5140" s="106">
        <v>84</v>
      </c>
    </row>
    <row r="5141" spans="40:45" x14ac:dyDescent="0.25">
      <c r="AN5141" s="106" t="s">
        <v>1141</v>
      </c>
      <c r="AO5141" s="106" t="s">
        <v>1015</v>
      </c>
      <c r="AP5141" s="106" t="s">
        <v>1175</v>
      </c>
      <c r="AQ5141" s="106" t="s">
        <v>1032</v>
      </c>
      <c r="AR5141" s="106" t="s">
        <v>1087</v>
      </c>
      <c r="AS5141" s="106">
        <v>4355</v>
      </c>
    </row>
    <row r="5142" spans="40:45" x14ac:dyDescent="0.25">
      <c r="AN5142" s="106" t="s">
        <v>1141</v>
      </c>
      <c r="AO5142" s="106" t="s">
        <v>1015</v>
      </c>
      <c r="AP5142" s="106" t="s">
        <v>1175</v>
      </c>
      <c r="AQ5142" s="106" t="s">
        <v>1038</v>
      </c>
      <c r="AR5142" s="106" t="s">
        <v>1087</v>
      </c>
      <c r="AS5142" s="106">
        <v>2307</v>
      </c>
    </row>
    <row r="5143" spans="40:45" x14ac:dyDescent="0.25">
      <c r="AN5143" s="106" t="s">
        <v>1141</v>
      </c>
      <c r="AO5143" s="106"/>
      <c r="AP5143" s="106"/>
      <c r="AQ5143" s="106" t="s">
        <v>3</v>
      </c>
      <c r="AR5143" s="106" t="s">
        <v>1087</v>
      </c>
      <c r="AS5143" s="106">
        <v>24757</v>
      </c>
    </row>
    <row r="5144" spans="40:45" x14ac:dyDescent="0.25">
      <c r="AN5144" s="106" t="s">
        <v>1141</v>
      </c>
      <c r="AO5144" s="106" t="s">
        <v>1015</v>
      </c>
      <c r="AP5144" s="106" t="s">
        <v>1176</v>
      </c>
      <c r="AQ5144" s="106" t="s">
        <v>1030</v>
      </c>
      <c r="AR5144" s="106" t="s">
        <v>1087</v>
      </c>
      <c r="AS5144" s="106">
        <v>29172</v>
      </c>
    </row>
    <row r="5145" spans="40:45" x14ac:dyDescent="0.25">
      <c r="AN5145" s="106" t="s">
        <v>1141</v>
      </c>
      <c r="AO5145" s="106" t="s">
        <v>1015</v>
      </c>
      <c r="AP5145" s="106" t="s">
        <v>1176</v>
      </c>
      <c r="AQ5145" s="106" t="s">
        <v>1032</v>
      </c>
      <c r="AR5145" s="106" t="s">
        <v>1087</v>
      </c>
      <c r="AS5145" s="106">
        <v>6506</v>
      </c>
    </row>
    <row r="5146" spans="40:45" x14ac:dyDescent="0.25">
      <c r="AN5146" s="106" t="s">
        <v>1141</v>
      </c>
      <c r="AO5146" s="106" t="s">
        <v>1015</v>
      </c>
      <c r="AP5146" s="106" t="s">
        <v>1176</v>
      </c>
      <c r="AQ5146" s="106" t="s">
        <v>1038</v>
      </c>
      <c r="AR5146" s="106" t="s">
        <v>1087</v>
      </c>
      <c r="AS5146" s="106">
        <v>2748</v>
      </c>
    </row>
    <row r="5147" spans="40:45" x14ac:dyDescent="0.25">
      <c r="AN5147" s="106" t="s">
        <v>1141</v>
      </c>
      <c r="AO5147" s="106"/>
      <c r="AP5147" s="106"/>
      <c r="AQ5147" s="106" t="s">
        <v>3</v>
      </c>
      <c r="AR5147" s="106" t="s">
        <v>1087</v>
      </c>
      <c r="AS5147" s="106">
        <v>38426</v>
      </c>
    </row>
    <row r="5148" spans="40:45" x14ac:dyDescent="0.25">
      <c r="AN5148" s="106" t="s">
        <v>1141</v>
      </c>
      <c r="AO5148" s="106" t="s">
        <v>1015</v>
      </c>
      <c r="AP5148" s="106" t="s">
        <v>1177</v>
      </c>
      <c r="AQ5148" s="106" t="s">
        <v>1030</v>
      </c>
      <c r="AR5148" s="106" t="s">
        <v>1087</v>
      </c>
      <c r="AS5148" s="106">
        <v>137362</v>
      </c>
    </row>
    <row r="5149" spans="40:45" x14ac:dyDescent="0.25">
      <c r="AN5149" s="106" t="s">
        <v>1141</v>
      </c>
      <c r="AO5149" s="106" t="s">
        <v>1015</v>
      </c>
      <c r="AP5149" s="106" t="s">
        <v>1177</v>
      </c>
      <c r="AQ5149" s="106" t="s">
        <v>1031</v>
      </c>
      <c r="AR5149" s="106" t="s">
        <v>1087</v>
      </c>
      <c r="AS5149" s="106">
        <v>68</v>
      </c>
    </row>
    <row r="5150" spans="40:45" x14ac:dyDescent="0.25">
      <c r="AN5150" s="106" t="s">
        <v>1141</v>
      </c>
      <c r="AO5150" s="106" t="s">
        <v>1015</v>
      </c>
      <c r="AP5150" s="106" t="s">
        <v>1177</v>
      </c>
      <c r="AQ5150" s="106" t="s">
        <v>1032</v>
      </c>
      <c r="AR5150" s="106" t="s">
        <v>1087</v>
      </c>
      <c r="AS5150" s="106">
        <v>60230</v>
      </c>
    </row>
    <row r="5151" spans="40:45" x14ac:dyDescent="0.25">
      <c r="AN5151" s="106" t="s">
        <v>1141</v>
      </c>
      <c r="AO5151" s="106" t="s">
        <v>1015</v>
      </c>
      <c r="AP5151" s="106" t="s">
        <v>1177</v>
      </c>
      <c r="AQ5151" s="106" t="s">
        <v>1038</v>
      </c>
      <c r="AR5151" s="106" t="s">
        <v>1087</v>
      </c>
      <c r="AS5151" s="106">
        <v>31409</v>
      </c>
    </row>
    <row r="5152" spans="40:45" x14ac:dyDescent="0.25">
      <c r="AN5152" s="106" t="s">
        <v>1141</v>
      </c>
      <c r="AO5152" s="106"/>
      <c r="AP5152" s="106"/>
      <c r="AQ5152" s="106" t="s">
        <v>3</v>
      </c>
      <c r="AR5152" s="106" t="s">
        <v>1087</v>
      </c>
      <c r="AS5152" s="106">
        <v>229069</v>
      </c>
    </row>
    <row r="5153" spans="40:45" x14ac:dyDescent="0.25">
      <c r="AN5153" s="106" t="s">
        <v>1141</v>
      </c>
      <c r="AO5153" s="106" t="s">
        <v>1015</v>
      </c>
      <c r="AP5153" s="106" t="s">
        <v>1178</v>
      </c>
      <c r="AQ5153" s="106" t="s">
        <v>1030</v>
      </c>
      <c r="AR5153" s="106" t="s">
        <v>1087</v>
      </c>
      <c r="AS5153" s="106">
        <v>2368</v>
      </c>
    </row>
    <row r="5154" spans="40:45" x14ac:dyDescent="0.25">
      <c r="AN5154" s="106" t="s">
        <v>1141</v>
      </c>
      <c r="AO5154" s="106" t="s">
        <v>1015</v>
      </c>
      <c r="AP5154" s="106" t="s">
        <v>1178</v>
      </c>
      <c r="AQ5154" s="106" t="s">
        <v>1038</v>
      </c>
      <c r="AR5154" s="106" t="s">
        <v>1087</v>
      </c>
      <c r="AS5154" s="106">
        <v>248</v>
      </c>
    </row>
    <row r="5155" spans="40:45" x14ac:dyDescent="0.25">
      <c r="AN5155" s="106" t="s">
        <v>1141</v>
      </c>
      <c r="AO5155" s="106"/>
      <c r="AP5155" s="106"/>
      <c r="AQ5155" s="106" t="s">
        <v>3</v>
      </c>
      <c r="AR5155" s="106" t="s">
        <v>1087</v>
      </c>
      <c r="AS5155" s="106">
        <v>2617</v>
      </c>
    </row>
    <row r="5156" spans="40:45" x14ac:dyDescent="0.25">
      <c r="AN5156" s="106" t="s">
        <v>1141</v>
      </c>
      <c r="AO5156" s="106" t="s">
        <v>1016</v>
      </c>
      <c r="AP5156" s="106" t="s">
        <v>907</v>
      </c>
      <c r="AQ5156" s="106" t="s">
        <v>1030</v>
      </c>
      <c r="AR5156" s="106" t="s">
        <v>1087</v>
      </c>
      <c r="AS5156" s="106">
        <v>675949</v>
      </c>
    </row>
    <row r="5157" spans="40:45" x14ac:dyDescent="0.25">
      <c r="AN5157" s="106" t="s">
        <v>1141</v>
      </c>
      <c r="AO5157" s="106" t="s">
        <v>1016</v>
      </c>
      <c r="AP5157" s="106" t="s">
        <v>907</v>
      </c>
      <c r="AQ5157" s="106" t="s">
        <v>1031</v>
      </c>
      <c r="AR5157" s="106" t="s">
        <v>1087</v>
      </c>
      <c r="AS5157" s="106">
        <v>4943</v>
      </c>
    </row>
    <row r="5158" spans="40:45" x14ac:dyDescent="0.25">
      <c r="AN5158" s="106" t="s">
        <v>1141</v>
      </c>
      <c r="AO5158" s="106" t="s">
        <v>1016</v>
      </c>
      <c r="AP5158" s="106" t="s">
        <v>907</v>
      </c>
      <c r="AQ5158" s="106" t="s">
        <v>1032</v>
      </c>
      <c r="AR5158" s="106" t="s">
        <v>1087</v>
      </c>
      <c r="AS5158" s="106">
        <v>102406</v>
      </c>
    </row>
    <row r="5159" spans="40:45" x14ac:dyDescent="0.25">
      <c r="AN5159" s="106" t="s">
        <v>1141</v>
      </c>
      <c r="AO5159" s="106"/>
      <c r="AP5159" s="106"/>
      <c r="AQ5159" s="106" t="s">
        <v>3</v>
      </c>
      <c r="AR5159" s="106" t="s">
        <v>1087</v>
      </c>
      <c r="AS5159" s="106">
        <v>783298</v>
      </c>
    </row>
    <row r="5160" spans="40:45" x14ac:dyDescent="0.25">
      <c r="AN5160" s="106" t="s">
        <v>1141</v>
      </c>
      <c r="AO5160" s="106" t="s">
        <v>1016</v>
      </c>
      <c r="AP5160" s="106" t="s">
        <v>1175</v>
      </c>
      <c r="AQ5160" s="106" t="s">
        <v>1030</v>
      </c>
      <c r="AR5160" s="106" t="s">
        <v>1087</v>
      </c>
      <c r="AS5160" s="106">
        <v>32970</v>
      </c>
    </row>
    <row r="5161" spans="40:45" x14ac:dyDescent="0.25">
      <c r="AN5161" s="106" t="s">
        <v>1141</v>
      </c>
      <c r="AO5161" s="106" t="s">
        <v>1016</v>
      </c>
      <c r="AP5161" s="106" t="s">
        <v>1175</v>
      </c>
      <c r="AQ5161" s="106" t="s">
        <v>1032</v>
      </c>
      <c r="AR5161" s="106" t="s">
        <v>1087</v>
      </c>
      <c r="AS5161" s="106">
        <v>866</v>
      </c>
    </row>
    <row r="5162" spans="40:45" x14ac:dyDescent="0.25">
      <c r="AN5162" s="106" t="s">
        <v>1141</v>
      </c>
      <c r="AO5162" s="106"/>
      <c r="AP5162" s="106"/>
      <c r="AQ5162" s="106" t="s">
        <v>3</v>
      </c>
      <c r="AR5162" s="106" t="s">
        <v>1087</v>
      </c>
      <c r="AS5162" s="106">
        <v>33836</v>
      </c>
    </row>
    <row r="5163" spans="40:45" x14ac:dyDescent="0.25">
      <c r="AN5163" s="106" t="s">
        <v>1141</v>
      </c>
      <c r="AO5163" s="106" t="s">
        <v>1016</v>
      </c>
      <c r="AP5163" s="106" t="s">
        <v>1176</v>
      </c>
      <c r="AQ5163" s="106" t="s">
        <v>1030</v>
      </c>
      <c r="AR5163" s="106" t="s">
        <v>1087</v>
      </c>
      <c r="AS5163" s="106">
        <v>605557</v>
      </c>
    </row>
    <row r="5164" spans="40:45" x14ac:dyDescent="0.25">
      <c r="AN5164" s="106" t="s">
        <v>1141</v>
      </c>
      <c r="AO5164" s="106" t="s">
        <v>1016</v>
      </c>
      <c r="AP5164" s="106" t="s">
        <v>1176</v>
      </c>
      <c r="AQ5164" s="106" t="s">
        <v>1031</v>
      </c>
      <c r="AR5164" s="106" t="s">
        <v>1087</v>
      </c>
      <c r="AS5164" s="106">
        <v>4943</v>
      </c>
    </row>
    <row r="5165" spans="40:45" x14ac:dyDescent="0.25">
      <c r="AN5165" s="106" t="s">
        <v>1141</v>
      </c>
      <c r="AO5165" s="106" t="s">
        <v>1016</v>
      </c>
      <c r="AP5165" s="106" t="s">
        <v>1176</v>
      </c>
      <c r="AQ5165" s="106" t="s">
        <v>1032</v>
      </c>
      <c r="AR5165" s="106" t="s">
        <v>1087</v>
      </c>
      <c r="AS5165" s="106">
        <v>100576</v>
      </c>
    </row>
    <row r="5166" spans="40:45" x14ac:dyDescent="0.25">
      <c r="AN5166" s="106" t="s">
        <v>1141</v>
      </c>
      <c r="AO5166" s="106"/>
      <c r="AP5166" s="106"/>
      <c r="AQ5166" s="106" t="s">
        <v>3</v>
      </c>
      <c r="AR5166" s="106" t="s">
        <v>1087</v>
      </c>
      <c r="AS5166" s="106">
        <v>711076</v>
      </c>
    </row>
    <row r="5167" spans="40:45" x14ac:dyDescent="0.25">
      <c r="AN5167" s="106" t="s">
        <v>1141</v>
      </c>
      <c r="AO5167" s="106" t="s">
        <v>1016</v>
      </c>
      <c r="AP5167" s="106" t="s">
        <v>1177</v>
      </c>
      <c r="AQ5167" s="106" t="s">
        <v>1030</v>
      </c>
      <c r="AR5167" s="106" t="s">
        <v>1087</v>
      </c>
      <c r="AS5167" s="106">
        <v>19020</v>
      </c>
    </row>
    <row r="5168" spans="40:45" x14ac:dyDescent="0.25">
      <c r="AN5168" s="106" t="s">
        <v>1141</v>
      </c>
      <c r="AO5168" s="106" t="s">
        <v>1016</v>
      </c>
      <c r="AP5168" s="106" t="s">
        <v>1177</v>
      </c>
      <c r="AQ5168" s="106" t="s">
        <v>1032</v>
      </c>
      <c r="AR5168" s="106" t="s">
        <v>1087</v>
      </c>
      <c r="AS5168" s="106">
        <v>523</v>
      </c>
    </row>
    <row r="5169" spans="40:45" x14ac:dyDescent="0.25">
      <c r="AN5169" s="106" t="s">
        <v>1141</v>
      </c>
      <c r="AO5169" s="106"/>
      <c r="AP5169" s="106"/>
      <c r="AQ5169" s="106" t="s">
        <v>3</v>
      </c>
      <c r="AR5169" s="106" t="s">
        <v>1087</v>
      </c>
      <c r="AS5169" s="106">
        <v>19543</v>
      </c>
    </row>
    <row r="5170" spans="40:45" x14ac:dyDescent="0.25">
      <c r="AN5170" s="106" t="s">
        <v>1141</v>
      </c>
      <c r="AO5170" s="106" t="s">
        <v>1016</v>
      </c>
      <c r="AP5170" s="106" t="s">
        <v>1178</v>
      </c>
      <c r="AQ5170" s="106" t="s">
        <v>1030</v>
      </c>
      <c r="AR5170" s="106" t="s">
        <v>1087</v>
      </c>
      <c r="AS5170" s="106">
        <v>18401</v>
      </c>
    </row>
    <row r="5171" spans="40:45" x14ac:dyDescent="0.25">
      <c r="AN5171" s="106" t="s">
        <v>1141</v>
      </c>
      <c r="AO5171" s="106" t="s">
        <v>1016</v>
      </c>
      <c r="AP5171" s="106" t="s">
        <v>1178</v>
      </c>
      <c r="AQ5171" s="106" t="s">
        <v>1032</v>
      </c>
      <c r="AR5171" s="106" t="s">
        <v>1087</v>
      </c>
      <c r="AS5171" s="106">
        <v>441</v>
      </c>
    </row>
    <row r="5172" spans="40:45" x14ac:dyDescent="0.25">
      <c r="AN5172" s="106" t="s">
        <v>1141</v>
      </c>
      <c r="AO5172" s="106"/>
      <c r="AP5172" s="106"/>
      <c r="AQ5172" s="106" t="s">
        <v>3</v>
      </c>
      <c r="AR5172" s="106" t="s">
        <v>1087</v>
      </c>
      <c r="AS5172" s="106">
        <v>18842</v>
      </c>
    </row>
    <row r="5173" spans="40:45" x14ac:dyDescent="0.25">
      <c r="AN5173" s="106" t="s">
        <v>903</v>
      </c>
      <c r="AO5173" s="106" t="s">
        <v>1040</v>
      </c>
      <c r="AP5173" s="106"/>
      <c r="AQ5173" s="106" t="s">
        <v>1030</v>
      </c>
      <c r="AR5173" s="106" t="s">
        <v>1087</v>
      </c>
      <c r="AS5173" s="106">
        <v>781074</v>
      </c>
    </row>
    <row r="5174" spans="40:45" x14ac:dyDescent="0.25">
      <c r="AN5174" s="106" t="s">
        <v>903</v>
      </c>
      <c r="AO5174" s="106" t="s">
        <v>1040</v>
      </c>
      <c r="AP5174" s="106"/>
      <c r="AQ5174" s="106" t="s">
        <v>1031</v>
      </c>
      <c r="AR5174" s="106" t="s">
        <v>1087</v>
      </c>
      <c r="AS5174" s="106">
        <v>96498</v>
      </c>
    </row>
    <row r="5175" spans="40:45" x14ac:dyDescent="0.25">
      <c r="AN5175" s="106" t="s">
        <v>903</v>
      </c>
      <c r="AO5175" s="106" t="s">
        <v>1040</v>
      </c>
      <c r="AP5175" s="106"/>
      <c r="AQ5175" s="106" t="s">
        <v>1033</v>
      </c>
      <c r="AR5175" s="106" t="s">
        <v>1087</v>
      </c>
      <c r="AS5175" s="106">
        <v>21405</v>
      </c>
    </row>
    <row r="5176" spans="40:45" x14ac:dyDescent="0.25">
      <c r="AN5176" s="106" t="s">
        <v>903</v>
      </c>
      <c r="AO5176" s="106" t="s">
        <v>1040</v>
      </c>
      <c r="AP5176" s="106"/>
      <c r="AQ5176" s="106" t="s">
        <v>1034</v>
      </c>
      <c r="AR5176" s="106" t="s">
        <v>1087</v>
      </c>
      <c r="AS5176" s="106">
        <v>1</v>
      </c>
    </row>
    <row r="5177" spans="40:45" x14ac:dyDescent="0.25">
      <c r="AN5177" s="106" t="s">
        <v>903</v>
      </c>
      <c r="AO5177" s="106" t="s">
        <v>1040</v>
      </c>
      <c r="AP5177" s="106"/>
      <c r="AQ5177" s="106" t="s">
        <v>1037</v>
      </c>
      <c r="AR5177" s="106" t="s">
        <v>1087</v>
      </c>
      <c r="AS5177" s="106">
        <v>7224</v>
      </c>
    </row>
    <row r="5178" spans="40:45" x14ac:dyDescent="0.25">
      <c r="AN5178" s="106" t="s">
        <v>903</v>
      </c>
      <c r="AO5178" s="106" t="s">
        <v>1040</v>
      </c>
      <c r="AP5178" s="106"/>
      <c r="AQ5178" s="106" t="s">
        <v>1038</v>
      </c>
      <c r="AR5178" s="106" t="s">
        <v>1087</v>
      </c>
      <c r="AS5178" s="106">
        <v>931</v>
      </c>
    </row>
    <row r="5179" spans="40:45" x14ac:dyDescent="0.25">
      <c r="AN5179" s="106" t="s">
        <v>903</v>
      </c>
      <c r="AO5179" s="106"/>
      <c r="AP5179" s="106"/>
      <c r="AQ5179" s="106" t="s">
        <v>3</v>
      </c>
      <c r="AR5179" s="106" t="s">
        <v>1087</v>
      </c>
      <c r="AS5179" s="106">
        <v>907134</v>
      </c>
    </row>
    <row r="5180" spans="40:45" x14ac:dyDescent="0.25">
      <c r="AN5180" s="106" t="s">
        <v>903</v>
      </c>
      <c r="AO5180" s="106" t="s">
        <v>1174</v>
      </c>
      <c r="AP5180" s="106"/>
      <c r="AQ5180" s="106" t="s">
        <v>1030</v>
      </c>
      <c r="AR5180" s="106" t="s">
        <v>1087</v>
      </c>
      <c r="AS5180" s="106">
        <v>78169</v>
      </c>
    </row>
    <row r="5181" spans="40:45" x14ac:dyDescent="0.25">
      <c r="AN5181" s="106" t="s">
        <v>903</v>
      </c>
      <c r="AO5181" s="106" t="s">
        <v>1174</v>
      </c>
      <c r="AP5181" s="106"/>
      <c r="AQ5181" s="106" t="s">
        <v>1031</v>
      </c>
      <c r="AR5181" s="106" t="s">
        <v>1087</v>
      </c>
      <c r="AS5181" s="106">
        <v>20452</v>
      </c>
    </row>
    <row r="5182" spans="40:45" x14ac:dyDescent="0.25">
      <c r="AN5182" s="106" t="s">
        <v>903</v>
      </c>
      <c r="AO5182" s="106" t="s">
        <v>1174</v>
      </c>
      <c r="AP5182" s="106"/>
      <c r="AQ5182" s="106" t="s">
        <v>1033</v>
      </c>
      <c r="AR5182" s="106" t="s">
        <v>1087</v>
      </c>
      <c r="AS5182" s="106">
        <v>4492</v>
      </c>
    </row>
    <row r="5183" spans="40:45" x14ac:dyDescent="0.25">
      <c r="AN5183" s="106" t="s">
        <v>903</v>
      </c>
      <c r="AO5183" s="106" t="s">
        <v>1174</v>
      </c>
      <c r="AP5183" s="106"/>
      <c r="AQ5183" s="106" t="s">
        <v>1037</v>
      </c>
      <c r="AR5183" s="106" t="s">
        <v>1087</v>
      </c>
      <c r="AS5183" s="106">
        <v>1774</v>
      </c>
    </row>
    <row r="5184" spans="40:45" x14ac:dyDescent="0.25">
      <c r="AN5184" s="106" t="s">
        <v>903</v>
      </c>
      <c r="AO5184" s="106" t="s">
        <v>1174</v>
      </c>
      <c r="AP5184" s="106"/>
      <c r="AQ5184" s="106" t="s">
        <v>1038</v>
      </c>
      <c r="AR5184" s="106" t="s">
        <v>1087</v>
      </c>
      <c r="AS5184" s="106">
        <v>502</v>
      </c>
    </row>
    <row r="5185" spans="40:45" x14ac:dyDescent="0.25">
      <c r="AN5185" s="106" t="s">
        <v>903</v>
      </c>
      <c r="AO5185" s="106"/>
      <c r="AP5185" s="106"/>
      <c r="AQ5185" s="106" t="s">
        <v>3</v>
      </c>
      <c r="AR5185" s="106" t="s">
        <v>1087</v>
      </c>
      <c r="AS5185" s="106">
        <v>105389</v>
      </c>
    </row>
    <row r="5186" spans="40:45" x14ac:dyDescent="0.25">
      <c r="AN5186" s="106" t="s">
        <v>903</v>
      </c>
      <c r="AO5186" s="106" t="s">
        <v>1175</v>
      </c>
      <c r="AP5186" s="106"/>
      <c r="AQ5186" s="106" t="s">
        <v>1030</v>
      </c>
      <c r="AR5186" s="106" t="s">
        <v>1087</v>
      </c>
      <c r="AS5186" s="106">
        <v>145712</v>
      </c>
    </row>
    <row r="5187" spans="40:45" x14ac:dyDescent="0.25">
      <c r="AN5187" s="106" t="s">
        <v>903</v>
      </c>
      <c r="AO5187" s="106" t="s">
        <v>1175</v>
      </c>
      <c r="AP5187" s="106"/>
      <c r="AQ5187" s="106" t="s">
        <v>1031</v>
      </c>
      <c r="AR5187" s="106" t="s">
        <v>1087</v>
      </c>
      <c r="AS5187" s="106">
        <v>14966</v>
      </c>
    </row>
    <row r="5188" spans="40:45" x14ac:dyDescent="0.25">
      <c r="AN5188" s="106" t="s">
        <v>903</v>
      </c>
      <c r="AO5188" s="106" t="s">
        <v>1175</v>
      </c>
      <c r="AP5188" s="106"/>
      <c r="AQ5188" s="106" t="s">
        <v>1033</v>
      </c>
      <c r="AR5188" s="106" t="s">
        <v>1087</v>
      </c>
      <c r="AS5188" s="106">
        <v>5085</v>
      </c>
    </row>
    <row r="5189" spans="40:45" x14ac:dyDescent="0.25">
      <c r="AN5189" s="106" t="s">
        <v>903</v>
      </c>
      <c r="AO5189" s="106" t="s">
        <v>1175</v>
      </c>
      <c r="AP5189" s="106"/>
      <c r="AQ5189" s="106" t="s">
        <v>1034</v>
      </c>
      <c r="AR5189" s="106" t="s">
        <v>1087</v>
      </c>
      <c r="AS5189" s="106">
        <v>1</v>
      </c>
    </row>
    <row r="5190" spans="40:45" x14ac:dyDescent="0.25">
      <c r="AN5190" s="106" t="s">
        <v>903</v>
      </c>
      <c r="AO5190" s="106" t="s">
        <v>1175</v>
      </c>
      <c r="AP5190" s="106"/>
      <c r="AQ5190" s="106" t="s">
        <v>1037</v>
      </c>
      <c r="AR5190" s="106" t="s">
        <v>1087</v>
      </c>
      <c r="AS5190" s="106">
        <v>2550</v>
      </c>
    </row>
    <row r="5191" spans="40:45" x14ac:dyDescent="0.25">
      <c r="AN5191" s="106" t="s">
        <v>903</v>
      </c>
      <c r="AO5191" s="106" t="s">
        <v>1175</v>
      </c>
      <c r="AP5191" s="106"/>
      <c r="AQ5191" s="106" t="s">
        <v>1038</v>
      </c>
      <c r="AR5191" s="106" t="s">
        <v>1087</v>
      </c>
      <c r="AS5191" s="106">
        <v>429</v>
      </c>
    </row>
    <row r="5192" spans="40:45" x14ac:dyDescent="0.25">
      <c r="AN5192" s="106" t="s">
        <v>903</v>
      </c>
      <c r="AO5192" s="106"/>
      <c r="AP5192" s="106"/>
      <c r="AQ5192" s="106" t="s">
        <v>3</v>
      </c>
      <c r="AR5192" s="106" t="s">
        <v>1087</v>
      </c>
      <c r="AS5192" s="106">
        <v>168742</v>
      </c>
    </row>
    <row r="5193" spans="40:45" x14ac:dyDescent="0.25">
      <c r="AN5193" s="106" t="s">
        <v>903</v>
      </c>
      <c r="AO5193" s="106" t="s">
        <v>1176</v>
      </c>
      <c r="AP5193" s="106"/>
      <c r="AQ5193" s="106" t="s">
        <v>1030</v>
      </c>
      <c r="AR5193" s="106" t="s">
        <v>1087</v>
      </c>
      <c r="AS5193" s="106">
        <v>193430</v>
      </c>
    </row>
    <row r="5194" spans="40:45" x14ac:dyDescent="0.25">
      <c r="AN5194" s="106" t="s">
        <v>903</v>
      </c>
      <c r="AO5194" s="106" t="s">
        <v>1176</v>
      </c>
      <c r="AP5194" s="106"/>
      <c r="AQ5194" s="106" t="s">
        <v>1031</v>
      </c>
      <c r="AR5194" s="106" t="s">
        <v>1087</v>
      </c>
      <c r="AS5194" s="106">
        <v>25205</v>
      </c>
    </row>
    <row r="5195" spans="40:45" x14ac:dyDescent="0.25">
      <c r="AN5195" s="106" t="s">
        <v>903</v>
      </c>
      <c r="AO5195" s="106" t="s">
        <v>1176</v>
      </c>
      <c r="AP5195" s="106"/>
      <c r="AQ5195" s="106" t="s">
        <v>1033</v>
      </c>
      <c r="AR5195" s="106" t="s">
        <v>1087</v>
      </c>
      <c r="AS5195" s="106">
        <v>51</v>
      </c>
    </row>
    <row r="5196" spans="40:45" x14ac:dyDescent="0.25">
      <c r="AN5196" s="106" t="s">
        <v>903</v>
      </c>
      <c r="AO5196" s="106"/>
      <c r="AP5196" s="106"/>
      <c r="AQ5196" s="106" t="s">
        <v>3</v>
      </c>
      <c r="AR5196" s="106" t="s">
        <v>1087</v>
      </c>
      <c r="AS5196" s="106">
        <v>218687</v>
      </c>
    </row>
    <row r="5197" spans="40:45" x14ac:dyDescent="0.25">
      <c r="AN5197" s="106" t="s">
        <v>903</v>
      </c>
      <c r="AO5197" s="106" t="s">
        <v>1177</v>
      </c>
      <c r="AP5197" s="106"/>
      <c r="AQ5197" s="106" t="s">
        <v>1030</v>
      </c>
      <c r="AR5197" s="106" t="s">
        <v>1087</v>
      </c>
      <c r="AS5197" s="106">
        <v>356906</v>
      </c>
    </row>
    <row r="5198" spans="40:45" x14ac:dyDescent="0.25">
      <c r="AN5198" s="106" t="s">
        <v>903</v>
      </c>
      <c r="AO5198" s="106" t="s">
        <v>1177</v>
      </c>
      <c r="AP5198" s="106"/>
      <c r="AQ5198" s="106" t="s">
        <v>1031</v>
      </c>
      <c r="AR5198" s="106" t="s">
        <v>1087</v>
      </c>
      <c r="AS5198" s="106">
        <v>34158</v>
      </c>
    </row>
    <row r="5199" spans="40:45" x14ac:dyDescent="0.25">
      <c r="AN5199" s="106" t="s">
        <v>903</v>
      </c>
      <c r="AO5199" s="106" t="s">
        <v>1177</v>
      </c>
      <c r="AP5199" s="106"/>
      <c r="AQ5199" s="106" t="s">
        <v>1033</v>
      </c>
      <c r="AR5199" s="106" t="s">
        <v>1087</v>
      </c>
      <c r="AS5199" s="106">
        <v>11359</v>
      </c>
    </row>
    <row r="5200" spans="40:45" x14ac:dyDescent="0.25">
      <c r="AN5200" s="106" t="s">
        <v>903</v>
      </c>
      <c r="AO5200" s="106" t="s">
        <v>1177</v>
      </c>
      <c r="AP5200" s="106"/>
      <c r="AQ5200" s="106" t="s">
        <v>1037</v>
      </c>
      <c r="AR5200" s="106" t="s">
        <v>1087</v>
      </c>
      <c r="AS5200" s="106">
        <v>206</v>
      </c>
    </row>
    <row r="5201" spans="40:45" x14ac:dyDescent="0.25">
      <c r="AN5201" s="106" t="s">
        <v>903</v>
      </c>
      <c r="AO5201" s="106"/>
      <c r="AP5201" s="106"/>
      <c r="AQ5201" s="106" t="s">
        <v>3</v>
      </c>
      <c r="AR5201" s="106" t="s">
        <v>1087</v>
      </c>
      <c r="AS5201" s="106">
        <v>402629</v>
      </c>
    </row>
    <row r="5202" spans="40:45" x14ac:dyDescent="0.25">
      <c r="AN5202" s="106" t="s">
        <v>903</v>
      </c>
      <c r="AO5202" s="106" t="s">
        <v>1178</v>
      </c>
      <c r="AP5202" s="106"/>
      <c r="AQ5202" s="106" t="s">
        <v>1030</v>
      </c>
      <c r="AR5202" s="106" t="s">
        <v>1087</v>
      </c>
      <c r="AS5202" s="106">
        <v>6857</v>
      </c>
    </row>
    <row r="5203" spans="40:45" x14ac:dyDescent="0.25">
      <c r="AN5203" s="106" t="s">
        <v>903</v>
      </c>
      <c r="AO5203" s="106" t="s">
        <v>1178</v>
      </c>
      <c r="AP5203" s="106"/>
      <c r="AQ5203" s="106" t="s">
        <v>1031</v>
      </c>
      <c r="AR5203" s="106" t="s">
        <v>1087</v>
      </c>
      <c r="AS5203" s="106">
        <v>1717</v>
      </c>
    </row>
    <row r="5204" spans="40:45" x14ac:dyDescent="0.25">
      <c r="AN5204" s="106" t="s">
        <v>903</v>
      </c>
      <c r="AO5204" s="106" t="s">
        <v>1178</v>
      </c>
      <c r="AP5204" s="106"/>
      <c r="AQ5204" s="106" t="s">
        <v>1033</v>
      </c>
      <c r="AR5204" s="106" t="s">
        <v>1087</v>
      </c>
      <c r="AS5204" s="106">
        <v>418</v>
      </c>
    </row>
    <row r="5205" spans="40:45" x14ac:dyDescent="0.25">
      <c r="AN5205" s="106" t="s">
        <v>903</v>
      </c>
      <c r="AO5205" s="106" t="s">
        <v>1178</v>
      </c>
      <c r="AP5205" s="106"/>
      <c r="AQ5205" s="106" t="s">
        <v>1037</v>
      </c>
      <c r="AR5205" s="106" t="s">
        <v>1087</v>
      </c>
      <c r="AS5205" s="106">
        <v>2695</v>
      </c>
    </row>
    <row r="5206" spans="40:45" x14ac:dyDescent="0.25">
      <c r="AN5206" s="106" t="s">
        <v>903</v>
      </c>
      <c r="AO5206" s="106"/>
      <c r="AP5206" s="106"/>
      <c r="AQ5206" s="106" t="s">
        <v>3</v>
      </c>
      <c r="AR5206" s="106" t="s">
        <v>1087</v>
      </c>
      <c r="AS5206" s="106">
        <v>11687</v>
      </c>
    </row>
    <row r="5207" spans="40:45" x14ac:dyDescent="0.25">
      <c r="AN5207" s="106" t="s">
        <v>955</v>
      </c>
      <c r="AO5207" s="106" t="s">
        <v>1040</v>
      </c>
      <c r="AP5207" s="106"/>
      <c r="AQ5207" s="106" t="s">
        <v>1030</v>
      </c>
      <c r="AR5207" s="106" t="s">
        <v>1087</v>
      </c>
      <c r="AS5207" s="106">
        <v>315735</v>
      </c>
    </row>
    <row r="5208" spans="40:45" x14ac:dyDescent="0.25">
      <c r="AN5208" s="106" t="s">
        <v>955</v>
      </c>
      <c r="AO5208" s="106" t="s">
        <v>1040</v>
      </c>
      <c r="AP5208" s="106"/>
      <c r="AQ5208" s="106" t="s">
        <v>1031</v>
      </c>
      <c r="AR5208" s="106" t="s">
        <v>1087</v>
      </c>
      <c r="AS5208" s="106">
        <v>40147</v>
      </c>
    </row>
    <row r="5209" spans="40:45" x14ac:dyDescent="0.25">
      <c r="AN5209" s="106" t="s">
        <v>955</v>
      </c>
      <c r="AO5209" s="106"/>
      <c r="AP5209" s="106"/>
      <c r="AQ5209" s="106" t="s">
        <v>3</v>
      </c>
      <c r="AR5209" s="106" t="s">
        <v>1087</v>
      </c>
      <c r="AS5209" s="106">
        <v>355882</v>
      </c>
    </row>
    <row r="5210" spans="40:45" x14ac:dyDescent="0.25">
      <c r="AN5210" s="106" t="s">
        <v>955</v>
      </c>
      <c r="AO5210" s="106" t="s">
        <v>1174</v>
      </c>
      <c r="AP5210" s="106"/>
      <c r="AQ5210" s="106" t="s">
        <v>1030</v>
      </c>
      <c r="AR5210" s="106" t="s">
        <v>1087</v>
      </c>
      <c r="AS5210" s="106">
        <v>43943</v>
      </c>
    </row>
    <row r="5211" spans="40:45" x14ac:dyDescent="0.25">
      <c r="AN5211" s="106" t="s">
        <v>955</v>
      </c>
      <c r="AO5211" s="106" t="s">
        <v>1174</v>
      </c>
      <c r="AP5211" s="106"/>
      <c r="AQ5211" s="106" t="s">
        <v>1031</v>
      </c>
      <c r="AR5211" s="106" t="s">
        <v>1087</v>
      </c>
      <c r="AS5211" s="106">
        <v>9765</v>
      </c>
    </row>
    <row r="5212" spans="40:45" x14ac:dyDescent="0.25">
      <c r="AN5212" s="106" t="s">
        <v>955</v>
      </c>
      <c r="AO5212" s="106"/>
      <c r="AP5212" s="106"/>
      <c r="AQ5212" s="106" t="s">
        <v>3</v>
      </c>
      <c r="AR5212" s="106" t="s">
        <v>1087</v>
      </c>
      <c r="AS5212" s="106">
        <v>53708</v>
      </c>
    </row>
    <row r="5213" spans="40:45" x14ac:dyDescent="0.25">
      <c r="AN5213" s="106" t="s">
        <v>955</v>
      </c>
      <c r="AO5213" s="106" t="s">
        <v>1175</v>
      </c>
      <c r="AP5213" s="106"/>
      <c r="AQ5213" s="106" t="s">
        <v>1030</v>
      </c>
      <c r="AR5213" s="106" t="s">
        <v>1087</v>
      </c>
      <c r="AS5213" s="106">
        <v>12899</v>
      </c>
    </row>
    <row r="5214" spans="40:45" x14ac:dyDescent="0.25">
      <c r="AN5214" s="106" t="s">
        <v>955</v>
      </c>
      <c r="AO5214" s="106" t="s">
        <v>1175</v>
      </c>
      <c r="AP5214" s="106"/>
      <c r="AQ5214" s="106" t="s">
        <v>1031</v>
      </c>
      <c r="AR5214" s="106" t="s">
        <v>1087</v>
      </c>
      <c r="AS5214" s="106">
        <v>3193</v>
      </c>
    </row>
    <row r="5215" spans="40:45" x14ac:dyDescent="0.25">
      <c r="AN5215" s="106" t="s">
        <v>955</v>
      </c>
      <c r="AO5215" s="106"/>
      <c r="AP5215" s="106"/>
      <c r="AQ5215" s="106" t="s">
        <v>3</v>
      </c>
      <c r="AR5215" s="106" t="s">
        <v>1087</v>
      </c>
      <c r="AS5215" s="106">
        <v>16092</v>
      </c>
    </row>
    <row r="5216" spans="40:45" x14ac:dyDescent="0.25">
      <c r="AN5216" s="106" t="s">
        <v>955</v>
      </c>
      <c r="AO5216" s="106" t="s">
        <v>1176</v>
      </c>
      <c r="AP5216" s="106"/>
      <c r="AQ5216" s="106" t="s">
        <v>1030</v>
      </c>
      <c r="AR5216" s="106" t="s">
        <v>1087</v>
      </c>
      <c r="AS5216" s="106">
        <v>81340</v>
      </c>
    </row>
    <row r="5217" spans="40:45" x14ac:dyDescent="0.25">
      <c r="AN5217" s="106" t="s">
        <v>955</v>
      </c>
      <c r="AO5217" s="106" t="s">
        <v>1176</v>
      </c>
      <c r="AP5217" s="106"/>
      <c r="AQ5217" s="106" t="s">
        <v>1031</v>
      </c>
      <c r="AR5217" s="106" t="s">
        <v>1087</v>
      </c>
      <c r="AS5217" s="106">
        <v>9417</v>
      </c>
    </row>
    <row r="5218" spans="40:45" x14ac:dyDescent="0.25">
      <c r="AN5218" s="106" t="s">
        <v>955</v>
      </c>
      <c r="AO5218" s="106"/>
      <c r="AP5218" s="106"/>
      <c r="AQ5218" s="106" t="s">
        <v>3</v>
      </c>
      <c r="AR5218" s="106" t="s">
        <v>1087</v>
      </c>
      <c r="AS5218" s="106">
        <v>90758</v>
      </c>
    </row>
    <row r="5219" spans="40:45" x14ac:dyDescent="0.25">
      <c r="AN5219" s="106" t="s">
        <v>955</v>
      </c>
      <c r="AO5219" s="106" t="s">
        <v>1177</v>
      </c>
      <c r="AP5219" s="106"/>
      <c r="AQ5219" s="106" t="s">
        <v>1030</v>
      </c>
      <c r="AR5219" s="106" t="s">
        <v>1087</v>
      </c>
      <c r="AS5219" s="106">
        <v>173616</v>
      </c>
    </row>
    <row r="5220" spans="40:45" x14ac:dyDescent="0.25">
      <c r="AN5220" s="106" t="s">
        <v>955</v>
      </c>
      <c r="AO5220" s="106" t="s">
        <v>1177</v>
      </c>
      <c r="AP5220" s="106"/>
      <c r="AQ5220" s="106" t="s">
        <v>1031</v>
      </c>
      <c r="AR5220" s="106" t="s">
        <v>1087</v>
      </c>
      <c r="AS5220" s="106">
        <v>17527</v>
      </c>
    </row>
    <row r="5221" spans="40:45" x14ac:dyDescent="0.25">
      <c r="AN5221" s="106" t="s">
        <v>955</v>
      </c>
      <c r="AO5221" s="106"/>
      <c r="AP5221" s="106"/>
      <c r="AQ5221" s="106" t="s">
        <v>3</v>
      </c>
      <c r="AR5221" s="106" t="s">
        <v>1087</v>
      </c>
      <c r="AS5221" s="106">
        <v>191143</v>
      </c>
    </row>
    <row r="5222" spans="40:45" x14ac:dyDescent="0.25">
      <c r="AN5222" s="106" t="s">
        <v>955</v>
      </c>
      <c r="AO5222" s="106" t="s">
        <v>1178</v>
      </c>
      <c r="AP5222" s="106"/>
      <c r="AQ5222" s="106" t="s">
        <v>1030</v>
      </c>
      <c r="AR5222" s="106" t="s">
        <v>1087</v>
      </c>
      <c r="AS5222" s="106">
        <v>3936</v>
      </c>
    </row>
    <row r="5223" spans="40:45" x14ac:dyDescent="0.25">
      <c r="AN5223" s="106" t="s">
        <v>955</v>
      </c>
      <c r="AO5223" s="106" t="s">
        <v>1178</v>
      </c>
      <c r="AP5223" s="106"/>
      <c r="AQ5223" s="106" t="s">
        <v>1031</v>
      </c>
      <c r="AR5223" s="106" t="s">
        <v>1087</v>
      </c>
      <c r="AS5223" s="106">
        <v>246</v>
      </c>
    </row>
    <row r="5224" spans="40:45" x14ac:dyDescent="0.25">
      <c r="AN5224" s="106" t="s">
        <v>955</v>
      </c>
      <c r="AO5224" s="106"/>
      <c r="AP5224" s="106"/>
      <c r="AQ5224" s="106" t="s">
        <v>3</v>
      </c>
      <c r="AR5224" s="106" t="s">
        <v>1087</v>
      </c>
      <c r="AS5224" s="106">
        <v>4182</v>
      </c>
    </row>
    <row r="5225" spans="40:45" x14ac:dyDescent="0.25">
      <c r="AN5225" s="106" t="s">
        <v>1161</v>
      </c>
      <c r="AO5225" s="106" t="s">
        <v>1040</v>
      </c>
      <c r="AP5225" s="106"/>
      <c r="AQ5225" s="106" t="s">
        <v>1030</v>
      </c>
      <c r="AR5225" s="106" t="s">
        <v>1087</v>
      </c>
      <c r="AS5225" s="106">
        <v>131481</v>
      </c>
    </row>
    <row r="5226" spans="40:45" x14ac:dyDescent="0.25">
      <c r="AN5226" s="106" t="s">
        <v>1161</v>
      </c>
      <c r="AO5226" s="106" t="s">
        <v>1040</v>
      </c>
      <c r="AP5226" s="106"/>
      <c r="AQ5226" s="106" t="s">
        <v>1031</v>
      </c>
      <c r="AR5226" s="106" t="s">
        <v>1087</v>
      </c>
      <c r="AS5226" s="106">
        <v>3848</v>
      </c>
    </row>
    <row r="5227" spans="40:45" x14ac:dyDescent="0.25">
      <c r="AN5227" s="106" t="s">
        <v>1161</v>
      </c>
      <c r="AO5227" s="106" t="s">
        <v>1040</v>
      </c>
      <c r="AP5227" s="106"/>
      <c r="AQ5227" s="106" t="s">
        <v>1033</v>
      </c>
      <c r="AR5227" s="106" t="s">
        <v>1087</v>
      </c>
      <c r="AS5227" s="106">
        <v>1669</v>
      </c>
    </row>
    <row r="5228" spans="40:45" x14ac:dyDescent="0.25">
      <c r="AN5228" s="106" t="s">
        <v>1161</v>
      </c>
      <c r="AO5228" s="106" t="s">
        <v>1040</v>
      </c>
      <c r="AP5228" s="106"/>
      <c r="AQ5228" s="106" t="s">
        <v>1035</v>
      </c>
      <c r="AR5228" s="106" t="s">
        <v>1087</v>
      </c>
      <c r="AS5228" s="106">
        <v>50</v>
      </c>
    </row>
    <row r="5229" spans="40:45" x14ac:dyDescent="0.25">
      <c r="AN5229" s="106" t="s">
        <v>1161</v>
      </c>
      <c r="AO5229" s="106" t="s">
        <v>1040</v>
      </c>
      <c r="AP5229" s="106"/>
      <c r="AQ5229" s="106" t="s">
        <v>1037</v>
      </c>
      <c r="AR5229" s="106" t="s">
        <v>1087</v>
      </c>
      <c r="AS5229" s="106">
        <v>200</v>
      </c>
    </row>
    <row r="5230" spans="40:45" x14ac:dyDescent="0.25">
      <c r="AN5230" s="106" t="s">
        <v>1161</v>
      </c>
      <c r="AO5230" s="106" t="s">
        <v>1040</v>
      </c>
      <c r="AP5230" s="106"/>
      <c r="AQ5230" s="106" t="s">
        <v>1038</v>
      </c>
      <c r="AR5230" s="106" t="s">
        <v>1087</v>
      </c>
      <c r="AS5230" s="106">
        <v>6724</v>
      </c>
    </row>
    <row r="5231" spans="40:45" x14ac:dyDescent="0.25">
      <c r="AN5231" s="106" t="s">
        <v>1161</v>
      </c>
      <c r="AO5231" s="106"/>
      <c r="AP5231" s="106"/>
      <c r="AQ5231" s="106" t="s">
        <v>3</v>
      </c>
      <c r="AR5231" s="106" t="s">
        <v>1087</v>
      </c>
      <c r="AS5231" s="106">
        <v>143972</v>
      </c>
    </row>
    <row r="5232" spans="40:45" x14ac:dyDescent="0.25">
      <c r="AN5232" s="106" t="s">
        <v>1161</v>
      </c>
      <c r="AO5232" s="106" t="s">
        <v>1174</v>
      </c>
      <c r="AP5232" s="106"/>
      <c r="AQ5232" s="106" t="s">
        <v>1030</v>
      </c>
      <c r="AR5232" s="106" t="s">
        <v>1087</v>
      </c>
      <c r="AS5232" s="106">
        <v>20255</v>
      </c>
    </row>
    <row r="5233" spans="40:45" x14ac:dyDescent="0.25">
      <c r="AN5233" s="106" t="s">
        <v>1161</v>
      </c>
      <c r="AO5233" s="106" t="s">
        <v>1174</v>
      </c>
      <c r="AP5233" s="106"/>
      <c r="AQ5233" s="106" t="s">
        <v>1031</v>
      </c>
      <c r="AR5233" s="106" t="s">
        <v>1087</v>
      </c>
      <c r="AS5233" s="106">
        <v>933</v>
      </c>
    </row>
    <row r="5234" spans="40:45" x14ac:dyDescent="0.25">
      <c r="AN5234" s="106" t="s">
        <v>1161</v>
      </c>
      <c r="AO5234" s="106" t="s">
        <v>1174</v>
      </c>
      <c r="AP5234" s="106"/>
      <c r="AQ5234" s="106" t="s">
        <v>1033</v>
      </c>
      <c r="AR5234" s="106" t="s">
        <v>1087</v>
      </c>
      <c r="AS5234" s="106">
        <v>300</v>
      </c>
    </row>
    <row r="5235" spans="40:45" x14ac:dyDescent="0.25">
      <c r="AN5235" s="106" t="s">
        <v>1161</v>
      </c>
      <c r="AO5235" s="106" t="s">
        <v>1174</v>
      </c>
      <c r="AP5235" s="106"/>
      <c r="AQ5235" s="106" t="s">
        <v>1035</v>
      </c>
      <c r="AR5235" s="106" t="s">
        <v>1087</v>
      </c>
      <c r="AS5235" s="106">
        <v>50</v>
      </c>
    </row>
    <row r="5236" spans="40:45" x14ac:dyDescent="0.25">
      <c r="AN5236" s="106" t="s">
        <v>1161</v>
      </c>
      <c r="AO5236" s="106" t="s">
        <v>1174</v>
      </c>
      <c r="AP5236" s="106"/>
      <c r="AQ5236" s="106" t="s">
        <v>1038</v>
      </c>
      <c r="AR5236" s="106" t="s">
        <v>1087</v>
      </c>
      <c r="AS5236" s="106">
        <v>4001</v>
      </c>
    </row>
    <row r="5237" spans="40:45" x14ac:dyDescent="0.25">
      <c r="AN5237" s="106" t="s">
        <v>1161</v>
      </c>
      <c r="AO5237" s="106"/>
      <c r="AP5237" s="106"/>
      <c r="AQ5237" s="106" t="s">
        <v>3</v>
      </c>
      <c r="AR5237" s="106" t="s">
        <v>1087</v>
      </c>
      <c r="AS5237" s="106">
        <v>25538</v>
      </c>
    </row>
    <row r="5238" spans="40:45" x14ac:dyDescent="0.25">
      <c r="AN5238" s="106" t="s">
        <v>1161</v>
      </c>
      <c r="AO5238" s="106" t="s">
        <v>1175</v>
      </c>
      <c r="AP5238" s="106"/>
      <c r="AQ5238" s="106" t="s">
        <v>1030</v>
      </c>
      <c r="AR5238" s="106" t="s">
        <v>1087</v>
      </c>
      <c r="AS5238" s="106">
        <v>9417</v>
      </c>
    </row>
    <row r="5239" spans="40:45" x14ac:dyDescent="0.25">
      <c r="AN5239" s="106" t="s">
        <v>1161</v>
      </c>
      <c r="AO5239" s="106" t="s">
        <v>1175</v>
      </c>
      <c r="AP5239" s="106"/>
      <c r="AQ5239" s="106" t="s">
        <v>1031</v>
      </c>
      <c r="AR5239" s="106" t="s">
        <v>1087</v>
      </c>
      <c r="AS5239" s="106">
        <v>195</v>
      </c>
    </row>
    <row r="5240" spans="40:45" x14ac:dyDescent="0.25">
      <c r="AN5240" s="106" t="s">
        <v>1161</v>
      </c>
      <c r="AO5240" s="106" t="s">
        <v>1175</v>
      </c>
      <c r="AP5240" s="106"/>
      <c r="AQ5240" s="106" t="s">
        <v>1033</v>
      </c>
      <c r="AR5240" s="106" t="s">
        <v>1087</v>
      </c>
      <c r="AS5240" s="106">
        <v>1309</v>
      </c>
    </row>
    <row r="5241" spans="40:45" x14ac:dyDescent="0.25">
      <c r="AN5241" s="106" t="s">
        <v>1161</v>
      </c>
      <c r="AO5241" s="106" t="s">
        <v>1175</v>
      </c>
      <c r="AP5241" s="106"/>
      <c r="AQ5241" s="106" t="s">
        <v>1037</v>
      </c>
      <c r="AR5241" s="106" t="s">
        <v>1087</v>
      </c>
      <c r="AS5241" s="106">
        <v>200</v>
      </c>
    </row>
    <row r="5242" spans="40:45" x14ac:dyDescent="0.25">
      <c r="AN5242" s="106" t="s">
        <v>1161</v>
      </c>
      <c r="AO5242" s="106" t="s">
        <v>1175</v>
      </c>
      <c r="AP5242" s="106"/>
      <c r="AQ5242" s="106" t="s">
        <v>1038</v>
      </c>
      <c r="AR5242" s="106" t="s">
        <v>1087</v>
      </c>
      <c r="AS5242" s="106">
        <v>1232</v>
      </c>
    </row>
    <row r="5243" spans="40:45" x14ac:dyDescent="0.25">
      <c r="AN5243" s="106" t="s">
        <v>1161</v>
      </c>
      <c r="AO5243" s="106"/>
      <c r="AP5243" s="106"/>
      <c r="AQ5243" s="106" t="s">
        <v>3</v>
      </c>
      <c r="AR5243" s="106" t="s">
        <v>1087</v>
      </c>
      <c r="AS5243" s="106">
        <v>12353</v>
      </c>
    </row>
    <row r="5244" spans="40:45" x14ac:dyDescent="0.25">
      <c r="AN5244" s="106" t="s">
        <v>1161</v>
      </c>
      <c r="AO5244" s="106" t="s">
        <v>1176</v>
      </c>
      <c r="AP5244" s="106"/>
      <c r="AQ5244" s="106" t="s">
        <v>1030</v>
      </c>
      <c r="AR5244" s="106" t="s">
        <v>1087</v>
      </c>
      <c r="AS5244" s="106">
        <v>83129</v>
      </c>
    </row>
    <row r="5245" spans="40:45" x14ac:dyDescent="0.25">
      <c r="AN5245" s="106" t="s">
        <v>1161</v>
      </c>
      <c r="AO5245" s="106" t="s">
        <v>1176</v>
      </c>
      <c r="AP5245" s="106"/>
      <c r="AQ5245" s="106" t="s">
        <v>1033</v>
      </c>
      <c r="AR5245" s="106" t="s">
        <v>1087</v>
      </c>
      <c r="AS5245" s="106">
        <v>50</v>
      </c>
    </row>
    <row r="5246" spans="40:45" x14ac:dyDescent="0.25">
      <c r="AN5246" s="106" t="s">
        <v>1161</v>
      </c>
      <c r="AO5246" s="106"/>
      <c r="AP5246" s="106"/>
      <c r="AQ5246" s="106" t="s">
        <v>3</v>
      </c>
      <c r="AR5246" s="106" t="s">
        <v>1087</v>
      </c>
      <c r="AS5246" s="106">
        <v>83179</v>
      </c>
    </row>
    <row r="5247" spans="40:45" x14ac:dyDescent="0.25">
      <c r="AN5247" s="106" t="s">
        <v>1161</v>
      </c>
      <c r="AO5247" s="106" t="s">
        <v>1177</v>
      </c>
      <c r="AP5247" s="106"/>
      <c r="AQ5247" s="106" t="s">
        <v>1030</v>
      </c>
      <c r="AR5247" s="106" t="s">
        <v>1087</v>
      </c>
      <c r="AS5247" s="106">
        <v>15601</v>
      </c>
    </row>
    <row r="5248" spans="40:45" x14ac:dyDescent="0.25">
      <c r="AN5248" s="106" t="s">
        <v>1161</v>
      </c>
      <c r="AO5248" s="106" t="s">
        <v>1177</v>
      </c>
      <c r="AP5248" s="106"/>
      <c r="AQ5248" s="106" t="s">
        <v>1038</v>
      </c>
      <c r="AR5248" s="106" t="s">
        <v>1087</v>
      </c>
      <c r="AS5248" s="106">
        <v>1309</v>
      </c>
    </row>
    <row r="5249" spans="40:45" x14ac:dyDescent="0.25">
      <c r="AN5249" s="106" t="s">
        <v>1161</v>
      </c>
      <c r="AO5249" s="106"/>
      <c r="AP5249" s="106"/>
      <c r="AQ5249" s="106" t="s">
        <v>3</v>
      </c>
      <c r="AR5249" s="106" t="s">
        <v>1087</v>
      </c>
      <c r="AS5249" s="106">
        <v>16910</v>
      </c>
    </row>
    <row r="5250" spans="40:45" x14ac:dyDescent="0.25">
      <c r="AN5250" s="106" t="s">
        <v>1161</v>
      </c>
      <c r="AO5250" s="106" t="s">
        <v>1178</v>
      </c>
      <c r="AP5250" s="106"/>
      <c r="AQ5250" s="106" t="s">
        <v>1030</v>
      </c>
      <c r="AR5250" s="106" t="s">
        <v>1087</v>
      </c>
      <c r="AS5250" s="106">
        <v>3079</v>
      </c>
    </row>
    <row r="5251" spans="40:45" x14ac:dyDescent="0.25">
      <c r="AN5251" s="106" t="s">
        <v>1161</v>
      </c>
      <c r="AO5251" s="106" t="s">
        <v>1178</v>
      </c>
      <c r="AP5251" s="106"/>
      <c r="AQ5251" s="106" t="s">
        <v>1031</v>
      </c>
      <c r="AR5251" s="106" t="s">
        <v>1087</v>
      </c>
      <c r="AS5251" s="106">
        <v>2721</v>
      </c>
    </row>
    <row r="5252" spans="40:45" x14ac:dyDescent="0.25">
      <c r="AN5252" s="106" t="s">
        <v>1161</v>
      </c>
      <c r="AO5252" s="106" t="s">
        <v>1178</v>
      </c>
      <c r="AP5252" s="106"/>
      <c r="AQ5252" s="106" t="s">
        <v>1033</v>
      </c>
      <c r="AR5252" s="106" t="s">
        <v>1087</v>
      </c>
      <c r="AS5252" s="106">
        <v>10</v>
      </c>
    </row>
    <row r="5253" spans="40:45" x14ac:dyDescent="0.25">
      <c r="AN5253" s="106" t="s">
        <v>1161</v>
      </c>
      <c r="AO5253" s="106" t="s">
        <v>1178</v>
      </c>
      <c r="AP5253" s="106"/>
      <c r="AQ5253" s="106" t="s">
        <v>1038</v>
      </c>
      <c r="AR5253" s="106" t="s">
        <v>1087</v>
      </c>
      <c r="AS5253" s="106">
        <v>182</v>
      </c>
    </row>
    <row r="5254" spans="40:45" x14ac:dyDescent="0.25">
      <c r="AN5254" s="106" t="s">
        <v>1161</v>
      </c>
      <c r="AO5254" s="106"/>
      <c r="AP5254" s="106"/>
      <c r="AQ5254" s="106" t="s">
        <v>3</v>
      </c>
      <c r="AR5254" s="106" t="s">
        <v>1087</v>
      </c>
      <c r="AS5254" s="106">
        <v>5992</v>
      </c>
    </row>
    <row r="5255" spans="40:45" x14ac:dyDescent="0.25">
      <c r="AN5255" s="106" t="s">
        <v>1163</v>
      </c>
      <c r="AO5255" s="106" t="s">
        <v>1040</v>
      </c>
      <c r="AP5255" s="106"/>
      <c r="AQ5255" s="106" t="s">
        <v>1030</v>
      </c>
      <c r="AR5255" s="106" t="s">
        <v>1087</v>
      </c>
      <c r="AS5255" s="106">
        <v>70371</v>
      </c>
    </row>
    <row r="5256" spans="40:45" x14ac:dyDescent="0.25">
      <c r="AN5256" s="106" t="s">
        <v>1163</v>
      </c>
      <c r="AO5256" s="106" t="s">
        <v>1040</v>
      </c>
      <c r="AP5256" s="106"/>
      <c r="AQ5256" s="106" t="s">
        <v>1031</v>
      </c>
      <c r="AR5256" s="106" t="s">
        <v>1087</v>
      </c>
      <c r="AS5256" s="106">
        <v>6137</v>
      </c>
    </row>
    <row r="5257" spans="40:45" x14ac:dyDescent="0.25">
      <c r="AN5257" s="106" t="s">
        <v>1163</v>
      </c>
      <c r="AO5257" s="106" t="s">
        <v>1040</v>
      </c>
      <c r="AP5257" s="106"/>
      <c r="AQ5257" s="106" t="s">
        <v>1032</v>
      </c>
      <c r="AR5257" s="106" t="s">
        <v>1087</v>
      </c>
      <c r="AS5257" s="106">
        <v>189</v>
      </c>
    </row>
    <row r="5258" spans="40:45" x14ac:dyDescent="0.25">
      <c r="AN5258" s="106" t="s">
        <v>1163</v>
      </c>
      <c r="AO5258" s="106" t="s">
        <v>1040</v>
      </c>
      <c r="AP5258" s="106"/>
      <c r="AQ5258" s="106" t="s">
        <v>1033</v>
      </c>
      <c r="AR5258" s="106" t="s">
        <v>1087</v>
      </c>
      <c r="AS5258" s="106">
        <v>53</v>
      </c>
    </row>
    <row r="5259" spans="40:45" x14ac:dyDescent="0.25">
      <c r="AN5259" s="106" t="s">
        <v>1163</v>
      </c>
      <c r="AO5259" s="106" t="s">
        <v>1040</v>
      </c>
      <c r="AP5259" s="106"/>
      <c r="AQ5259" s="106" t="s">
        <v>1034</v>
      </c>
      <c r="AR5259" s="106" t="s">
        <v>1087</v>
      </c>
      <c r="AS5259" s="106">
        <v>7</v>
      </c>
    </row>
    <row r="5260" spans="40:45" x14ac:dyDescent="0.25">
      <c r="AN5260" s="106" t="s">
        <v>1163</v>
      </c>
      <c r="AO5260" s="106" t="s">
        <v>1040</v>
      </c>
      <c r="AP5260" s="106"/>
      <c r="AQ5260" s="106" t="s">
        <v>1035</v>
      </c>
      <c r="AR5260" s="106" t="s">
        <v>1087</v>
      </c>
      <c r="AS5260" s="106">
        <v>3</v>
      </c>
    </row>
    <row r="5261" spans="40:45" x14ac:dyDescent="0.25">
      <c r="AN5261" s="106" t="s">
        <v>1163</v>
      </c>
      <c r="AO5261" s="106"/>
      <c r="AP5261" s="106"/>
      <c r="AQ5261" s="106" t="s">
        <v>3</v>
      </c>
      <c r="AR5261" s="106" t="s">
        <v>1087</v>
      </c>
      <c r="AS5261" s="106">
        <v>76760</v>
      </c>
    </row>
    <row r="5262" spans="40:45" x14ac:dyDescent="0.25">
      <c r="AN5262" s="106" t="s">
        <v>1163</v>
      </c>
      <c r="AO5262" s="106" t="s">
        <v>1174</v>
      </c>
      <c r="AP5262" s="106"/>
      <c r="AQ5262" s="106" t="s">
        <v>1030</v>
      </c>
      <c r="AR5262" s="106" t="s">
        <v>1087</v>
      </c>
      <c r="AS5262" s="106">
        <v>16190</v>
      </c>
    </row>
    <row r="5263" spans="40:45" x14ac:dyDescent="0.25">
      <c r="AN5263" s="106" t="s">
        <v>1163</v>
      </c>
      <c r="AO5263" s="106" t="s">
        <v>1174</v>
      </c>
      <c r="AP5263" s="106"/>
      <c r="AQ5263" s="106" t="s">
        <v>1031</v>
      </c>
      <c r="AR5263" s="106" t="s">
        <v>1087</v>
      </c>
      <c r="AS5263" s="106">
        <v>1538</v>
      </c>
    </row>
    <row r="5264" spans="40:45" x14ac:dyDescent="0.25">
      <c r="AN5264" s="106" t="s">
        <v>1163</v>
      </c>
      <c r="AO5264" s="106" t="s">
        <v>1174</v>
      </c>
      <c r="AP5264" s="106"/>
      <c r="AQ5264" s="106" t="s">
        <v>1032</v>
      </c>
      <c r="AR5264" s="106" t="s">
        <v>1087</v>
      </c>
      <c r="AS5264" s="106">
        <v>189</v>
      </c>
    </row>
    <row r="5265" spans="40:45" x14ac:dyDescent="0.25">
      <c r="AN5265" s="106" t="s">
        <v>1163</v>
      </c>
      <c r="AO5265" s="106" t="s">
        <v>1174</v>
      </c>
      <c r="AP5265" s="106"/>
      <c r="AQ5265" s="106" t="s">
        <v>1033</v>
      </c>
      <c r="AR5265" s="106" t="s">
        <v>1087</v>
      </c>
      <c r="AS5265" s="106">
        <v>18</v>
      </c>
    </row>
    <row r="5266" spans="40:45" x14ac:dyDescent="0.25">
      <c r="AN5266" s="106" t="s">
        <v>1163</v>
      </c>
      <c r="AO5266" s="106" t="s">
        <v>1174</v>
      </c>
      <c r="AP5266" s="106"/>
      <c r="AQ5266" s="106" t="s">
        <v>1035</v>
      </c>
      <c r="AR5266" s="106" t="s">
        <v>1087</v>
      </c>
      <c r="AS5266" s="106">
        <v>3</v>
      </c>
    </row>
    <row r="5267" spans="40:45" x14ac:dyDescent="0.25">
      <c r="AN5267" s="106" t="s">
        <v>1163</v>
      </c>
      <c r="AO5267" s="106"/>
      <c r="AP5267" s="106"/>
      <c r="AQ5267" s="106" t="s">
        <v>3</v>
      </c>
      <c r="AR5267" s="106" t="s">
        <v>1087</v>
      </c>
      <c r="AS5267" s="106">
        <v>17937</v>
      </c>
    </row>
    <row r="5268" spans="40:45" x14ac:dyDescent="0.25">
      <c r="AN5268" s="106" t="s">
        <v>1163</v>
      </c>
      <c r="AO5268" s="106" t="s">
        <v>1175</v>
      </c>
      <c r="AP5268" s="106"/>
      <c r="AQ5268" s="106" t="s">
        <v>1030</v>
      </c>
      <c r="AR5268" s="106" t="s">
        <v>1087</v>
      </c>
      <c r="AS5268" s="106">
        <v>6145</v>
      </c>
    </row>
    <row r="5269" spans="40:45" x14ac:dyDescent="0.25">
      <c r="AN5269" s="106" t="s">
        <v>1163</v>
      </c>
      <c r="AO5269" s="106" t="s">
        <v>1175</v>
      </c>
      <c r="AP5269" s="106"/>
      <c r="AQ5269" s="106" t="s">
        <v>1031</v>
      </c>
      <c r="AR5269" s="106" t="s">
        <v>1087</v>
      </c>
      <c r="AS5269" s="106">
        <v>1993</v>
      </c>
    </row>
    <row r="5270" spans="40:45" x14ac:dyDescent="0.25">
      <c r="AN5270" s="106" t="s">
        <v>1163</v>
      </c>
      <c r="AO5270" s="106" t="s">
        <v>1175</v>
      </c>
      <c r="AP5270" s="106"/>
      <c r="AQ5270" s="106" t="s">
        <v>1033</v>
      </c>
      <c r="AR5270" s="106" t="s">
        <v>1087</v>
      </c>
      <c r="AS5270" s="106">
        <v>18</v>
      </c>
    </row>
    <row r="5271" spans="40:45" x14ac:dyDescent="0.25">
      <c r="AN5271" s="106" t="s">
        <v>1163</v>
      </c>
      <c r="AO5271" s="106" t="s">
        <v>1175</v>
      </c>
      <c r="AP5271" s="106"/>
      <c r="AQ5271" s="106" t="s">
        <v>1035</v>
      </c>
      <c r="AR5271" s="106" t="s">
        <v>1087</v>
      </c>
      <c r="AS5271" s="106">
        <v>1</v>
      </c>
    </row>
    <row r="5272" spans="40:45" x14ac:dyDescent="0.25">
      <c r="AN5272" s="106" t="s">
        <v>1163</v>
      </c>
      <c r="AO5272" s="106"/>
      <c r="AP5272" s="106"/>
      <c r="AQ5272" s="106" t="s">
        <v>3</v>
      </c>
      <c r="AR5272" s="106" t="s">
        <v>1087</v>
      </c>
      <c r="AS5272" s="106">
        <v>8157</v>
      </c>
    </row>
    <row r="5273" spans="40:45" x14ac:dyDescent="0.25">
      <c r="AN5273" s="106" t="s">
        <v>1163</v>
      </c>
      <c r="AO5273" s="106" t="s">
        <v>1176</v>
      </c>
      <c r="AP5273" s="106"/>
      <c r="AQ5273" s="106" t="s">
        <v>1030</v>
      </c>
      <c r="AR5273" s="106" t="s">
        <v>1087</v>
      </c>
      <c r="AS5273" s="106">
        <v>3703</v>
      </c>
    </row>
    <row r="5274" spans="40:45" x14ac:dyDescent="0.25">
      <c r="AN5274" s="106" t="s">
        <v>1163</v>
      </c>
      <c r="AO5274" s="106" t="s">
        <v>1176</v>
      </c>
      <c r="AP5274" s="106"/>
      <c r="AQ5274" s="106" t="s">
        <v>1031</v>
      </c>
      <c r="AR5274" s="106" t="s">
        <v>1087</v>
      </c>
      <c r="AS5274" s="106">
        <v>9</v>
      </c>
    </row>
    <row r="5275" spans="40:45" x14ac:dyDescent="0.25">
      <c r="AN5275" s="106" t="s">
        <v>1163</v>
      </c>
      <c r="AO5275" s="106" t="s">
        <v>1176</v>
      </c>
      <c r="AP5275" s="106"/>
      <c r="AQ5275" s="106" t="s">
        <v>1033</v>
      </c>
      <c r="AR5275" s="106" t="s">
        <v>1087</v>
      </c>
      <c r="AS5275" s="106">
        <v>17</v>
      </c>
    </row>
    <row r="5276" spans="40:45" x14ac:dyDescent="0.25">
      <c r="AN5276" s="106" t="s">
        <v>1163</v>
      </c>
      <c r="AO5276" s="106" t="s">
        <v>1176</v>
      </c>
      <c r="AP5276" s="106"/>
      <c r="AQ5276" s="106" t="s">
        <v>1034</v>
      </c>
      <c r="AR5276" s="106" t="s">
        <v>1087</v>
      </c>
      <c r="AS5276" s="106">
        <v>7</v>
      </c>
    </row>
    <row r="5277" spans="40:45" x14ac:dyDescent="0.25">
      <c r="AN5277" s="106" t="s">
        <v>1163</v>
      </c>
      <c r="AO5277" s="106"/>
      <c r="AP5277" s="106"/>
      <c r="AQ5277" s="106" t="s">
        <v>3</v>
      </c>
      <c r="AR5277" s="106" t="s">
        <v>1087</v>
      </c>
      <c r="AS5277" s="106">
        <v>3736</v>
      </c>
    </row>
    <row r="5278" spans="40:45" x14ac:dyDescent="0.25">
      <c r="AN5278" s="106" t="s">
        <v>1163</v>
      </c>
      <c r="AO5278" s="106" t="s">
        <v>1177</v>
      </c>
      <c r="AP5278" s="106"/>
      <c r="AQ5278" s="106" t="s">
        <v>1030</v>
      </c>
      <c r="AR5278" s="106" t="s">
        <v>1087</v>
      </c>
      <c r="AS5278" s="106">
        <v>43850</v>
      </c>
    </row>
    <row r="5279" spans="40:45" x14ac:dyDescent="0.25">
      <c r="AN5279" s="106" t="s">
        <v>1163</v>
      </c>
      <c r="AO5279" s="106" t="s">
        <v>1177</v>
      </c>
      <c r="AP5279" s="106"/>
      <c r="AQ5279" s="106" t="s">
        <v>1031</v>
      </c>
      <c r="AR5279" s="106" t="s">
        <v>1087</v>
      </c>
      <c r="AS5279" s="106">
        <v>2598</v>
      </c>
    </row>
    <row r="5280" spans="40:45" x14ac:dyDescent="0.25">
      <c r="AN5280" s="106" t="s">
        <v>1163</v>
      </c>
      <c r="AO5280" s="106"/>
      <c r="AP5280" s="106"/>
      <c r="AQ5280" s="106" t="s">
        <v>3</v>
      </c>
      <c r="AR5280" s="106" t="s">
        <v>1087</v>
      </c>
      <c r="AS5280" s="106">
        <v>46447</v>
      </c>
    </row>
    <row r="5281" spans="40:45" x14ac:dyDescent="0.25">
      <c r="AN5281" s="106" t="s">
        <v>1163</v>
      </c>
      <c r="AO5281" s="106" t="s">
        <v>1178</v>
      </c>
      <c r="AP5281" s="106"/>
      <c r="AQ5281" s="106" t="s">
        <v>1030</v>
      </c>
      <c r="AR5281" s="106" t="s">
        <v>1087</v>
      </c>
      <c r="AS5281" s="106">
        <v>484</v>
      </c>
    </row>
    <row r="5282" spans="40:45" x14ac:dyDescent="0.25">
      <c r="AN5282" s="106" t="s">
        <v>1163</v>
      </c>
      <c r="AO5282" s="106"/>
      <c r="AP5282" s="106"/>
      <c r="AQ5282" s="106" t="s">
        <v>3</v>
      </c>
      <c r="AR5282" s="106" t="s">
        <v>1087</v>
      </c>
      <c r="AS5282" s="106">
        <v>484</v>
      </c>
    </row>
    <row r="5283" spans="40:45" x14ac:dyDescent="0.25">
      <c r="AN5283" s="106" t="s">
        <v>1015</v>
      </c>
      <c r="AO5283" s="106" t="s">
        <v>1040</v>
      </c>
      <c r="AP5283" s="106"/>
      <c r="AQ5283" s="106" t="s">
        <v>1030</v>
      </c>
      <c r="AR5283" s="106" t="s">
        <v>1087</v>
      </c>
      <c r="AS5283" s="106">
        <v>193885</v>
      </c>
    </row>
    <row r="5284" spans="40:45" x14ac:dyDescent="0.25">
      <c r="AN5284" s="106" t="s">
        <v>1015</v>
      </c>
      <c r="AO5284" s="106" t="s">
        <v>1040</v>
      </c>
      <c r="AP5284" s="106"/>
      <c r="AQ5284" s="106" t="s">
        <v>1031</v>
      </c>
      <c r="AR5284" s="106" t="s">
        <v>1087</v>
      </c>
      <c r="AS5284" s="106">
        <v>152</v>
      </c>
    </row>
    <row r="5285" spans="40:45" x14ac:dyDescent="0.25">
      <c r="AN5285" s="106" t="s">
        <v>1015</v>
      </c>
      <c r="AO5285" s="106" t="s">
        <v>1040</v>
      </c>
      <c r="AP5285" s="106"/>
      <c r="AQ5285" s="106" t="s">
        <v>1032</v>
      </c>
      <c r="AR5285" s="106" t="s">
        <v>1087</v>
      </c>
      <c r="AS5285" s="106">
        <v>93710</v>
      </c>
    </row>
    <row r="5286" spans="40:45" x14ac:dyDescent="0.25">
      <c r="AN5286" s="106" t="s">
        <v>1015</v>
      </c>
      <c r="AO5286" s="106" t="s">
        <v>1040</v>
      </c>
      <c r="AP5286" s="106"/>
      <c r="AQ5286" s="106" t="s">
        <v>1038</v>
      </c>
      <c r="AR5286" s="106" t="s">
        <v>1087</v>
      </c>
      <c r="AS5286" s="106">
        <v>40430</v>
      </c>
    </row>
    <row r="5287" spans="40:45" x14ac:dyDescent="0.25">
      <c r="AN5287" s="106" t="s">
        <v>1015</v>
      </c>
      <c r="AO5287" s="106"/>
      <c r="AP5287" s="106"/>
      <c r="AQ5287" s="106" t="s">
        <v>3</v>
      </c>
      <c r="AR5287" s="106" t="s">
        <v>1087</v>
      </c>
      <c r="AS5287" s="106">
        <v>328177</v>
      </c>
    </row>
    <row r="5288" spans="40:45" x14ac:dyDescent="0.25">
      <c r="AN5288" s="106" t="s">
        <v>1015</v>
      </c>
      <c r="AO5288" s="106" t="s">
        <v>1174</v>
      </c>
      <c r="AP5288" s="106"/>
      <c r="AQ5288" s="106" t="s">
        <v>1030</v>
      </c>
      <c r="AR5288" s="106" t="s">
        <v>1087</v>
      </c>
      <c r="AS5288" s="106">
        <v>6971</v>
      </c>
    </row>
    <row r="5289" spans="40:45" x14ac:dyDescent="0.25">
      <c r="AN5289" s="106" t="s">
        <v>1015</v>
      </c>
      <c r="AO5289" s="106" t="s">
        <v>1174</v>
      </c>
      <c r="AP5289" s="106"/>
      <c r="AQ5289" s="106" t="s">
        <v>1032</v>
      </c>
      <c r="AR5289" s="106" t="s">
        <v>1087</v>
      </c>
      <c r="AS5289" s="106">
        <v>22620</v>
      </c>
    </row>
    <row r="5290" spans="40:45" x14ac:dyDescent="0.25">
      <c r="AN5290" s="106" t="s">
        <v>1015</v>
      </c>
      <c r="AO5290" s="106" t="s">
        <v>1174</v>
      </c>
      <c r="AP5290" s="106"/>
      <c r="AQ5290" s="106" t="s">
        <v>1038</v>
      </c>
      <c r="AR5290" s="106" t="s">
        <v>1087</v>
      </c>
      <c r="AS5290" s="106">
        <v>3717</v>
      </c>
    </row>
    <row r="5291" spans="40:45" x14ac:dyDescent="0.25">
      <c r="AN5291" s="106" t="s">
        <v>1015</v>
      </c>
      <c r="AO5291" s="106"/>
      <c r="AP5291" s="106"/>
      <c r="AQ5291" s="106" t="s">
        <v>3</v>
      </c>
      <c r="AR5291" s="106" t="s">
        <v>1087</v>
      </c>
      <c r="AS5291" s="106">
        <v>33308</v>
      </c>
    </row>
    <row r="5292" spans="40:45" x14ac:dyDescent="0.25">
      <c r="AN5292" s="106" t="s">
        <v>1015</v>
      </c>
      <c r="AO5292" s="106" t="s">
        <v>1175</v>
      </c>
      <c r="AP5292" s="106"/>
      <c r="AQ5292" s="106" t="s">
        <v>1030</v>
      </c>
      <c r="AR5292" s="106" t="s">
        <v>1087</v>
      </c>
      <c r="AS5292" s="106">
        <v>18012</v>
      </c>
    </row>
    <row r="5293" spans="40:45" x14ac:dyDescent="0.25">
      <c r="AN5293" s="106" t="s">
        <v>1015</v>
      </c>
      <c r="AO5293" s="106" t="s">
        <v>1175</v>
      </c>
      <c r="AP5293" s="106"/>
      <c r="AQ5293" s="106" t="s">
        <v>1031</v>
      </c>
      <c r="AR5293" s="106" t="s">
        <v>1087</v>
      </c>
      <c r="AS5293" s="106">
        <v>84</v>
      </c>
    </row>
    <row r="5294" spans="40:45" x14ac:dyDescent="0.25">
      <c r="AN5294" s="106" t="s">
        <v>1015</v>
      </c>
      <c r="AO5294" s="106" t="s">
        <v>1175</v>
      </c>
      <c r="AP5294" s="106"/>
      <c r="AQ5294" s="106" t="s">
        <v>1032</v>
      </c>
      <c r="AR5294" s="106" t="s">
        <v>1087</v>
      </c>
      <c r="AS5294" s="106">
        <v>4355</v>
      </c>
    </row>
    <row r="5295" spans="40:45" x14ac:dyDescent="0.25">
      <c r="AN5295" s="106" t="s">
        <v>1015</v>
      </c>
      <c r="AO5295" s="106" t="s">
        <v>1175</v>
      </c>
      <c r="AP5295" s="106"/>
      <c r="AQ5295" s="106" t="s">
        <v>1038</v>
      </c>
      <c r="AR5295" s="106" t="s">
        <v>1087</v>
      </c>
      <c r="AS5295" s="106">
        <v>2307</v>
      </c>
    </row>
    <row r="5296" spans="40:45" x14ac:dyDescent="0.25">
      <c r="AN5296" s="106" t="s">
        <v>1015</v>
      </c>
      <c r="AO5296" s="106"/>
      <c r="AP5296" s="106"/>
      <c r="AQ5296" s="106" t="s">
        <v>3</v>
      </c>
      <c r="AR5296" s="106" t="s">
        <v>1087</v>
      </c>
      <c r="AS5296" s="106">
        <v>24757</v>
      </c>
    </row>
    <row r="5297" spans="40:45" x14ac:dyDescent="0.25">
      <c r="AN5297" s="106" t="s">
        <v>1015</v>
      </c>
      <c r="AO5297" s="106" t="s">
        <v>1176</v>
      </c>
      <c r="AP5297" s="106"/>
      <c r="AQ5297" s="106" t="s">
        <v>1030</v>
      </c>
      <c r="AR5297" s="106" t="s">
        <v>1087</v>
      </c>
      <c r="AS5297" s="106">
        <v>29172</v>
      </c>
    </row>
    <row r="5298" spans="40:45" x14ac:dyDescent="0.25">
      <c r="AN5298" s="106" t="s">
        <v>1015</v>
      </c>
      <c r="AO5298" s="106" t="s">
        <v>1176</v>
      </c>
      <c r="AP5298" s="106"/>
      <c r="AQ5298" s="106" t="s">
        <v>1032</v>
      </c>
      <c r="AR5298" s="106" t="s">
        <v>1087</v>
      </c>
      <c r="AS5298" s="106">
        <v>6506</v>
      </c>
    </row>
    <row r="5299" spans="40:45" x14ac:dyDescent="0.25">
      <c r="AN5299" s="106" t="s">
        <v>1015</v>
      </c>
      <c r="AO5299" s="106" t="s">
        <v>1176</v>
      </c>
      <c r="AP5299" s="106"/>
      <c r="AQ5299" s="106" t="s">
        <v>1038</v>
      </c>
      <c r="AR5299" s="106" t="s">
        <v>1087</v>
      </c>
      <c r="AS5299" s="106">
        <v>2748</v>
      </c>
    </row>
    <row r="5300" spans="40:45" x14ac:dyDescent="0.25">
      <c r="AN5300" s="106" t="s">
        <v>1015</v>
      </c>
      <c r="AO5300" s="106"/>
      <c r="AP5300" s="106"/>
      <c r="AQ5300" s="106" t="s">
        <v>3</v>
      </c>
      <c r="AR5300" s="106" t="s">
        <v>1087</v>
      </c>
      <c r="AS5300" s="106">
        <v>38426</v>
      </c>
    </row>
    <row r="5301" spans="40:45" x14ac:dyDescent="0.25">
      <c r="AN5301" s="106" t="s">
        <v>1015</v>
      </c>
      <c r="AO5301" s="106" t="s">
        <v>1177</v>
      </c>
      <c r="AP5301" s="106"/>
      <c r="AQ5301" s="106" t="s">
        <v>1030</v>
      </c>
      <c r="AR5301" s="106" t="s">
        <v>1087</v>
      </c>
      <c r="AS5301" s="106">
        <v>137362</v>
      </c>
    </row>
    <row r="5302" spans="40:45" x14ac:dyDescent="0.25">
      <c r="AN5302" s="106" t="s">
        <v>1015</v>
      </c>
      <c r="AO5302" s="106" t="s">
        <v>1177</v>
      </c>
      <c r="AP5302" s="106"/>
      <c r="AQ5302" s="106" t="s">
        <v>1031</v>
      </c>
      <c r="AR5302" s="106" t="s">
        <v>1087</v>
      </c>
      <c r="AS5302" s="106">
        <v>68</v>
      </c>
    </row>
    <row r="5303" spans="40:45" x14ac:dyDescent="0.25">
      <c r="AN5303" s="106" t="s">
        <v>1015</v>
      </c>
      <c r="AO5303" s="106" t="s">
        <v>1177</v>
      </c>
      <c r="AP5303" s="106"/>
      <c r="AQ5303" s="106" t="s">
        <v>1032</v>
      </c>
      <c r="AR5303" s="106" t="s">
        <v>1087</v>
      </c>
      <c r="AS5303" s="106">
        <v>60230</v>
      </c>
    </row>
    <row r="5304" spans="40:45" x14ac:dyDescent="0.25">
      <c r="AN5304" s="106" t="s">
        <v>1015</v>
      </c>
      <c r="AO5304" s="106" t="s">
        <v>1177</v>
      </c>
      <c r="AP5304" s="106"/>
      <c r="AQ5304" s="106" t="s">
        <v>1038</v>
      </c>
      <c r="AR5304" s="106" t="s">
        <v>1087</v>
      </c>
      <c r="AS5304" s="106">
        <v>31409</v>
      </c>
    </row>
    <row r="5305" spans="40:45" x14ac:dyDescent="0.25">
      <c r="AN5305" s="106" t="s">
        <v>1015</v>
      </c>
      <c r="AO5305" s="106"/>
      <c r="AP5305" s="106"/>
      <c r="AQ5305" s="106" t="s">
        <v>3</v>
      </c>
      <c r="AR5305" s="106" t="s">
        <v>1087</v>
      </c>
      <c r="AS5305" s="106">
        <v>229069</v>
      </c>
    </row>
    <row r="5306" spans="40:45" x14ac:dyDescent="0.25">
      <c r="AN5306" s="106" t="s">
        <v>1015</v>
      </c>
      <c r="AO5306" s="106" t="s">
        <v>1178</v>
      </c>
      <c r="AP5306" s="106"/>
      <c r="AQ5306" s="106" t="s">
        <v>1030</v>
      </c>
      <c r="AR5306" s="106" t="s">
        <v>1087</v>
      </c>
      <c r="AS5306" s="106">
        <v>2368</v>
      </c>
    </row>
    <row r="5307" spans="40:45" x14ac:dyDescent="0.25">
      <c r="AN5307" s="106" t="s">
        <v>1015</v>
      </c>
      <c r="AO5307" s="106" t="s">
        <v>1178</v>
      </c>
      <c r="AP5307" s="106"/>
      <c r="AQ5307" s="106" t="s">
        <v>1038</v>
      </c>
      <c r="AR5307" s="106" t="s">
        <v>1087</v>
      </c>
      <c r="AS5307" s="106">
        <v>248</v>
      </c>
    </row>
    <row r="5308" spans="40:45" x14ac:dyDescent="0.25">
      <c r="AN5308" s="106" t="s">
        <v>1015</v>
      </c>
      <c r="AO5308" s="106"/>
      <c r="AP5308" s="106"/>
      <c r="AQ5308" s="106" t="s">
        <v>3</v>
      </c>
      <c r="AR5308" s="106" t="s">
        <v>1087</v>
      </c>
      <c r="AS5308" s="106">
        <v>2617</v>
      </c>
    </row>
    <row r="5309" spans="40:45" x14ac:dyDescent="0.25">
      <c r="AN5309" s="106" t="s">
        <v>1016</v>
      </c>
      <c r="AO5309" s="106" t="s">
        <v>1040</v>
      </c>
      <c r="AP5309" s="106"/>
      <c r="AQ5309" s="106" t="s">
        <v>1030</v>
      </c>
      <c r="AR5309" s="106" t="s">
        <v>1087</v>
      </c>
      <c r="AS5309" s="106">
        <v>675948</v>
      </c>
    </row>
    <row r="5310" spans="40:45" x14ac:dyDescent="0.25">
      <c r="AN5310" s="106" t="s">
        <v>1016</v>
      </c>
      <c r="AO5310" s="106" t="s">
        <v>1040</v>
      </c>
      <c r="AP5310" s="106"/>
      <c r="AQ5310" s="106" t="s">
        <v>1031</v>
      </c>
      <c r="AR5310" s="106" t="s">
        <v>1087</v>
      </c>
      <c r="AS5310" s="106">
        <v>4943</v>
      </c>
    </row>
    <row r="5311" spans="40:45" x14ac:dyDescent="0.25">
      <c r="AN5311" s="106" t="s">
        <v>1016</v>
      </c>
      <c r="AO5311" s="106" t="s">
        <v>1040</v>
      </c>
      <c r="AP5311" s="106"/>
      <c r="AQ5311" s="106" t="s">
        <v>1032</v>
      </c>
      <c r="AR5311" s="106" t="s">
        <v>1087</v>
      </c>
      <c r="AS5311" s="106">
        <v>102406</v>
      </c>
    </row>
    <row r="5312" spans="40:45" x14ac:dyDescent="0.25">
      <c r="AN5312" s="106" t="s">
        <v>1016</v>
      </c>
      <c r="AO5312" s="106"/>
      <c r="AP5312" s="106"/>
      <c r="AQ5312" s="106" t="s">
        <v>3</v>
      </c>
      <c r="AR5312" s="106" t="s">
        <v>1087</v>
      </c>
      <c r="AS5312" s="106">
        <v>783298</v>
      </c>
    </row>
    <row r="5313" spans="40:45" x14ac:dyDescent="0.25">
      <c r="AN5313" s="106" t="s">
        <v>1016</v>
      </c>
      <c r="AO5313" s="106" t="s">
        <v>1175</v>
      </c>
      <c r="AP5313" s="106"/>
      <c r="AQ5313" s="106" t="s">
        <v>1030</v>
      </c>
      <c r="AR5313" s="106" t="s">
        <v>1087</v>
      </c>
      <c r="AS5313" s="106">
        <v>32970</v>
      </c>
    </row>
    <row r="5314" spans="40:45" x14ac:dyDescent="0.25">
      <c r="AN5314" s="106" t="s">
        <v>1016</v>
      </c>
      <c r="AO5314" s="106" t="s">
        <v>1175</v>
      </c>
      <c r="AP5314" s="106"/>
      <c r="AQ5314" s="106" t="s">
        <v>1032</v>
      </c>
      <c r="AR5314" s="106" t="s">
        <v>1087</v>
      </c>
      <c r="AS5314" s="106">
        <v>866</v>
      </c>
    </row>
    <row r="5315" spans="40:45" x14ac:dyDescent="0.25">
      <c r="AN5315" s="106" t="s">
        <v>1016</v>
      </c>
      <c r="AO5315" s="106"/>
      <c r="AP5315" s="106"/>
      <c r="AQ5315" s="106" t="s">
        <v>3</v>
      </c>
      <c r="AR5315" s="106" t="s">
        <v>1087</v>
      </c>
      <c r="AS5315" s="106">
        <v>33836</v>
      </c>
    </row>
    <row r="5316" spans="40:45" x14ac:dyDescent="0.25">
      <c r="AN5316" s="106" t="s">
        <v>1016</v>
      </c>
      <c r="AO5316" s="106" t="s">
        <v>1176</v>
      </c>
      <c r="AP5316" s="106"/>
      <c r="AQ5316" s="106" t="s">
        <v>1030</v>
      </c>
      <c r="AR5316" s="106" t="s">
        <v>1087</v>
      </c>
      <c r="AS5316" s="106">
        <v>605557</v>
      </c>
    </row>
    <row r="5317" spans="40:45" x14ac:dyDescent="0.25">
      <c r="AN5317" s="106" t="s">
        <v>1016</v>
      </c>
      <c r="AO5317" s="106" t="s">
        <v>1176</v>
      </c>
      <c r="AP5317" s="106"/>
      <c r="AQ5317" s="106" t="s">
        <v>1031</v>
      </c>
      <c r="AR5317" s="106" t="s">
        <v>1087</v>
      </c>
      <c r="AS5317" s="106">
        <v>4943</v>
      </c>
    </row>
    <row r="5318" spans="40:45" x14ac:dyDescent="0.25">
      <c r="AN5318" s="106" t="s">
        <v>1016</v>
      </c>
      <c r="AO5318" s="106" t="s">
        <v>1176</v>
      </c>
      <c r="AP5318" s="106"/>
      <c r="AQ5318" s="106" t="s">
        <v>1032</v>
      </c>
      <c r="AR5318" s="106" t="s">
        <v>1087</v>
      </c>
      <c r="AS5318" s="106">
        <v>100576</v>
      </c>
    </row>
    <row r="5319" spans="40:45" x14ac:dyDescent="0.25">
      <c r="AN5319" s="106" t="s">
        <v>1016</v>
      </c>
      <c r="AO5319" s="106"/>
      <c r="AP5319" s="106"/>
      <c r="AQ5319" s="106" t="s">
        <v>3</v>
      </c>
      <c r="AR5319" s="106" t="s">
        <v>1087</v>
      </c>
      <c r="AS5319" s="106">
        <v>711076</v>
      </c>
    </row>
    <row r="5320" spans="40:45" x14ac:dyDescent="0.25">
      <c r="AN5320" s="106" t="s">
        <v>1016</v>
      </c>
      <c r="AO5320" s="106" t="s">
        <v>1177</v>
      </c>
      <c r="AP5320" s="106"/>
      <c r="AQ5320" s="106" t="s">
        <v>1030</v>
      </c>
      <c r="AR5320" s="106" t="s">
        <v>1087</v>
      </c>
      <c r="AS5320" s="106">
        <v>19020</v>
      </c>
    </row>
    <row r="5321" spans="40:45" x14ac:dyDescent="0.25">
      <c r="AN5321" s="106" t="s">
        <v>1016</v>
      </c>
      <c r="AO5321" s="106" t="s">
        <v>1177</v>
      </c>
      <c r="AP5321" s="106"/>
      <c r="AQ5321" s="106" t="s">
        <v>1032</v>
      </c>
      <c r="AR5321" s="106" t="s">
        <v>1087</v>
      </c>
      <c r="AS5321" s="106">
        <v>523</v>
      </c>
    </row>
    <row r="5322" spans="40:45" x14ac:dyDescent="0.25">
      <c r="AN5322" s="106" t="s">
        <v>1016</v>
      </c>
      <c r="AO5322" s="106"/>
      <c r="AP5322" s="106"/>
      <c r="AQ5322" s="106" t="s">
        <v>3</v>
      </c>
      <c r="AR5322" s="106" t="s">
        <v>1087</v>
      </c>
      <c r="AS5322" s="106">
        <v>19543</v>
      </c>
    </row>
    <row r="5323" spans="40:45" x14ac:dyDescent="0.25">
      <c r="AN5323" s="106" t="s">
        <v>1016</v>
      </c>
      <c r="AO5323" s="106" t="s">
        <v>1178</v>
      </c>
      <c r="AP5323" s="106"/>
      <c r="AQ5323" s="106" t="s">
        <v>1030</v>
      </c>
      <c r="AR5323" s="106" t="s">
        <v>1087</v>
      </c>
      <c r="AS5323" s="106">
        <v>18401</v>
      </c>
    </row>
    <row r="5324" spans="40:45" x14ac:dyDescent="0.25">
      <c r="AN5324" s="106" t="s">
        <v>1016</v>
      </c>
      <c r="AO5324" s="106" t="s">
        <v>1178</v>
      </c>
      <c r="AP5324" s="106"/>
      <c r="AQ5324" s="106" t="s">
        <v>1032</v>
      </c>
      <c r="AR5324" s="106" t="s">
        <v>1087</v>
      </c>
      <c r="AS5324" s="106">
        <v>441</v>
      </c>
    </row>
    <row r="5325" spans="40:45" x14ac:dyDescent="0.25">
      <c r="AN5325" s="106" t="s">
        <v>1016</v>
      </c>
      <c r="AO5325" s="106"/>
      <c r="AP5325" s="106"/>
      <c r="AQ5325" s="106" t="s">
        <v>3</v>
      </c>
      <c r="AR5325" s="106" t="s">
        <v>1087</v>
      </c>
      <c r="AS5325" s="106">
        <v>18842</v>
      </c>
    </row>
    <row r="5326" spans="40:45" x14ac:dyDescent="0.25">
      <c r="AN5326" s="106" t="s">
        <v>1142</v>
      </c>
      <c r="AO5326" s="106" t="s">
        <v>1172</v>
      </c>
      <c r="AP5326" s="106" t="s">
        <v>907</v>
      </c>
      <c r="AQ5326" s="106" t="s">
        <v>1030</v>
      </c>
      <c r="AR5326" s="106" t="s">
        <v>1087</v>
      </c>
      <c r="AS5326" s="106">
        <v>294</v>
      </c>
    </row>
    <row r="5327" spans="40:45" x14ac:dyDescent="0.25">
      <c r="AN5327" s="106" t="s">
        <v>1142</v>
      </c>
      <c r="AO5327" s="106" t="s">
        <v>1172</v>
      </c>
      <c r="AP5327" s="106" t="s">
        <v>907</v>
      </c>
      <c r="AQ5327" s="106" t="s">
        <v>1033</v>
      </c>
      <c r="AR5327" s="106" t="s">
        <v>1087</v>
      </c>
      <c r="AS5327" s="106">
        <v>20</v>
      </c>
    </row>
    <row r="5328" spans="40:45" x14ac:dyDescent="0.25">
      <c r="AN5328" s="106" t="s">
        <v>1142</v>
      </c>
      <c r="AO5328" s="106" t="s">
        <v>1172</v>
      </c>
      <c r="AP5328" s="106" t="s">
        <v>907</v>
      </c>
      <c r="AQ5328" s="106" t="s">
        <v>1034</v>
      </c>
      <c r="AR5328" s="106" t="s">
        <v>1087</v>
      </c>
      <c r="AS5328" s="106">
        <v>8779</v>
      </c>
    </row>
    <row r="5329" spans="40:45" x14ac:dyDescent="0.25">
      <c r="AN5329" s="106" t="s">
        <v>1142</v>
      </c>
      <c r="AO5329" s="106" t="s">
        <v>1172</v>
      </c>
      <c r="AP5329" s="106" t="s">
        <v>907</v>
      </c>
      <c r="AQ5329" s="106" t="s">
        <v>1035</v>
      </c>
      <c r="AR5329" s="106" t="s">
        <v>1087</v>
      </c>
      <c r="AS5329" s="106">
        <v>67</v>
      </c>
    </row>
    <row r="5330" spans="40:45" x14ac:dyDescent="0.25">
      <c r="AN5330" s="106" t="s">
        <v>1142</v>
      </c>
      <c r="AO5330" s="106" t="s">
        <v>1172</v>
      </c>
      <c r="AP5330" s="106" t="s">
        <v>907</v>
      </c>
      <c r="AQ5330" s="106" t="s">
        <v>1037</v>
      </c>
      <c r="AR5330" s="106" t="s">
        <v>1087</v>
      </c>
      <c r="AS5330" s="106">
        <v>28121</v>
      </c>
    </row>
    <row r="5331" spans="40:45" x14ac:dyDescent="0.25">
      <c r="AN5331" s="106" t="s">
        <v>1142</v>
      </c>
      <c r="AO5331" s="106" t="s">
        <v>1172</v>
      </c>
      <c r="AP5331" s="106" t="s">
        <v>907</v>
      </c>
      <c r="AQ5331" s="106" t="s">
        <v>1038</v>
      </c>
      <c r="AR5331" s="106" t="s">
        <v>1087</v>
      </c>
      <c r="AS5331" s="106">
        <v>11888</v>
      </c>
    </row>
    <row r="5332" spans="40:45" x14ac:dyDescent="0.25">
      <c r="AN5332" s="106" t="s">
        <v>1142</v>
      </c>
      <c r="AO5332" s="106"/>
      <c r="AP5332" s="106"/>
      <c r="AQ5332" s="106" t="s">
        <v>3</v>
      </c>
      <c r="AR5332" s="106" t="s">
        <v>1087</v>
      </c>
      <c r="AS5332" s="106">
        <v>49170</v>
      </c>
    </row>
    <row r="5333" spans="40:45" x14ac:dyDescent="0.25">
      <c r="AN5333" s="106" t="s">
        <v>1142</v>
      </c>
      <c r="AO5333" s="106" t="s">
        <v>1172</v>
      </c>
      <c r="AP5333" s="106" t="s">
        <v>1174</v>
      </c>
      <c r="AQ5333" s="106" t="s">
        <v>1034</v>
      </c>
      <c r="AR5333" s="106" t="s">
        <v>1087</v>
      </c>
      <c r="AS5333" s="106">
        <v>35</v>
      </c>
    </row>
    <row r="5334" spans="40:45" x14ac:dyDescent="0.25">
      <c r="AN5334" s="106" t="s">
        <v>1142</v>
      </c>
      <c r="AO5334" s="106" t="s">
        <v>1172</v>
      </c>
      <c r="AP5334" s="106" t="s">
        <v>1174</v>
      </c>
      <c r="AQ5334" s="106" t="s">
        <v>1037</v>
      </c>
      <c r="AR5334" s="106" t="s">
        <v>1087</v>
      </c>
      <c r="AS5334" s="106">
        <v>2076</v>
      </c>
    </row>
    <row r="5335" spans="40:45" x14ac:dyDescent="0.25">
      <c r="AN5335" s="106" t="s">
        <v>1142</v>
      </c>
      <c r="AO5335" s="106" t="s">
        <v>1172</v>
      </c>
      <c r="AP5335" s="106" t="s">
        <v>1174</v>
      </c>
      <c r="AQ5335" s="106" t="s">
        <v>1038</v>
      </c>
      <c r="AR5335" s="106" t="s">
        <v>1087</v>
      </c>
      <c r="AS5335" s="106">
        <v>660</v>
      </c>
    </row>
    <row r="5336" spans="40:45" x14ac:dyDescent="0.25">
      <c r="AN5336" s="106" t="s">
        <v>1142</v>
      </c>
      <c r="AO5336" s="106"/>
      <c r="AP5336" s="106"/>
      <c r="AQ5336" s="106" t="s">
        <v>3</v>
      </c>
      <c r="AR5336" s="106" t="s">
        <v>1087</v>
      </c>
      <c r="AS5336" s="106">
        <v>2770</v>
      </c>
    </row>
    <row r="5337" spans="40:45" x14ac:dyDescent="0.25">
      <c r="AN5337" s="106" t="s">
        <v>1142</v>
      </c>
      <c r="AO5337" s="106" t="s">
        <v>1172</v>
      </c>
      <c r="AP5337" s="106" t="s">
        <v>1175</v>
      </c>
      <c r="AQ5337" s="106" t="s">
        <v>1034</v>
      </c>
      <c r="AR5337" s="106" t="s">
        <v>1087</v>
      </c>
      <c r="AS5337" s="106">
        <v>413</v>
      </c>
    </row>
    <row r="5338" spans="40:45" x14ac:dyDescent="0.25">
      <c r="AN5338" s="106" t="s">
        <v>1142</v>
      </c>
      <c r="AO5338" s="106" t="s">
        <v>1172</v>
      </c>
      <c r="AP5338" s="106" t="s">
        <v>1175</v>
      </c>
      <c r="AQ5338" s="106" t="s">
        <v>1038</v>
      </c>
      <c r="AR5338" s="106" t="s">
        <v>1087</v>
      </c>
      <c r="AS5338" s="106">
        <v>344</v>
      </c>
    </row>
    <row r="5339" spans="40:45" x14ac:dyDescent="0.25">
      <c r="AN5339" s="106" t="s">
        <v>1142</v>
      </c>
      <c r="AO5339" s="106"/>
      <c r="AP5339" s="106"/>
      <c r="AQ5339" s="106" t="s">
        <v>3</v>
      </c>
      <c r="AR5339" s="106" t="s">
        <v>1087</v>
      </c>
      <c r="AS5339" s="106">
        <v>757</v>
      </c>
    </row>
    <row r="5340" spans="40:45" x14ac:dyDescent="0.25">
      <c r="AN5340" s="106" t="s">
        <v>1142</v>
      </c>
      <c r="AO5340" s="106" t="s">
        <v>1172</v>
      </c>
      <c r="AP5340" s="106" t="s">
        <v>1176</v>
      </c>
      <c r="AQ5340" s="106" t="s">
        <v>1030</v>
      </c>
      <c r="AR5340" s="106" t="s">
        <v>1087</v>
      </c>
      <c r="AS5340" s="106">
        <v>294</v>
      </c>
    </row>
    <row r="5341" spans="40:45" x14ac:dyDescent="0.25">
      <c r="AN5341" s="106" t="s">
        <v>1142</v>
      </c>
      <c r="AO5341" s="106" t="s">
        <v>1172</v>
      </c>
      <c r="AP5341" s="106" t="s">
        <v>1176</v>
      </c>
      <c r="AQ5341" s="106" t="s">
        <v>1034</v>
      </c>
      <c r="AR5341" s="106" t="s">
        <v>1087</v>
      </c>
      <c r="AS5341" s="106">
        <v>7062</v>
      </c>
    </row>
    <row r="5342" spans="40:45" x14ac:dyDescent="0.25">
      <c r="AN5342" s="106" t="s">
        <v>1142</v>
      </c>
      <c r="AO5342" s="106" t="s">
        <v>1172</v>
      </c>
      <c r="AP5342" s="106" t="s">
        <v>1176</v>
      </c>
      <c r="AQ5342" s="106" t="s">
        <v>1035</v>
      </c>
      <c r="AR5342" s="106" t="s">
        <v>1087</v>
      </c>
      <c r="AS5342" s="106">
        <v>67</v>
      </c>
    </row>
    <row r="5343" spans="40:45" x14ac:dyDescent="0.25">
      <c r="AN5343" s="106" t="s">
        <v>1142</v>
      </c>
      <c r="AO5343" s="106" t="s">
        <v>1172</v>
      </c>
      <c r="AP5343" s="106" t="s">
        <v>1176</v>
      </c>
      <c r="AQ5343" s="106" t="s">
        <v>1037</v>
      </c>
      <c r="AR5343" s="106" t="s">
        <v>1087</v>
      </c>
      <c r="AS5343" s="106">
        <v>10946</v>
      </c>
    </row>
    <row r="5344" spans="40:45" x14ac:dyDescent="0.25">
      <c r="AN5344" s="106" t="s">
        <v>1142</v>
      </c>
      <c r="AO5344" s="106" t="s">
        <v>1172</v>
      </c>
      <c r="AP5344" s="106" t="s">
        <v>1176</v>
      </c>
      <c r="AQ5344" s="106" t="s">
        <v>1038</v>
      </c>
      <c r="AR5344" s="106" t="s">
        <v>1087</v>
      </c>
      <c r="AS5344" s="106">
        <v>3382</v>
      </c>
    </row>
    <row r="5345" spans="40:45" x14ac:dyDescent="0.25">
      <c r="AN5345" s="106" t="s">
        <v>1142</v>
      </c>
      <c r="AO5345" s="106"/>
      <c r="AP5345" s="106"/>
      <c r="AQ5345" s="106" t="s">
        <v>3</v>
      </c>
      <c r="AR5345" s="106" t="s">
        <v>1087</v>
      </c>
      <c r="AS5345" s="106">
        <v>21751</v>
      </c>
    </row>
    <row r="5346" spans="40:45" x14ac:dyDescent="0.25">
      <c r="AN5346" s="106" t="s">
        <v>1142</v>
      </c>
      <c r="AO5346" s="106" t="s">
        <v>1172</v>
      </c>
      <c r="AP5346" s="106" t="s">
        <v>1177</v>
      </c>
      <c r="AQ5346" s="106" t="s">
        <v>1033</v>
      </c>
      <c r="AR5346" s="106" t="s">
        <v>1087</v>
      </c>
      <c r="AS5346" s="106">
        <v>20</v>
      </c>
    </row>
    <row r="5347" spans="40:45" x14ac:dyDescent="0.25">
      <c r="AN5347" s="106" t="s">
        <v>1142</v>
      </c>
      <c r="AO5347" s="106" t="s">
        <v>1172</v>
      </c>
      <c r="AP5347" s="106" t="s">
        <v>1177</v>
      </c>
      <c r="AQ5347" s="106" t="s">
        <v>1034</v>
      </c>
      <c r="AR5347" s="106" t="s">
        <v>1087</v>
      </c>
      <c r="AS5347" s="106">
        <v>1162</v>
      </c>
    </row>
    <row r="5348" spans="40:45" x14ac:dyDescent="0.25">
      <c r="AN5348" s="106" t="s">
        <v>1142</v>
      </c>
      <c r="AO5348" s="106" t="s">
        <v>1172</v>
      </c>
      <c r="AP5348" s="106" t="s">
        <v>1177</v>
      </c>
      <c r="AQ5348" s="106" t="s">
        <v>1037</v>
      </c>
      <c r="AR5348" s="106" t="s">
        <v>1087</v>
      </c>
      <c r="AS5348" s="106">
        <v>15100</v>
      </c>
    </row>
    <row r="5349" spans="40:45" x14ac:dyDescent="0.25">
      <c r="AN5349" s="106" t="s">
        <v>1142</v>
      </c>
      <c r="AO5349" s="106" t="s">
        <v>1172</v>
      </c>
      <c r="AP5349" s="106" t="s">
        <v>1177</v>
      </c>
      <c r="AQ5349" s="106" t="s">
        <v>1038</v>
      </c>
      <c r="AR5349" s="106" t="s">
        <v>1087</v>
      </c>
      <c r="AS5349" s="106">
        <v>7478</v>
      </c>
    </row>
    <row r="5350" spans="40:45" x14ac:dyDescent="0.25">
      <c r="AN5350" s="106" t="s">
        <v>1142</v>
      </c>
      <c r="AO5350" s="106"/>
      <c r="AP5350" s="106"/>
      <c r="AQ5350" s="106" t="s">
        <v>3</v>
      </c>
      <c r="AR5350" s="106" t="s">
        <v>1087</v>
      </c>
      <c r="AS5350" s="106">
        <v>23760</v>
      </c>
    </row>
    <row r="5351" spans="40:45" x14ac:dyDescent="0.25">
      <c r="AN5351" s="106" t="s">
        <v>1142</v>
      </c>
      <c r="AO5351" s="106" t="s">
        <v>1172</v>
      </c>
      <c r="AP5351" s="106" t="s">
        <v>1178</v>
      </c>
      <c r="AQ5351" s="106" t="s">
        <v>1030</v>
      </c>
      <c r="AR5351" s="106" t="s">
        <v>1087</v>
      </c>
      <c r="AS5351" s="106">
        <v>0</v>
      </c>
    </row>
    <row r="5352" spans="40:45" x14ac:dyDescent="0.25">
      <c r="AN5352" s="106" t="s">
        <v>1142</v>
      </c>
      <c r="AO5352" s="106" t="s">
        <v>1172</v>
      </c>
      <c r="AP5352" s="106" t="s">
        <v>1178</v>
      </c>
      <c r="AQ5352" s="106" t="s">
        <v>1034</v>
      </c>
      <c r="AR5352" s="106" t="s">
        <v>1087</v>
      </c>
      <c r="AS5352" s="106">
        <v>108</v>
      </c>
    </row>
    <row r="5353" spans="40:45" x14ac:dyDescent="0.25">
      <c r="AN5353" s="106" t="s">
        <v>1142</v>
      </c>
      <c r="AO5353" s="106" t="s">
        <v>1172</v>
      </c>
      <c r="AP5353" s="106" t="s">
        <v>1178</v>
      </c>
      <c r="AQ5353" s="106" t="s">
        <v>1038</v>
      </c>
      <c r="AR5353" s="106" t="s">
        <v>1087</v>
      </c>
      <c r="AS5353" s="106">
        <v>24</v>
      </c>
    </row>
    <row r="5354" spans="40:45" x14ac:dyDescent="0.25">
      <c r="AN5354" s="106" t="s">
        <v>1142</v>
      </c>
      <c r="AO5354" s="106"/>
      <c r="AP5354" s="106"/>
      <c r="AQ5354" s="106" t="s">
        <v>3</v>
      </c>
      <c r="AR5354" s="106" t="s">
        <v>1087</v>
      </c>
      <c r="AS5354" s="106">
        <v>131</v>
      </c>
    </row>
    <row r="5355" spans="40:45" x14ac:dyDescent="0.25">
      <c r="AN5355" s="106" t="s">
        <v>1142</v>
      </c>
      <c r="AO5355" s="106" t="s">
        <v>1173</v>
      </c>
      <c r="AP5355" s="106" t="s">
        <v>907</v>
      </c>
      <c r="AQ5355" s="106" t="s">
        <v>1030</v>
      </c>
      <c r="AR5355" s="106" t="s">
        <v>1087</v>
      </c>
      <c r="AS5355" s="106">
        <v>18</v>
      </c>
    </row>
    <row r="5356" spans="40:45" x14ac:dyDescent="0.25">
      <c r="AN5356" s="106" t="s">
        <v>1142</v>
      </c>
      <c r="AO5356" s="106" t="s">
        <v>1173</v>
      </c>
      <c r="AP5356" s="106" t="s">
        <v>907</v>
      </c>
      <c r="AQ5356" s="106" t="s">
        <v>1031</v>
      </c>
      <c r="AR5356" s="106" t="s">
        <v>1087</v>
      </c>
      <c r="AS5356" s="106">
        <v>119</v>
      </c>
    </row>
    <row r="5357" spans="40:45" x14ac:dyDescent="0.25">
      <c r="AN5357" s="106" t="s">
        <v>1142</v>
      </c>
      <c r="AO5357" s="106" t="s">
        <v>1173</v>
      </c>
      <c r="AP5357" s="106" t="s">
        <v>907</v>
      </c>
      <c r="AQ5357" s="106" t="s">
        <v>1032</v>
      </c>
      <c r="AR5357" s="106" t="s">
        <v>1087</v>
      </c>
      <c r="AS5357" s="106">
        <v>11912</v>
      </c>
    </row>
    <row r="5358" spans="40:45" x14ac:dyDescent="0.25">
      <c r="AN5358" s="106" t="s">
        <v>1142</v>
      </c>
      <c r="AO5358" s="106" t="s">
        <v>1173</v>
      </c>
      <c r="AP5358" s="106" t="s">
        <v>907</v>
      </c>
      <c r="AQ5358" s="106" t="s">
        <v>1033</v>
      </c>
      <c r="AR5358" s="106" t="s">
        <v>1087</v>
      </c>
      <c r="AS5358" s="106">
        <v>7309</v>
      </c>
    </row>
    <row r="5359" spans="40:45" x14ac:dyDescent="0.25">
      <c r="AN5359" s="106" t="s">
        <v>1142</v>
      </c>
      <c r="AO5359" s="106" t="s">
        <v>1173</v>
      </c>
      <c r="AP5359" s="106" t="s">
        <v>907</v>
      </c>
      <c r="AQ5359" s="106" t="s">
        <v>1034</v>
      </c>
      <c r="AR5359" s="106" t="s">
        <v>1087</v>
      </c>
      <c r="AS5359" s="106">
        <v>1902</v>
      </c>
    </row>
    <row r="5360" spans="40:45" x14ac:dyDescent="0.25">
      <c r="AN5360" s="106" t="s">
        <v>1142</v>
      </c>
      <c r="AO5360" s="106" t="s">
        <v>1173</v>
      </c>
      <c r="AP5360" s="106" t="s">
        <v>907</v>
      </c>
      <c r="AQ5360" s="106" t="s">
        <v>1035</v>
      </c>
      <c r="AR5360" s="106" t="s">
        <v>1087</v>
      </c>
      <c r="AS5360" s="106">
        <v>2192</v>
      </c>
    </row>
    <row r="5361" spans="40:45" x14ac:dyDescent="0.25">
      <c r="AN5361" s="106" t="s">
        <v>1142</v>
      </c>
      <c r="AO5361" s="106" t="s">
        <v>1173</v>
      </c>
      <c r="AP5361" s="106" t="s">
        <v>907</v>
      </c>
      <c r="AQ5361" s="106" t="s">
        <v>1036</v>
      </c>
      <c r="AR5361" s="106" t="s">
        <v>1087</v>
      </c>
      <c r="AS5361" s="106">
        <v>189</v>
      </c>
    </row>
    <row r="5362" spans="40:45" x14ac:dyDescent="0.25">
      <c r="AN5362" s="106" t="s">
        <v>1142</v>
      </c>
      <c r="AO5362" s="106" t="s">
        <v>1173</v>
      </c>
      <c r="AP5362" s="106" t="s">
        <v>907</v>
      </c>
      <c r="AQ5362" s="106" t="s">
        <v>1037</v>
      </c>
      <c r="AR5362" s="106" t="s">
        <v>1087</v>
      </c>
      <c r="AS5362" s="106">
        <v>873</v>
      </c>
    </row>
    <row r="5363" spans="40:45" x14ac:dyDescent="0.25">
      <c r="AN5363" s="106" t="s">
        <v>1142</v>
      </c>
      <c r="AO5363" s="106" t="s">
        <v>1173</v>
      </c>
      <c r="AP5363" s="106" t="s">
        <v>907</v>
      </c>
      <c r="AQ5363" s="106" t="s">
        <v>1038</v>
      </c>
      <c r="AR5363" s="106" t="s">
        <v>1087</v>
      </c>
      <c r="AS5363" s="106">
        <v>836</v>
      </c>
    </row>
    <row r="5364" spans="40:45" x14ac:dyDescent="0.25">
      <c r="AN5364" s="106" t="s">
        <v>1142</v>
      </c>
      <c r="AO5364" s="106"/>
      <c r="AP5364" s="106"/>
      <c r="AQ5364" s="106" t="s">
        <v>3</v>
      </c>
      <c r="AR5364" s="106" t="s">
        <v>1087</v>
      </c>
      <c r="AS5364" s="106">
        <v>25349</v>
      </c>
    </row>
    <row r="5365" spans="40:45" x14ac:dyDescent="0.25">
      <c r="AN5365" s="106" t="s">
        <v>1142</v>
      </c>
      <c r="AO5365" s="106" t="s">
        <v>1173</v>
      </c>
      <c r="AP5365" s="106" t="s">
        <v>1174</v>
      </c>
      <c r="AQ5365" s="106" t="s">
        <v>1030</v>
      </c>
      <c r="AR5365" s="106" t="s">
        <v>1087</v>
      </c>
      <c r="AS5365" s="106">
        <v>14</v>
      </c>
    </row>
    <row r="5366" spans="40:45" x14ac:dyDescent="0.25">
      <c r="AN5366" s="106" t="s">
        <v>1142</v>
      </c>
      <c r="AO5366" s="106" t="s">
        <v>1173</v>
      </c>
      <c r="AP5366" s="106" t="s">
        <v>1174</v>
      </c>
      <c r="AQ5366" s="106" t="s">
        <v>1032</v>
      </c>
      <c r="AR5366" s="106" t="s">
        <v>1087</v>
      </c>
      <c r="AS5366" s="106">
        <v>416</v>
      </c>
    </row>
    <row r="5367" spans="40:45" x14ac:dyDescent="0.25">
      <c r="AN5367" s="106" t="s">
        <v>1142</v>
      </c>
      <c r="AO5367" s="106" t="s">
        <v>1173</v>
      </c>
      <c r="AP5367" s="106" t="s">
        <v>1174</v>
      </c>
      <c r="AQ5367" s="106" t="s">
        <v>1033</v>
      </c>
      <c r="AR5367" s="106" t="s">
        <v>1087</v>
      </c>
      <c r="AS5367" s="106">
        <v>246</v>
      </c>
    </row>
    <row r="5368" spans="40:45" x14ac:dyDescent="0.25">
      <c r="AN5368" s="106" t="s">
        <v>1142</v>
      </c>
      <c r="AO5368" s="106" t="s">
        <v>1173</v>
      </c>
      <c r="AP5368" s="106" t="s">
        <v>1174</v>
      </c>
      <c r="AQ5368" s="106" t="s">
        <v>1034</v>
      </c>
      <c r="AR5368" s="106" t="s">
        <v>1087</v>
      </c>
      <c r="AS5368" s="106">
        <v>36</v>
      </c>
    </row>
    <row r="5369" spans="40:45" x14ac:dyDescent="0.25">
      <c r="AN5369" s="106" t="s">
        <v>1142</v>
      </c>
      <c r="AO5369" s="106" t="s">
        <v>1173</v>
      </c>
      <c r="AP5369" s="106" t="s">
        <v>1174</v>
      </c>
      <c r="AQ5369" s="106" t="s">
        <v>1035</v>
      </c>
      <c r="AR5369" s="106" t="s">
        <v>1087</v>
      </c>
      <c r="AS5369" s="106">
        <v>341</v>
      </c>
    </row>
    <row r="5370" spans="40:45" x14ac:dyDescent="0.25">
      <c r="AN5370" s="106" t="s">
        <v>1142</v>
      </c>
      <c r="AO5370" s="106" t="s">
        <v>1173</v>
      </c>
      <c r="AP5370" s="106" t="s">
        <v>1174</v>
      </c>
      <c r="AQ5370" s="106" t="s">
        <v>1036</v>
      </c>
      <c r="AR5370" s="106" t="s">
        <v>1087</v>
      </c>
      <c r="AS5370" s="106">
        <v>1</v>
      </c>
    </row>
    <row r="5371" spans="40:45" x14ac:dyDescent="0.25">
      <c r="AN5371" s="106" t="s">
        <v>1142</v>
      </c>
      <c r="AO5371" s="106" t="s">
        <v>1173</v>
      </c>
      <c r="AP5371" s="106" t="s">
        <v>1174</v>
      </c>
      <c r="AQ5371" s="106" t="s">
        <v>1038</v>
      </c>
      <c r="AR5371" s="106" t="s">
        <v>1087</v>
      </c>
      <c r="AS5371" s="106">
        <v>91</v>
      </c>
    </row>
    <row r="5372" spans="40:45" x14ac:dyDescent="0.25">
      <c r="AN5372" s="106" t="s">
        <v>1142</v>
      </c>
      <c r="AO5372" s="106"/>
      <c r="AP5372" s="106"/>
      <c r="AQ5372" s="106" t="s">
        <v>3</v>
      </c>
      <c r="AR5372" s="106" t="s">
        <v>1087</v>
      </c>
      <c r="AS5372" s="106">
        <v>1145</v>
      </c>
    </row>
    <row r="5373" spans="40:45" x14ac:dyDescent="0.25">
      <c r="AN5373" s="106" t="s">
        <v>1142</v>
      </c>
      <c r="AO5373" s="106" t="s">
        <v>1173</v>
      </c>
      <c r="AP5373" s="106" t="s">
        <v>1175</v>
      </c>
      <c r="AQ5373" s="106" t="s">
        <v>1032</v>
      </c>
      <c r="AR5373" s="106" t="s">
        <v>1087</v>
      </c>
      <c r="AS5373" s="106">
        <v>52</v>
      </c>
    </row>
    <row r="5374" spans="40:45" x14ac:dyDescent="0.25">
      <c r="AN5374" s="106" t="s">
        <v>1142</v>
      </c>
      <c r="AO5374" s="106" t="s">
        <v>1173</v>
      </c>
      <c r="AP5374" s="106" t="s">
        <v>1175</v>
      </c>
      <c r="AQ5374" s="106" t="s">
        <v>1033</v>
      </c>
      <c r="AR5374" s="106" t="s">
        <v>1087</v>
      </c>
      <c r="AS5374" s="106">
        <v>16</v>
      </c>
    </row>
    <row r="5375" spans="40:45" x14ac:dyDescent="0.25">
      <c r="AN5375" s="106" t="s">
        <v>1142</v>
      </c>
      <c r="AO5375" s="106" t="s">
        <v>1173</v>
      </c>
      <c r="AP5375" s="106" t="s">
        <v>1175</v>
      </c>
      <c r="AQ5375" s="106" t="s">
        <v>1034</v>
      </c>
      <c r="AR5375" s="106" t="s">
        <v>1087</v>
      </c>
      <c r="AS5375" s="106">
        <v>327</v>
      </c>
    </row>
    <row r="5376" spans="40:45" x14ac:dyDescent="0.25">
      <c r="AN5376" s="106" t="s">
        <v>1142</v>
      </c>
      <c r="AO5376" s="106" t="s">
        <v>1173</v>
      </c>
      <c r="AP5376" s="106" t="s">
        <v>1175</v>
      </c>
      <c r="AQ5376" s="106" t="s">
        <v>1035</v>
      </c>
      <c r="AR5376" s="106" t="s">
        <v>1087</v>
      </c>
      <c r="AS5376" s="106">
        <v>113</v>
      </c>
    </row>
    <row r="5377" spans="40:45" x14ac:dyDescent="0.25">
      <c r="AN5377" s="106" t="s">
        <v>1142</v>
      </c>
      <c r="AO5377" s="106" t="s">
        <v>1173</v>
      </c>
      <c r="AP5377" s="106" t="s">
        <v>1175</v>
      </c>
      <c r="AQ5377" s="106" t="s">
        <v>1036</v>
      </c>
      <c r="AR5377" s="106" t="s">
        <v>1087</v>
      </c>
      <c r="AS5377" s="106">
        <v>101</v>
      </c>
    </row>
    <row r="5378" spans="40:45" x14ac:dyDescent="0.25">
      <c r="AN5378" s="106" t="s">
        <v>1142</v>
      </c>
      <c r="AO5378" s="106" t="s">
        <v>1173</v>
      </c>
      <c r="AP5378" s="106" t="s">
        <v>1175</v>
      </c>
      <c r="AQ5378" s="106" t="s">
        <v>1037</v>
      </c>
      <c r="AR5378" s="106" t="s">
        <v>1087</v>
      </c>
      <c r="AS5378" s="106">
        <v>27</v>
      </c>
    </row>
    <row r="5379" spans="40:45" x14ac:dyDescent="0.25">
      <c r="AN5379" s="106" t="s">
        <v>1142</v>
      </c>
      <c r="AO5379" s="106" t="s">
        <v>1173</v>
      </c>
      <c r="AP5379" s="106" t="s">
        <v>1175</v>
      </c>
      <c r="AQ5379" s="106" t="s">
        <v>1038</v>
      </c>
      <c r="AR5379" s="106" t="s">
        <v>1087</v>
      </c>
      <c r="AS5379" s="106">
        <v>6</v>
      </c>
    </row>
    <row r="5380" spans="40:45" x14ac:dyDescent="0.25">
      <c r="AN5380" s="106" t="s">
        <v>1142</v>
      </c>
      <c r="AO5380" s="106"/>
      <c r="AP5380" s="106"/>
      <c r="AQ5380" s="106" t="s">
        <v>3</v>
      </c>
      <c r="AR5380" s="106" t="s">
        <v>1087</v>
      </c>
      <c r="AS5380" s="106">
        <v>642</v>
      </c>
    </row>
    <row r="5381" spans="40:45" x14ac:dyDescent="0.25">
      <c r="AN5381" s="106" t="s">
        <v>1142</v>
      </c>
      <c r="AO5381" s="106" t="s">
        <v>1173</v>
      </c>
      <c r="AP5381" s="106" t="s">
        <v>1176</v>
      </c>
      <c r="AQ5381" s="106" t="s">
        <v>1030</v>
      </c>
      <c r="AR5381" s="106" t="s">
        <v>1087</v>
      </c>
      <c r="AS5381" s="106">
        <v>4</v>
      </c>
    </row>
    <row r="5382" spans="40:45" x14ac:dyDescent="0.25">
      <c r="AN5382" s="106" t="s">
        <v>1142</v>
      </c>
      <c r="AO5382" s="106" t="s">
        <v>1173</v>
      </c>
      <c r="AP5382" s="106" t="s">
        <v>1176</v>
      </c>
      <c r="AQ5382" s="106" t="s">
        <v>1031</v>
      </c>
      <c r="AR5382" s="106" t="s">
        <v>1087</v>
      </c>
      <c r="AS5382" s="106">
        <v>119</v>
      </c>
    </row>
    <row r="5383" spans="40:45" x14ac:dyDescent="0.25">
      <c r="AN5383" s="106" t="s">
        <v>1142</v>
      </c>
      <c r="AO5383" s="106" t="s">
        <v>1173</v>
      </c>
      <c r="AP5383" s="106" t="s">
        <v>1176</v>
      </c>
      <c r="AQ5383" s="106" t="s">
        <v>1032</v>
      </c>
      <c r="AR5383" s="106" t="s">
        <v>1087</v>
      </c>
      <c r="AS5383" s="106">
        <v>10177</v>
      </c>
    </row>
    <row r="5384" spans="40:45" x14ac:dyDescent="0.25">
      <c r="AN5384" s="106" t="s">
        <v>1142</v>
      </c>
      <c r="AO5384" s="106" t="s">
        <v>1173</v>
      </c>
      <c r="AP5384" s="106" t="s">
        <v>1176</v>
      </c>
      <c r="AQ5384" s="106" t="s">
        <v>1033</v>
      </c>
      <c r="AR5384" s="106" t="s">
        <v>1087</v>
      </c>
      <c r="AS5384" s="106">
        <v>4518</v>
      </c>
    </row>
    <row r="5385" spans="40:45" x14ac:dyDescent="0.25">
      <c r="AN5385" s="106" t="s">
        <v>1142</v>
      </c>
      <c r="AO5385" s="106" t="s">
        <v>1173</v>
      </c>
      <c r="AP5385" s="106" t="s">
        <v>1176</v>
      </c>
      <c r="AQ5385" s="106" t="s">
        <v>1034</v>
      </c>
      <c r="AR5385" s="106" t="s">
        <v>1087</v>
      </c>
      <c r="AS5385" s="106">
        <v>1156</v>
      </c>
    </row>
    <row r="5386" spans="40:45" x14ac:dyDescent="0.25">
      <c r="AN5386" s="106" t="s">
        <v>1142</v>
      </c>
      <c r="AO5386" s="106" t="s">
        <v>1173</v>
      </c>
      <c r="AP5386" s="106" t="s">
        <v>1176</v>
      </c>
      <c r="AQ5386" s="106" t="s">
        <v>1035</v>
      </c>
      <c r="AR5386" s="106" t="s">
        <v>1087</v>
      </c>
      <c r="AS5386" s="106">
        <v>1666</v>
      </c>
    </row>
    <row r="5387" spans="40:45" x14ac:dyDescent="0.25">
      <c r="AN5387" s="106" t="s">
        <v>1142</v>
      </c>
      <c r="AO5387" s="106" t="s">
        <v>1173</v>
      </c>
      <c r="AP5387" s="106" t="s">
        <v>1176</v>
      </c>
      <c r="AQ5387" s="106" t="s">
        <v>1036</v>
      </c>
      <c r="AR5387" s="106" t="s">
        <v>1087</v>
      </c>
      <c r="AS5387" s="106">
        <v>78</v>
      </c>
    </row>
    <row r="5388" spans="40:45" x14ac:dyDescent="0.25">
      <c r="AN5388" s="106" t="s">
        <v>1142</v>
      </c>
      <c r="AO5388" s="106" t="s">
        <v>1173</v>
      </c>
      <c r="AP5388" s="106" t="s">
        <v>1176</v>
      </c>
      <c r="AQ5388" s="106" t="s">
        <v>1037</v>
      </c>
      <c r="AR5388" s="106" t="s">
        <v>1087</v>
      </c>
      <c r="AS5388" s="106">
        <v>153</v>
      </c>
    </row>
    <row r="5389" spans="40:45" x14ac:dyDescent="0.25">
      <c r="AN5389" s="106" t="s">
        <v>1142</v>
      </c>
      <c r="AO5389" s="106" t="s">
        <v>1173</v>
      </c>
      <c r="AP5389" s="106" t="s">
        <v>1176</v>
      </c>
      <c r="AQ5389" s="106" t="s">
        <v>1038</v>
      </c>
      <c r="AR5389" s="106" t="s">
        <v>1087</v>
      </c>
      <c r="AS5389" s="106">
        <v>432</v>
      </c>
    </row>
    <row r="5390" spans="40:45" x14ac:dyDescent="0.25">
      <c r="AN5390" s="106" t="s">
        <v>1142</v>
      </c>
      <c r="AO5390" s="106"/>
      <c r="AP5390" s="106"/>
      <c r="AQ5390" s="106" t="s">
        <v>3</v>
      </c>
      <c r="AR5390" s="106" t="s">
        <v>1087</v>
      </c>
      <c r="AS5390" s="106">
        <v>18302</v>
      </c>
    </row>
    <row r="5391" spans="40:45" x14ac:dyDescent="0.25">
      <c r="AN5391" s="106" t="s">
        <v>1142</v>
      </c>
      <c r="AO5391" s="106" t="s">
        <v>1173</v>
      </c>
      <c r="AP5391" s="106" t="s">
        <v>1177</v>
      </c>
      <c r="AQ5391" s="106" t="s">
        <v>1032</v>
      </c>
      <c r="AR5391" s="106" t="s">
        <v>1087</v>
      </c>
      <c r="AS5391" s="106">
        <v>1233</v>
      </c>
    </row>
    <row r="5392" spans="40:45" x14ac:dyDescent="0.25">
      <c r="AN5392" s="106" t="s">
        <v>1142</v>
      </c>
      <c r="AO5392" s="106" t="s">
        <v>1173</v>
      </c>
      <c r="AP5392" s="106" t="s">
        <v>1177</v>
      </c>
      <c r="AQ5392" s="106" t="s">
        <v>1033</v>
      </c>
      <c r="AR5392" s="106" t="s">
        <v>1087</v>
      </c>
      <c r="AS5392" s="106">
        <v>2529</v>
      </c>
    </row>
    <row r="5393" spans="40:45" x14ac:dyDescent="0.25">
      <c r="AN5393" s="106" t="s">
        <v>1142</v>
      </c>
      <c r="AO5393" s="106" t="s">
        <v>1173</v>
      </c>
      <c r="AP5393" s="106" t="s">
        <v>1177</v>
      </c>
      <c r="AQ5393" s="106" t="s">
        <v>1034</v>
      </c>
      <c r="AR5393" s="106" t="s">
        <v>1087</v>
      </c>
      <c r="AS5393" s="106">
        <v>354</v>
      </c>
    </row>
    <row r="5394" spans="40:45" x14ac:dyDescent="0.25">
      <c r="AN5394" s="106" t="s">
        <v>1142</v>
      </c>
      <c r="AO5394" s="106" t="s">
        <v>1173</v>
      </c>
      <c r="AP5394" s="106" t="s">
        <v>1177</v>
      </c>
      <c r="AQ5394" s="106" t="s">
        <v>1037</v>
      </c>
      <c r="AR5394" s="106" t="s">
        <v>1087</v>
      </c>
      <c r="AS5394" s="106">
        <v>693</v>
      </c>
    </row>
    <row r="5395" spans="40:45" x14ac:dyDescent="0.25">
      <c r="AN5395" s="106" t="s">
        <v>1142</v>
      </c>
      <c r="AO5395" s="106" t="s">
        <v>1173</v>
      </c>
      <c r="AP5395" s="106" t="s">
        <v>1177</v>
      </c>
      <c r="AQ5395" s="106" t="s">
        <v>1038</v>
      </c>
      <c r="AR5395" s="106" t="s">
        <v>1087</v>
      </c>
      <c r="AS5395" s="106">
        <v>268</v>
      </c>
    </row>
    <row r="5396" spans="40:45" x14ac:dyDescent="0.25">
      <c r="AN5396" s="106" t="s">
        <v>1142</v>
      </c>
      <c r="AO5396" s="106"/>
      <c r="AP5396" s="106"/>
      <c r="AQ5396" s="106" t="s">
        <v>3</v>
      </c>
      <c r="AR5396" s="106" t="s">
        <v>1087</v>
      </c>
      <c r="AS5396" s="106">
        <v>5077</v>
      </c>
    </row>
    <row r="5397" spans="40:45" x14ac:dyDescent="0.25">
      <c r="AN5397" s="106" t="s">
        <v>1142</v>
      </c>
      <c r="AO5397" s="106" t="s">
        <v>1173</v>
      </c>
      <c r="AP5397" s="106" t="s">
        <v>1178</v>
      </c>
      <c r="AQ5397" s="106" t="s">
        <v>1030</v>
      </c>
      <c r="AR5397" s="106" t="s">
        <v>1087</v>
      </c>
      <c r="AS5397" s="106">
        <v>0</v>
      </c>
    </row>
    <row r="5398" spans="40:45" x14ac:dyDescent="0.25">
      <c r="AN5398" s="106" t="s">
        <v>1142</v>
      </c>
      <c r="AO5398" s="106" t="s">
        <v>1173</v>
      </c>
      <c r="AP5398" s="106" t="s">
        <v>1178</v>
      </c>
      <c r="AQ5398" s="106" t="s">
        <v>1032</v>
      </c>
      <c r="AR5398" s="106" t="s">
        <v>1087</v>
      </c>
      <c r="AS5398" s="106">
        <v>33</v>
      </c>
    </row>
    <row r="5399" spans="40:45" x14ac:dyDescent="0.25">
      <c r="AN5399" s="106" t="s">
        <v>1142</v>
      </c>
      <c r="AO5399" s="106" t="s">
        <v>1173</v>
      </c>
      <c r="AP5399" s="106" t="s">
        <v>1178</v>
      </c>
      <c r="AQ5399" s="106" t="s">
        <v>1034</v>
      </c>
      <c r="AR5399" s="106" t="s">
        <v>1087</v>
      </c>
      <c r="AS5399" s="106">
        <v>30</v>
      </c>
    </row>
    <row r="5400" spans="40:45" x14ac:dyDescent="0.25">
      <c r="AN5400" s="106" t="s">
        <v>1142</v>
      </c>
      <c r="AO5400" s="106" t="s">
        <v>1173</v>
      </c>
      <c r="AP5400" s="106" t="s">
        <v>1178</v>
      </c>
      <c r="AQ5400" s="106" t="s">
        <v>1035</v>
      </c>
      <c r="AR5400" s="106" t="s">
        <v>1087</v>
      </c>
      <c r="AS5400" s="106">
        <v>71</v>
      </c>
    </row>
    <row r="5401" spans="40:45" x14ac:dyDescent="0.25">
      <c r="AN5401" s="106" t="s">
        <v>1142</v>
      </c>
      <c r="AO5401" s="106" t="s">
        <v>1173</v>
      </c>
      <c r="AP5401" s="106" t="s">
        <v>1178</v>
      </c>
      <c r="AQ5401" s="106" t="s">
        <v>1036</v>
      </c>
      <c r="AR5401" s="106" t="s">
        <v>1087</v>
      </c>
      <c r="AS5401" s="106">
        <v>9</v>
      </c>
    </row>
    <row r="5402" spans="40:45" x14ac:dyDescent="0.25">
      <c r="AN5402" s="106" t="s">
        <v>1142</v>
      </c>
      <c r="AO5402" s="106" t="s">
        <v>1173</v>
      </c>
      <c r="AP5402" s="106" t="s">
        <v>1178</v>
      </c>
      <c r="AQ5402" s="106" t="s">
        <v>1038</v>
      </c>
      <c r="AR5402" s="106" t="s">
        <v>1087</v>
      </c>
      <c r="AS5402" s="106">
        <v>39</v>
      </c>
    </row>
    <row r="5403" spans="40:45" x14ac:dyDescent="0.25">
      <c r="AN5403" s="106" t="s">
        <v>1142</v>
      </c>
      <c r="AO5403" s="106"/>
      <c r="AP5403" s="106"/>
      <c r="AQ5403" s="106" t="s">
        <v>3</v>
      </c>
      <c r="AR5403" s="106" t="s">
        <v>1087</v>
      </c>
      <c r="AS5403" s="106">
        <v>183</v>
      </c>
    </row>
    <row r="5404" spans="40:45" x14ac:dyDescent="0.25">
      <c r="AN5404" s="106" t="s">
        <v>1172</v>
      </c>
      <c r="AO5404" s="106" t="s">
        <v>1040</v>
      </c>
      <c r="AP5404" s="106"/>
      <c r="AQ5404" s="106" t="s">
        <v>1030</v>
      </c>
      <c r="AR5404" s="106" t="s">
        <v>1087</v>
      </c>
      <c r="AS5404" s="106">
        <v>294</v>
      </c>
    </row>
    <row r="5405" spans="40:45" x14ac:dyDescent="0.25">
      <c r="AN5405" s="106" t="s">
        <v>1172</v>
      </c>
      <c r="AO5405" s="106" t="s">
        <v>1040</v>
      </c>
      <c r="AP5405" s="106"/>
      <c r="AQ5405" s="106" t="s">
        <v>1033</v>
      </c>
      <c r="AR5405" s="106" t="s">
        <v>1087</v>
      </c>
      <c r="AS5405" s="106">
        <v>20</v>
      </c>
    </row>
    <row r="5406" spans="40:45" x14ac:dyDescent="0.25">
      <c r="AN5406" s="106" t="s">
        <v>1172</v>
      </c>
      <c r="AO5406" s="106" t="s">
        <v>1040</v>
      </c>
      <c r="AP5406" s="106"/>
      <c r="AQ5406" s="106" t="s">
        <v>1034</v>
      </c>
      <c r="AR5406" s="106" t="s">
        <v>1087</v>
      </c>
      <c r="AS5406" s="106">
        <v>8779</v>
      </c>
    </row>
    <row r="5407" spans="40:45" x14ac:dyDescent="0.25">
      <c r="AN5407" s="106" t="s">
        <v>1172</v>
      </c>
      <c r="AO5407" s="106" t="s">
        <v>1040</v>
      </c>
      <c r="AP5407" s="106"/>
      <c r="AQ5407" s="106" t="s">
        <v>1035</v>
      </c>
      <c r="AR5407" s="106" t="s">
        <v>1087</v>
      </c>
      <c r="AS5407" s="106">
        <v>67</v>
      </c>
    </row>
    <row r="5408" spans="40:45" x14ac:dyDescent="0.25">
      <c r="AN5408" s="106" t="s">
        <v>1172</v>
      </c>
      <c r="AO5408" s="106" t="s">
        <v>1040</v>
      </c>
      <c r="AP5408" s="106"/>
      <c r="AQ5408" s="106" t="s">
        <v>1037</v>
      </c>
      <c r="AR5408" s="106" t="s">
        <v>1087</v>
      </c>
      <c r="AS5408" s="106">
        <v>28121</v>
      </c>
    </row>
    <row r="5409" spans="40:45" x14ac:dyDescent="0.25">
      <c r="AN5409" s="106" t="s">
        <v>1172</v>
      </c>
      <c r="AO5409" s="106" t="s">
        <v>1040</v>
      </c>
      <c r="AP5409" s="106"/>
      <c r="AQ5409" s="106" t="s">
        <v>1038</v>
      </c>
      <c r="AR5409" s="106" t="s">
        <v>1087</v>
      </c>
      <c r="AS5409" s="106">
        <v>11888</v>
      </c>
    </row>
    <row r="5410" spans="40:45" x14ac:dyDescent="0.25">
      <c r="AN5410" s="106" t="s">
        <v>1172</v>
      </c>
      <c r="AO5410" s="106"/>
      <c r="AP5410" s="106"/>
      <c r="AQ5410" s="106" t="s">
        <v>3</v>
      </c>
      <c r="AR5410" s="106" t="s">
        <v>1087</v>
      </c>
      <c r="AS5410" s="106">
        <v>49170</v>
      </c>
    </row>
    <row r="5411" spans="40:45" x14ac:dyDescent="0.25">
      <c r="AN5411" s="106" t="s">
        <v>1172</v>
      </c>
      <c r="AO5411" s="106" t="s">
        <v>1174</v>
      </c>
      <c r="AP5411" s="106"/>
      <c r="AQ5411" s="106" t="s">
        <v>1034</v>
      </c>
      <c r="AR5411" s="106" t="s">
        <v>1087</v>
      </c>
      <c r="AS5411" s="106">
        <v>35</v>
      </c>
    </row>
    <row r="5412" spans="40:45" x14ac:dyDescent="0.25">
      <c r="AN5412" s="106" t="s">
        <v>1172</v>
      </c>
      <c r="AO5412" s="106" t="s">
        <v>1174</v>
      </c>
      <c r="AP5412" s="106"/>
      <c r="AQ5412" s="106" t="s">
        <v>1037</v>
      </c>
      <c r="AR5412" s="106" t="s">
        <v>1087</v>
      </c>
      <c r="AS5412" s="106">
        <v>2076</v>
      </c>
    </row>
    <row r="5413" spans="40:45" x14ac:dyDescent="0.25">
      <c r="AN5413" s="106" t="s">
        <v>1172</v>
      </c>
      <c r="AO5413" s="106" t="s">
        <v>1174</v>
      </c>
      <c r="AP5413" s="106"/>
      <c r="AQ5413" s="106" t="s">
        <v>1038</v>
      </c>
      <c r="AR5413" s="106" t="s">
        <v>1087</v>
      </c>
      <c r="AS5413" s="106">
        <v>660</v>
      </c>
    </row>
    <row r="5414" spans="40:45" x14ac:dyDescent="0.25">
      <c r="AN5414" s="106" t="s">
        <v>1172</v>
      </c>
      <c r="AO5414" s="106"/>
      <c r="AP5414" s="106"/>
      <c r="AQ5414" s="106" t="s">
        <v>3</v>
      </c>
      <c r="AR5414" s="106" t="s">
        <v>1087</v>
      </c>
      <c r="AS5414" s="106">
        <v>2770</v>
      </c>
    </row>
    <row r="5415" spans="40:45" x14ac:dyDescent="0.25">
      <c r="AN5415" s="106" t="s">
        <v>1172</v>
      </c>
      <c r="AO5415" s="106" t="s">
        <v>1175</v>
      </c>
      <c r="AP5415" s="106"/>
      <c r="AQ5415" s="106" t="s">
        <v>1034</v>
      </c>
      <c r="AR5415" s="106" t="s">
        <v>1087</v>
      </c>
      <c r="AS5415" s="106">
        <v>413</v>
      </c>
    </row>
    <row r="5416" spans="40:45" x14ac:dyDescent="0.25">
      <c r="AN5416" s="106" t="s">
        <v>1172</v>
      </c>
      <c r="AO5416" s="106" t="s">
        <v>1175</v>
      </c>
      <c r="AP5416" s="106"/>
      <c r="AQ5416" s="106" t="s">
        <v>1038</v>
      </c>
      <c r="AR5416" s="106" t="s">
        <v>1087</v>
      </c>
      <c r="AS5416" s="106">
        <v>344</v>
      </c>
    </row>
    <row r="5417" spans="40:45" x14ac:dyDescent="0.25">
      <c r="AN5417" s="106" t="s">
        <v>1172</v>
      </c>
      <c r="AO5417" s="106"/>
      <c r="AP5417" s="106"/>
      <c r="AQ5417" s="106" t="s">
        <v>3</v>
      </c>
      <c r="AR5417" s="106" t="s">
        <v>1087</v>
      </c>
      <c r="AS5417" s="106">
        <v>757</v>
      </c>
    </row>
    <row r="5418" spans="40:45" x14ac:dyDescent="0.25">
      <c r="AN5418" s="106" t="s">
        <v>1172</v>
      </c>
      <c r="AO5418" s="106" t="s">
        <v>1176</v>
      </c>
      <c r="AP5418" s="106"/>
      <c r="AQ5418" s="106" t="s">
        <v>1030</v>
      </c>
      <c r="AR5418" s="106" t="s">
        <v>1087</v>
      </c>
      <c r="AS5418" s="106">
        <v>294</v>
      </c>
    </row>
    <row r="5419" spans="40:45" x14ac:dyDescent="0.25">
      <c r="AN5419" s="106" t="s">
        <v>1172</v>
      </c>
      <c r="AO5419" s="106" t="s">
        <v>1176</v>
      </c>
      <c r="AP5419" s="106"/>
      <c r="AQ5419" s="106" t="s">
        <v>1034</v>
      </c>
      <c r="AR5419" s="106" t="s">
        <v>1087</v>
      </c>
      <c r="AS5419" s="106">
        <v>7062</v>
      </c>
    </row>
    <row r="5420" spans="40:45" x14ac:dyDescent="0.25">
      <c r="AN5420" s="106" t="s">
        <v>1172</v>
      </c>
      <c r="AO5420" s="106" t="s">
        <v>1176</v>
      </c>
      <c r="AP5420" s="106"/>
      <c r="AQ5420" s="106" t="s">
        <v>1035</v>
      </c>
      <c r="AR5420" s="106" t="s">
        <v>1087</v>
      </c>
      <c r="AS5420" s="106">
        <v>67</v>
      </c>
    </row>
    <row r="5421" spans="40:45" x14ac:dyDescent="0.25">
      <c r="AN5421" s="106" t="s">
        <v>1172</v>
      </c>
      <c r="AO5421" s="106" t="s">
        <v>1176</v>
      </c>
      <c r="AP5421" s="106"/>
      <c r="AQ5421" s="106" t="s">
        <v>1037</v>
      </c>
      <c r="AR5421" s="106" t="s">
        <v>1087</v>
      </c>
      <c r="AS5421" s="106">
        <v>10946</v>
      </c>
    </row>
    <row r="5422" spans="40:45" x14ac:dyDescent="0.25">
      <c r="AN5422" s="106" t="s">
        <v>1172</v>
      </c>
      <c r="AO5422" s="106" t="s">
        <v>1176</v>
      </c>
      <c r="AP5422" s="106"/>
      <c r="AQ5422" s="106" t="s">
        <v>1038</v>
      </c>
      <c r="AR5422" s="106" t="s">
        <v>1087</v>
      </c>
      <c r="AS5422" s="106">
        <v>3382</v>
      </c>
    </row>
    <row r="5423" spans="40:45" x14ac:dyDescent="0.25">
      <c r="AN5423" s="106" t="s">
        <v>1172</v>
      </c>
      <c r="AO5423" s="106"/>
      <c r="AP5423" s="106"/>
      <c r="AQ5423" s="106" t="s">
        <v>3</v>
      </c>
      <c r="AR5423" s="106" t="s">
        <v>1087</v>
      </c>
      <c r="AS5423" s="106">
        <v>21751</v>
      </c>
    </row>
    <row r="5424" spans="40:45" x14ac:dyDescent="0.25">
      <c r="AN5424" s="106" t="s">
        <v>1172</v>
      </c>
      <c r="AO5424" s="106" t="s">
        <v>1177</v>
      </c>
      <c r="AP5424" s="106"/>
      <c r="AQ5424" s="106" t="s">
        <v>1033</v>
      </c>
      <c r="AR5424" s="106" t="s">
        <v>1087</v>
      </c>
      <c r="AS5424" s="106">
        <v>20</v>
      </c>
    </row>
    <row r="5425" spans="40:45" x14ac:dyDescent="0.25">
      <c r="AN5425" s="106" t="s">
        <v>1172</v>
      </c>
      <c r="AO5425" s="106" t="s">
        <v>1177</v>
      </c>
      <c r="AP5425" s="106"/>
      <c r="AQ5425" s="106" t="s">
        <v>1034</v>
      </c>
      <c r="AR5425" s="106" t="s">
        <v>1087</v>
      </c>
      <c r="AS5425" s="106">
        <v>1162</v>
      </c>
    </row>
    <row r="5426" spans="40:45" x14ac:dyDescent="0.25">
      <c r="AN5426" s="106" t="s">
        <v>1172</v>
      </c>
      <c r="AO5426" s="106" t="s">
        <v>1177</v>
      </c>
      <c r="AP5426" s="106"/>
      <c r="AQ5426" s="106" t="s">
        <v>1037</v>
      </c>
      <c r="AR5426" s="106" t="s">
        <v>1087</v>
      </c>
      <c r="AS5426" s="106">
        <v>15100</v>
      </c>
    </row>
    <row r="5427" spans="40:45" x14ac:dyDescent="0.25">
      <c r="AN5427" s="106" t="s">
        <v>1172</v>
      </c>
      <c r="AO5427" s="106" t="s">
        <v>1177</v>
      </c>
      <c r="AP5427" s="106"/>
      <c r="AQ5427" s="106" t="s">
        <v>1038</v>
      </c>
      <c r="AR5427" s="106" t="s">
        <v>1087</v>
      </c>
      <c r="AS5427" s="106">
        <v>7478</v>
      </c>
    </row>
    <row r="5428" spans="40:45" x14ac:dyDescent="0.25">
      <c r="AN5428" s="106" t="s">
        <v>1172</v>
      </c>
      <c r="AO5428" s="106"/>
      <c r="AP5428" s="106"/>
      <c r="AQ5428" s="106" t="s">
        <v>3</v>
      </c>
      <c r="AR5428" s="106" t="s">
        <v>1087</v>
      </c>
      <c r="AS5428" s="106">
        <v>23760</v>
      </c>
    </row>
    <row r="5429" spans="40:45" x14ac:dyDescent="0.25">
      <c r="AN5429" s="106" t="s">
        <v>1172</v>
      </c>
      <c r="AO5429" s="106" t="s">
        <v>1178</v>
      </c>
      <c r="AP5429" s="106"/>
      <c r="AQ5429" s="106" t="s">
        <v>1030</v>
      </c>
      <c r="AR5429" s="106" t="s">
        <v>1087</v>
      </c>
      <c r="AS5429" s="106">
        <v>0</v>
      </c>
    </row>
    <row r="5430" spans="40:45" x14ac:dyDescent="0.25">
      <c r="AN5430" s="106" t="s">
        <v>1172</v>
      </c>
      <c r="AO5430" s="106" t="s">
        <v>1178</v>
      </c>
      <c r="AP5430" s="106"/>
      <c r="AQ5430" s="106" t="s">
        <v>1034</v>
      </c>
      <c r="AR5430" s="106" t="s">
        <v>1087</v>
      </c>
      <c r="AS5430" s="106">
        <v>108</v>
      </c>
    </row>
    <row r="5431" spans="40:45" x14ac:dyDescent="0.25">
      <c r="AN5431" s="106" t="s">
        <v>1172</v>
      </c>
      <c r="AO5431" s="106" t="s">
        <v>1178</v>
      </c>
      <c r="AP5431" s="106"/>
      <c r="AQ5431" s="106" t="s">
        <v>1038</v>
      </c>
      <c r="AR5431" s="106" t="s">
        <v>1087</v>
      </c>
      <c r="AS5431" s="106">
        <v>24</v>
      </c>
    </row>
    <row r="5432" spans="40:45" x14ac:dyDescent="0.25">
      <c r="AN5432" s="106" t="s">
        <v>1172</v>
      </c>
      <c r="AO5432" s="106"/>
      <c r="AP5432" s="106"/>
      <c r="AQ5432" s="106" t="s">
        <v>3</v>
      </c>
      <c r="AR5432" s="106" t="s">
        <v>1087</v>
      </c>
      <c r="AS5432" s="106">
        <v>131</v>
      </c>
    </row>
    <row r="5433" spans="40:45" x14ac:dyDescent="0.25">
      <c r="AN5433" s="106" t="s">
        <v>1173</v>
      </c>
      <c r="AO5433" s="106" t="s">
        <v>1040</v>
      </c>
      <c r="AP5433" s="106"/>
      <c r="AQ5433" s="106" t="s">
        <v>1030</v>
      </c>
      <c r="AR5433" s="106" t="s">
        <v>1087</v>
      </c>
      <c r="AS5433" s="106">
        <v>18</v>
      </c>
    </row>
    <row r="5434" spans="40:45" x14ac:dyDescent="0.25">
      <c r="AN5434" s="106" t="s">
        <v>1173</v>
      </c>
      <c r="AO5434" s="106" t="s">
        <v>1040</v>
      </c>
      <c r="AP5434" s="106"/>
      <c r="AQ5434" s="106" t="s">
        <v>1031</v>
      </c>
      <c r="AR5434" s="106" t="s">
        <v>1087</v>
      </c>
      <c r="AS5434" s="106">
        <v>119</v>
      </c>
    </row>
    <row r="5435" spans="40:45" x14ac:dyDescent="0.25">
      <c r="AN5435" s="106" t="s">
        <v>1173</v>
      </c>
      <c r="AO5435" s="106" t="s">
        <v>1040</v>
      </c>
      <c r="AP5435" s="106"/>
      <c r="AQ5435" s="106" t="s">
        <v>1032</v>
      </c>
      <c r="AR5435" s="106" t="s">
        <v>1087</v>
      </c>
      <c r="AS5435" s="106">
        <v>11911</v>
      </c>
    </row>
    <row r="5436" spans="40:45" x14ac:dyDescent="0.25">
      <c r="AN5436" s="106" t="s">
        <v>1173</v>
      </c>
      <c r="AO5436" s="106" t="s">
        <v>1040</v>
      </c>
      <c r="AP5436" s="106"/>
      <c r="AQ5436" s="106" t="s">
        <v>1033</v>
      </c>
      <c r="AR5436" s="106" t="s">
        <v>1087</v>
      </c>
      <c r="AS5436" s="106">
        <v>7309</v>
      </c>
    </row>
    <row r="5437" spans="40:45" x14ac:dyDescent="0.25">
      <c r="AN5437" s="106" t="s">
        <v>1173</v>
      </c>
      <c r="AO5437" s="106" t="s">
        <v>1040</v>
      </c>
      <c r="AP5437" s="106"/>
      <c r="AQ5437" s="106" t="s">
        <v>1034</v>
      </c>
      <c r="AR5437" s="106" t="s">
        <v>1087</v>
      </c>
      <c r="AS5437" s="106">
        <v>1902</v>
      </c>
    </row>
    <row r="5438" spans="40:45" x14ac:dyDescent="0.25">
      <c r="AN5438" s="106" t="s">
        <v>1173</v>
      </c>
      <c r="AO5438" s="106" t="s">
        <v>1040</v>
      </c>
      <c r="AP5438" s="106"/>
      <c r="AQ5438" s="106" t="s">
        <v>1035</v>
      </c>
      <c r="AR5438" s="106" t="s">
        <v>1087</v>
      </c>
      <c r="AS5438" s="106">
        <v>2192</v>
      </c>
    </row>
    <row r="5439" spans="40:45" x14ac:dyDescent="0.25">
      <c r="AN5439" s="106" t="s">
        <v>1173</v>
      </c>
      <c r="AO5439" s="106" t="s">
        <v>1040</v>
      </c>
      <c r="AP5439" s="106"/>
      <c r="AQ5439" s="106" t="s">
        <v>1036</v>
      </c>
      <c r="AR5439" s="106" t="s">
        <v>1087</v>
      </c>
      <c r="AS5439" s="106">
        <v>189</v>
      </c>
    </row>
    <row r="5440" spans="40:45" x14ac:dyDescent="0.25">
      <c r="AN5440" s="106" t="s">
        <v>1173</v>
      </c>
      <c r="AO5440" s="106" t="s">
        <v>1040</v>
      </c>
      <c r="AP5440" s="106"/>
      <c r="AQ5440" s="106" t="s">
        <v>1037</v>
      </c>
      <c r="AR5440" s="106" t="s">
        <v>1087</v>
      </c>
      <c r="AS5440" s="106">
        <v>873</v>
      </c>
    </row>
    <row r="5441" spans="40:45" x14ac:dyDescent="0.25">
      <c r="AN5441" s="106" t="s">
        <v>1173</v>
      </c>
      <c r="AO5441" s="106" t="s">
        <v>1040</v>
      </c>
      <c r="AP5441" s="106"/>
      <c r="AQ5441" s="106" t="s">
        <v>1038</v>
      </c>
      <c r="AR5441" s="106" t="s">
        <v>1087</v>
      </c>
      <c r="AS5441" s="106">
        <v>836</v>
      </c>
    </row>
    <row r="5442" spans="40:45" x14ac:dyDescent="0.25">
      <c r="AN5442" s="106" t="s">
        <v>1173</v>
      </c>
      <c r="AO5442" s="106"/>
      <c r="AP5442" s="106"/>
      <c r="AQ5442" s="106" t="s">
        <v>3</v>
      </c>
      <c r="AR5442" s="106" t="s">
        <v>1087</v>
      </c>
      <c r="AS5442" s="106">
        <v>25349</v>
      </c>
    </row>
    <row r="5443" spans="40:45" x14ac:dyDescent="0.25">
      <c r="AN5443" s="106" t="s">
        <v>1173</v>
      </c>
      <c r="AO5443" s="106" t="s">
        <v>1174</v>
      </c>
      <c r="AP5443" s="106"/>
      <c r="AQ5443" s="106" t="s">
        <v>1030</v>
      </c>
      <c r="AR5443" s="106" t="s">
        <v>1087</v>
      </c>
      <c r="AS5443" s="106">
        <v>14</v>
      </c>
    </row>
    <row r="5444" spans="40:45" x14ac:dyDescent="0.25">
      <c r="AN5444" s="106" t="s">
        <v>1173</v>
      </c>
      <c r="AO5444" s="106" t="s">
        <v>1174</v>
      </c>
      <c r="AP5444" s="106"/>
      <c r="AQ5444" s="106" t="s">
        <v>1032</v>
      </c>
      <c r="AR5444" s="106" t="s">
        <v>1087</v>
      </c>
      <c r="AS5444" s="106">
        <v>416</v>
      </c>
    </row>
    <row r="5445" spans="40:45" x14ac:dyDescent="0.25">
      <c r="AN5445" s="106" t="s">
        <v>1173</v>
      </c>
      <c r="AO5445" s="106" t="s">
        <v>1174</v>
      </c>
      <c r="AP5445" s="106"/>
      <c r="AQ5445" s="106" t="s">
        <v>1033</v>
      </c>
      <c r="AR5445" s="106" t="s">
        <v>1087</v>
      </c>
      <c r="AS5445" s="106">
        <v>246</v>
      </c>
    </row>
    <row r="5446" spans="40:45" x14ac:dyDescent="0.25">
      <c r="AN5446" s="106" t="s">
        <v>1173</v>
      </c>
      <c r="AO5446" s="106" t="s">
        <v>1174</v>
      </c>
      <c r="AP5446" s="106"/>
      <c r="AQ5446" s="106" t="s">
        <v>1034</v>
      </c>
      <c r="AR5446" s="106" t="s">
        <v>1087</v>
      </c>
      <c r="AS5446" s="106">
        <v>36</v>
      </c>
    </row>
    <row r="5447" spans="40:45" x14ac:dyDescent="0.25">
      <c r="AN5447" s="106" t="s">
        <v>1173</v>
      </c>
      <c r="AO5447" s="106" t="s">
        <v>1174</v>
      </c>
      <c r="AP5447" s="106"/>
      <c r="AQ5447" s="106" t="s">
        <v>1035</v>
      </c>
      <c r="AR5447" s="106" t="s">
        <v>1087</v>
      </c>
      <c r="AS5447" s="106">
        <v>341</v>
      </c>
    </row>
    <row r="5448" spans="40:45" x14ac:dyDescent="0.25">
      <c r="AN5448" s="106" t="s">
        <v>1173</v>
      </c>
      <c r="AO5448" s="106" t="s">
        <v>1174</v>
      </c>
      <c r="AP5448" s="106"/>
      <c r="AQ5448" s="106" t="s">
        <v>1036</v>
      </c>
      <c r="AR5448" s="106" t="s">
        <v>1087</v>
      </c>
      <c r="AS5448" s="106">
        <v>1</v>
      </c>
    </row>
    <row r="5449" spans="40:45" x14ac:dyDescent="0.25">
      <c r="AN5449" s="106" t="s">
        <v>1173</v>
      </c>
      <c r="AO5449" s="106" t="s">
        <v>1174</v>
      </c>
      <c r="AP5449" s="106"/>
      <c r="AQ5449" s="106" t="s">
        <v>1038</v>
      </c>
      <c r="AR5449" s="106" t="s">
        <v>1087</v>
      </c>
      <c r="AS5449" s="106">
        <v>91</v>
      </c>
    </row>
    <row r="5450" spans="40:45" x14ac:dyDescent="0.25">
      <c r="AN5450" s="106" t="s">
        <v>1173</v>
      </c>
      <c r="AO5450" s="106"/>
      <c r="AP5450" s="106"/>
      <c r="AQ5450" s="106" t="s">
        <v>3</v>
      </c>
      <c r="AR5450" s="106" t="s">
        <v>1087</v>
      </c>
      <c r="AS5450" s="106">
        <v>1145</v>
      </c>
    </row>
    <row r="5451" spans="40:45" x14ac:dyDescent="0.25">
      <c r="AN5451" s="106" t="s">
        <v>1173</v>
      </c>
      <c r="AO5451" s="106" t="s">
        <v>1175</v>
      </c>
      <c r="AP5451" s="106"/>
      <c r="AQ5451" s="106" t="s">
        <v>1032</v>
      </c>
      <c r="AR5451" s="106" t="s">
        <v>1087</v>
      </c>
      <c r="AS5451" s="106">
        <v>52</v>
      </c>
    </row>
    <row r="5452" spans="40:45" x14ac:dyDescent="0.25">
      <c r="AN5452" s="106" t="s">
        <v>1173</v>
      </c>
      <c r="AO5452" s="106" t="s">
        <v>1175</v>
      </c>
      <c r="AP5452" s="106"/>
      <c r="AQ5452" s="106" t="s">
        <v>1033</v>
      </c>
      <c r="AR5452" s="106" t="s">
        <v>1087</v>
      </c>
      <c r="AS5452" s="106">
        <v>16</v>
      </c>
    </row>
    <row r="5453" spans="40:45" x14ac:dyDescent="0.25">
      <c r="AN5453" s="106" t="s">
        <v>1173</v>
      </c>
      <c r="AO5453" s="106" t="s">
        <v>1175</v>
      </c>
      <c r="AP5453" s="106"/>
      <c r="AQ5453" s="106" t="s">
        <v>1034</v>
      </c>
      <c r="AR5453" s="106" t="s">
        <v>1087</v>
      </c>
      <c r="AS5453" s="106">
        <v>327</v>
      </c>
    </row>
    <row r="5454" spans="40:45" x14ac:dyDescent="0.25">
      <c r="AN5454" s="106" t="s">
        <v>1173</v>
      </c>
      <c r="AO5454" s="106" t="s">
        <v>1175</v>
      </c>
      <c r="AP5454" s="106"/>
      <c r="AQ5454" s="106" t="s">
        <v>1035</v>
      </c>
      <c r="AR5454" s="106" t="s">
        <v>1087</v>
      </c>
      <c r="AS5454" s="106">
        <v>113</v>
      </c>
    </row>
    <row r="5455" spans="40:45" x14ac:dyDescent="0.25">
      <c r="AN5455" s="106" t="s">
        <v>1173</v>
      </c>
      <c r="AO5455" s="106" t="s">
        <v>1175</v>
      </c>
      <c r="AP5455" s="106"/>
      <c r="AQ5455" s="106" t="s">
        <v>1036</v>
      </c>
      <c r="AR5455" s="106" t="s">
        <v>1087</v>
      </c>
      <c r="AS5455" s="106">
        <v>101</v>
      </c>
    </row>
    <row r="5456" spans="40:45" x14ac:dyDescent="0.25">
      <c r="AN5456" s="106" t="s">
        <v>1173</v>
      </c>
      <c r="AO5456" s="106" t="s">
        <v>1175</v>
      </c>
      <c r="AP5456" s="106"/>
      <c r="AQ5456" s="106" t="s">
        <v>1037</v>
      </c>
      <c r="AR5456" s="106" t="s">
        <v>1087</v>
      </c>
      <c r="AS5456" s="106">
        <v>27</v>
      </c>
    </row>
    <row r="5457" spans="40:45" x14ac:dyDescent="0.25">
      <c r="AN5457" s="106" t="s">
        <v>1173</v>
      </c>
      <c r="AO5457" s="106" t="s">
        <v>1175</v>
      </c>
      <c r="AP5457" s="106"/>
      <c r="AQ5457" s="106" t="s">
        <v>1038</v>
      </c>
      <c r="AR5457" s="106" t="s">
        <v>1087</v>
      </c>
      <c r="AS5457" s="106">
        <v>6</v>
      </c>
    </row>
    <row r="5458" spans="40:45" x14ac:dyDescent="0.25">
      <c r="AN5458" s="106" t="s">
        <v>1173</v>
      </c>
      <c r="AO5458" s="106"/>
      <c r="AP5458" s="106"/>
      <c r="AQ5458" s="106" t="s">
        <v>3</v>
      </c>
      <c r="AR5458" s="106" t="s">
        <v>1087</v>
      </c>
      <c r="AS5458" s="106">
        <v>642</v>
      </c>
    </row>
    <row r="5459" spans="40:45" x14ac:dyDescent="0.25">
      <c r="AN5459" s="106" t="s">
        <v>1173</v>
      </c>
      <c r="AO5459" s="106" t="s">
        <v>1176</v>
      </c>
      <c r="AP5459" s="106"/>
      <c r="AQ5459" s="106" t="s">
        <v>1030</v>
      </c>
      <c r="AR5459" s="106" t="s">
        <v>1087</v>
      </c>
      <c r="AS5459" s="106">
        <v>4</v>
      </c>
    </row>
    <row r="5460" spans="40:45" x14ac:dyDescent="0.25">
      <c r="AN5460" s="106" t="s">
        <v>1173</v>
      </c>
      <c r="AO5460" s="106" t="s">
        <v>1176</v>
      </c>
      <c r="AP5460" s="106"/>
      <c r="AQ5460" s="106" t="s">
        <v>1031</v>
      </c>
      <c r="AR5460" s="106" t="s">
        <v>1087</v>
      </c>
      <c r="AS5460" s="106">
        <v>119</v>
      </c>
    </row>
    <row r="5461" spans="40:45" x14ac:dyDescent="0.25">
      <c r="AN5461" s="106" t="s">
        <v>1173</v>
      </c>
      <c r="AO5461" s="106" t="s">
        <v>1176</v>
      </c>
      <c r="AP5461" s="106"/>
      <c r="AQ5461" s="106" t="s">
        <v>1032</v>
      </c>
      <c r="AR5461" s="106" t="s">
        <v>1087</v>
      </c>
      <c r="AS5461" s="106">
        <v>10177</v>
      </c>
    </row>
    <row r="5462" spans="40:45" x14ac:dyDescent="0.25">
      <c r="AN5462" s="106" t="s">
        <v>1173</v>
      </c>
      <c r="AO5462" s="106" t="s">
        <v>1176</v>
      </c>
      <c r="AP5462" s="106"/>
      <c r="AQ5462" s="106" t="s">
        <v>1033</v>
      </c>
      <c r="AR5462" s="106" t="s">
        <v>1087</v>
      </c>
      <c r="AS5462" s="106">
        <v>4518</v>
      </c>
    </row>
    <row r="5463" spans="40:45" x14ac:dyDescent="0.25">
      <c r="AN5463" s="106" t="s">
        <v>1173</v>
      </c>
      <c r="AO5463" s="106" t="s">
        <v>1176</v>
      </c>
      <c r="AP5463" s="106"/>
      <c r="AQ5463" s="106" t="s">
        <v>1034</v>
      </c>
      <c r="AR5463" s="106" t="s">
        <v>1087</v>
      </c>
      <c r="AS5463" s="106">
        <v>1156</v>
      </c>
    </row>
    <row r="5464" spans="40:45" x14ac:dyDescent="0.25">
      <c r="AN5464" s="106" t="s">
        <v>1173</v>
      </c>
      <c r="AO5464" s="106" t="s">
        <v>1176</v>
      </c>
      <c r="AP5464" s="106"/>
      <c r="AQ5464" s="106" t="s">
        <v>1035</v>
      </c>
      <c r="AR5464" s="106" t="s">
        <v>1087</v>
      </c>
      <c r="AS5464" s="106">
        <v>1666</v>
      </c>
    </row>
    <row r="5465" spans="40:45" x14ac:dyDescent="0.25">
      <c r="AN5465" s="106" t="s">
        <v>1173</v>
      </c>
      <c r="AO5465" s="106" t="s">
        <v>1176</v>
      </c>
      <c r="AP5465" s="106"/>
      <c r="AQ5465" s="106" t="s">
        <v>1036</v>
      </c>
      <c r="AR5465" s="106" t="s">
        <v>1087</v>
      </c>
      <c r="AS5465" s="106">
        <v>78</v>
      </c>
    </row>
    <row r="5466" spans="40:45" x14ac:dyDescent="0.25">
      <c r="AN5466" s="106" t="s">
        <v>1173</v>
      </c>
      <c r="AO5466" s="106" t="s">
        <v>1176</v>
      </c>
      <c r="AP5466" s="106"/>
      <c r="AQ5466" s="106" t="s">
        <v>1037</v>
      </c>
      <c r="AR5466" s="106" t="s">
        <v>1087</v>
      </c>
      <c r="AS5466" s="106">
        <v>153</v>
      </c>
    </row>
    <row r="5467" spans="40:45" x14ac:dyDescent="0.25">
      <c r="AN5467" s="106" t="s">
        <v>1173</v>
      </c>
      <c r="AO5467" s="106" t="s">
        <v>1176</v>
      </c>
      <c r="AP5467" s="106"/>
      <c r="AQ5467" s="106" t="s">
        <v>1038</v>
      </c>
      <c r="AR5467" s="106" t="s">
        <v>1087</v>
      </c>
      <c r="AS5467" s="106">
        <v>432</v>
      </c>
    </row>
    <row r="5468" spans="40:45" x14ac:dyDescent="0.25">
      <c r="AN5468" s="106" t="s">
        <v>1173</v>
      </c>
      <c r="AO5468" s="106"/>
      <c r="AP5468" s="106"/>
      <c r="AQ5468" s="106" t="s">
        <v>3</v>
      </c>
      <c r="AR5468" s="106" t="s">
        <v>1087</v>
      </c>
      <c r="AS5468" s="106">
        <v>18302</v>
      </c>
    </row>
    <row r="5469" spans="40:45" x14ac:dyDescent="0.25">
      <c r="AN5469" s="106" t="s">
        <v>1173</v>
      </c>
      <c r="AO5469" s="106" t="s">
        <v>1177</v>
      </c>
      <c r="AP5469" s="106"/>
      <c r="AQ5469" s="106" t="s">
        <v>1032</v>
      </c>
      <c r="AR5469" s="106" t="s">
        <v>1087</v>
      </c>
      <c r="AS5469" s="106">
        <v>1233</v>
      </c>
    </row>
    <row r="5470" spans="40:45" x14ac:dyDescent="0.25">
      <c r="AN5470" s="106" t="s">
        <v>1173</v>
      </c>
      <c r="AO5470" s="106" t="s">
        <v>1177</v>
      </c>
      <c r="AP5470" s="106"/>
      <c r="AQ5470" s="106" t="s">
        <v>1033</v>
      </c>
      <c r="AR5470" s="106" t="s">
        <v>1087</v>
      </c>
      <c r="AS5470" s="106">
        <v>2529</v>
      </c>
    </row>
    <row r="5471" spans="40:45" x14ac:dyDescent="0.25">
      <c r="AN5471" s="106" t="s">
        <v>1173</v>
      </c>
      <c r="AO5471" s="106" t="s">
        <v>1177</v>
      </c>
      <c r="AP5471" s="106"/>
      <c r="AQ5471" s="106" t="s">
        <v>1034</v>
      </c>
      <c r="AR5471" s="106" t="s">
        <v>1087</v>
      </c>
      <c r="AS5471" s="106">
        <v>354</v>
      </c>
    </row>
    <row r="5472" spans="40:45" x14ac:dyDescent="0.25">
      <c r="AN5472" s="106" t="s">
        <v>1173</v>
      </c>
      <c r="AO5472" s="106" t="s">
        <v>1177</v>
      </c>
      <c r="AP5472" s="106"/>
      <c r="AQ5472" s="106" t="s">
        <v>1037</v>
      </c>
      <c r="AR5472" s="106" t="s">
        <v>1087</v>
      </c>
      <c r="AS5472" s="106">
        <v>693</v>
      </c>
    </row>
    <row r="5473" spans="40:45" x14ac:dyDescent="0.25">
      <c r="AN5473" s="106" t="s">
        <v>1173</v>
      </c>
      <c r="AO5473" s="106" t="s">
        <v>1177</v>
      </c>
      <c r="AP5473" s="106"/>
      <c r="AQ5473" s="106" t="s">
        <v>1038</v>
      </c>
      <c r="AR5473" s="106" t="s">
        <v>1087</v>
      </c>
      <c r="AS5473" s="106">
        <v>268</v>
      </c>
    </row>
    <row r="5474" spans="40:45" x14ac:dyDescent="0.25">
      <c r="AN5474" s="106" t="s">
        <v>1173</v>
      </c>
      <c r="AO5474" s="106"/>
      <c r="AP5474" s="106"/>
      <c r="AQ5474" s="106" t="s">
        <v>3</v>
      </c>
      <c r="AR5474" s="106" t="s">
        <v>1087</v>
      </c>
      <c r="AS5474" s="106">
        <v>5077</v>
      </c>
    </row>
    <row r="5475" spans="40:45" x14ac:dyDescent="0.25">
      <c r="AN5475" s="106" t="s">
        <v>1173</v>
      </c>
      <c r="AO5475" s="106" t="s">
        <v>1178</v>
      </c>
      <c r="AP5475" s="106"/>
      <c r="AQ5475" s="106" t="s">
        <v>1030</v>
      </c>
      <c r="AR5475" s="106" t="s">
        <v>1087</v>
      </c>
      <c r="AS5475" s="106">
        <v>0</v>
      </c>
    </row>
    <row r="5476" spans="40:45" x14ac:dyDescent="0.25">
      <c r="AN5476" s="106" t="s">
        <v>1173</v>
      </c>
      <c r="AO5476" s="106" t="s">
        <v>1178</v>
      </c>
      <c r="AP5476" s="106"/>
      <c r="AQ5476" s="106" t="s">
        <v>1032</v>
      </c>
      <c r="AR5476" s="106" t="s">
        <v>1087</v>
      </c>
      <c r="AS5476" s="106">
        <v>33</v>
      </c>
    </row>
    <row r="5477" spans="40:45" x14ac:dyDescent="0.25">
      <c r="AN5477" s="106" t="s">
        <v>1173</v>
      </c>
      <c r="AO5477" s="106" t="s">
        <v>1178</v>
      </c>
      <c r="AP5477" s="106"/>
      <c r="AQ5477" s="106" t="s">
        <v>1034</v>
      </c>
      <c r="AR5477" s="106" t="s">
        <v>1087</v>
      </c>
      <c r="AS5477" s="106">
        <v>30</v>
      </c>
    </row>
    <row r="5478" spans="40:45" x14ac:dyDescent="0.25">
      <c r="AN5478" s="106" t="s">
        <v>1173</v>
      </c>
      <c r="AO5478" s="106" t="s">
        <v>1178</v>
      </c>
      <c r="AP5478" s="106"/>
      <c r="AQ5478" s="106" t="s">
        <v>1035</v>
      </c>
      <c r="AR5478" s="106" t="s">
        <v>1087</v>
      </c>
      <c r="AS5478" s="106">
        <v>71</v>
      </c>
    </row>
    <row r="5479" spans="40:45" x14ac:dyDescent="0.25">
      <c r="AN5479" s="106" t="s">
        <v>1173</v>
      </c>
      <c r="AO5479" s="106" t="s">
        <v>1178</v>
      </c>
      <c r="AP5479" s="106"/>
      <c r="AQ5479" s="106" t="s">
        <v>1036</v>
      </c>
      <c r="AR5479" s="106" t="s">
        <v>1087</v>
      </c>
      <c r="AS5479" s="106">
        <v>9</v>
      </c>
    </row>
    <row r="5480" spans="40:45" x14ac:dyDescent="0.25">
      <c r="AN5480" s="106" t="s">
        <v>1173</v>
      </c>
      <c r="AO5480" s="106" t="s">
        <v>1178</v>
      </c>
      <c r="AP5480" s="106"/>
      <c r="AQ5480" s="106" t="s">
        <v>1038</v>
      </c>
      <c r="AR5480" s="106" t="s">
        <v>1087</v>
      </c>
      <c r="AS5480" s="106">
        <v>39</v>
      </c>
    </row>
    <row r="5481" spans="40:45" x14ac:dyDescent="0.25">
      <c r="AN5481" s="106" t="s">
        <v>1173</v>
      </c>
      <c r="AO5481" s="106"/>
      <c r="AP5481" s="106"/>
      <c r="AQ5481" s="106" t="s">
        <v>3</v>
      </c>
      <c r="AR5481" s="106" t="s">
        <v>1087</v>
      </c>
      <c r="AS5481" s="106">
        <v>183</v>
      </c>
    </row>
    <row r="5482" spans="40:45" x14ac:dyDescent="0.25">
      <c r="AN5482" s="106" t="s">
        <v>1183</v>
      </c>
      <c r="AO5482" s="106" t="s">
        <v>1184</v>
      </c>
      <c r="AP5482" s="106"/>
      <c r="AQ5482" s="106" t="s">
        <v>1030</v>
      </c>
      <c r="AR5482" s="106" t="s">
        <v>1020</v>
      </c>
      <c r="AS5482" s="106">
        <v>30442</v>
      </c>
    </row>
    <row r="5483" spans="40:45" x14ac:dyDescent="0.25">
      <c r="AN5483" s="106" t="s">
        <v>1183</v>
      </c>
      <c r="AO5483" s="106" t="s">
        <v>1184</v>
      </c>
      <c r="AP5483" s="106"/>
      <c r="AQ5483" s="106" t="s">
        <v>1031</v>
      </c>
      <c r="AR5483" s="106" t="s">
        <v>1020</v>
      </c>
      <c r="AS5483" s="106">
        <v>29038</v>
      </c>
    </row>
    <row r="5484" spans="40:45" x14ac:dyDescent="0.25">
      <c r="AN5484" s="106" t="s">
        <v>1183</v>
      </c>
      <c r="AO5484" s="106" t="s">
        <v>1184</v>
      </c>
      <c r="AP5484" s="106"/>
      <c r="AQ5484" s="106" t="s">
        <v>1032</v>
      </c>
      <c r="AR5484" s="106" t="s">
        <v>1020</v>
      </c>
      <c r="AS5484" s="106">
        <v>137</v>
      </c>
    </row>
    <row r="5485" spans="40:45" x14ac:dyDescent="0.25">
      <c r="AN5485" s="106" t="s">
        <v>1183</v>
      </c>
      <c r="AO5485" s="106" t="s">
        <v>1184</v>
      </c>
      <c r="AP5485" s="106"/>
      <c r="AQ5485" s="106" t="s">
        <v>1033</v>
      </c>
      <c r="AR5485" s="106" t="s">
        <v>1020</v>
      </c>
      <c r="AS5485" s="106">
        <v>6648</v>
      </c>
    </row>
    <row r="5486" spans="40:45" x14ac:dyDescent="0.25">
      <c r="AN5486" s="106" t="s">
        <v>1183</v>
      </c>
      <c r="AO5486" s="106" t="s">
        <v>1184</v>
      </c>
      <c r="AP5486" s="106"/>
      <c r="AQ5486" s="106" t="s">
        <v>1034</v>
      </c>
      <c r="AR5486" s="106" t="s">
        <v>1020</v>
      </c>
      <c r="AS5486" s="106">
        <v>28119</v>
      </c>
    </row>
    <row r="5487" spans="40:45" x14ac:dyDescent="0.25">
      <c r="AN5487" s="106" t="s">
        <v>1183</v>
      </c>
      <c r="AO5487" s="106" t="s">
        <v>1184</v>
      </c>
      <c r="AP5487" s="106"/>
      <c r="AQ5487" s="106" t="s">
        <v>1035</v>
      </c>
      <c r="AR5487" s="106" t="s">
        <v>1020</v>
      </c>
      <c r="AS5487" s="106">
        <v>704</v>
      </c>
    </row>
    <row r="5488" spans="40:45" x14ac:dyDescent="0.25">
      <c r="AN5488" s="106" t="s">
        <v>1183</v>
      </c>
      <c r="AO5488" s="106" t="s">
        <v>1184</v>
      </c>
      <c r="AP5488" s="106"/>
      <c r="AQ5488" s="106" t="s">
        <v>1036</v>
      </c>
      <c r="AR5488" s="106" t="s">
        <v>1020</v>
      </c>
      <c r="AS5488" s="106">
        <v>3998</v>
      </c>
    </row>
    <row r="5489" spans="40:45" x14ac:dyDescent="0.25">
      <c r="AN5489" s="106" t="s">
        <v>1183</v>
      </c>
      <c r="AO5489" s="106" t="s">
        <v>1184</v>
      </c>
      <c r="AP5489" s="106"/>
      <c r="AQ5489" s="106" t="s">
        <v>1037</v>
      </c>
      <c r="AR5489" s="106" t="s">
        <v>1020</v>
      </c>
      <c r="AS5489" s="106">
        <v>1543</v>
      </c>
    </row>
    <row r="5490" spans="40:45" x14ac:dyDescent="0.25">
      <c r="AN5490" s="106" t="s">
        <v>1183</v>
      </c>
      <c r="AO5490" s="106" t="s">
        <v>1184</v>
      </c>
      <c r="AP5490" s="106"/>
      <c r="AQ5490" s="106" t="s">
        <v>1038</v>
      </c>
      <c r="AR5490" s="106" t="s">
        <v>1020</v>
      </c>
      <c r="AS5490" s="106">
        <v>1123</v>
      </c>
    </row>
    <row r="5491" spans="40:45" x14ac:dyDescent="0.25">
      <c r="AN5491" s="106" t="s">
        <v>1183</v>
      </c>
      <c r="AO5491" s="106"/>
      <c r="AP5491" s="106"/>
      <c r="AQ5491" s="106" t="s">
        <v>3</v>
      </c>
      <c r="AR5491" s="106" t="s">
        <v>1020</v>
      </c>
      <c r="AS5491" s="106">
        <v>101752</v>
      </c>
    </row>
    <row r="5492" spans="40:45" x14ac:dyDescent="0.25">
      <c r="AN5492" s="106" t="s">
        <v>1185</v>
      </c>
      <c r="AO5492" s="106" t="s">
        <v>1184</v>
      </c>
      <c r="AP5492" s="106"/>
      <c r="AQ5492" s="106" t="s">
        <v>1030</v>
      </c>
      <c r="AR5492" s="106" t="s">
        <v>1020</v>
      </c>
      <c r="AS5492" s="106">
        <v>337393</v>
      </c>
    </row>
    <row r="5493" spans="40:45" x14ac:dyDescent="0.25">
      <c r="AN5493" s="106" t="s">
        <v>1185</v>
      </c>
      <c r="AO5493" s="106" t="s">
        <v>1184</v>
      </c>
      <c r="AP5493" s="106"/>
      <c r="AQ5493" s="106" t="s">
        <v>1031</v>
      </c>
      <c r="AR5493" s="106" t="s">
        <v>1020</v>
      </c>
      <c r="AS5493" s="106">
        <v>264332</v>
      </c>
    </row>
    <row r="5494" spans="40:45" x14ac:dyDescent="0.25">
      <c r="AN5494" s="106" t="s">
        <v>1185</v>
      </c>
      <c r="AO5494" s="106" t="s">
        <v>1184</v>
      </c>
      <c r="AP5494" s="106"/>
      <c r="AQ5494" s="106" t="s">
        <v>1032</v>
      </c>
      <c r="AR5494" s="106" t="s">
        <v>1020</v>
      </c>
      <c r="AS5494" s="106">
        <v>165344</v>
      </c>
    </row>
    <row r="5495" spans="40:45" x14ac:dyDescent="0.25">
      <c r="AN5495" s="106" t="s">
        <v>1185</v>
      </c>
      <c r="AO5495" s="106" t="s">
        <v>1184</v>
      </c>
      <c r="AP5495" s="106"/>
      <c r="AQ5495" s="106" t="s">
        <v>1033</v>
      </c>
      <c r="AR5495" s="106" t="s">
        <v>1020</v>
      </c>
      <c r="AS5495" s="106">
        <v>936125</v>
      </c>
    </row>
    <row r="5496" spans="40:45" x14ac:dyDescent="0.25">
      <c r="AN5496" s="106" t="s">
        <v>1185</v>
      </c>
      <c r="AO5496" s="106" t="s">
        <v>1184</v>
      </c>
      <c r="AP5496" s="106"/>
      <c r="AQ5496" s="106" t="s">
        <v>1034</v>
      </c>
      <c r="AR5496" s="106" t="s">
        <v>1020</v>
      </c>
      <c r="AS5496" s="106">
        <v>191194</v>
      </c>
    </row>
    <row r="5497" spans="40:45" x14ac:dyDescent="0.25">
      <c r="AN5497" s="106" t="s">
        <v>1185</v>
      </c>
      <c r="AO5497" s="106" t="s">
        <v>1184</v>
      </c>
      <c r="AP5497" s="106"/>
      <c r="AQ5497" s="106" t="s">
        <v>1035</v>
      </c>
      <c r="AR5497" s="106" t="s">
        <v>1020</v>
      </c>
      <c r="AS5497" s="106">
        <v>447773</v>
      </c>
    </row>
    <row r="5498" spans="40:45" x14ac:dyDescent="0.25">
      <c r="AN5498" s="106" t="s">
        <v>1185</v>
      </c>
      <c r="AO5498" s="106" t="s">
        <v>1184</v>
      </c>
      <c r="AP5498" s="106"/>
      <c r="AQ5498" s="106" t="s">
        <v>1036</v>
      </c>
      <c r="AR5498" s="106" t="s">
        <v>1020</v>
      </c>
      <c r="AS5498" s="106">
        <v>673771</v>
      </c>
    </row>
    <row r="5499" spans="40:45" x14ac:dyDescent="0.25">
      <c r="AN5499" s="106" t="s">
        <v>1185</v>
      </c>
      <c r="AO5499" s="106" t="s">
        <v>1184</v>
      </c>
      <c r="AP5499" s="106"/>
      <c r="AQ5499" s="106" t="s">
        <v>1037</v>
      </c>
      <c r="AR5499" s="106" t="s">
        <v>1020</v>
      </c>
      <c r="AS5499" s="106">
        <v>376625</v>
      </c>
    </row>
    <row r="5500" spans="40:45" x14ac:dyDescent="0.25">
      <c r="AN5500" s="106" t="s">
        <v>1185</v>
      </c>
      <c r="AO5500" s="106" t="s">
        <v>1184</v>
      </c>
      <c r="AP5500" s="106"/>
      <c r="AQ5500" s="106" t="s">
        <v>1038</v>
      </c>
      <c r="AR5500" s="106" t="s">
        <v>1020</v>
      </c>
      <c r="AS5500" s="106">
        <v>118708</v>
      </c>
    </row>
    <row r="5501" spans="40:45" x14ac:dyDescent="0.25">
      <c r="AN5501" s="106" t="s">
        <v>1185</v>
      </c>
      <c r="AO5501" s="106"/>
      <c r="AP5501" s="106"/>
      <c r="AQ5501" s="106" t="s">
        <v>3</v>
      </c>
      <c r="AR5501" s="106" t="s">
        <v>1020</v>
      </c>
      <c r="AS5501" s="106">
        <v>3511264</v>
      </c>
    </row>
    <row r="5502" spans="40:45" x14ac:dyDescent="0.25">
      <c r="AN5502" s="106" t="s">
        <v>1186</v>
      </c>
      <c r="AO5502" s="106" t="s">
        <v>1184</v>
      </c>
      <c r="AP5502" s="106"/>
      <c r="AQ5502" s="106" t="s">
        <v>1030</v>
      </c>
      <c r="AR5502" s="106" t="s">
        <v>1020</v>
      </c>
      <c r="AS5502" s="106">
        <v>392433</v>
      </c>
    </row>
    <row r="5503" spans="40:45" x14ac:dyDescent="0.25">
      <c r="AN5503" s="106" t="s">
        <v>1186</v>
      </c>
      <c r="AO5503" s="106" t="s">
        <v>1184</v>
      </c>
      <c r="AP5503" s="106"/>
      <c r="AQ5503" s="106" t="s">
        <v>1031</v>
      </c>
      <c r="AR5503" s="106" t="s">
        <v>1020</v>
      </c>
      <c r="AS5503" s="106">
        <v>516968</v>
      </c>
    </row>
    <row r="5504" spans="40:45" x14ac:dyDescent="0.25">
      <c r="AN5504" s="106" t="s">
        <v>1186</v>
      </c>
      <c r="AO5504" s="106" t="s">
        <v>1184</v>
      </c>
      <c r="AP5504" s="106"/>
      <c r="AQ5504" s="106" t="s">
        <v>1032</v>
      </c>
      <c r="AR5504" s="106" t="s">
        <v>1020</v>
      </c>
      <c r="AS5504" s="106">
        <v>403784</v>
      </c>
    </row>
    <row r="5505" spans="40:45" x14ac:dyDescent="0.25">
      <c r="AN5505" s="106" t="s">
        <v>1186</v>
      </c>
      <c r="AO5505" s="106" t="s">
        <v>1184</v>
      </c>
      <c r="AP5505" s="106"/>
      <c r="AQ5505" s="106" t="s">
        <v>1033</v>
      </c>
      <c r="AR5505" s="106" t="s">
        <v>1020</v>
      </c>
      <c r="AS5505" s="106">
        <v>562317</v>
      </c>
    </row>
    <row r="5506" spans="40:45" x14ac:dyDescent="0.25">
      <c r="AN5506" s="106" t="s">
        <v>1186</v>
      </c>
      <c r="AO5506" s="106" t="s">
        <v>1184</v>
      </c>
      <c r="AP5506" s="106"/>
      <c r="AQ5506" s="106" t="s">
        <v>1034</v>
      </c>
      <c r="AR5506" s="106" t="s">
        <v>1020</v>
      </c>
      <c r="AS5506" s="106">
        <v>12709</v>
      </c>
    </row>
    <row r="5507" spans="40:45" x14ac:dyDescent="0.25">
      <c r="AN5507" s="106" t="s">
        <v>1186</v>
      </c>
      <c r="AO5507" s="106" t="s">
        <v>1184</v>
      </c>
      <c r="AP5507" s="106"/>
      <c r="AQ5507" s="106" t="s">
        <v>1035</v>
      </c>
      <c r="AR5507" s="106" t="s">
        <v>1020</v>
      </c>
      <c r="AS5507" s="106">
        <v>22016</v>
      </c>
    </row>
    <row r="5508" spans="40:45" x14ac:dyDescent="0.25">
      <c r="AN5508" s="106" t="s">
        <v>1186</v>
      </c>
      <c r="AO5508" s="106" t="s">
        <v>1184</v>
      </c>
      <c r="AP5508" s="106"/>
      <c r="AQ5508" s="106" t="s">
        <v>1036</v>
      </c>
      <c r="AR5508" s="106" t="s">
        <v>1020</v>
      </c>
      <c r="AS5508" s="106">
        <v>8858</v>
      </c>
    </row>
    <row r="5509" spans="40:45" x14ac:dyDescent="0.25">
      <c r="AN5509" s="106" t="s">
        <v>1186</v>
      </c>
      <c r="AO5509" s="106" t="s">
        <v>1184</v>
      </c>
      <c r="AP5509" s="106"/>
      <c r="AQ5509" s="106" t="s">
        <v>1037</v>
      </c>
      <c r="AR5509" s="106" t="s">
        <v>1020</v>
      </c>
      <c r="AS5509" s="106">
        <v>58993</v>
      </c>
    </row>
    <row r="5510" spans="40:45" x14ac:dyDescent="0.25">
      <c r="AN5510" s="106" t="s">
        <v>1186</v>
      </c>
      <c r="AO5510" s="106" t="s">
        <v>1184</v>
      </c>
      <c r="AP5510" s="106"/>
      <c r="AQ5510" s="106" t="s">
        <v>1038</v>
      </c>
      <c r="AR5510" s="106" t="s">
        <v>1020</v>
      </c>
      <c r="AS5510" s="106">
        <v>672</v>
      </c>
    </row>
    <row r="5511" spans="40:45" x14ac:dyDescent="0.25">
      <c r="AN5511" s="106" t="s">
        <v>1186</v>
      </c>
      <c r="AO5511" s="106"/>
      <c r="AP5511" s="106"/>
      <c r="AQ5511" s="106" t="s">
        <v>3</v>
      </c>
      <c r="AR5511" s="106" t="s">
        <v>1020</v>
      </c>
      <c r="AS5511" s="106">
        <v>1978750</v>
      </c>
    </row>
    <row r="5512" spans="40:45" x14ac:dyDescent="0.25">
      <c r="AN5512" s="106" t="s">
        <v>1187</v>
      </c>
      <c r="AO5512" s="106" t="s">
        <v>1184</v>
      </c>
      <c r="AP5512" s="106"/>
      <c r="AQ5512" s="106" t="s">
        <v>1030</v>
      </c>
      <c r="AR5512" s="106" t="s">
        <v>1020</v>
      </c>
      <c r="AS5512" s="106">
        <v>109862</v>
      </c>
    </row>
    <row r="5513" spans="40:45" x14ac:dyDescent="0.25">
      <c r="AN5513" s="106" t="s">
        <v>1187</v>
      </c>
      <c r="AO5513" s="106" t="s">
        <v>1184</v>
      </c>
      <c r="AP5513" s="106"/>
      <c r="AQ5513" s="106" t="s">
        <v>1031</v>
      </c>
      <c r="AR5513" s="106" t="s">
        <v>1020</v>
      </c>
      <c r="AS5513" s="106">
        <v>79729</v>
      </c>
    </row>
    <row r="5514" spans="40:45" x14ac:dyDescent="0.25">
      <c r="AN5514" s="106" t="s">
        <v>1187</v>
      </c>
      <c r="AO5514" s="106" t="s">
        <v>1184</v>
      </c>
      <c r="AP5514" s="106"/>
      <c r="AQ5514" s="106" t="s">
        <v>1032</v>
      </c>
      <c r="AR5514" s="106" t="s">
        <v>1020</v>
      </c>
      <c r="AS5514" s="106">
        <v>682482</v>
      </c>
    </row>
    <row r="5515" spans="40:45" x14ac:dyDescent="0.25">
      <c r="AN5515" s="106" t="s">
        <v>1187</v>
      </c>
      <c r="AO5515" s="106" t="s">
        <v>1184</v>
      </c>
      <c r="AP5515" s="106"/>
      <c r="AQ5515" s="106" t="s">
        <v>1033</v>
      </c>
      <c r="AR5515" s="106" t="s">
        <v>1020</v>
      </c>
      <c r="AS5515" s="106">
        <v>131463</v>
      </c>
    </row>
    <row r="5516" spans="40:45" x14ac:dyDescent="0.25">
      <c r="AN5516" s="106" t="s">
        <v>1187</v>
      </c>
      <c r="AO5516" s="106" t="s">
        <v>1184</v>
      </c>
      <c r="AP5516" s="106"/>
      <c r="AQ5516" s="106" t="s">
        <v>1034</v>
      </c>
      <c r="AR5516" s="106" t="s">
        <v>1020</v>
      </c>
      <c r="AS5516" s="106">
        <v>7003</v>
      </c>
    </row>
    <row r="5517" spans="40:45" x14ac:dyDescent="0.25">
      <c r="AN5517" s="106" t="s">
        <v>1187</v>
      </c>
      <c r="AO5517" s="106" t="s">
        <v>1184</v>
      </c>
      <c r="AP5517" s="106"/>
      <c r="AQ5517" s="106" t="s">
        <v>1035</v>
      </c>
      <c r="AR5517" s="106" t="s">
        <v>1020</v>
      </c>
      <c r="AS5517" s="106">
        <v>19970</v>
      </c>
    </row>
    <row r="5518" spans="40:45" x14ac:dyDescent="0.25">
      <c r="AN5518" s="106" t="s">
        <v>1187</v>
      </c>
      <c r="AO5518" s="106" t="s">
        <v>1184</v>
      </c>
      <c r="AP5518" s="106"/>
      <c r="AQ5518" s="106" t="s">
        <v>1036</v>
      </c>
      <c r="AR5518" s="106" t="s">
        <v>1020</v>
      </c>
      <c r="AS5518" s="106">
        <v>83729</v>
      </c>
    </row>
    <row r="5519" spans="40:45" x14ac:dyDescent="0.25">
      <c r="AN5519" s="106" t="s">
        <v>1187</v>
      </c>
      <c r="AO5519" s="106" t="s">
        <v>1184</v>
      </c>
      <c r="AP5519" s="106"/>
      <c r="AQ5519" s="106" t="s">
        <v>1037</v>
      </c>
      <c r="AR5519" s="106" t="s">
        <v>1020</v>
      </c>
      <c r="AS5519" s="106">
        <v>10571</v>
      </c>
    </row>
    <row r="5520" spans="40:45" x14ac:dyDescent="0.25">
      <c r="AN5520" s="106" t="s">
        <v>1187</v>
      </c>
      <c r="AO5520" s="106" t="s">
        <v>1184</v>
      </c>
      <c r="AP5520" s="106"/>
      <c r="AQ5520" s="106" t="s">
        <v>1038</v>
      </c>
      <c r="AR5520" s="106" t="s">
        <v>1020</v>
      </c>
      <c r="AS5520" s="106">
        <v>2938</v>
      </c>
    </row>
    <row r="5521" spans="40:45" x14ac:dyDescent="0.25">
      <c r="AN5521" s="106" t="s">
        <v>1187</v>
      </c>
      <c r="AO5521" s="106"/>
      <c r="AP5521" s="106"/>
      <c r="AQ5521" s="106" t="s">
        <v>3</v>
      </c>
      <c r="AR5521" s="106" t="s">
        <v>1020</v>
      </c>
      <c r="AS5521" s="106">
        <v>1127748</v>
      </c>
    </row>
    <row r="5522" spans="40:45" x14ac:dyDescent="0.25">
      <c r="AN5522" s="106" t="s">
        <v>1082</v>
      </c>
      <c r="AO5522" s="106" t="s">
        <v>1184</v>
      </c>
      <c r="AP5522" s="106"/>
      <c r="AQ5522" s="106" t="s">
        <v>1030</v>
      </c>
      <c r="AR5522" s="106" t="s">
        <v>1020</v>
      </c>
      <c r="AS5522" s="106">
        <v>31358</v>
      </c>
    </row>
    <row r="5523" spans="40:45" x14ac:dyDescent="0.25">
      <c r="AN5523" s="106" t="s">
        <v>1082</v>
      </c>
      <c r="AO5523" s="106" t="s">
        <v>1184</v>
      </c>
      <c r="AP5523" s="106"/>
      <c r="AQ5523" s="106" t="s">
        <v>1031</v>
      </c>
      <c r="AR5523" s="106" t="s">
        <v>1020</v>
      </c>
      <c r="AS5523" s="106">
        <v>50285</v>
      </c>
    </row>
    <row r="5524" spans="40:45" x14ac:dyDescent="0.25">
      <c r="AN5524" s="106" t="s">
        <v>1082</v>
      </c>
      <c r="AO5524" s="106" t="s">
        <v>1184</v>
      </c>
      <c r="AP5524" s="106"/>
      <c r="AQ5524" s="106" t="s">
        <v>1032</v>
      </c>
      <c r="AR5524" s="106" t="s">
        <v>1020</v>
      </c>
      <c r="AS5524" s="106">
        <v>13044</v>
      </c>
    </row>
    <row r="5525" spans="40:45" x14ac:dyDescent="0.25">
      <c r="AN5525" s="106" t="s">
        <v>1082</v>
      </c>
      <c r="AO5525" s="106" t="s">
        <v>1184</v>
      </c>
      <c r="AP5525" s="106"/>
      <c r="AQ5525" s="106" t="s">
        <v>1033</v>
      </c>
      <c r="AR5525" s="106" t="s">
        <v>1020</v>
      </c>
      <c r="AS5525" s="106">
        <v>4015</v>
      </c>
    </row>
    <row r="5526" spans="40:45" x14ac:dyDescent="0.25">
      <c r="AN5526" s="106" t="s">
        <v>1082</v>
      </c>
      <c r="AO5526" s="106" t="s">
        <v>1184</v>
      </c>
      <c r="AP5526" s="106"/>
      <c r="AQ5526" s="106" t="s">
        <v>1034</v>
      </c>
      <c r="AR5526" s="106" t="s">
        <v>1020</v>
      </c>
      <c r="AS5526" s="106">
        <v>602</v>
      </c>
    </row>
    <row r="5527" spans="40:45" x14ac:dyDescent="0.25">
      <c r="AN5527" s="106" t="s">
        <v>1082</v>
      </c>
      <c r="AO5527" s="106" t="s">
        <v>1184</v>
      </c>
      <c r="AP5527" s="106"/>
      <c r="AQ5527" s="106" t="s">
        <v>1035</v>
      </c>
      <c r="AR5527" s="106" t="s">
        <v>1020</v>
      </c>
      <c r="AS5527" s="106">
        <v>8280</v>
      </c>
    </row>
    <row r="5528" spans="40:45" x14ac:dyDescent="0.25">
      <c r="AN5528" s="106" t="s">
        <v>1082</v>
      </c>
      <c r="AO5528" s="106" t="s">
        <v>1184</v>
      </c>
      <c r="AP5528" s="106"/>
      <c r="AQ5528" s="106" t="s">
        <v>1036</v>
      </c>
      <c r="AR5528" s="106" t="s">
        <v>1020</v>
      </c>
      <c r="AS5528" s="106">
        <v>328</v>
      </c>
    </row>
    <row r="5529" spans="40:45" x14ac:dyDescent="0.25">
      <c r="AN5529" s="106" t="s">
        <v>1082</v>
      </c>
      <c r="AO5529" s="106" t="s">
        <v>1184</v>
      </c>
      <c r="AP5529" s="106"/>
      <c r="AQ5529" s="106" t="s">
        <v>1037</v>
      </c>
      <c r="AR5529" s="106" t="s">
        <v>1020</v>
      </c>
      <c r="AS5529" s="106">
        <v>396</v>
      </c>
    </row>
    <row r="5530" spans="40:45" x14ac:dyDescent="0.25">
      <c r="AN5530" s="106" t="s">
        <v>1082</v>
      </c>
      <c r="AO5530" s="106" t="s">
        <v>1184</v>
      </c>
      <c r="AP5530" s="106"/>
      <c r="AQ5530" s="106" t="s">
        <v>1038</v>
      </c>
      <c r="AR5530" s="106" t="s">
        <v>1020</v>
      </c>
      <c r="AS5530" s="106">
        <v>980</v>
      </c>
    </row>
    <row r="5531" spans="40:45" x14ac:dyDescent="0.25">
      <c r="AN5531" s="106" t="s">
        <v>1082</v>
      </c>
      <c r="AO5531" s="106"/>
      <c r="AP5531" s="106"/>
      <c r="AQ5531" s="106" t="s">
        <v>3</v>
      </c>
      <c r="AR5531" s="106" t="s">
        <v>1020</v>
      </c>
      <c r="AS5531" s="106">
        <v>109288</v>
      </c>
    </row>
    <row r="5532" spans="40:45" x14ac:dyDescent="0.25">
      <c r="AN5532" s="106" t="s">
        <v>1188</v>
      </c>
      <c r="AO5532" s="106" t="s">
        <v>1184</v>
      </c>
      <c r="AP5532" s="106"/>
      <c r="AQ5532" s="106" t="s">
        <v>1030</v>
      </c>
      <c r="AR5532" s="106" t="s">
        <v>1020</v>
      </c>
      <c r="AS5532" s="106">
        <v>213134</v>
      </c>
    </row>
    <row r="5533" spans="40:45" x14ac:dyDescent="0.25">
      <c r="AN5533" s="106" t="s">
        <v>1188</v>
      </c>
      <c r="AO5533" s="106" t="s">
        <v>1184</v>
      </c>
      <c r="AP5533" s="106"/>
      <c r="AQ5533" s="106" t="s">
        <v>1031</v>
      </c>
      <c r="AR5533" s="106" t="s">
        <v>1020</v>
      </c>
      <c r="AS5533" s="106">
        <v>323096</v>
      </c>
    </row>
    <row r="5534" spans="40:45" x14ac:dyDescent="0.25">
      <c r="AN5534" s="106" t="s">
        <v>1188</v>
      </c>
      <c r="AO5534" s="106" t="s">
        <v>1184</v>
      </c>
      <c r="AP5534" s="106"/>
      <c r="AQ5534" s="106" t="s">
        <v>1032</v>
      </c>
      <c r="AR5534" s="106" t="s">
        <v>1020</v>
      </c>
      <c r="AS5534" s="106">
        <v>547</v>
      </c>
    </row>
    <row r="5535" spans="40:45" x14ac:dyDescent="0.25">
      <c r="AN5535" s="106" t="s">
        <v>1188</v>
      </c>
      <c r="AO5535" s="106" t="s">
        <v>1184</v>
      </c>
      <c r="AP5535" s="106"/>
      <c r="AQ5535" s="106" t="s">
        <v>1033</v>
      </c>
      <c r="AR5535" s="106" t="s">
        <v>1020</v>
      </c>
      <c r="AS5535" s="106">
        <v>149111</v>
      </c>
    </row>
    <row r="5536" spans="40:45" x14ac:dyDescent="0.25">
      <c r="AN5536" s="106" t="s">
        <v>1188</v>
      </c>
      <c r="AO5536" s="106" t="s">
        <v>1184</v>
      </c>
      <c r="AP5536" s="106"/>
      <c r="AQ5536" s="106" t="s">
        <v>1034</v>
      </c>
      <c r="AR5536" s="106" t="s">
        <v>1020</v>
      </c>
      <c r="AS5536" s="106">
        <v>345647</v>
      </c>
    </row>
    <row r="5537" spans="40:45" x14ac:dyDescent="0.25">
      <c r="AN5537" s="106" t="s">
        <v>1188</v>
      </c>
      <c r="AO5537" s="106" t="s">
        <v>1184</v>
      </c>
      <c r="AP5537" s="106"/>
      <c r="AQ5537" s="106" t="s">
        <v>1035</v>
      </c>
      <c r="AR5537" s="106" t="s">
        <v>1020</v>
      </c>
      <c r="AS5537" s="106">
        <v>231466</v>
      </c>
    </row>
    <row r="5538" spans="40:45" x14ac:dyDescent="0.25">
      <c r="AN5538" s="106" t="s">
        <v>1188</v>
      </c>
      <c r="AO5538" s="106" t="s">
        <v>1184</v>
      </c>
      <c r="AP5538" s="106"/>
      <c r="AQ5538" s="106" t="s">
        <v>1036</v>
      </c>
      <c r="AR5538" s="106" t="s">
        <v>1020</v>
      </c>
      <c r="AS5538" s="106">
        <v>511688</v>
      </c>
    </row>
    <row r="5539" spans="40:45" x14ac:dyDescent="0.25">
      <c r="AN5539" s="106" t="s">
        <v>1188</v>
      </c>
      <c r="AO5539" s="106" t="s">
        <v>1184</v>
      </c>
      <c r="AP5539" s="106"/>
      <c r="AQ5539" s="106" t="s">
        <v>1037</v>
      </c>
      <c r="AR5539" s="106" t="s">
        <v>1020</v>
      </c>
      <c r="AS5539" s="106">
        <v>152949</v>
      </c>
    </row>
    <row r="5540" spans="40:45" x14ac:dyDescent="0.25">
      <c r="AN5540" s="106" t="s">
        <v>1188</v>
      </c>
      <c r="AO5540" s="106" t="s">
        <v>1184</v>
      </c>
      <c r="AP5540" s="106"/>
      <c r="AQ5540" s="106" t="s">
        <v>1038</v>
      </c>
      <c r="AR5540" s="106" t="s">
        <v>1020</v>
      </c>
      <c r="AS5540" s="106">
        <v>271666</v>
      </c>
    </row>
    <row r="5541" spans="40:45" x14ac:dyDescent="0.25">
      <c r="AN5541" s="106" t="s">
        <v>1188</v>
      </c>
      <c r="AO5541" s="106"/>
      <c r="AP5541" s="106"/>
      <c r="AQ5541" s="106" t="s">
        <v>3</v>
      </c>
      <c r="AR5541" s="106" t="s">
        <v>1020</v>
      </c>
      <c r="AS5541" s="106">
        <v>2199304</v>
      </c>
    </row>
    <row r="5542" spans="40:45" x14ac:dyDescent="0.25">
      <c r="AN5542" s="106" t="s">
        <v>1189</v>
      </c>
      <c r="AO5542" s="106" t="s">
        <v>1184</v>
      </c>
      <c r="AP5542" s="106"/>
      <c r="AQ5542" s="106" t="s">
        <v>1030</v>
      </c>
      <c r="AR5542" s="106" t="s">
        <v>1020</v>
      </c>
      <c r="AS5542" s="106">
        <v>749</v>
      </c>
    </row>
    <row r="5543" spans="40:45" x14ac:dyDescent="0.25">
      <c r="AN5543" s="106" t="s">
        <v>1189</v>
      </c>
      <c r="AO5543" s="106" t="s">
        <v>1184</v>
      </c>
      <c r="AP5543" s="106"/>
      <c r="AQ5543" s="106" t="s">
        <v>1031</v>
      </c>
      <c r="AR5543" s="106" t="s">
        <v>1020</v>
      </c>
      <c r="AS5543" s="106">
        <v>137</v>
      </c>
    </row>
    <row r="5544" spans="40:45" x14ac:dyDescent="0.25">
      <c r="AN5544" s="106" t="s">
        <v>1189</v>
      </c>
      <c r="AO5544" s="106" t="s">
        <v>1184</v>
      </c>
      <c r="AP5544" s="106"/>
      <c r="AQ5544" s="106" t="s">
        <v>1032</v>
      </c>
      <c r="AR5544" s="106" t="s">
        <v>1020</v>
      </c>
      <c r="AS5544" s="106">
        <v>183</v>
      </c>
    </row>
    <row r="5545" spans="40:45" x14ac:dyDescent="0.25">
      <c r="AN5545" s="106" t="s">
        <v>1189</v>
      </c>
      <c r="AO5545" s="106" t="s">
        <v>1184</v>
      </c>
      <c r="AP5545" s="106"/>
      <c r="AQ5545" s="106" t="s">
        <v>1033</v>
      </c>
      <c r="AR5545" s="106" t="s">
        <v>1020</v>
      </c>
      <c r="AS5545" s="106">
        <v>620</v>
      </c>
    </row>
    <row r="5546" spans="40:45" x14ac:dyDescent="0.25">
      <c r="AN5546" s="106" t="s">
        <v>1189</v>
      </c>
      <c r="AO5546" s="106" t="s">
        <v>1184</v>
      </c>
      <c r="AP5546" s="106"/>
      <c r="AQ5546" s="106" t="s">
        <v>1034</v>
      </c>
      <c r="AR5546" s="106" t="s">
        <v>1020</v>
      </c>
      <c r="AS5546" s="106">
        <v>392</v>
      </c>
    </row>
    <row r="5547" spans="40:45" x14ac:dyDescent="0.25">
      <c r="AN5547" s="106" t="s">
        <v>1189</v>
      </c>
      <c r="AO5547" s="106" t="s">
        <v>1184</v>
      </c>
      <c r="AP5547" s="106"/>
      <c r="AQ5547" s="106" t="s">
        <v>1035</v>
      </c>
      <c r="AR5547" s="106" t="s">
        <v>1020</v>
      </c>
      <c r="AS5547" s="106">
        <v>613</v>
      </c>
    </row>
    <row r="5548" spans="40:45" x14ac:dyDescent="0.25">
      <c r="AN5548" s="106" t="s">
        <v>1189</v>
      </c>
      <c r="AO5548" s="106" t="s">
        <v>1184</v>
      </c>
      <c r="AP5548" s="106"/>
      <c r="AQ5548" s="106" t="s">
        <v>1036</v>
      </c>
      <c r="AR5548" s="106" t="s">
        <v>1020</v>
      </c>
      <c r="AS5548" s="106">
        <v>10</v>
      </c>
    </row>
    <row r="5549" spans="40:45" x14ac:dyDescent="0.25">
      <c r="AN5549" s="106" t="s">
        <v>1189</v>
      </c>
      <c r="AO5549" s="106" t="s">
        <v>1184</v>
      </c>
      <c r="AP5549" s="106"/>
      <c r="AQ5549" s="106" t="s">
        <v>1037</v>
      </c>
      <c r="AR5549" s="106" t="s">
        <v>1020</v>
      </c>
      <c r="AS5549" s="106">
        <v>89</v>
      </c>
    </row>
    <row r="5550" spans="40:45" x14ac:dyDescent="0.25">
      <c r="AN5550" s="106" t="s">
        <v>1189</v>
      </c>
      <c r="AO5550" s="106" t="s">
        <v>1184</v>
      </c>
      <c r="AP5550" s="106"/>
      <c r="AQ5550" s="106" t="s">
        <v>1038</v>
      </c>
      <c r="AR5550" s="106" t="s">
        <v>1020</v>
      </c>
      <c r="AS5550" s="106">
        <v>23</v>
      </c>
    </row>
    <row r="5551" spans="40:45" x14ac:dyDescent="0.25">
      <c r="AN5551" s="106" t="s">
        <v>1189</v>
      </c>
      <c r="AO5551" s="106"/>
      <c r="AP5551" s="106"/>
      <c r="AQ5551" s="106" t="s">
        <v>3</v>
      </c>
      <c r="AR5551" s="106" t="s">
        <v>1020</v>
      </c>
      <c r="AS5551" s="106">
        <v>2818</v>
      </c>
    </row>
    <row r="5552" spans="40:45" x14ac:dyDescent="0.25">
      <c r="AN5552" s="106" t="s">
        <v>1190</v>
      </c>
      <c r="AO5552" s="106" t="s">
        <v>1184</v>
      </c>
      <c r="AP5552" s="106"/>
      <c r="AQ5552" s="106" t="s">
        <v>1031</v>
      </c>
      <c r="AR5552" s="106" t="s">
        <v>1020</v>
      </c>
      <c r="AS5552" s="106">
        <v>35</v>
      </c>
    </row>
    <row r="5553" spans="40:45" x14ac:dyDescent="0.25">
      <c r="AN5553" s="106" t="s">
        <v>1190</v>
      </c>
      <c r="AO5553" s="106" t="s">
        <v>1184</v>
      </c>
      <c r="AP5553" s="106"/>
      <c r="AQ5553" s="106" t="s">
        <v>1032</v>
      </c>
      <c r="AR5553" s="106" t="s">
        <v>1020</v>
      </c>
      <c r="AS5553" s="106">
        <v>10</v>
      </c>
    </row>
    <row r="5554" spans="40:45" x14ac:dyDescent="0.25">
      <c r="AN5554" s="106" t="s">
        <v>1190</v>
      </c>
      <c r="AO5554" s="106" t="s">
        <v>1184</v>
      </c>
      <c r="AP5554" s="106"/>
      <c r="AQ5554" s="106" t="s">
        <v>1033</v>
      </c>
      <c r="AR5554" s="106" t="s">
        <v>1020</v>
      </c>
      <c r="AS5554" s="106">
        <v>156</v>
      </c>
    </row>
    <row r="5555" spans="40:45" x14ac:dyDescent="0.25">
      <c r="AN5555" s="106" t="s">
        <v>1190</v>
      </c>
      <c r="AO5555" s="106" t="s">
        <v>1184</v>
      </c>
      <c r="AP5555" s="106"/>
      <c r="AQ5555" s="106" t="s">
        <v>1034</v>
      </c>
      <c r="AR5555" s="106" t="s">
        <v>1020</v>
      </c>
      <c r="AS5555" s="106"/>
    </row>
    <row r="5556" spans="40:45" x14ac:dyDescent="0.25">
      <c r="AN5556" s="106" t="s">
        <v>1190</v>
      </c>
      <c r="AO5556" s="106" t="s">
        <v>1184</v>
      </c>
      <c r="AP5556" s="106"/>
      <c r="AQ5556" s="106" t="s">
        <v>1035</v>
      </c>
      <c r="AR5556" s="106" t="s">
        <v>1020</v>
      </c>
      <c r="AS5556" s="106"/>
    </row>
    <row r="5557" spans="40:45" x14ac:dyDescent="0.25">
      <c r="AN5557" s="106" t="s">
        <v>1190</v>
      </c>
      <c r="AO5557" s="106" t="s">
        <v>1184</v>
      </c>
      <c r="AP5557" s="106"/>
      <c r="AQ5557" s="106" t="s">
        <v>1036</v>
      </c>
      <c r="AR5557" s="106" t="s">
        <v>1020</v>
      </c>
      <c r="AS5557" s="106">
        <v>6</v>
      </c>
    </row>
    <row r="5558" spans="40:45" x14ac:dyDescent="0.25">
      <c r="AN5558" s="106" t="s">
        <v>1190</v>
      </c>
      <c r="AO5558" s="106" t="s">
        <v>1184</v>
      </c>
      <c r="AP5558" s="106"/>
      <c r="AQ5558" s="106" t="s">
        <v>1037</v>
      </c>
      <c r="AR5558" s="106" t="s">
        <v>1020</v>
      </c>
      <c r="AS5558" s="106">
        <v>54</v>
      </c>
    </row>
    <row r="5559" spans="40:45" x14ac:dyDescent="0.25">
      <c r="AN5559" s="106" t="s">
        <v>1190</v>
      </c>
      <c r="AO5559" s="106"/>
      <c r="AP5559" s="106"/>
      <c r="AQ5559" s="106" t="s">
        <v>3</v>
      </c>
      <c r="AR5559" s="106" t="s">
        <v>1020</v>
      </c>
      <c r="AS5559" s="106">
        <v>261</v>
      </c>
    </row>
    <row r="5560" spans="40:45" x14ac:dyDescent="0.25">
      <c r="AN5560" s="106" t="s">
        <v>1191</v>
      </c>
      <c r="AO5560" s="106" t="s">
        <v>1184</v>
      </c>
      <c r="AP5560" s="106"/>
      <c r="AQ5560" s="106" t="s">
        <v>1030</v>
      </c>
      <c r="AR5560" s="106" t="s">
        <v>1020</v>
      </c>
      <c r="AS5560" s="106">
        <v>53364464</v>
      </c>
    </row>
    <row r="5561" spans="40:45" x14ac:dyDescent="0.25">
      <c r="AN5561" s="106" t="s">
        <v>1191</v>
      </c>
      <c r="AO5561" s="106" t="s">
        <v>1184</v>
      </c>
      <c r="AP5561" s="106"/>
      <c r="AQ5561" s="106" t="s">
        <v>1031</v>
      </c>
      <c r="AR5561" s="106" t="s">
        <v>1020</v>
      </c>
      <c r="AS5561" s="106">
        <v>76551983</v>
      </c>
    </row>
    <row r="5562" spans="40:45" x14ac:dyDescent="0.25">
      <c r="AN5562" s="106" t="s">
        <v>1191</v>
      </c>
      <c r="AO5562" s="106" t="s">
        <v>1184</v>
      </c>
      <c r="AP5562" s="106"/>
      <c r="AQ5562" s="106" t="s">
        <v>1032</v>
      </c>
      <c r="AR5562" s="106" t="s">
        <v>1020</v>
      </c>
      <c r="AS5562" s="106">
        <v>6490318</v>
      </c>
    </row>
    <row r="5563" spans="40:45" x14ac:dyDescent="0.25">
      <c r="AN5563" s="106" t="s">
        <v>1191</v>
      </c>
      <c r="AO5563" s="106" t="s">
        <v>1184</v>
      </c>
      <c r="AP5563" s="106"/>
      <c r="AQ5563" s="106" t="s">
        <v>1033</v>
      </c>
      <c r="AR5563" s="106" t="s">
        <v>1020</v>
      </c>
      <c r="AS5563" s="106">
        <v>67981965</v>
      </c>
    </row>
    <row r="5564" spans="40:45" x14ac:dyDescent="0.25">
      <c r="AN5564" s="106" t="s">
        <v>1191</v>
      </c>
      <c r="AO5564" s="106" t="s">
        <v>1184</v>
      </c>
      <c r="AP5564" s="106"/>
      <c r="AQ5564" s="106" t="s">
        <v>1034</v>
      </c>
      <c r="AR5564" s="106" t="s">
        <v>1020</v>
      </c>
      <c r="AS5564" s="106">
        <v>111600358</v>
      </c>
    </row>
    <row r="5565" spans="40:45" x14ac:dyDescent="0.25">
      <c r="AN5565" s="106" t="s">
        <v>1191</v>
      </c>
      <c r="AO5565" s="106" t="s">
        <v>1184</v>
      </c>
      <c r="AP5565" s="106"/>
      <c r="AQ5565" s="106" t="s">
        <v>1035</v>
      </c>
      <c r="AR5565" s="106" t="s">
        <v>1020</v>
      </c>
      <c r="AS5565" s="106">
        <v>235319605</v>
      </c>
    </row>
    <row r="5566" spans="40:45" x14ac:dyDescent="0.25">
      <c r="AN5566" s="106" t="s">
        <v>1191</v>
      </c>
      <c r="AO5566" s="106" t="s">
        <v>1184</v>
      </c>
      <c r="AP5566" s="106"/>
      <c r="AQ5566" s="106" t="s">
        <v>1036</v>
      </c>
      <c r="AR5566" s="106" t="s">
        <v>1020</v>
      </c>
      <c r="AS5566" s="106">
        <v>311156930</v>
      </c>
    </row>
    <row r="5567" spans="40:45" x14ac:dyDescent="0.25">
      <c r="AN5567" s="106" t="s">
        <v>1191</v>
      </c>
      <c r="AO5567" s="106" t="s">
        <v>1184</v>
      </c>
      <c r="AP5567" s="106"/>
      <c r="AQ5567" s="106" t="s">
        <v>1037</v>
      </c>
      <c r="AR5567" s="106" t="s">
        <v>1020</v>
      </c>
      <c r="AS5567" s="106">
        <v>154721019</v>
      </c>
    </row>
    <row r="5568" spans="40:45" x14ac:dyDescent="0.25">
      <c r="AN5568" s="106" t="s">
        <v>1191</v>
      </c>
      <c r="AO5568" s="106" t="s">
        <v>1184</v>
      </c>
      <c r="AP5568" s="106"/>
      <c r="AQ5568" s="106" t="s">
        <v>1038</v>
      </c>
      <c r="AR5568" s="106" t="s">
        <v>1020</v>
      </c>
      <c r="AS5568" s="106">
        <v>22920439</v>
      </c>
    </row>
    <row r="5569" spans="40:45" x14ac:dyDescent="0.25">
      <c r="AN5569" s="106" t="s">
        <v>1191</v>
      </c>
      <c r="AO5569" s="106"/>
      <c r="AP5569" s="106"/>
      <c r="AQ5569" s="106" t="s">
        <v>3</v>
      </c>
      <c r="AR5569" s="106" t="s">
        <v>1020</v>
      </c>
      <c r="AS5569" s="106">
        <v>1040107080</v>
      </c>
    </row>
    <row r="5570" spans="40:45" x14ac:dyDescent="0.25">
      <c r="AN5570" s="106" t="s">
        <v>1192</v>
      </c>
      <c r="AO5570" s="106" t="s">
        <v>1184</v>
      </c>
      <c r="AP5570" s="106"/>
      <c r="AQ5570" s="106" t="s">
        <v>1030</v>
      </c>
      <c r="AR5570" s="106" t="s">
        <v>1020</v>
      </c>
      <c r="AS5570" s="106">
        <v>10561700</v>
      </c>
    </row>
    <row r="5571" spans="40:45" x14ac:dyDescent="0.25">
      <c r="AN5571" s="106" t="s">
        <v>1192</v>
      </c>
      <c r="AO5571" s="106" t="s">
        <v>1184</v>
      </c>
      <c r="AP5571" s="106"/>
      <c r="AQ5571" s="106" t="s">
        <v>1031</v>
      </c>
      <c r="AR5571" s="106" t="s">
        <v>1020</v>
      </c>
      <c r="AS5571" s="106">
        <v>733038</v>
      </c>
    </row>
    <row r="5572" spans="40:45" x14ac:dyDescent="0.25">
      <c r="AN5572" s="106" t="s">
        <v>1192</v>
      </c>
      <c r="AO5572" s="106" t="s">
        <v>1184</v>
      </c>
      <c r="AP5572" s="106"/>
      <c r="AQ5572" s="106" t="s">
        <v>1032</v>
      </c>
      <c r="AR5572" s="106" t="s">
        <v>1020</v>
      </c>
      <c r="AS5572" s="106">
        <v>12</v>
      </c>
    </row>
    <row r="5573" spans="40:45" x14ac:dyDescent="0.25">
      <c r="AN5573" s="106" t="s">
        <v>1192</v>
      </c>
      <c r="AO5573" s="106" t="s">
        <v>1184</v>
      </c>
      <c r="AP5573" s="106"/>
      <c r="AQ5573" s="106" t="s">
        <v>1033</v>
      </c>
      <c r="AR5573" s="106" t="s">
        <v>1020</v>
      </c>
      <c r="AS5573" s="106">
        <v>2130114</v>
      </c>
    </row>
    <row r="5574" spans="40:45" x14ac:dyDescent="0.25">
      <c r="AN5574" s="106" t="s">
        <v>1192</v>
      </c>
      <c r="AO5574" s="106" t="s">
        <v>1184</v>
      </c>
      <c r="AP5574" s="106"/>
      <c r="AQ5574" s="106" t="s">
        <v>1034</v>
      </c>
      <c r="AR5574" s="106" t="s">
        <v>1020</v>
      </c>
      <c r="AS5574" s="106">
        <v>4189465</v>
      </c>
    </row>
    <row r="5575" spans="40:45" x14ac:dyDescent="0.25">
      <c r="AN5575" s="106" t="s">
        <v>1192</v>
      </c>
      <c r="AO5575" s="106" t="s">
        <v>1184</v>
      </c>
      <c r="AP5575" s="106"/>
      <c r="AQ5575" s="106" t="s">
        <v>1035</v>
      </c>
      <c r="AR5575" s="106" t="s">
        <v>1020</v>
      </c>
      <c r="AS5575" s="106">
        <v>8720994</v>
      </c>
    </row>
    <row r="5576" spans="40:45" x14ac:dyDescent="0.25">
      <c r="AN5576" s="106" t="s">
        <v>1192</v>
      </c>
      <c r="AO5576" s="106" t="s">
        <v>1184</v>
      </c>
      <c r="AP5576" s="106"/>
      <c r="AQ5576" s="106" t="s">
        <v>1036</v>
      </c>
      <c r="AR5576" s="106" t="s">
        <v>1020</v>
      </c>
      <c r="AS5576" s="106">
        <v>7917530</v>
      </c>
    </row>
    <row r="5577" spans="40:45" x14ac:dyDescent="0.25">
      <c r="AN5577" s="106" t="s">
        <v>1192</v>
      </c>
      <c r="AO5577" s="106" t="s">
        <v>1184</v>
      </c>
      <c r="AP5577" s="106"/>
      <c r="AQ5577" s="106" t="s">
        <v>1037</v>
      </c>
      <c r="AR5577" s="106" t="s">
        <v>1020</v>
      </c>
      <c r="AS5577" s="106">
        <v>26248144</v>
      </c>
    </row>
    <row r="5578" spans="40:45" x14ac:dyDescent="0.25">
      <c r="AN5578" s="106" t="s">
        <v>1192</v>
      </c>
      <c r="AO5578" s="106" t="s">
        <v>1184</v>
      </c>
      <c r="AP5578" s="106"/>
      <c r="AQ5578" s="106" t="s">
        <v>1038</v>
      </c>
      <c r="AR5578" s="106" t="s">
        <v>1020</v>
      </c>
      <c r="AS5578" s="106">
        <v>1660727</v>
      </c>
    </row>
    <row r="5579" spans="40:45" x14ac:dyDescent="0.25">
      <c r="AN5579" s="106" t="s">
        <v>1192</v>
      </c>
      <c r="AO5579" s="106"/>
      <c r="AP5579" s="106"/>
      <c r="AQ5579" s="106" t="s">
        <v>3</v>
      </c>
      <c r="AR5579" s="106" t="s">
        <v>1020</v>
      </c>
      <c r="AS5579" s="106">
        <v>62161724</v>
      </c>
    </row>
    <row r="5580" spans="40:45" x14ac:dyDescent="0.25">
      <c r="AN5580" s="106" t="s">
        <v>1193</v>
      </c>
      <c r="AO5580" s="106" t="s">
        <v>1184</v>
      </c>
      <c r="AP5580" s="106"/>
      <c r="AQ5580" s="106" t="s">
        <v>1030</v>
      </c>
      <c r="AR5580" s="106" t="s">
        <v>1020</v>
      </c>
      <c r="AS5580" s="106">
        <v>57173</v>
      </c>
    </row>
    <row r="5581" spans="40:45" x14ac:dyDescent="0.25">
      <c r="AN5581" s="106" t="s">
        <v>1193</v>
      </c>
      <c r="AO5581" s="106" t="s">
        <v>1184</v>
      </c>
      <c r="AP5581" s="106"/>
      <c r="AQ5581" s="106" t="s">
        <v>1031</v>
      </c>
      <c r="AR5581" s="106" t="s">
        <v>1020</v>
      </c>
      <c r="AS5581" s="106">
        <v>12637</v>
      </c>
    </row>
    <row r="5582" spans="40:45" x14ac:dyDescent="0.25">
      <c r="AN5582" s="106" t="s">
        <v>1193</v>
      </c>
      <c r="AO5582" s="106" t="s">
        <v>1184</v>
      </c>
      <c r="AP5582" s="106"/>
      <c r="AQ5582" s="106" t="s">
        <v>1032</v>
      </c>
      <c r="AR5582" s="106" t="s">
        <v>1020</v>
      </c>
      <c r="AS5582" s="106">
        <v>1026</v>
      </c>
    </row>
    <row r="5583" spans="40:45" x14ac:dyDescent="0.25">
      <c r="AN5583" s="106" t="s">
        <v>1193</v>
      </c>
      <c r="AO5583" s="106" t="s">
        <v>1184</v>
      </c>
      <c r="AP5583" s="106"/>
      <c r="AQ5583" s="106" t="s">
        <v>1033</v>
      </c>
      <c r="AR5583" s="106" t="s">
        <v>1020</v>
      </c>
      <c r="AS5583" s="106">
        <v>8031</v>
      </c>
    </row>
    <row r="5584" spans="40:45" x14ac:dyDescent="0.25">
      <c r="AN5584" s="106" t="s">
        <v>1193</v>
      </c>
      <c r="AO5584" s="106" t="s">
        <v>1184</v>
      </c>
      <c r="AP5584" s="106"/>
      <c r="AQ5584" s="106" t="s">
        <v>1034</v>
      </c>
      <c r="AR5584" s="106" t="s">
        <v>1020</v>
      </c>
      <c r="AS5584" s="106">
        <v>22</v>
      </c>
    </row>
    <row r="5585" spans="40:45" x14ac:dyDescent="0.25">
      <c r="AN5585" s="106" t="s">
        <v>1193</v>
      </c>
      <c r="AO5585" s="106" t="s">
        <v>1184</v>
      </c>
      <c r="AP5585" s="106"/>
      <c r="AQ5585" s="106" t="s">
        <v>1035</v>
      </c>
      <c r="AR5585" s="106" t="s">
        <v>1020</v>
      </c>
      <c r="AS5585" s="106">
        <v>15</v>
      </c>
    </row>
    <row r="5586" spans="40:45" x14ac:dyDescent="0.25">
      <c r="AN5586" s="106" t="s">
        <v>1193</v>
      </c>
      <c r="AO5586" s="106" t="s">
        <v>1184</v>
      </c>
      <c r="AP5586" s="106"/>
      <c r="AQ5586" s="106" t="s">
        <v>1036</v>
      </c>
      <c r="AR5586" s="106" t="s">
        <v>1020</v>
      </c>
      <c r="AS5586" s="106"/>
    </row>
    <row r="5587" spans="40:45" x14ac:dyDescent="0.25">
      <c r="AN5587" s="106" t="s">
        <v>1193</v>
      </c>
      <c r="AO5587" s="106" t="s">
        <v>1184</v>
      </c>
      <c r="AP5587" s="106"/>
      <c r="AQ5587" s="106" t="s">
        <v>1037</v>
      </c>
      <c r="AR5587" s="106" t="s">
        <v>1020</v>
      </c>
      <c r="AS5587" s="106">
        <v>1</v>
      </c>
    </row>
    <row r="5588" spans="40:45" x14ac:dyDescent="0.25">
      <c r="AN5588" s="106" t="s">
        <v>1193</v>
      </c>
      <c r="AO5588" s="106" t="s">
        <v>1184</v>
      </c>
      <c r="AP5588" s="106"/>
      <c r="AQ5588" s="106" t="s">
        <v>1038</v>
      </c>
      <c r="AR5588" s="106" t="s">
        <v>1020</v>
      </c>
      <c r="AS5588" s="106">
        <v>16383</v>
      </c>
    </row>
    <row r="5589" spans="40:45" x14ac:dyDescent="0.25">
      <c r="AN5589" s="106" t="s">
        <v>1193</v>
      </c>
      <c r="AO5589" s="106"/>
      <c r="AP5589" s="106"/>
      <c r="AQ5589" s="106" t="s">
        <v>3</v>
      </c>
      <c r="AR5589" s="106" t="s">
        <v>1020</v>
      </c>
      <c r="AS5589" s="106">
        <v>95289</v>
      </c>
    </row>
    <row r="5590" spans="40:45" x14ac:dyDescent="0.25">
      <c r="AN5590" s="106" t="s">
        <v>1185</v>
      </c>
      <c r="AO5590" s="106" t="s">
        <v>1040</v>
      </c>
      <c r="AP5590" s="106"/>
      <c r="AQ5590" s="106" t="s">
        <v>1030</v>
      </c>
      <c r="AR5590" s="106" t="s">
        <v>1020</v>
      </c>
      <c r="AS5590" s="106">
        <v>337393</v>
      </c>
    </row>
    <row r="5591" spans="40:45" x14ac:dyDescent="0.25">
      <c r="AN5591" s="106" t="s">
        <v>1185</v>
      </c>
      <c r="AO5591" s="106" t="s">
        <v>1040</v>
      </c>
      <c r="AP5591" s="106"/>
      <c r="AQ5591" s="106" t="s">
        <v>1031</v>
      </c>
      <c r="AR5591" s="106" t="s">
        <v>1020</v>
      </c>
      <c r="AS5591" s="106">
        <v>264332</v>
      </c>
    </row>
    <row r="5592" spans="40:45" x14ac:dyDescent="0.25">
      <c r="AN5592" s="106" t="s">
        <v>1185</v>
      </c>
      <c r="AO5592" s="106" t="s">
        <v>1040</v>
      </c>
      <c r="AP5592" s="106"/>
      <c r="AQ5592" s="106" t="s">
        <v>1032</v>
      </c>
      <c r="AR5592" s="106" t="s">
        <v>1020</v>
      </c>
      <c r="AS5592" s="106">
        <v>165344</v>
      </c>
    </row>
    <row r="5593" spans="40:45" x14ac:dyDescent="0.25">
      <c r="AN5593" s="106" t="s">
        <v>1185</v>
      </c>
      <c r="AO5593" s="106" t="s">
        <v>1040</v>
      </c>
      <c r="AP5593" s="106"/>
      <c r="AQ5593" s="106" t="s">
        <v>1033</v>
      </c>
      <c r="AR5593" s="106" t="s">
        <v>1020</v>
      </c>
      <c r="AS5593" s="106">
        <v>936125</v>
      </c>
    </row>
    <row r="5594" spans="40:45" x14ac:dyDescent="0.25">
      <c r="AN5594" s="106" t="s">
        <v>1185</v>
      </c>
      <c r="AO5594" s="106" t="s">
        <v>1040</v>
      </c>
      <c r="AP5594" s="106"/>
      <c r="AQ5594" s="106" t="s">
        <v>1034</v>
      </c>
      <c r="AR5594" s="106" t="s">
        <v>1020</v>
      </c>
      <c r="AS5594" s="106">
        <v>191194</v>
      </c>
    </row>
    <row r="5595" spans="40:45" x14ac:dyDescent="0.25">
      <c r="AN5595" s="106" t="s">
        <v>1185</v>
      </c>
      <c r="AO5595" s="106" t="s">
        <v>1040</v>
      </c>
      <c r="AP5595" s="106"/>
      <c r="AQ5595" s="106" t="s">
        <v>1035</v>
      </c>
      <c r="AR5595" s="106" t="s">
        <v>1020</v>
      </c>
      <c r="AS5595" s="106">
        <v>447773</v>
      </c>
    </row>
    <row r="5596" spans="40:45" x14ac:dyDescent="0.25">
      <c r="AN5596" s="106" t="s">
        <v>1185</v>
      </c>
      <c r="AO5596" s="106" t="s">
        <v>1040</v>
      </c>
      <c r="AP5596" s="106"/>
      <c r="AQ5596" s="106" t="s">
        <v>1036</v>
      </c>
      <c r="AR5596" s="106" t="s">
        <v>1020</v>
      </c>
      <c r="AS5596" s="106">
        <v>673771</v>
      </c>
    </row>
    <row r="5597" spans="40:45" x14ac:dyDescent="0.25">
      <c r="AN5597" s="106" t="s">
        <v>1185</v>
      </c>
      <c r="AO5597" s="106" t="s">
        <v>1040</v>
      </c>
      <c r="AP5597" s="106"/>
      <c r="AQ5597" s="106" t="s">
        <v>1037</v>
      </c>
      <c r="AR5597" s="106" t="s">
        <v>1020</v>
      </c>
      <c r="AS5597" s="106">
        <v>376625</v>
      </c>
    </row>
    <row r="5598" spans="40:45" x14ac:dyDescent="0.25">
      <c r="AN5598" s="106" t="s">
        <v>1185</v>
      </c>
      <c r="AO5598" s="106" t="s">
        <v>1040</v>
      </c>
      <c r="AP5598" s="106"/>
      <c r="AQ5598" s="106" t="s">
        <v>1038</v>
      </c>
      <c r="AR5598" s="106" t="s">
        <v>1020</v>
      </c>
      <c r="AS5598" s="106">
        <v>118708</v>
      </c>
    </row>
    <row r="5599" spans="40:45" x14ac:dyDescent="0.25">
      <c r="AN5599" s="106" t="s">
        <v>1185</v>
      </c>
      <c r="AO5599" s="106"/>
      <c r="AP5599" s="106"/>
      <c r="AQ5599" s="106" t="s">
        <v>3</v>
      </c>
      <c r="AR5599" s="106" t="s">
        <v>1020</v>
      </c>
      <c r="AS5599" s="106">
        <v>3511264</v>
      </c>
    </row>
    <row r="5600" spans="40:45" x14ac:dyDescent="0.25">
      <c r="AN5600" s="106" t="s">
        <v>1185</v>
      </c>
      <c r="AO5600" s="106" t="s">
        <v>1194</v>
      </c>
      <c r="AP5600" s="106"/>
      <c r="AQ5600" s="106" t="s">
        <v>1030</v>
      </c>
      <c r="AR5600" s="106" t="s">
        <v>1020</v>
      </c>
      <c r="AS5600" s="106">
        <v>17662</v>
      </c>
    </row>
    <row r="5601" spans="40:45" x14ac:dyDescent="0.25">
      <c r="AN5601" s="106" t="s">
        <v>1185</v>
      </c>
      <c r="AO5601" s="106" t="s">
        <v>1194</v>
      </c>
      <c r="AP5601" s="106"/>
      <c r="AQ5601" s="106" t="s">
        <v>1031</v>
      </c>
      <c r="AR5601" s="106" t="s">
        <v>1020</v>
      </c>
      <c r="AS5601" s="106">
        <v>102281</v>
      </c>
    </row>
    <row r="5602" spans="40:45" x14ac:dyDescent="0.25">
      <c r="AN5602" s="106" t="s">
        <v>1185</v>
      </c>
      <c r="AO5602" s="106" t="s">
        <v>1194</v>
      </c>
      <c r="AP5602" s="106"/>
      <c r="AQ5602" s="106" t="s">
        <v>1032</v>
      </c>
      <c r="AR5602" s="106" t="s">
        <v>1020</v>
      </c>
      <c r="AS5602" s="106">
        <v>125451</v>
      </c>
    </row>
    <row r="5603" spans="40:45" x14ac:dyDescent="0.25">
      <c r="AN5603" s="106" t="s">
        <v>1185</v>
      </c>
      <c r="AO5603" s="106" t="s">
        <v>1194</v>
      </c>
      <c r="AP5603" s="106"/>
      <c r="AQ5603" s="106" t="s">
        <v>1033</v>
      </c>
      <c r="AR5603" s="106" t="s">
        <v>1020</v>
      </c>
      <c r="AS5603" s="106">
        <v>675328</v>
      </c>
    </row>
    <row r="5604" spans="40:45" x14ac:dyDescent="0.25">
      <c r="AN5604" s="106" t="s">
        <v>1185</v>
      </c>
      <c r="AO5604" s="106" t="s">
        <v>1194</v>
      </c>
      <c r="AP5604" s="106"/>
      <c r="AQ5604" s="106" t="s">
        <v>1034</v>
      </c>
      <c r="AR5604" s="106" t="s">
        <v>1020</v>
      </c>
      <c r="AS5604" s="106">
        <v>78279</v>
      </c>
    </row>
    <row r="5605" spans="40:45" x14ac:dyDescent="0.25">
      <c r="AN5605" s="106" t="s">
        <v>1185</v>
      </c>
      <c r="AO5605" s="106" t="s">
        <v>1194</v>
      </c>
      <c r="AP5605" s="106"/>
      <c r="AQ5605" s="106" t="s">
        <v>1035</v>
      </c>
      <c r="AR5605" s="106" t="s">
        <v>1020</v>
      </c>
      <c r="AS5605" s="106">
        <v>120589</v>
      </c>
    </row>
    <row r="5606" spans="40:45" x14ac:dyDescent="0.25">
      <c r="AN5606" s="106" t="s">
        <v>1185</v>
      </c>
      <c r="AO5606" s="106" t="s">
        <v>1194</v>
      </c>
      <c r="AP5606" s="106"/>
      <c r="AQ5606" s="106" t="s">
        <v>1036</v>
      </c>
      <c r="AR5606" s="106" t="s">
        <v>1020</v>
      </c>
      <c r="AS5606" s="106">
        <v>201632</v>
      </c>
    </row>
    <row r="5607" spans="40:45" x14ac:dyDescent="0.25">
      <c r="AN5607" s="106" t="s">
        <v>1185</v>
      </c>
      <c r="AO5607" s="106" t="s">
        <v>1194</v>
      </c>
      <c r="AP5607" s="106"/>
      <c r="AQ5607" s="106" t="s">
        <v>1037</v>
      </c>
      <c r="AR5607" s="106" t="s">
        <v>1020</v>
      </c>
      <c r="AS5607" s="106">
        <v>301430</v>
      </c>
    </row>
    <row r="5608" spans="40:45" x14ac:dyDescent="0.25">
      <c r="AN5608" s="106" t="s">
        <v>1185</v>
      </c>
      <c r="AO5608" s="106" t="s">
        <v>1194</v>
      </c>
      <c r="AP5608" s="106"/>
      <c r="AQ5608" s="106" t="s">
        <v>1038</v>
      </c>
      <c r="AR5608" s="106" t="s">
        <v>1020</v>
      </c>
      <c r="AS5608" s="106">
        <v>71942</v>
      </c>
    </row>
    <row r="5609" spans="40:45" x14ac:dyDescent="0.25">
      <c r="AN5609" s="106" t="s">
        <v>1185</v>
      </c>
      <c r="AO5609" s="106"/>
      <c r="AP5609" s="106"/>
      <c r="AQ5609" s="106" t="s">
        <v>3</v>
      </c>
      <c r="AR5609" s="106" t="s">
        <v>1020</v>
      </c>
      <c r="AS5609" s="106">
        <v>1694593</v>
      </c>
    </row>
    <row r="5610" spans="40:45" x14ac:dyDescent="0.25">
      <c r="AN5610" s="106" t="s">
        <v>1185</v>
      </c>
      <c r="AO5610" s="106" t="s">
        <v>1195</v>
      </c>
      <c r="AP5610" s="106"/>
      <c r="AQ5610" s="106" t="s">
        <v>1030</v>
      </c>
      <c r="AR5610" s="106" t="s">
        <v>1020</v>
      </c>
      <c r="AS5610" s="106">
        <v>3945</v>
      </c>
    </row>
    <row r="5611" spans="40:45" x14ac:dyDescent="0.25">
      <c r="AN5611" s="106" t="s">
        <v>1185</v>
      </c>
      <c r="AO5611" s="106" t="s">
        <v>1195</v>
      </c>
      <c r="AP5611" s="106"/>
      <c r="AQ5611" s="106" t="s">
        <v>1031</v>
      </c>
      <c r="AR5611" s="106" t="s">
        <v>1020</v>
      </c>
      <c r="AS5611" s="106">
        <v>18218</v>
      </c>
    </row>
    <row r="5612" spans="40:45" x14ac:dyDescent="0.25">
      <c r="AN5612" s="106" t="s">
        <v>1185</v>
      </c>
      <c r="AO5612" s="106" t="s">
        <v>1195</v>
      </c>
      <c r="AP5612" s="106"/>
      <c r="AQ5612" s="106" t="s">
        <v>1032</v>
      </c>
      <c r="AR5612" s="106" t="s">
        <v>1020</v>
      </c>
      <c r="AS5612" s="106">
        <v>2618</v>
      </c>
    </row>
    <row r="5613" spans="40:45" x14ac:dyDescent="0.25">
      <c r="AN5613" s="106" t="s">
        <v>1185</v>
      </c>
      <c r="AO5613" s="106" t="s">
        <v>1195</v>
      </c>
      <c r="AP5613" s="106"/>
      <c r="AQ5613" s="106" t="s">
        <v>1033</v>
      </c>
      <c r="AR5613" s="106" t="s">
        <v>1020</v>
      </c>
      <c r="AS5613" s="106">
        <v>39940</v>
      </c>
    </row>
    <row r="5614" spans="40:45" x14ac:dyDescent="0.25">
      <c r="AN5614" s="106" t="s">
        <v>1185</v>
      </c>
      <c r="AO5614" s="106" t="s">
        <v>1195</v>
      </c>
      <c r="AP5614" s="106"/>
      <c r="AQ5614" s="106" t="s">
        <v>1034</v>
      </c>
      <c r="AR5614" s="106" t="s">
        <v>1020</v>
      </c>
      <c r="AS5614" s="106">
        <v>25344</v>
      </c>
    </row>
    <row r="5615" spans="40:45" x14ac:dyDescent="0.25">
      <c r="AN5615" s="106" t="s">
        <v>1185</v>
      </c>
      <c r="AO5615" s="106" t="s">
        <v>1195</v>
      </c>
      <c r="AP5615" s="106"/>
      <c r="AQ5615" s="106" t="s">
        <v>1035</v>
      </c>
      <c r="AR5615" s="106" t="s">
        <v>1020</v>
      </c>
      <c r="AS5615" s="106">
        <v>178821</v>
      </c>
    </row>
    <row r="5616" spans="40:45" x14ac:dyDescent="0.25">
      <c r="AN5616" s="106" t="s">
        <v>1185</v>
      </c>
      <c r="AO5616" s="106" t="s">
        <v>1195</v>
      </c>
      <c r="AP5616" s="106"/>
      <c r="AQ5616" s="106" t="s">
        <v>1036</v>
      </c>
      <c r="AR5616" s="106" t="s">
        <v>1020</v>
      </c>
      <c r="AS5616" s="106">
        <v>21459</v>
      </c>
    </row>
    <row r="5617" spans="40:45" x14ac:dyDescent="0.25">
      <c r="AN5617" s="106" t="s">
        <v>1185</v>
      </c>
      <c r="AO5617" s="106" t="s">
        <v>1195</v>
      </c>
      <c r="AP5617" s="106"/>
      <c r="AQ5617" s="106" t="s">
        <v>1037</v>
      </c>
      <c r="AR5617" s="106" t="s">
        <v>1020</v>
      </c>
      <c r="AS5617" s="106">
        <v>18845</v>
      </c>
    </row>
    <row r="5618" spans="40:45" x14ac:dyDescent="0.25">
      <c r="AN5618" s="106" t="s">
        <v>1185</v>
      </c>
      <c r="AO5618" s="106" t="s">
        <v>1195</v>
      </c>
      <c r="AP5618" s="106"/>
      <c r="AQ5618" s="106" t="s">
        <v>1038</v>
      </c>
      <c r="AR5618" s="106" t="s">
        <v>1020</v>
      </c>
      <c r="AS5618" s="106">
        <v>20759</v>
      </c>
    </row>
    <row r="5619" spans="40:45" x14ac:dyDescent="0.25">
      <c r="AN5619" s="106" t="s">
        <v>1185</v>
      </c>
      <c r="AO5619" s="106"/>
      <c r="AP5619" s="106"/>
      <c r="AQ5619" s="106" t="s">
        <v>3</v>
      </c>
      <c r="AR5619" s="106" t="s">
        <v>1020</v>
      </c>
      <c r="AS5619" s="106">
        <v>329949</v>
      </c>
    </row>
    <row r="5620" spans="40:45" x14ac:dyDescent="0.25">
      <c r="AN5620" s="106" t="s">
        <v>1185</v>
      </c>
      <c r="AO5620" s="106" t="s">
        <v>1196</v>
      </c>
      <c r="AP5620" s="106"/>
      <c r="AQ5620" s="106" t="s">
        <v>1030</v>
      </c>
      <c r="AR5620" s="106" t="s">
        <v>1020</v>
      </c>
      <c r="AS5620" s="106">
        <v>275000</v>
      </c>
    </row>
    <row r="5621" spans="40:45" x14ac:dyDescent="0.25">
      <c r="AN5621" s="106" t="s">
        <v>1185</v>
      </c>
      <c r="AO5621" s="106" t="s">
        <v>1196</v>
      </c>
      <c r="AP5621" s="106"/>
      <c r="AQ5621" s="106" t="s">
        <v>1031</v>
      </c>
      <c r="AR5621" s="106" t="s">
        <v>1020</v>
      </c>
      <c r="AS5621" s="106">
        <v>43435</v>
      </c>
    </row>
    <row r="5622" spans="40:45" x14ac:dyDescent="0.25">
      <c r="AN5622" s="106" t="s">
        <v>1185</v>
      </c>
      <c r="AO5622" s="106" t="s">
        <v>1196</v>
      </c>
      <c r="AP5622" s="106"/>
      <c r="AQ5622" s="106" t="s">
        <v>1032</v>
      </c>
      <c r="AR5622" s="106" t="s">
        <v>1020</v>
      </c>
      <c r="AS5622" s="106">
        <v>1916</v>
      </c>
    </row>
    <row r="5623" spans="40:45" x14ac:dyDescent="0.25">
      <c r="AN5623" s="106" t="s">
        <v>1185</v>
      </c>
      <c r="AO5623" s="106" t="s">
        <v>1196</v>
      </c>
      <c r="AP5623" s="106"/>
      <c r="AQ5623" s="106" t="s">
        <v>1033</v>
      </c>
      <c r="AR5623" s="106" t="s">
        <v>1020</v>
      </c>
      <c r="AS5623" s="106">
        <v>24538</v>
      </c>
    </row>
    <row r="5624" spans="40:45" x14ac:dyDescent="0.25">
      <c r="AN5624" s="106" t="s">
        <v>1185</v>
      </c>
      <c r="AO5624" s="106" t="s">
        <v>1196</v>
      </c>
      <c r="AP5624" s="106"/>
      <c r="AQ5624" s="106" t="s">
        <v>1034</v>
      </c>
      <c r="AR5624" s="106" t="s">
        <v>1020</v>
      </c>
      <c r="AS5624" s="106">
        <v>5116</v>
      </c>
    </row>
    <row r="5625" spans="40:45" x14ac:dyDescent="0.25">
      <c r="AN5625" s="106" t="s">
        <v>1185</v>
      </c>
      <c r="AO5625" s="106" t="s">
        <v>1196</v>
      </c>
      <c r="AP5625" s="106"/>
      <c r="AQ5625" s="106" t="s">
        <v>1035</v>
      </c>
      <c r="AR5625" s="106" t="s">
        <v>1020</v>
      </c>
      <c r="AS5625" s="106">
        <v>14758</v>
      </c>
    </row>
    <row r="5626" spans="40:45" x14ac:dyDescent="0.25">
      <c r="AN5626" s="106" t="s">
        <v>1185</v>
      </c>
      <c r="AO5626" s="106" t="s">
        <v>1196</v>
      </c>
      <c r="AP5626" s="106"/>
      <c r="AQ5626" s="106" t="s">
        <v>1036</v>
      </c>
      <c r="AR5626" s="106" t="s">
        <v>1020</v>
      </c>
      <c r="AS5626" s="106">
        <v>356</v>
      </c>
    </row>
    <row r="5627" spans="40:45" x14ac:dyDescent="0.25">
      <c r="AN5627" s="106" t="s">
        <v>1185</v>
      </c>
      <c r="AO5627" s="106" t="s">
        <v>1196</v>
      </c>
      <c r="AP5627" s="106"/>
      <c r="AQ5627" s="106" t="s">
        <v>1037</v>
      </c>
      <c r="AR5627" s="106" t="s">
        <v>1020</v>
      </c>
      <c r="AS5627" s="106">
        <v>6499</v>
      </c>
    </row>
    <row r="5628" spans="40:45" x14ac:dyDescent="0.25">
      <c r="AN5628" s="106" t="s">
        <v>1185</v>
      </c>
      <c r="AO5628" s="106" t="s">
        <v>1196</v>
      </c>
      <c r="AP5628" s="106"/>
      <c r="AQ5628" s="106" t="s">
        <v>1038</v>
      </c>
      <c r="AR5628" s="106" t="s">
        <v>1020</v>
      </c>
      <c r="AS5628" s="106">
        <v>3482</v>
      </c>
    </row>
    <row r="5629" spans="40:45" x14ac:dyDescent="0.25">
      <c r="AN5629" s="106" t="s">
        <v>1185</v>
      </c>
      <c r="AO5629" s="106"/>
      <c r="AP5629" s="106"/>
      <c r="AQ5629" s="106" t="s">
        <v>3</v>
      </c>
      <c r="AR5629" s="106" t="s">
        <v>1020</v>
      </c>
      <c r="AS5629" s="106">
        <v>375101</v>
      </c>
    </row>
    <row r="5630" spans="40:45" x14ac:dyDescent="0.25">
      <c r="AN5630" s="106" t="s">
        <v>1185</v>
      </c>
      <c r="AO5630" s="106" t="s">
        <v>1197</v>
      </c>
      <c r="AP5630" s="106"/>
      <c r="AQ5630" s="106" t="s">
        <v>1030</v>
      </c>
      <c r="AR5630" s="106" t="s">
        <v>1020</v>
      </c>
      <c r="AS5630" s="106">
        <v>28294</v>
      </c>
    </row>
    <row r="5631" spans="40:45" x14ac:dyDescent="0.25">
      <c r="AN5631" s="106" t="s">
        <v>1185</v>
      </c>
      <c r="AO5631" s="106" t="s">
        <v>1197</v>
      </c>
      <c r="AP5631" s="106"/>
      <c r="AQ5631" s="106" t="s">
        <v>1031</v>
      </c>
      <c r="AR5631" s="106" t="s">
        <v>1020</v>
      </c>
      <c r="AS5631" s="106">
        <v>6480</v>
      </c>
    </row>
    <row r="5632" spans="40:45" x14ac:dyDescent="0.25">
      <c r="AN5632" s="106" t="s">
        <v>1185</v>
      </c>
      <c r="AO5632" s="106" t="s">
        <v>1197</v>
      </c>
      <c r="AP5632" s="106"/>
      <c r="AQ5632" s="106" t="s">
        <v>1032</v>
      </c>
      <c r="AR5632" s="106" t="s">
        <v>1020</v>
      </c>
      <c r="AS5632" s="106">
        <v>2691</v>
      </c>
    </row>
    <row r="5633" spans="40:45" x14ac:dyDescent="0.25">
      <c r="AN5633" s="106" t="s">
        <v>1185</v>
      </c>
      <c r="AO5633" s="106" t="s">
        <v>1197</v>
      </c>
      <c r="AP5633" s="106"/>
      <c r="AQ5633" s="106" t="s">
        <v>1033</v>
      </c>
      <c r="AR5633" s="106" t="s">
        <v>1020</v>
      </c>
      <c r="AS5633" s="106">
        <v>24014</v>
      </c>
    </row>
    <row r="5634" spans="40:45" x14ac:dyDescent="0.25">
      <c r="AN5634" s="106" t="s">
        <v>1185</v>
      </c>
      <c r="AO5634" s="106" t="s">
        <v>1197</v>
      </c>
      <c r="AP5634" s="106"/>
      <c r="AQ5634" s="106" t="s">
        <v>1034</v>
      </c>
      <c r="AR5634" s="106" t="s">
        <v>1020</v>
      </c>
      <c r="AS5634" s="106">
        <v>41020</v>
      </c>
    </row>
    <row r="5635" spans="40:45" x14ac:dyDescent="0.25">
      <c r="AN5635" s="106" t="s">
        <v>1185</v>
      </c>
      <c r="AO5635" s="106" t="s">
        <v>1197</v>
      </c>
      <c r="AP5635" s="106"/>
      <c r="AQ5635" s="106" t="s">
        <v>1035</v>
      </c>
      <c r="AR5635" s="106" t="s">
        <v>1020</v>
      </c>
      <c r="AS5635" s="106">
        <v>73020</v>
      </c>
    </row>
    <row r="5636" spans="40:45" x14ac:dyDescent="0.25">
      <c r="AN5636" s="106" t="s">
        <v>1185</v>
      </c>
      <c r="AO5636" s="106" t="s">
        <v>1197</v>
      </c>
      <c r="AP5636" s="106"/>
      <c r="AQ5636" s="106" t="s">
        <v>1036</v>
      </c>
      <c r="AR5636" s="106" t="s">
        <v>1020</v>
      </c>
      <c r="AS5636" s="106">
        <v>229067</v>
      </c>
    </row>
    <row r="5637" spans="40:45" x14ac:dyDescent="0.25">
      <c r="AN5637" s="106" t="s">
        <v>1185</v>
      </c>
      <c r="AO5637" s="106" t="s">
        <v>1197</v>
      </c>
      <c r="AP5637" s="106"/>
      <c r="AQ5637" s="106" t="s">
        <v>1037</v>
      </c>
      <c r="AR5637" s="106" t="s">
        <v>1020</v>
      </c>
      <c r="AS5637" s="106">
        <v>7243</v>
      </c>
    </row>
    <row r="5638" spans="40:45" x14ac:dyDescent="0.25">
      <c r="AN5638" s="106" t="s">
        <v>1185</v>
      </c>
      <c r="AO5638" s="106" t="s">
        <v>1197</v>
      </c>
      <c r="AP5638" s="106"/>
      <c r="AQ5638" s="106" t="s">
        <v>1038</v>
      </c>
      <c r="AR5638" s="106" t="s">
        <v>1020</v>
      </c>
      <c r="AS5638" s="106">
        <v>13291</v>
      </c>
    </row>
    <row r="5639" spans="40:45" x14ac:dyDescent="0.25">
      <c r="AN5639" s="106" t="s">
        <v>1185</v>
      </c>
      <c r="AO5639" s="106"/>
      <c r="AP5639" s="106"/>
      <c r="AQ5639" s="106" t="s">
        <v>3</v>
      </c>
      <c r="AR5639" s="106" t="s">
        <v>1020</v>
      </c>
      <c r="AS5639" s="106">
        <v>425118</v>
      </c>
    </row>
    <row r="5640" spans="40:45" x14ac:dyDescent="0.25">
      <c r="AN5640" s="106" t="s">
        <v>1185</v>
      </c>
      <c r="AO5640" s="106" t="s">
        <v>1198</v>
      </c>
      <c r="AP5640" s="106"/>
      <c r="AQ5640" s="106" t="s">
        <v>1030</v>
      </c>
      <c r="AR5640" s="106" t="s">
        <v>1020</v>
      </c>
      <c r="AS5640" s="106">
        <v>2252</v>
      </c>
    </row>
    <row r="5641" spans="40:45" x14ac:dyDescent="0.25">
      <c r="AN5641" s="106" t="s">
        <v>1185</v>
      </c>
      <c r="AO5641" s="106" t="s">
        <v>1198</v>
      </c>
      <c r="AP5641" s="106"/>
      <c r="AQ5641" s="106" t="s">
        <v>1031</v>
      </c>
      <c r="AR5641" s="106" t="s">
        <v>1020</v>
      </c>
      <c r="AS5641" s="106">
        <v>32302</v>
      </c>
    </row>
    <row r="5642" spans="40:45" x14ac:dyDescent="0.25">
      <c r="AN5642" s="106" t="s">
        <v>1185</v>
      </c>
      <c r="AO5642" s="106" t="s">
        <v>1198</v>
      </c>
      <c r="AP5642" s="106"/>
      <c r="AQ5642" s="106" t="s">
        <v>1032</v>
      </c>
      <c r="AR5642" s="106" t="s">
        <v>1020</v>
      </c>
      <c r="AS5642" s="106">
        <v>20533</v>
      </c>
    </row>
    <row r="5643" spans="40:45" x14ac:dyDescent="0.25">
      <c r="AN5643" s="106" t="s">
        <v>1185</v>
      </c>
      <c r="AO5643" s="106" t="s">
        <v>1198</v>
      </c>
      <c r="AP5643" s="106"/>
      <c r="AQ5643" s="106" t="s">
        <v>1033</v>
      </c>
      <c r="AR5643" s="106" t="s">
        <v>1020</v>
      </c>
      <c r="AS5643" s="106">
        <v>51428</v>
      </c>
    </row>
    <row r="5644" spans="40:45" x14ac:dyDescent="0.25">
      <c r="AN5644" s="106" t="s">
        <v>1185</v>
      </c>
      <c r="AO5644" s="106" t="s">
        <v>1198</v>
      </c>
      <c r="AP5644" s="106"/>
      <c r="AQ5644" s="106" t="s">
        <v>1034</v>
      </c>
      <c r="AR5644" s="106" t="s">
        <v>1020</v>
      </c>
      <c r="AS5644" s="106">
        <v>17012</v>
      </c>
    </row>
    <row r="5645" spans="40:45" x14ac:dyDescent="0.25">
      <c r="AN5645" s="106" t="s">
        <v>1185</v>
      </c>
      <c r="AO5645" s="106" t="s">
        <v>1198</v>
      </c>
      <c r="AP5645" s="106"/>
      <c r="AQ5645" s="106" t="s">
        <v>1035</v>
      </c>
      <c r="AR5645" s="106" t="s">
        <v>1020</v>
      </c>
      <c r="AS5645" s="106">
        <v>29347</v>
      </c>
    </row>
    <row r="5646" spans="40:45" x14ac:dyDescent="0.25">
      <c r="AN5646" s="106" t="s">
        <v>1185</v>
      </c>
      <c r="AO5646" s="106" t="s">
        <v>1198</v>
      </c>
      <c r="AP5646" s="106"/>
      <c r="AQ5646" s="106" t="s">
        <v>1036</v>
      </c>
      <c r="AR5646" s="106" t="s">
        <v>1020</v>
      </c>
      <c r="AS5646" s="106">
        <v>13955</v>
      </c>
    </row>
    <row r="5647" spans="40:45" x14ac:dyDescent="0.25">
      <c r="AN5647" s="106" t="s">
        <v>1185</v>
      </c>
      <c r="AO5647" s="106" t="s">
        <v>1198</v>
      </c>
      <c r="AP5647" s="106"/>
      <c r="AQ5647" s="106" t="s">
        <v>1037</v>
      </c>
      <c r="AR5647" s="106" t="s">
        <v>1020</v>
      </c>
      <c r="AS5647" s="106">
        <v>24299</v>
      </c>
    </row>
    <row r="5648" spans="40:45" x14ac:dyDescent="0.25">
      <c r="AN5648" s="106" t="s">
        <v>1185</v>
      </c>
      <c r="AO5648" s="106" t="s">
        <v>1198</v>
      </c>
      <c r="AP5648" s="106"/>
      <c r="AQ5648" s="106" t="s">
        <v>1038</v>
      </c>
      <c r="AR5648" s="106" t="s">
        <v>1020</v>
      </c>
      <c r="AS5648" s="106">
        <v>4265</v>
      </c>
    </row>
    <row r="5649" spans="40:45" x14ac:dyDescent="0.25">
      <c r="AN5649" s="106" t="s">
        <v>1185</v>
      </c>
      <c r="AO5649" s="106"/>
      <c r="AP5649" s="106"/>
      <c r="AQ5649" s="106" t="s">
        <v>3</v>
      </c>
      <c r="AR5649" s="106" t="s">
        <v>1020</v>
      </c>
      <c r="AS5649" s="106">
        <v>195393</v>
      </c>
    </row>
    <row r="5650" spans="40:45" x14ac:dyDescent="0.25">
      <c r="AN5650" s="106" t="s">
        <v>1185</v>
      </c>
      <c r="AO5650" s="106" t="s">
        <v>1199</v>
      </c>
      <c r="AP5650" s="106"/>
      <c r="AQ5650" s="106" t="s">
        <v>1030</v>
      </c>
      <c r="AR5650" s="106" t="s">
        <v>1020</v>
      </c>
      <c r="AS5650" s="106">
        <v>9745</v>
      </c>
    </row>
    <row r="5651" spans="40:45" x14ac:dyDescent="0.25">
      <c r="AN5651" s="106" t="s">
        <v>1185</v>
      </c>
      <c r="AO5651" s="106" t="s">
        <v>1199</v>
      </c>
      <c r="AP5651" s="106"/>
      <c r="AQ5651" s="106" t="s">
        <v>1031</v>
      </c>
      <c r="AR5651" s="106" t="s">
        <v>1020</v>
      </c>
      <c r="AS5651" s="106">
        <v>57439</v>
      </c>
    </row>
    <row r="5652" spans="40:45" x14ac:dyDescent="0.25">
      <c r="AN5652" s="106" t="s">
        <v>1185</v>
      </c>
      <c r="AO5652" s="106" t="s">
        <v>1199</v>
      </c>
      <c r="AP5652" s="106"/>
      <c r="AQ5652" s="106" t="s">
        <v>1032</v>
      </c>
      <c r="AR5652" s="106" t="s">
        <v>1020</v>
      </c>
      <c r="AS5652" s="106">
        <v>10713</v>
      </c>
    </row>
    <row r="5653" spans="40:45" x14ac:dyDescent="0.25">
      <c r="AN5653" s="106" t="s">
        <v>1185</v>
      </c>
      <c r="AO5653" s="106" t="s">
        <v>1199</v>
      </c>
      <c r="AP5653" s="106"/>
      <c r="AQ5653" s="106" t="s">
        <v>1033</v>
      </c>
      <c r="AR5653" s="106" t="s">
        <v>1020</v>
      </c>
      <c r="AS5653" s="106">
        <v>114429</v>
      </c>
    </row>
    <row r="5654" spans="40:45" x14ac:dyDescent="0.25">
      <c r="AN5654" s="106" t="s">
        <v>1185</v>
      </c>
      <c r="AO5654" s="106" t="s">
        <v>1199</v>
      </c>
      <c r="AP5654" s="106"/>
      <c r="AQ5654" s="106" t="s">
        <v>1034</v>
      </c>
      <c r="AR5654" s="106" t="s">
        <v>1020</v>
      </c>
      <c r="AS5654" s="106">
        <v>16420</v>
      </c>
    </row>
    <row r="5655" spans="40:45" x14ac:dyDescent="0.25">
      <c r="AN5655" s="106" t="s">
        <v>1185</v>
      </c>
      <c r="AO5655" s="106" t="s">
        <v>1199</v>
      </c>
      <c r="AP5655" s="106"/>
      <c r="AQ5655" s="106" t="s">
        <v>1035</v>
      </c>
      <c r="AR5655" s="106" t="s">
        <v>1020</v>
      </c>
      <c r="AS5655" s="106">
        <v>27716</v>
      </c>
    </row>
    <row r="5656" spans="40:45" x14ac:dyDescent="0.25">
      <c r="AN5656" s="106" t="s">
        <v>1185</v>
      </c>
      <c r="AO5656" s="106" t="s">
        <v>1199</v>
      </c>
      <c r="AP5656" s="106"/>
      <c r="AQ5656" s="106" t="s">
        <v>1036</v>
      </c>
      <c r="AR5656" s="106" t="s">
        <v>1020</v>
      </c>
      <c r="AS5656" s="106">
        <v>206798</v>
      </c>
    </row>
    <row r="5657" spans="40:45" x14ac:dyDescent="0.25">
      <c r="AN5657" s="106" t="s">
        <v>1185</v>
      </c>
      <c r="AO5657" s="106" t="s">
        <v>1199</v>
      </c>
      <c r="AP5657" s="106"/>
      <c r="AQ5657" s="106" t="s">
        <v>1037</v>
      </c>
      <c r="AR5657" s="106" t="s">
        <v>1020</v>
      </c>
      <c r="AS5657" s="106">
        <v>16581</v>
      </c>
    </row>
    <row r="5658" spans="40:45" x14ac:dyDescent="0.25">
      <c r="AN5658" s="106" t="s">
        <v>1185</v>
      </c>
      <c r="AO5658" s="106" t="s">
        <v>1199</v>
      </c>
      <c r="AP5658" s="106"/>
      <c r="AQ5658" s="106" t="s">
        <v>1038</v>
      </c>
      <c r="AR5658" s="106" t="s">
        <v>1020</v>
      </c>
      <c r="AS5658" s="106">
        <v>4085</v>
      </c>
    </row>
    <row r="5659" spans="40:45" x14ac:dyDescent="0.25">
      <c r="AN5659" s="106" t="s">
        <v>1185</v>
      </c>
      <c r="AO5659" s="106"/>
      <c r="AP5659" s="106"/>
      <c r="AQ5659" s="106" t="s">
        <v>3</v>
      </c>
      <c r="AR5659" s="106" t="s">
        <v>1020</v>
      </c>
      <c r="AS5659" s="106">
        <v>463928</v>
      </c>
    </row>
    <row r="5660" spans="40:45" x14ac:dyDescent="0.25">
      <c r="AN5660" s="106" t="s">
        <v>1185</v>
      </c>
      <c r="AO5660" s="106" t="s">
        <v>1200</v>
      </c>
      <c r="AP5660" s="106"/>
      <c r="AQ5660" s="106" t="s">
        <v>1030</v>
      </c>
      <c r="AR5660" s="106" t="s">
        <v>1020</v>
      </c>
      <c r="AS5660" s="106">
        <v>496</v>
      </c>
    </row>
    <row r="5661" spans="40:45" x14ac:dyDescent="0.25">
      <c r="AN5661" s="106" t="s">
        <v>1185</v>
      </c>
      <c r="AO5661" s="106" t="s">
        <v>1200</v>
      </c>
      <c r="AP5661" s="106"/>
      <c r="AQ5661" s="106" t="s">
        <v>1031</v>
      </c>
      <c r="AR5661" s="106" t="s">
        <v>1020</v>
      </c>
      <c r="AS5661" s="106">
        <v>4176</v>
      </c>
    </row>
    <row r="5662" spans="40:45" x14ac:dyDescent="0.25">
      <c r="AN5662" s="106" t="s">
        <v>1185</v>
      </c>
      <c r="AO5662" s="106" t="s">
        <v>1200</v>
      </c>
      <c r="AP5662" s="106"/>
      <c r="AQ5662" s="106" t="s">
        <v>1032</v>
      </c>
      <c r="AR5662" s="106" t="s">
        <v>1020</v>
      </c>
      <c r="AS5662" s="106">
        <v>1421</v>
      </c>
    </row>
    <row r="5663" spans="40:45" x14ac:dyDescent="0.25">
      <c r="AN5663" s="106" t="s">
        <v>1185</v>
      </c>
      <c r="AO5663" s="106" t="s">
        <v>1200</v>
      </c>
      <c r="AP5663" s="106"/>
      <c r="AQ5663" s="106" t="s">
        <v>1033</v>
      </c>
      <c r="AR5663" s="106" t="s">
        <v>1020</v>
      </c>
      <c r="AS5663" s="106">
        <v>6448</v>
      </c>
    </row>
    <row r="5664" spans="40:45" x14ac:dyDescent="0.25">
      <c r="AN5664" s="106" t="s">
        <v>1185</v>
      </c>
      <c r="AO5664" s="106" t="s">
        <v>1200</v>
      </c>
      <c r="AP5664" s="106"/>
      <c r="AQ5664" s="106" t="s">
        <v>1034</v>
      </c>
      <c r="AR5664" s="106" t="s">
        <v>1020</v>
      </c>
      <c r="AS5664" s="106">
        <v>8003</v>
      </c>
    </row>
    <row r="5665" spans="40:45" x14ac:dyDescent="0.25">
      <c r="AN5665" s="106" t="s">
        <v>1185</v>
      </c>
      <c r="AO5665" s="106" t="s">
        <v>1200</v>
      </c>
      <c r="AP5665" s="106"/>
      <c r="AQ5665" s="106" t="s">
        <v>1035</v>
      </c>
      <c r="AR5665" s="106" t="s">
        <v>1020</v>
      </c>
      <c r="AS5665" s="106">
        <v>3521</v>
      </c>
    </row>
    <row r="5666" spans="40:45" x14ac:dyDescent="0.25">
      <c r="AN5666" s="106" t="s">
        <v>1185</v>
      </c>
      <c r="AO5666" s="106" t="s">
        <v>1200</v>
      </c>
      <c r="AP5666" s="106"/>
      <c r="AQ5666" s="106" t="s">
        <v>1036</v>
      </c>
      <c r="AR5666" s="106" t="s">
        <v>1020</v>
      </c>
      <c r="AS5666" s="106">
        <v>504</v>
      </c>
    </row>
    <row r="5667" spans="40:45" x14ac:dyDescent="0.25">
      <c r="AN5667" s="106" t="s">
        <v>1185</v>
      </c>
      <c r="AO5667" s="106" t="s">
        <v>1200</v>
      </c>
      <c r="AP5667" s="106"/>
      <c r="AQ5667" s="106" t="s">
        <v>1037</v>
      </c>
      <c r="AR5667" s="106" t="s">
        <v>1020</v>
      </c>
      <c r="AS5667" s="106">
        <v>1728</v>
      </c>
    </row>
    <row r="5668" spans="40:45" x14ac:dyDescent="0.25">
      <c r="AN5668" s="106" t="s">
        <v>1185</v>
      </c>
      <c r="AO5668" s="106" t="s">
        <v>1200</v>
      </c>
      <c r="AP5668" s="106"/>
      <c r="AQ5668" s="106" t="s">
        <v>1038</v>
      </c>
      <c r="AR5668" s="106" t="s">
        <v>1020</v>
      </c>
      <c r="AS5668" s="106">
        <v>884</v>
      </c>
    </row>
    <row r="5669" spans="40:45" x14ac:dyDescent="0.25">
      <c r="AN5669" s="106" t="s">
        <v>1185</v>
      </c>
      <c r="AO5669" s="106"/>
      <c r="AP5669" s="106"/>
      <c r="AQ5669" s="106" t="s">
        <v>3</v>
      </c>
      <c r="AR5669" s="106" t="s">
        <v>1020</v>
      </c>
      <c r="AS5669" s="106">
        <v>27182</v>
      </c>
    </row>
    <row r="5670" spans="40:45" x14ac:dyDescent="0.25">
      <c r="AN5670" s="106" t="s">
        <v>1183</v>
      </c>
      <c r="AO5670" s="106" t="s">
        <v>1040</v>
      </c>
      <c r="AP5670" s="106"/>
      <c r="AQ5670" s="106" t="s">
        <v>1030</v>
      </c>
      <c r="AR5670" s="106" t="s">
        <v>1020</v>
      </c>
      <c r="AS5670" s="106">
        <v>30442</v>
      </c>
    </row>
    <row r="5671" spans="40:45" x14ac:dyDescent="0.25">
      <c r="AN5671" s="106" t="s">
        <v>1183</v>
      </c>
      <c r="AO5671" s="106" t="s">
        <v>1040</v>
      </c>
      <c r="AP5671" s="106"/>
      <c r="AQ5671" s="106" t="s">
        <v>1031</v>
      </c>
      <c r="AR5671" s="106" t="s">
        <v>1020</v>
      </c>
      <c r="AS5671" s="106">
        <v>29038</v>
      </c>
    </row>
    <row r="5672" spans="40:45" x14ac:dyDescent="0.25">
      <c r="AN5672" s="106" t="s">
        <v>1183</v>
      </c>
      <c r="AO5672" s="106" t="s">
        <v>1040</v>
      </c>
      <c r="AP5672" s="106"/>
      <c r="AQ5672" s="106" t="s">
        <v>1032</v>
      </c>
      <c r="AR5672" s="106" t="s">
        <v>1020</v>
      </c>
      <c r="AS5672" s="106">
        <v>137</v>
      </c>
    </row>
    <row r="5673" spans="40:45" x14ac:dyDescent="0.25">
      <c r="AN5673" s="106" t="s">
        <v>1183</v>
      </c>
      <c r="AO5673" s="106" t="s">
        <v>1040</v>
      </c>
      <c r="AP5673" s="106"/>
      <c r="AQ5673" s="106" t="s">
        <v>1033</v>
      </c>
      <c r="AR5673" s="106" t="s">
        <v>1020</v>
      </c>
      <c r="AS5673" s="106">
        <v>6648</v>
      </c>
    </row>
    <row r="5674" spans="40:45" x14ac:dyDescent="0.25">
      <c r="AN5674" s="106" t="s">
        <v>1183</v>
      </c>
      <c r="AO5674" s="106" t="s">
        <v>1040</v>
      </c>
      <c r="AP5674" s="106"/>
      <c r="AQ5674" s="106" t="s">
        <v>1034</v>
      </c>
      <c r="AR5674" s="106" t="s">
        <v>1020</v>
      </c>
      <c r="AS5674" s="106">
        <v>28119</v>
      </c>
    </row>
    <row r="5675" spans="40:45" x14ac:dyDescent="0.25">
      <c r="AN5675" s="106" t="s">
        <v>1183</v>
      </c>
      <c r="AO5675" s="106" t="s">
        <v>1040</v>
      </c>
      <c r="AP5675" s="106"/>
      <c r="AQ5675" s="106" t="s">
        <v>1035</v>
      </c>
      <c r="AR5675" s="106" t="s">
        <v>1020</v>
      </c>
      <c r="AS5675" s="106">
        <v>704</v>
      </c>
    </row>
    <row r="5676" spans="40:45" x14ac:dyDescent="0.25">
      <c r="AN5676" s="106" t="s">
        <v>1183</v>
      </c>
      <c r="AO5676" s="106" t="s">
        <v>1040</v>
      </c>
      <c r="AP5676" s="106"/>
      <c r="AQ5676" s="106" t="s">
        <v>1036</v>
      </c>
      <c r="AR5676" s="106" t="s">
        <v>1020</v>
      </c>
      <c r="AS5676" s="106">
        <v>3998</v>
      </c>
    </row>
    <row r="5677" spans="40:45" x14ac:dyDescent="0.25">
      <c r="AN5677" s="106" t="s">
        <v>1183</v>
      </c>
      <c r="AO5677" s="106" t="s">
        <v>1040</v>
      </c>
      <c r="AP5677" s="106"/>
      <c r="AQ5677" s="106" t="s">
        <v>1037</v>
      </c>
      <c r="AR5677" s="106" t="s">
        <v>1020</v>
      </c>
      <c r="AS5677" s="106">
        <v>1543</v>
      </c>
    </row>
    <row r="5678" spans="40:45" x14ac:dyDescent="0.25">
      <c r="AN5678" s="106" t="s">
        <v>1183</v>
      </c>
      <c r="AO5678" s="106" t="s">
        <v>1040</v>
      </c>
      <c r="AP5678" s="106"/>
      <c r="AQ5678" s="106" t="s">
        <v>1038</v>
      </c>
      <c r="AR5678" s="106" t="s">
        <v>1020</v>
      </c>
      <c r="AS5678" s="106">
        <v>1123</v>
      </c>
    </row>
    <row r="5679" spans="40:45" x14ac:dyDescent="0.25">
      <c r="AN5679" s="106" t="s">
        <v>1183</v>
      </c>
      <c r="AO5679" s="106"/>
      <c r="AP5679" s="106"/>
      <c r="AQ5679" s="106" t="s">
        <v>3</v>
      </c>
      <c r="AR5679" s="106" t="s">
        <v>1020</v>
      </c>
      <c r="AS5679" s="106">
        <v>101752</v>
      </c>
    </row>
    <row r="5680" spans="40:45" x14ac:dyDescent="0.25">
      <c r="AN5680" s="106" t="s">
        <v>1183</v>
      </c>
      <c r="AO5680" s="106" t="s">
        <v>1194</v>
      </c>
      <c r="AP5680" s="106"/>
      <c r="AQ5680" s="106" t="s">
        <v>1030</v>
      </c>
      <c r="AR5680" s="106" t="s">
        <v>1020</v>
      </c>
      <c r="AS5680" s="106">
        <v>10327</v>
      </c>
    </row>
    <row r="5681" spans="40:45" x14ac:dyDescent="0.25">
      <c r="AN5681" s="106" t="s">
        <v>1183</v>
      </c>
      <c r="AO5681" s="106" t="s">
        <v>1194</v>
      </c>
      <c r="AP5681" s="106"/>
      <c r="AQ5681" s="106" t="s">
        <v>1031</v>
      </c>
      <c r="AR5681" s="106" t="s">
        <v>1020</v>
      </c>
      <c r="AS5681" s="106">
        <v>7584</v>
      </c>
    </row>
    <row r="5682" spans="40:45" x14ac:dyDescent="0.25">
      <c r="AN5682" s="106" t="s">
        <v>1183</v>
      </c>
      <c r="AO5682" s="106" t="s">
        <v>1194</v>
      </c>
      <c r="AP5682" s="106"/>
      <c r="AQ5682" s="106" t="s">
        <v>1033</v>
      </c>
      <c r="AR5682" s="106" t="s">
        <v>1020</v>
      </c>
      <c r="AS5682" s="106">
        <v>2100</v>
      </c>
    </row>
    <row r="5683" spans="40:45" x14ac:dyDescent="0.25">
      <c r="AN5683" s="106" t="s">
        <v>1183</v>
      </c>
      <c r="AO5683" s="106" t="s">
        <v>1194</v>
      </c>
      <c r="AP5683" s="106"/>
      <c r="AQ5683" s="106" t="s">
        <v>1034</v>
      </c>
      <c r="AR5683" s="106" t="s">
        <v>1020</v>
      </c>
      <c r="AS5683" s="106">
        <v>7668</v>
      </c>
    </row>
    <row r="5684" spans="40:45" x14ac:dyDescent="0.25">
      <c r="AN5684" s="106" t="s">
        <v>1183</v>
      </c>
      <c r="AO5684" s="106" t="s">
        <v>1194</v>
      </c>
      <c r="AP5684" s="106"/>
      <c r="AQ5684" s="106" t="s">
        <v>1035</v>
      </c>
      <c r="AR5684" s="106" t="s">
        <v>1020</v>
      </c>
      <c r="AS5684" s="106">
        <v>181</v>
      </c>
    </row>
    <row r="5685" spans="40:45" x14ac:dyDescent="0.25">
      <c r="AN5685" s="106" t="s">
        <v>1183</v>
      </c>
      <c r="AO5685" s="106" t="s">
        <v>1194</v>
      </c>
      <c r="AP5685" s="106"/>
      <c r="AQ5685" s="106" t="s">
        <v>1036</v>
      </c>
      <c r="AR5685" s="106" t="s">
        <v>1020</v>
      </c>
      <c r="AS5685" s="106">
        <v>2662</v>
      </c>
    </row>
    <row r="5686" spans="40:45" x14ac:dyDescent="0.25">
      <c r="AN5686" s="106" t="s">
        <v>1183</v>
      </c>
      <c r="AO5686" s="106" t="s">
        <v>1194</v>
      </c>
      <c r="AP5686" s="106"/>
      <c r="AQ5686" s="106" t="s">
        <v>1037</v>
      </c>
      <c r="AR5686" s="106" t="s">
        <v>1020</v>
      </c>
      <c r="AS5686" s="106">
        <v>785</v>
      </c>
    </row>
    <row r="5687" spans="40:45" x14ac:dyDescent="0.25">
      <c r="AN5687" s="106" t="s">
        <v>1183</v>
      </c>
      <c r="AO5687" s="106" t="s">
        <v>1194</v>
      </c>
      <c r="AP5687" s="106"/>
      <c r="AQ5687" s="106" t="s">
        <v>1038</v>
      </c>
      <c r="AR5687" s="106" t="s">
        <v>1020</v>
      </c>
      <c r="AS5687" s="106">
        <v>50</v>
      </c>
    </row>
    <row r="5688" spans="40:45" x14ac:dyDescent="0.25">
      <c r="AN5688" s="106" t="s">
        <v>1183</v>
      </c>
      <c r="AO5688" s="106"/>
      <c r="AP5688" s="106"/>
      <c r="AQ5688" s="106" t="s">
        <v>3</v>
      </c>
      <c r="AR5688" s="106" t="s">
        <v>1020</v>
      </c>
      <c r="AS5688" s="106">
        <v>31358</v>
      </c>
    </row>
    <row r="5689" spans="40:45" x14ac:dyDescent="0.25">
      <c r="AN5689" s="106" t="s">
        <v>1183</v>
      </c>
      <c r="AO5689" s="106" t="s">
        <v>1196</v>
      </c>
      <c r="AP5689" s="106"/>
      <c r="AQ5689" s="106" t="s">
        <v>1030</v>
      </c>
      <c r="AR5689" s="106" t="s">
        <v>1020</v>
      </c>
      <c r="AS5689" s="106">
        <v>1739</v>
      </c>
    </row>
    <row r="5690" spans="40:45" x14ac:dyDescent="0.25">
      <c r="AN5690" s="106" t="s">
        <v>1183</v>
      </c>
      <c r="AO5690" s="106" t="s">
        <v>1196</v>
      </c>
      <c r="AP5690" s="106"/>
      <c r="AQ5690" s="106" t="s">
        <v>1031</v>
      </c>
      <c r="AR5690" s="106" t="s">
        <v>1020</v>
      </c>
      <c r="AS5690" s="106">
        <v>2331</v>
      </c>
    </row>
    <row r="5691" spans="40:45" x14ac:dyDescent="0.25">
      <c r="AN5691" s="106" t="s">
        <v>1183</v>
      </c>
      <c r="AO5691" s="106" t="s">
        <v>1196</v>
      </c>
      <c r="AP5691" s="106"/>
      <c r="AQ5691" s="106" t="s">
        <v>1032</v>
      </c>
      <c r="AR5691" s="106" t="s">
        <v>1020</v>
      </c>
      <c r="AS5691" s="106">
        <v>133</v>
      </c>
    </row>
    <row r="5692" spans="40:45" x14ac:dyDescent="0.25">
      <c r="AN5692" s="106" t="s">
        <v>1183</v>
      </c>
      <c r="AO5692" s="106" t="s">
        <v>1196</v>
      </c>
      <c r="AP5692" s="106"/>
      <c r="AQ5692" s="106" t="s">
        <v>1033</v>
      </c>
      <c r="AR5692" s="106" t="s">
        <v>1020</v>
      </c>
      <c r="AS5692" s="106">
        <v>759</v>
      </c>
    </row>
    <row r="5693" spans="40:45" x14ac:dyDescent="0.25">
      <c r="AN5693" s="106" t="s">
        <v>1183</v>
      </c>
      <c r="AO5693" s="106" t="s">
        <v>1196</v>
      </c>
      <c r="AP5693" s="106"/>
      <c r="AQ5693" s="106" t="s">
        <v>1034</v>
      </c>
      <c r="AR5693" s="106" t="s">
        <v>1020</v>
      </c>
      <c r="AS5693" s="106">
        <v>933</v>
      </c>
    </row>
    <row r="5694" spans="40:45" x14ac:dyDescent="0.25">
      <c r="AN5694" s="106" t="s">
        <v>1183</v>
      </c>
      <c r="AO5694" s="106" t="s">
        <v>1196</v>
      </c>
      <c r="AP5694" s="106"/>
      <c r="AQ5694" s="106" t="s">
        <v>1036</v>
      </c>
      <c r="AR5694" s="106" t="s">
        <v>1020</v>
      </c>
      <c r="AS5694" s="106">
        <v>11</v>
      </c>
    </row>
    <row r="5695" spans="40:45" x14ac:dyDescent="0.25">
      <c r="AN5695" s="106" t="s">
        <v>1183</v>
      </c>
      <c r="AO5695" s="106" t="s">
        <v>1196</v>
      </c>
      <c r="AP5695" s="106"/>
      <c r="AQ5695" s="106" t="s">
        <v>1037</v>
      </c>
      <c r="AR5695" s="106" t="s">
        <v>1020</v>
      </c>
      <c r="AS5695" s="106">
        <v>26</v>
      </c>
    </row>
    <row r="5696" spans="40:45" x14ac:dyDescent="0.25">
      <c r="AN5696" s="106" t="s">
        <v>1183</v>
      </c>
      <c r="AO5696" s="106" t="s">
        <v>1196</v>
      </c>
      <c r="AP5696" s="106"/>
      <c r="AQ5696" s="106" t="s">
        <v>1038</v>
      </c>
      <c r="AR5696" s="106" t="s">
        <v>1020</v>
      </c>
      <c r="AS5696" s="106">
        <v>20</v>
      </c>
    </row>
    <row r="5697" spans="40:45" x14ac:dyDescent="0.25">
      <c r="AN5697" s="106" t="s">
        <v>1183</v>
      </c>
      <c r="AO5697" s="106"/>
      <c r="AP5697" s="106"/>
      <c r="AQ5697" s="106" t="s">
        <v>3</v>
      </c>
      <c r="AR5697" s="106" t="s">
        <v>1020</v>
      </c>
      <c r="AS5697" s="106">
        <v>5952</v>
      </c>
    </row>
    <row r="5698" spans="40:45" x14ac:dyDescent="0.25">
      <c r="AN5698" s="106" t="s">
        <v>1183</v>
      </c>
      <c r="AO5698" s="106" t="s">
        <v>1197</v>
      </c>
      <c r="AP5698" s="106"/>
      <c r="AQ5698" s="106" t="s">
        <v>1030</v>
      </c>
      <c r="AR5698" s="106" t="s">
        <v>1020</v>
      </c>
      <c r="AS5698" s="106">
        <v>2258</v>
      </c>
    </row>
    <row r="5699" spans="40:45" x14ac:dyDescent="0.25">
      <c r="AN5699" s="106" t="s">
        <v>1183</v>
      </c>
      <c r="AO5699" s="106" t="s">
        <v>1197</v>
      </c>
      <c r="AP5699" s="106"/>
      <c r="AQ5699" s="106" t="s">
        <v>1031</v>
      </c>
      <c r="AR5699" s="106" t="s">
        <v>1020</v>
      </c>
      <c r="AS5699" s="106">
        <v>2622</v>
      </c>
    </row>
    <row r="5700" spans="40:45" x14ac:dyDescent="0.25">
      <c r="AN5700" s="106" t="s">
        <v>1183</v>
      </c>
      <c r="AO5700" s="106" t="s">
        <v>1197</v>
      </c>
      <c r="AP5700" s="106"/>
      <c r="AQ5700" s="106" t="s">
        <v>1033</v>
      </c>
      <c r="AR5700" s="106" t="s">
        <v>1020</v>
      </c>
      <c r="AS5700" s="106">
        <v>851</v>
      </c>
    </row>
    <row r="5701" spans="40:45" x14ac:dyDescent="0.25">
      <c r="AN5701" s="106" t="s">
        <v>1183</v>
      </c>
      <c r="AO5701" s="106" t="s">
        <v>1197</v>
      </c>
      <c r="AP5701" s="106"/>
      <c r="AQ5701" s="106" t="s">
        <v>1034</v>
      </c>
      <c r="AR5701" s="106" t="s">
        <v>1020</v>
      </c>
      <c r="AS5701" s="106">
        <v>867</v>
      </c>
    </row>
    <row r="5702" spans="40:45" x14ac:dyDescent="0.25">
      <c r="AN5702" s="106" t="s">
        <v>1183</v>
      </c>
      <c r="AO5702" s="106" t="s">
        <v>1197</v>
      </c>
      <c r="AP5702" s="106"/>
      <c r="AQ5702" s="106" t="s">
        <v>1036</v>
      </c>
      <c r="AR5702" s="106" t="s">
        <v>1020</v>
      </c>
      <c r="AS5702" s="106">
        <v>258</v>
      </c>
    </row>
    <row r="5703" spans="40:45" x14ac:dyDescent="0.25">
      <c r="AN5703" s="106" t="s">
        <v>1183</v>
      </c>
      <c r="AO5703" s="106" t="s">
        <v>1197</v>
      </c>
      <c r="AP5703" s="106"/>
      <c r="AQ5703" s="106" t="s">
        <v>1037</v>
      </c>
      <c r="AR5703" s="106" t="s">
        <v>1020</v>
      </c>
      <c r="AS5703" s="106">
        <v>64</v>
      </c>
    </row>
    <row r="5704" spans="40:45" x14ac:dyDescent="0.25">
      <c r="AN5704" s="106" t="s">
        <v>1183</v>
      </c>
      <c r="AO5704" s="106"/>
      <c r="AP5704" s="106"/>
      <c r="AQ5704" s="106" t="s">
        <v>3</v>
      </c>
      <c r="AR5704" s="106" t="s">
        <v>1020</v>
      </c>
      <c r="AS5704" s="106">
        <v>6920</v>
      </c>
    </row>
    <row r="5705" spans="40:45" x14ac:dyDescent="0.25">
      <c r="AN5705" s="106" t="s">
        <v>1183</v>
      </c>
      <c r="AO5705" s="106" t="s">
        <v>1198</v>
      </c>
      <c r="AP5705" s="106"/>
      <c r="AQ5705" s="106" t="s">
        <v>1030</v>
      </c>
      <c r="AR5705" s="106" t="s">
        <v>1020</v>
      </c>
      <c r="AS5705" s="106">
        <v>3035</v>
      </c>
    </row>
    <row r="5706" spans="40:45" x14ac:dyDescent="0.25">
      <c r="AN5706" s="106" t="s">
        <v>1183</v>
      </c>
      <c r="AO5706" s="106" t="s">
        <v>1198</v>
      </c>
      <c r="AP5706" s="106"/>
      <c r="AQ5706" s="106" t="s">
        <v>1031</v>
      </c>
      <c r="AR5706" s="106" t="s">
        <v>1020</v>
      </c>
      <c r="AS5706" s="106">
        <v>4235</v>
      </c>
    </row>
    <row r="5707" spans="40:45" x14ac:dyDescent="0.25">
      <c r="AN5707" s="106" t="s">
        <v>1183</v>
      </c>
      <c r="AO5707" s="106" t="s">
        <v>1198</v>
      </c>
      <c r="AP5707" s="106"/>
      <c r="AQ5707" s="106" t="s">
        <v>1033</v>
      </c>
      <c r="AR5707" s="106" t="s">
        <v>1020</v>
      </c>
      <c r="AS5707" s="106">
        <v>756</v>
      </c>
    </row>
    <row r="5708" spans="40:45" x14ac:dyDescent="0.25">
      <c r="AN5708" s="106" t="s">
        <v>1183</v>
      </c>
      <c r="AO5708" s="106" t="s">
        <v>1198</v>
      </c>
      <c r="AP5708" s="106"/>
      <c r="AQ5708" s="106" t="s">
        <v>1034</v>
      </c>
      <c r="AR5708" s="106" t="s">
        <v>1020</v>
      </c>
      <c r="AS5708" s="106">
        <v>3732</v>
      </c>
    </row>
    <row r="5709" spans="40:45" x14ac:dyDescent="0.25">
      <c r="AN5709" s="106" t="s">
        <v>1183</v>
      </c>
      <c r="AO5709" s="106" t="s">
        <v>1198</v>
      </c>
      <c r="AP5709" s="106"/>
      <c r="AQ5709" s="106" t="s">
        <v>1035</v>
      </c>
      <c r="AR5709" s="106" t="s">
        <v>1020</v>
      </c>
      <c r="AS5709" s="106">
        <v>39</v>
      </c>
    </row>
    <row r="5710" spans="40:45" x14ac:dyDescent="0.25">
      <c r="AN5710" s="106" t="s">
        <v>1183</v>
      </c>
      <c r="AO5710" s="106" t="s">
        <v>1198</v>
      </c>
      <c r="AP5710" s="106"/>
      <c r="AQ5710" s="106" t="s">
        <v>1036</v>
      </c>
      <c r="AR5710" s="106" t="s">
        <v>1020</v>
      </c>
      <c r="AS5710" s="106">
        <v>289</v>
      </c>
    </row>
    <row r="5711" spans="40:45" x14ac:dyDescent="0.25">
      <c r="AN5711" s="106" t="s">
        <v>1183</v>
      </c>
      <c r="AO5711" s="106" t="s">
        <v>1198</v>
      </c>
      <c r="AP5711" s="106"/>
      <c r="AQ5711" s="106" t="s">
        <v>1037</v>
      </c>
      <c r="AR5711" s="106" t="s">
        <v>1020</v>
      </c>
      <c r="AS5711" s="106">
        <v>237</v>
      </c>
    </row>
    <row r="5712" spans="40:45" x14ac:dyDescent="0.25">
      <c r="AN5712" s="106" t="s">
        <v>1183</v>
      </c>
      <c r="AO5712" s="106" t="s">
        <v>1198</v>
      </c>
      <c r="AP5712" s="106"/>
      <c r="AQ5712" s="106" t="s">
        <v>1038</v>
      </c>
      <c r="AR5712" s="106" t="s">
        <v>1020</v>
      </c>
      <c r="AS5712" s="106">
        <v>117</v>
      </c>
    </row>
    <row r="5713" spans="40:45" x14ac:dyDescent="0.25">
      <c r="AN5713" s="106" t="s">
        <v>1183</v>
      </c>
      <c r="AO5713" s="106"/>
      <c r="AP5713" s="106"/>
      <c r="AQ5713" s="106" t="s">
        <v>3</v>
      </c>
      <c r="AR5713" s="106" t="s">
        <v>1020</v>
      </c>
      <c r="AS5713" s="106">
        <v>12441</v>
      </c>
    </row>
    <row r="5714" spans="40:45" x14ac:dyDescent="0.25">
      <c r="AN5714" s="106" t="s">
        <v>1183</v>
      </c>
      <c r="AO5714" s="106" t="s">
        <v>1199</v>
      </c>
      <c r="AP5714" s="106"/>
      <c r="AQ5714" s="106" t="s">
        <v>1030</v>
      </c>
      <c r="AR5714" s="106" t="s">
        <v>1020</v>
      </c>
      <c r="AS5714" s="106">
        <v>12746</v>
      </c>
    </row>
    <row r="5715" spans="40:45" x14ac:dyDescent="0.25">
      <c r="AN5715" s="106" t="s">
        <v>1183</v>
      </c>
      <c r="AO5715" s="106" t="s">
        <v>1199</v>
      </c>
      <c r="AP5715" s="106"/>
      <c r="AQ5715" s="106" t="s">
        <v>1031</v>
      </c>
      <c r="AR5715" s="106" t="s">
        <v>1020</v>
      </c>
      <c r="AS5715" s="106">
        <v>11979</v>
      </c>
    </row>
    <row r="5716" spans="40:45" x14ac:dyDescent="0.25">
      <c r="AN5716" s="106" t="s">
        <v>1183</v>
      </c>
      <c r="AO5716" s="106" t="s">
        <v>1199</v>
      </c>
      <c r="AP5716" s="106"/>
      <c r="AQ5716" s="106" t="s">
        <v>1032</v>
      </c>
      <c r="AR5716" s="106" t="s">
        <v>1020</v>
      </c>
      <c r="AS5716" s="106">
        <v>4</v>
      </c>
    </row>
    <row r="5717" spans="40:45" x14ac:dyDescent="0.25">
      <c r="AN5717" s="106" t="s">
        <v>1183</v>
      </c>
      <c r="AO5717" s="106" t="s">
        <v>1199</v>
      </c>
      <c r="AP5717" s="106"/>
      <c r="AQ5717" s="106" t="s">
        <v>1033</v>
      </c>
      <c r="AR5717" s="106" t="s">
        <v>1020</v>
      </c>
      <c r="AS5717" s="106">
        <v>2049</v>
      </c>
    </row>
    <row r="5718" spans="40:45" x14ac:dyDescent="0.25">
      <c r="AN5718" s="106" t="s">
        <v>1183</v>
      </c>
      <c r="AO5718" s="106" t="s">
        <v>1199</v>
      </c>
      <c r="AP5718" s="106"/>
      <c r="AQ5718" s="106" t="s">
        <v>1034</v>
      </c>
      <c r="AR5718" s="106" t="s">
        <v>1020</v>
      </c>
      <c r="AS5718" s="106">
        <v>14353</v>
      </c>
    </row>
    <row r="5719" spans="40:45" x14ac:dyDescent="0.25">
      <c r="AN5719" s="106" t="s">
        <v>1183</v>
      </c>
      <c r="AO5719" s="106" t="s">
        <v>1199</v>
      </c>
      <c r="AP5719" s="106"/>
      <c r="AQ5719" s="106" t="s">
        <v>1035</v>
      </c>
      <c r="AR5719" s="106" t="s">
        <v>1020</v>
      </c>
      <c r="AS5719" s="106">
        <v>470</v>
      </c>
    </row>
    <row r="5720" spans="40:45" x14ac:dyDescent="0.25">
      <c r="AN5720" s="106" t="s">
        <v>1183</v>
      </c>
      <c r="AO5720" s="106" t="s">
        <v>1199</v>
      </c>
      <c r="AP5720" s="106"/>
      <c r="AQ5720" s="106" t="s">
        <v>1036</v>
      </c>
      <c r="AR5720" s="106" t="s">
        <v>1020</v>
      </c>
      <c r="AS5720" s="106">
        <v>626</v>
      </c>
    </row>
    <row r="5721" spans="40:45" x14ac:dyDescent="0.25">
      <c r="AN5721" s="106" t="s">
        <v>1183</v>
      </c>
      <c r="AO5721" s="106" t="s">
        <v>1199</v>
      </c>
      <c r="AP5721" s="106"/>
      <c r="AQ5721" s="106" t="s">
        <v>1037</v>
      </c>
      <c r="AR5721" s="106" t="s">
        <v>1020</v>
      </c>
      <c r="AS5721" s="106">
        <v>423</v>
      </c>
    </row>
    <row r="5722" spans="40:45" x14ac:dyDescent="0.25">
      <c r="AN5722" s="106" t="s">
        <v>1183</v>
      </c>
      <c r="AO5722" s="106" t="s">
        <v>1199</v>
      </c>
      <c r="AP5722" s="106"/>
      <c r="AQ5722" s="106" t="s">
        <v>1038</v>
      </c>
      <c r="AR5722" s="106" t="s">
        <v>1020</v>
      </c>
      <c r="AS5722" s="106">
        <v>929</v>
      </c>
    </row>
    <row r="5723" spans="40:45" x14ac:dyDescent="0.25">
      <c r="AN5723" s="106" t="s">
        <v>1183</v>
      </c>
      <c r="AO5723" s="106"/>
      <c r="AP5723" s="106"/>
      <c r="AQ5723" s="106" t="s">
        <v>3</v>
      </c>
      <c r="AR5723" s="106" t="s">
        <v>1020</v>
      </c>
      <c r="AS5723" s="106">
        <v>43579</v>
      </c>
    </row>
    <row r="5724" spans="40:45" x14ac:dyDescent="0.25">
      <c r="AN5724" s="106" t="s">
        <v>1183</v>
      </c>
      <c r="AO5724" s="106" t="s">
        <v>1200</v>
      </c>
      <c r="AP5724" s="106"/>
      <c r="AQ5724" s="106" t="s">
        <v>1030</v>
      </c>
      <c r="AR5724" s="106" t="s">
        <v>1020</v>
      </c>
      <c r="AS5724" s="106">
        <v>337</v>
      </c>
    </row>
    <row r="5725" spans="40:45" x14ac:dyDescent="0.25">
      <c r="AN5725" s="106" t="s">
        <v>1183</v>
      </c>
      <c r="AO5725" s="106" t="s">
        <v>1200</v>
      </c>
      <c r="AP5725" s="106"/>
      <c r="AQ5725" s="106" t="s">
        <v>1031</v>
      </c>
      <c r="AR5725" s="106" t="s">
        <v>1020</v>
      </c>
      <c r="AS5725" s="106">
        <v>287</v>
      </c>
    </row>
    <row r="5726" spans="40:45" x14ac:dyDescent="0.25">
      <c r="AN5726" s="106" t="s">
        <v>1183</v>
      </c>
      <c r="AO5726" s="106" t="s">
        <v>1200</v>
      </c>
      <c r="AP5726" s="106"/>
      <c r="AQ5726" s="106" t="s">
        <v>1033</v>
      </c>
      <c r="AR5726" s="106" t="s">
        <v>1020</v>
      </c>
      <c r="AS5726" s="106">
        <v>134</v>
      </c>
    </row>
    <row r="5727" spans="40:45" x14ac:dyDescent="0.25">
      <c r="AN5727" s="106" t="s">
        <v>1183</v>
      </c>
      <c r="AO5727" s="106" t="s">
        <v>1200</v>
      </c>
      <c r="AP5727" s="106"/>
      <c r="AQ5727" s="106" t="s">
        <v>1034</v>
      </c>
      <c r="AR5727" s="106" t="s">
        <v>1020</v>
      </c>
      <c r="AS5727" s="106">
        <v>565</v>
      </c>
    </row>
    <row r="5728" spans="40:45" x14ac:dyDescent="0.25">
      <c r="AN5728" s="106" t="s">
        <v>1183</v>
      </c>
      <c r="AO5728" s="106" t="s">
        <v>1200</v>
      </c>
      <c r="AP5728" s="106"/>
      <c r="AQ5728" s="106" t="s">
        <v>1035</v>
      </c>
      <c r="AR5728" s="106" t="s">
        <v>1020</v>
      </c>
      <c r="AS5728" s="106">
        <v>14</v>
      </c>
    </row>
    <row r="5729" spans="40:45" x14ac:dyDescent="0.25">
      <c r="AN5729" s="106" t="s">
        <v>1183</v>
      </c>
      <c r="AO5729" s="106" t="s">
        <v>1200</v>
      </c>
      <c r="AP5729" s="106"/>
      <c r="AQ5729" s="106" t="s">
        <v>1036</v>
      </c>
      <c r="AR5729" s="106" t="s">
        <v>1020</v>
      </c>
      <c r="AS5729" s="106">
        <v>153</v>
      </c>
    </row>
    <row r="5730" spans="40:45" x14ac:dyDescent="0.25">
      <c r="AN5730" s="106" t="s">
        <v>1183</v>
      </c>
      <c r="AO5730" s="106" t="s">
        <v>1200</v>
      </c>
      <c r="AP5730" s="106"/>
      <c r="AQ5730" s="106" t="s">
        <v>1037</v>
      </c>
      <c r="AR5730" s="106" t="s">
        <v>1020</v>
      </c>
      <c r="AS5730" s="106">
        <v>7</v>
      </c>
    </row>
    <row r="5731" spans="40:45" x14ac:dyDescent="0.25">
      <c r="AN5731" s="106" t="s">
        <v>1183</v>
      </c>
      <c r="AO5731" s="106" t="s">
        <v>1200</v>
      </c>
      <c r="AP5731" s="106"/>
      <c r="AQ5731" s="106" t="s">
        <v>1038</v>
      </c>
      <c r="AR5731" s="106" t="s">
        <v>1020</v>
      </c>
      <c r="AS5731" s="106">
        <v>7</v>
      </c>
    </row>
    <row r="5732" spans="40:45" x14ac:dyDescent="0.25">
      <c r="AN5732" s="106" t="s">
        <v>1183</v>
      </c>
      <c r="AO5732" s="106"/>
      <c r="AP5732" s="106"/>
      <c r="AQ5732" s="106" t="s">
        <v>3</v>
      </c>
      <c r="AR5732" s="106" t="s">
        <v>1020</v>
      </c>
      <c r="AS5732" s="106">
        <v>1503</v>
      </c>
    </row>
    <row r="5733" spans="40:45" x14ac:dyDescent="0.25">
      <c r="AN5733" s="106" t="s">
        <v>1082</v>
      </c>
      <c r="AO5733" s="106" t="s">
        <v>1040</v>
      </c>
      <c r="AP5733" s="106"/>
      <c r="AQ5733" s="106" t="s">
        <v>1030</v>
      </c>
      <c r="AR5733" s="106" t="s">
        <v>1020</v>
      </c>
      <c r="AS5733" s="106">
        <v>31358</v>
      </c>
    </row>
    <row r="5734" spans="40:45" x14ac:dyDescent="0.25">
      <c r="AN5734" s="106" t="s">
        <v>1082</v>
      </c>
      <c r="AO5734" s="106" t="s">
        <v>1040</v>
      </c>
      <c r="AP5734" s="106"/>
      <c r="AQ5734" s="106" t="s">
        <v>1031</v>
      </c>
      <c r="AR5734" s="106" t="s">
        <v>1020</v>
      </c>
      <c r="AS5734" s="106">
        <v>50285</v>
      </c>
    </row>
    <row r="5735" spans="40:45" x14ac:dyDescent="0.25">
      <c r="AN5735" s="106" t="s">
        <v>1082</v>
      </c>
      <c r="AO5735" s="106" t="s">
        <v>1040</v>
      </c>
      <c r="AP5735" s="106"/>
      <c r="AQ5735" s="106" t="s">
        <v>1032</v>
      </c>
      <c r="AR5735" s="106" t="s">
        <v>1020</v>
      </c>
      <c r="AS5735" s="106">
        <v>13044</v>
      </c>
    </row>
    <row r="5736" spans="40:45" x14ac:dyDescent="0.25">
      <c r="AN5736" s="106" t="s">
        <v>1082</v>
      </c>
      <c r="AO5736" s="106" t="s">
        <v>1040</v>
      </c>
      <c r="AP5736" s="106"/>
      <c r="AQ5736" s="106" t="s">
        <v>1033</v>
      </c>
      <c r="AR5736" s="106" t="s">
        <v>1020</v>
      </c>
      <c r="AS5736" s="106">
        <v>4015</v>
      </c>
    </row>
    <row r="5737" spans="40:45" x14ac:dyDescent="0.25">
      <c r="AN5737" s="106" t="s">
        <v>1082</v>
      </c>
      <c r="AO5737" s="106" t="s">
        <v>1040</v>
      </c>
      <c r="AP5737" s="106"/>
      <c r="AQ5737" s="106" t="s">
        <v>1034</v>
      </c>
      <c r="AR5737" s="106" t="s">
        <v>1020</v>
      </c>
      <c r="AS5737" s="106">
        <v>602</v>
      </c>
    </row>
    <row r="5738" spans="40:45" x14ac:dyDescent="0.25">
      <c r="AN5738" s="106" t="s">
        <v>1082</v>
      </c>
      <c r="AO5738" s="106" t="s">
        <v>1040</v>
      </c>
      <c r="AP5738" s="106"/>
      <c r="AQ5738" s="106" t="s">
        <v>1035</v>
      </c>
      <c r="AR5738" s="106" t="s">
        <v>1020</v>
      </c>
      <c r="AS5738" s="106">
        <v>8280</v>
      </c>
    </row>
    <row r="5739" spans="40:45" x14ac:dyDescent="0.25">
      <c r="AN5739" s="106" t="s">
        <v>1082</v>
      </c>
      <c r="AO5739" s="106" t="s">
        <v>1040</v>
      </c>
      <c r="AP5739" s="106"/>
      <c r="AQ5739" s="106" t="s">
        <v>1036</v>
      </c>
      <c r="AR5739" s="106" t="s">
        <v>1020</v>
      </c>
      <c r="AS5739" s="106">
        <v>328</v>
      </c>
    </row>
    <row r="5740" spans="40:45" x14ac:dyDescent="0.25">
      <c r="AN5740" s="106" t="s">
        <v>1082</v>
      </c>
      <c r="AO5740" s="106" t="s">
        <v>1040</v>
      </c>
      <c r="AP5740" s="106"/>
      <c r="AQ5740" s="106" t="s">
        <v>1037</v>
      </c>
      <c r="AR5740" s="106" t="s">
        <v>1020</v>
      </c>
      <c r="AS5740" s="106">
        <v>396</v>
      </c>
    </row>
    <row r="5741" spans="40:45" x14ac:dyDescent="0.25">
      <c r="AN5741" s="106" t="s">
        <v>1082</v>
      </c>
      <c r="AO5741" s="106" t="s">
        <v>1040</v>
      </c>
      <c r="AP5741" s="106"/>
      <c r="AQ5741" s="106" t="s">
        <v>1038</v>
      </c>
      <c r="AR5741" s="106" t="s">
        <v>1020</v>
      </c>
      <c r="AS5741" s="106">
        <v>980</v>
      </c>
    </row>
    <row r="5742" spans="40:45" x14ac:dyDescent="0.25">
      <c r="AN5742" s="106" t="s">
        <v>1082</v>
      </c>
      <c r="AO5742" s="106"/>
      <c r="AP5742" s="106"/>
      <c r="AQ5742" s="106" t="s">
        <v>3</v>
      </c>
      <c r="AR5742" s="106" t="s">
        <v>1020</v>
      </c>
      <c r="AS5742" s="106">
        <v>109288</v>
      </c>
    </row>
    <row r="5743" spans="40:45" x14ac:dyDescent="0.25">
      <c r="AN5743" s="106" t="s">
        <v>1082</v>
      </c>
      <c r="AO5743" s="106" t="s">
        <v>1201</v>
      </c>
      <c r="AP5743" s="106"/>
      <c r="AQ5743" s="106" t="s">
        <v>1030</v>
      </c>
      <c r="AR5743" s="106" t="s">
        <v>1020</v>
      </c>
      <c r="AS5743" s="106">
        <v>3845</v>
      </c>
    </row>
    <row r="5744" spans="40:45" x14ac:dyDescent="0.25">
      <c r="AN5744" s="106" t="s">
        <v>1082</v>
      </c>
      <c r="AO5744" s="106" t="s">
        <v>1201</v>
      </c>
      <c r="AP5744" s="106"/>
      <c r="AQ5744" s="106" t="s">
        <v>1031</v>
      </c>
      <c r="AR5744" s="106" t="s">
        <v>1020</v>
      </c>
      <c r="AS5744" s="106">
        <v>17161</v>
      </c>
    </row>
    <row r="5745" spans="40:45" x14ac:dyDescent="0.25">
      <c r="AN5745" s="106" t="s">
        <v>1082</v>
      </c>
      <c r="AO5745" s="106" t="s">
        <v>1201</v>
      </c>
      <c r="AP5745" s="106"/>
      <c r="AQ5745" s="106" t="s">
        <v>1033</v>
      </c>
      <c r="AR5745" s="106" t="s">
        <v>1020</v>
      </c>
      <c r="AS5745" s="106">
        <v>832</v>
      </c>
    </row>
    <row r="5746" spans="40:45" x14ac:dyDescent="0.25">
      <c r="AN5746" s="106" t="s">
        <v>1082</v>
      </c>
      <c r="AO5746" s="106"/>
      <c r="AP5746" s="106"/>
      <c r="AQ5746" s="106" t="s">
        <v>3</v>
      </c>
      <c r="AR5746" s="106" t="s">
        <v>1020</v>
      </c>
      <c r="AS5746" s="106">
        <v>21838</v>
      </c>
    </row>
    <row r="5747" spans="40:45" x14ac:dyDescent="0.25">
      <c r="AN5747" s="106" t="s">
        <v>1082</v>
      </c>
      <c r="AO5747" s="106" t="s">
        <v>1202</v>
      </c>
      <c r="AP5747" s="106"/>
      <c r="AQ5747" s="106" t="s">
        <v>1030</v>
      </c>
      <c r="AR5747" s="106" t="s">
        <v>1020</v>
      </c>
      <c r="AS5747" s="106">
        <v>4057</v>
      </c>
    </row>
    <row r="5748" spans="40:45" x14ac:dyDescent="0.25">
      <c r="AN5748" s="106" t="s">
        <v>1082</v>
      </c>
      <c r="AO5748" s="106" t="s">
        <v>1202</v>
      </c>
      <c r="AP5748" s="106"/>
      <c r="AQ5748" s="106" t="s">
        <v>1031</v>
      </c>
      <c r="AR5748" s="106" t="s">
        <v>1020</v>
      </c>
      <c r="AS5748" s="106">
        <v>23503</v>
      </c>
    </row>
    <row r="5749" spans="40:45" x14ac:dyDescent="0.25">
      <c r="AN5749" s="106" t="s">
        <v>1082</v>
      </c>
      <c r="AO5749" s="106" t="s">
        <v>1202</v>
      </c>
      <c r="AP5749" s="106"/>
      <c r="AQ5749" s="106" t="s">
        <v>1032</v>
      </c>
      <c r="AR5749" s="106" t="s">
        <v>1020</v>
      </c>
      <c r="AS5749" s="106">
        <v>79</v>
      </c>
    </row>
    <row r="5750" spans="40:45" x14ac:dyDescent="0.25">
      <c r="AN5750" s="106" t="s">
        <v>1082</v>
      </c>
      <c r="AO5750" s="106" t="s">
        <v>1202</v>
      </c>
      <c r="AP5750" s="106"/>
      <c r="AQ5750" s="106" t="s">
        <v>1036</v>
      </c>
      <c r="AR5750" s="106" t="s">
        <v>1020</v>
      </c>
      <c r="AS5750" s="106">
        <v>11</v>
      </c>
    </row>
    <row r="5751" spans="40:45" x14ac:dyDescent="0.25">
      <c r="AN5751" s="106" t="s">
        <v>1082</v>
      </c>
      <c r="AO5751" s="106" t="s">
        <v>1202</v>
      </c>
      <c r="AP5751" s="106"/>
      <c r="AQ5751" s="106" t="s">
        <v>1037</v>
      </c>
      <c r="AR5751" s="106" t="s">
        <v>1020</v>
      </c>
      <c r="AS5751" s="106">
        <v>87</v>
      </c>
    </row>
    <row r="5752" spans="40:45" x14ac:dyDescent="0.25">
      <c r="AN5752" s="106" t="s">
        <v>1082</v>
      </c>
      <c r="AO5752" s="106"/>
      <c r="AP5752" s="106"/>
      <c r="AQ5752" s="106" t="s">
        <v>3</v>
      </c>
      <c r="AR5752" s="106" t="s">
        <v>1020</v>
      </c>
      <c r="AS5752" s="106">
        <v>27737</v>
      </c>
    </row>
    <row r="5753" spans="40:45" x14ac:dyDescent="0.25">
      <c r="AN5753" s="106" t="s">
        <v>1082</v>
      </c>
      <c r="AO5753" s="106" t="s">
        <v>1203</v>
      </c>
      <c r="AP5753" s="106"/>
      <c r="AQ5753" s="106" t="s">
        <v>1030</v>
      </c>
      <c r="AR5753" s="106" t="s">
        <v>1020</v>
      </c>
      <c r="AS5753" s="106">
        <v>251</v>
      </c>
    </row>
    <row r="5754" spans="40:45" x14ac:dyDescent="0.25">
      <c r="AN5754" s="106" t="s">
        <v>1082</v>
      </c>
      <c r="AO5754" s="106" t="s">
        <v>1203</v>
      </c>
      <c r="AP5754" s="106"/>
      <c r="AQ5754" s="106" t="s">
        <v>1031</v>
      </c>
      <c r="AR5754" s="106" t="s">
        <v>1020</v>
      </c>
      <c r="AS5754" s="106">
        <v>4920</v>
      </c>
    </row>
    <row r="5755" spans="40:45" x14ac:dyDescent="0.25">
      <c r="AN5755" s="106" t="s">
        <v>1082</v>
      </c>
      <c r="AO5755" s="106" t="s">
        <v>1203</v>
      </c>
      <c r="AP5755" s="106"/>
      <c r="AQ5755" s="106" t="s">
        <v>1032</v>
      </c>
      <c r="AR5755" s="106" t="s">
        <v>1020</v>
      </c>
      <c r="AS5755" s="106">
        <v>1454</v>
      </c>
    </row>
    <row r="5756" spans="40:45" x14ac:dyDescent="0.25">
      <c r="AN5756" s="106" t="s">
        <v>1082</v>
      </c>
      <c r="AO5756" s="106" t="s">
        <v>1203</v>
      </c>
      <c r="AP5756" s="106"/>
      <c r="AQ5756" s="106" t="s">
        <v>1033</v>
      </c>
      <c r="AR5756" s="106" t="s">
        <v>1020</v>
      </c>
      <c r="AS5756" s="106">
        <v>2155</v>
      </c>
    </row>
    <row r="5757" spans="40:45" x14ac:dyDescent="0.25">
      <c r="AN5757" s="106" t="s">
        <v>1082</v>
      </c>
      <c r="AO5757" s="106" t="s">
        <v>1203</v>
      </c>
      <c r="AP5757" s="106"/>
      <c r="AQ5757" s="106" t="s">
        <v>1034</v>
      </c>
      <c r="AR5757" s="106" t="s">
        <v>1020</v>
      </c>
      <c r="AS5757" s="106">
        <v>546</v>
      </c>
    </row>
    <row r="5758" spans="40:45" x14ac:dyDescent="0.25">
      <c r="AN5758" s="106" t="s">
        <v>1082</v>
      </c>
      <c r="AO5758" s="106" t="s">
        <v>1203</v>
      </c>
      <c r="AP5758" s="106"/>
      <c r="AQ5758" s="106" t="s">
        <v>1035</v>
      </c>
      <c r="AR5758" s="106" t="s">
        <v>1020</v>
      </c>
      <c r="AS5758" s="106">
        <v>1196</v>
      </c>
    </row>
    <row r="5759" spans="40:45" x14ac:dyDescent="0.25">
      <c r="AN5759" s="106" t="s">
        <v>1082</v>
      </c>
      <c r="AO5759" s="106" t="s">
        <v>1203</v>
      </c>
      <c r="AP5759" s="106"/>
      <c r="AQ5759" s="106" t="s">
        <v>1036</v>
      </c>
      <c r="AR5759" s="106" t="s">
        <v>1020</v>
      </c>
      <c r="AS5759" s="106">
        <v>147</v>
      </c>
    </row>
    <row r="5760" spans="40:45" x14ac:dyDescent="0.25">
      <c r="AN5760" s="106" t="s">
        <v>1082</v>
      </c>
      <c r="AO5760" s="106" t="s">
        <v>1203</v>
      </c>
      <c r="AP5760" s="106"/>
      <c r="AQ5760" s="106" t="s">
        <v>1037</v>
      </c>
      <c r="AR5760" s="106" t="s">
        <v>1020</v>
      </c>
      <c r="AS5760" s="106">
        <v>149</v>
      </c>
    </row>
    <row r="5761" spans="40:45" x14ac:dyDescent="0.25">
      <c r="AN5761" s="106" t="s">
        <v>1082</v>
      </c>
      <c r="AO5761" s="106" t="s">
        <v>1203</v>
      </c>
      <c r="AP5761" s="106"/>
      <c r="AQ5761" s="106" t="s">
        <v>1038</v>
      </c>
      <c r="AR5761" s="106" t="s">
        <v>1020</v>
      </c>
      <c r="AS5761" s="106">
        <v>313</v>
      </c>
    </row>
    <row r="5762" spans="40:45" x14ac:dyDescent="0.25">
      <c r="AN5762" s="106" t="s">
        <v>1082</v>
      </c>
      <c r="AO5762" s="106"/>
      <c r="AP5762" s="106"/>
      <c r="AQ5762" s="106" t="s">
        <v>3</v>
      </c>
      <c r="AR5762" s="106" t="s">
        <v>1020</v>
      </c>
      <c r="AS5762" s="106">
        <v>11129</v>
      </c>
    </row>
    <row r="5763" spans="40:45" x14ac:dyDescent="0.25">
      <c r="AN5763" s="106" t="s">
        <v>1082</v>
      </c>
      <c r="AO5763" s="106" t="s">
        <v>1204</v>
      </c>
      <c r="AP5763" s="106"/>
      <c r="AQ5763" s="106" t="s">
        <v>1030</v>
      </c>
      <c r="AR5763" s="106" t="s">
        <v>1020</v>
      </c>
      <c r="AS5763" s="106">
        <v>23206</v>
      </c>
    </row>
    <row r="5764" spans="40:45" x14ac:dyDescent="0.25">
      <c r="AN5764" s="106" t="s">
        <v>1082</v>
      </c>
      <c r="AO5764" s="106" t="s">
        <v>1204</v>
      </c>
      <c r="AP5764" s="106"/>
      <c r="AQ5764" s="106" t="s">
        <v>1031</v>
      </c>
      <c r="AR5764" s="106" t="s">
        <v>1020</v>
      </c>
      <c r="AS5764" s="106">
        <v>4669</v>
      </c>
    </row>
    <row r="5765" spans="40:45" x14ac:dyDescent="0.25">
      <c r="AN5765" s="106" t="s">
        <v>1082</v>
      </c>
      <c r="AO5765" s="106" t="s">
        <v>1204</v>
      </c>
      <c r="AP5765" s="106"/>
      <c r="AQ5765" s="106" t="s">
        <v>1032</v>
      </c>
      <c r="AR5765" s="106" t="s">
        <v>1020</v>
      </c>
      <c r="AS5765" s="106">
        <v>11474</v>
      </c>
    </row>
    <row r="5766" spans="40:45" x14ac:dyDescent="0.25">
      <c r="AN5766" s="106" t="s">
        <v>1082</v>
      </c>
      <c r="AO5766" s="106" t="s">
        <v>1204</v>
      </c>
      <c r="AP5766" s="106"/>
      <c r="AQ5766" s="106" t="s">
        <v>1033</v>
      </c>
      <c r="AR5766" s="106" t="s">
        <v>1020</v>
      </c>
      <c r="AS5766" s="106">
        <v>922</v>
      </c>
    </row>
    <row r="5767" spans="40:45" x14ac:dyDescent="0.25">
      <c r="AN5767" s="106" t="s">
        <v>1082</v>
      </c>
      <c r="AO5767" s="106" t="s">
        <v>1204</v>
      </c>
      <c r="AP5767" s="106"/>
      <c r="AQ5767" s="106" t="s">
        <v>1034</v>
      </c>
      <c r="AR5767" s="106" t="s">
        <v>1020</v>
      </c>
      <c r="AS5767" s="106">
        <v>57</v>
      </c>
    </row>
    <row r="5768" spans="40:45" x14ac:dyDescent="0.25">
      <c r="AN5768" s="106" t="s">
        <v>1082</v>
      </c>
      <c r="AO5768" s="106" t="s">
        <v>1204</v>
      </c>
      <c r="AP5768" s="106"/>
      <c r="AQ5768" s="106" t="s">
        <v>1035</v>
      </c>
      <c r="AR5768" s="106" t="s">
        <v>1020</v>
      </c>
      <c r="AS5768" s="106">
        <v>7074</v>
      </c>
    </row>
    <row r="5769" spans="40:45" x14ac:dyDescent="0.25">
      <c r="AN5769" s="106" t="s">
        <v>1082</v>
      </c>
      <c r="AO5769" s="106" t="s">
        <v>1204</v>
      </c>
      <c r="AP5769" s="106"/>
      <c r="AQ5769" s="106" t="s">
        <v>1036</v>
      </c>
      <c r="AR5769" s="106" t="s">
        <v>1020</v>
      </c>
      <c r="AS5769" s="106">
        <v>164</v>
      </c>
    </row>
    <row r="5770" spans="40:45" x14ac:dyDescent="0.25">
      <c r="AN5770" s="106" t="s">
        <v>1082</v>
      </c>
      <c r="AO5770" s="106" t="s">
        <v>1204</v>
      </c>
      <c r="AP5770" s="106"/>
      <c r="AQ5770" s="106" t="s">
        <v>1037</v>
      </c>
      <c r="AR5770" s="106" t="s">
        <v>1020</v>
      </c>
      <c r="AS5770" s="106">
        <v>161</v>
      </c>
    </row>
    <row r="5771" spans="40:45" x14ac:dyDescent="0.25">
      <c r="AN5771" s="106" t="s">
        <v>1082</v>
      </c>
      <c r="AO5771" s="106" t="s">
        <v>1204</v>
      </c>
      <c r="AP5771" s="106"/>
      <c r="AQ5771" s="106" t="s">
        <v>1038</v>
      </c>
      <c r="AR5771" s="106" t="s">
        <v>1020</v>
      </c>
      <c r="AS5771" s="106">
        <v>89</v>
      </c>
    </row>
    <row r="5772" spans="40:45" x14ac:dyDescent="0.25">
      <c r="AN5772" s="106" t="s">
        <v>1082</v>
      </c>
      <c r="AO5772" s="106"/>
      <c r="AP5772" s="106"/>
      <c r="AQ5772" s="106" t="s">
        <v>3</v>
      </c>
      <c r="AR5772" s="106" t="s">
        <v>1020</v>
      </c>
      <c r="AS5772" s="106">
        <v>47815</v>
      </c>
    </row>
    <row r="5773" spans="40:45" x14ac:dyDescent="0.25">
      <c r="AN5773" s="106" t="s">
        <v>1082</v>
      </c>
      <c r="AO5773" s="106" t="s">
        <v>1205</v>
      </c>
      <c r="AP5773" s="106"/>
      <c r="AQ5773" s="106" t="s">
        <v>1031</v>
      </c>
      <c r="AR5773" s="106" t="s">
        <v>1020</v>
      </c>
      <c r="AS5773" s="106">
        <v>32</v>
      </c>
    </row>
    <row r="5774" spans="40:45" x14ac:dyDescent="0.25">
      <c r="AN5774" s="106" t="s">
        <v>1082</v>
      </c>
      <c r="AO5774" s="106" t="s">
        <v>1205</v>
      </c>
      <c r="AP5774" s="106"/>
      <c r="AQ5774" s="106" t="s">
        <v>1032</v>
      </c>
      <c r="AR5774" s="106" t="s">
        <v>1020</v>
      </c>
      <c r="AS5774" s="106">
        <v>29</v>
      </c>
    </row>
    <row r="5775" spans="40:45" x14ac:dyDescent="0.25">
      <c r="AN5775" s="106" t="s">
        <v>1082</v>
      </c>
      <c r="AO5775" s="106" t="s">
        <v>1205</v>
      </c>
      <c r="AP5775" s="106"/>
      <c r="AQ5775" s="106" t="s">
        <v>1033</v>
      </c>
      <c r="AR5775" s="106" t="s">
        <v>1020</v>
      </c>
      <c r="AS5775" s="106">
        <v>105</v>
      </c>
    </row>
    <row r="5776" spans="40:45" x14ac:dyDescent="0.25">
      <c r="AN5776" s="106" t="s">
        <v>1082</v>
      </c>
      <c r="AO5776" s="106" t="s">
        <v>1205</v>
      </c>
      <c r="AP5776" s="106"/>
      <c r="AQ5776" s="106" t="s">
        <v>1036</v>
      </c>
      <c r="AR5776" s="106" t="s">
        <v>1020</v>
      </c>
      <c r="AS5776" s="106">
        <v>6</v>
      </c>
    </row>
    <row r="5777" spans="40:45" x14ac:dyDescent="0.25">
      <c r="AN5777" s="106" t="s">
        <v>1082</v>
      </c>
      <c r="AO5777" s="106" t="s">
        <v>1205</v>
      </c>
      <c r="AP5777" s="106"/>
      <c r="AQ5777" s="106" t="s">
        <v>1038</v>
      </c>
      <c r="AR5777" s="106" t="s">
        <v>1020</v>
      </c>
      <c r="AS5777" s="106">
        <v>60</v>
      </c>
    </row>
    <row r="5778" spans="40:45" x14ac:dyDescent="0.25">
      <c r="AN5778" s="106" t="s">
        <v>1082</v>
      </c>
      <c r="AO5778" s="106"/>
      <c r="AP5778" s="106"/>
      <c r="AQ5778" s="106" t="s">
        <v>3</v>
      </c>
      <c r="AR5778" s="106" t="s">
        <v>1020</v>
      </c>
      <c r="AS5778" s="106">
        <v>232</v>
      </c>
    </row>
    <row r="5779" spans="40:45" x14ac:dyDescent="0.25">
      <c r="AN5779" s="106" t="s">
        <v>1082</v>
      </c>
      <c r="AO5779" s="106" t="s">
        <v>1206</v>
      </c>
      <c r="AP5779" s="106"/>
      <c r="AQ5779" s="106" t="s">
        <v>1032</v>
      </c>
      <c r="AR5779" s="106" t="s">
        <v>1020</v>
      </c>
      <c r="AS5779" s="106">
        <v>8</v>
      </c>
    </row>
    <row r="5780" spans="40:45" x14ac:dyDescent="0.25">
      <c r="AN5780" s="106" t="s">
        <v>1082</v>
      </c>
      <c r="AO5780" s="106" t="s">
        <v>1206</v>
      </c>
      <c r="AP5780" s="106"/>
      <c r="AQ5780" s="106" t="s">
        <v>1035</v>
      </c>
      <c r="AR5780" s="106" t="s">
        <v>1020</v>
      </c>
      <c r="AS5780" s="106">
        <v>10</v>
      </c>
    </row>
    <row r="5781" spans="40:45" x14ac:dyDescent="0.25">
      <c r="AN5781" s="106" t="s">
        <v>1082</v>
      </c>
      <c r="AO5781" s="106" t="s">
        <v>1206</v>
      </c>
      <c r="AP5781" s="106"/>
      <c r="AQ5781" s="106" t="s">
        <v>1038</v>
      </c>
      <c r="AR5781" s="106" t="s">
        <v>1020</v>
      </c>
      <c r="AS5781" s="106">
        <v>518</v>
      </c>
    </row>
    <row r="5782" spans="40:45" x14ac:dyDescent="0.25">
      <c r="AN5782" s="106" t="s">
        <v>1082</v>
      </c>
      <c r="AO5782" s="106"/>
      <c r="AP5782" s="106"/>
      <c r="AQ5782" s="106" t="s">
        <v>3</v>
      </c>
      <c r="AR5782" s="106" t="s">
        <v>1020</v>
      </c>
      <c r="AS5782" s="106">
        <v>536</v>
      </c>
    </row>
    <row r="5783" spans="40:45" x14ac:dyDescent="0.25">
      <c r="AN5783" s="106" t="s">
        <v>1188</v>
      </c>
      <c r="AO5783" s="106" t="s">
        <v>1040</v>
      </c>
      <c r="AP5783" s="106"/>
      <c r="AQ5783" s="106" t="s">
        <v>1030</v>
      </c>
      <c r="AR5783" s="106" t="s">
        <v>1020</v>
      </c>
      <c r="AS5783" s="106">
        <v>213134</v>
      </c>
    </row>
    <row r="5784" spans="40:45" x14ac:dyDescent="0.25">
      <c r="AN5784" s="106" t="s">
        <v>1188</v>
      </c>
      <c r="AO5784" s="106" t="s">
        <v>1040</v>
      </c>
      <c r="AP5784" s="106"/>
      <c r="AQ5784" s="106" t="s">
        <v>1031</v>
      </c>
      <c r="AR5784" s="106" t="s">
        <v>1020</v>
      </c>
      <c r="AS5784" s="106">
        <v>323096</v>
      </c>
    </row>
    <row r="5785" spans="40:45" x14ac:dyDescent="0.25">
      <c r="AN5785" s="106" t="s">
        <v>1188</v>
      </c>
      <c r="AO5785" s="106" t="s">
        <v>1040</v>
      </c>
      <c r="AP5785" s="106"/>
      <c r="AQ5785" s="106" t="s">
        <v>1032</v>
      </c>
      <c r="AR5785" s="106" t="s">
        <v>1020</v>
      </c>
      <c r="AS5785" s="106">
        <v>547</v>
      </c>
    </row>
    <row r="5786" spans="40:45" x14ac:dyDescent="0.25">
      <c r="AN5786" s="106" t="s">
        <v>1188</v>
      </c>
      <c r="AO5786" s="106" t="s">
        <v>1040</v>
      </c>
      <c r="AP5786" s="106"/>
      <c r="AQ5786" s="106" t="s">
        <v>1033</v>
      </c>
      <c r="AR5786" s="106" t="s">
        <v>1020</v>
      </c>
      <c r="AS5786" s="106">
        <v>149111</v>
      </c>
    </row>
    <row r="5787" spans="40:45" x14ac:dyDescent="0.25">
      <c r="AN5787" s="106" t="s">
        <v>1188</v>
      </c>
      <c r="AO5787" s="106" t="s">
        <v>1040</v>
      </c>
      <c r="AP5787" s="106"/>
      <c r="AQ5787" s="106" t="s">
        <v>1034</v>
      </c>
      <c r="AR5787" s="106" t="s">
        <v>1020</v>
      </c>
      <c r="AS5787" s="106">
        <v>345647</v>
      </c>
    </row>
    <row r="5788" spans="40:45" x14ac:dyDescent="0.25">
      <c r="AN5788" s="106" t="s">
        <v>1188</v>
      </c>
      <c r="AO5788" s="106" t="s">
        <v>1040</v>
      </c>
      <c r="AP5788" s="106"/>
      <c r="AQ5788" s="106" t="s">
        <v>1035</v>
      </c>
      <c r="AR5788" s="106" t="s">
        <v>1020</v>
      </c>
      <c r="AS5788" s="106">
        <v>231466</v>
      </c>
    </row>
    <row r="5789" spans="40:45" x14ac:dyDescent="0.25">
      <c r="AN5789" s="106" t="s">
        <v>1188</v>
      </c>
      <c r="AO5789" s="106" t="s">
        <v>1040</v>
      </c>
      <c r="AP5789" s="106"/>
      <c r="AQ5789" s="106" t="s">
        <v>1036</v>
      </c>
      <c r="AR5789" s="106" t="s">
        <v>1020</v>
      </c>
      <c r="AS5789" s="106">
        <v>511688</v>
      </c>
    </row>
    <row r="5790" spans="40:45" x14ac:dyDescent="0.25">
      <c r="AN5790" s="106" t="s">
        <v>1188</v>
      </c>
      <c r="AO5790" s="106" t="s">
        <v>1040</v>
      </c>
      <c r="AP5790" s="106"/>
      <c r="AQ5790" s="106" t="s">
        <v>1037</v>
      </c>
      <c r="AR5790" s="106" t="s">
        <v>1020</v>
      </c>
      <c r="AS5790" s="106">
        <v>152949</v>
      </c>
    </row>
    <row r="5791" spans="40:45" x14ac:dyDescent="0.25">
      <c r="AN5791" s="106" t="s">
        <v>1188</v>
      </c>
      <c r="AO5791" s="106" t="s">
        <v>1040</v>
      </c>
      <c r="AP5791" s="106"/>
      <c r="AQ5791" s="106" t="s">
        <v>1038</v>
      </c>
      <c r="AR5791" s="106" t="s">
        <v>1020</v>
      </c>
      <c r="AS5791" s="106">
        <v>271666</v>
      </c>
    </row>
    <row r="5792" spans="40:45" x14ac:dyDescent="0.25">
      <c r="AN5792" s="106" t="s">
        <v>1188</v>
      </c>
      <c r="AO5792" s="106"/>
      <c r="AP5792" s="106"/>
      <c r="AQ5792" s="106" t="s">
        <v>3</v>
      </c>
      <c r="AR5792" s="106" t="s">
        <v>1020</v>
      </c>
      <c r="AS5792" s="106">
        <v>2199304</v>
      </c>
    </row>
    <row r="5793" spans="40:45" x14ac:dyDescent="0.25">
      <c r="AN5793" s="106" t="s">
        <v>1188</v>
      </c>
      <c r="AO5793" s="106" t="s">
        <v>1207</v>
      </c>
      <c r="AP5793" s="106"/>
      <c r="AQ5793" s="106" t="s">
        <v>1030</v>
      </c>
      <c r="AR5793" s="106" t="s">
        <v>1020</v>
      </c>
      <c r="AS5793" s="106">
        <v>98</v>
      </c>
    </row>
    <row r="5794" spans="40:45" x14ac:dyDescent="0.25">
      <c r="AN5794" s="106" t="s">
        <v>1188</v>
      </c>
      <c r="AO5794" s="106" t="s">
        <v>1207</v>
      </c>
      <c r="AP5794" s="106"/>
      <c r="AQ5794" s="106" t="s">
        <v>1031</v>
      </c>
      <c r="AR5794" s="106" t="s">
        <v>1020</v>
      </c>
      <c r="AS5794" s="106">
        <v>11</v>
      </c>
    </row>
    <row r="5795" spans="40:45" x14ac:dyDescent="0.25">
      <c r="AN5795" s="106" t="s">
        <v>1188</v>
      </c>
      <c r="AO5795" s="106" t="s">
        <v>1207</v>
      </c>
      <c r="AP5795" s="106"/>
      <c r="AQ5795" s="106" t="s">
        <v>1032</v>
      </c>
      <c r="AR5795" s="106" t="s">
        <v>1020</v>
      </c>
      <c r="AS5795" s="106">
        <v>28</v>
      </c>
    </row>
    <row r="5796" spans="40:45" x14ac:dyDescent="0.25">
      <c r="AN5796" s="106" t="s">
        <v>1188</v>
      </c>
      <c r="AO5796" s="106" t="s">
        <v>1207</v>
      </c>
      <c r="AP5796" s="106"/>
      <c r="AQ5796" s="106" t="s">
        <v>1033</v>
      </c>
      <c r="AR5796" s="106" t="s">
        <v>1020</v>
      </c>
      <c r="AS5796" s="106">
        <v>238</v>
      </c>
    </row>
    <row r="5797" spans="40:45" x14ac:dyDescent="0.25">
      <c r="AN5797" s="106" t="s">
        <v>1188</v>
      </c>
      <c r="AO5797" s="106" t="s">
        <v>1207</v>
      </c>
      <c r="AP5797" s="106"/>
      <c r="AQ5797" s="106" t="s">
        <v>1034</v>
      </c>
      <c r="AR5797" s="106" t="s">
        <v>1020</v>
      </c>
      <c r="AS5797" s="106">
        <v>27</v>
      </c>
    </row>
    <row r="5798" spans="40:45" x14ac:dyDescent="0.25">
      <c r="AN5798" s="106" t="s">
        <v>1188</v>
      </c>
      <c r="AO5798" s="106" t="s">
        <v>1207</v>
      </c>
      <c r="AP5798" s="106"/>
      <c r="AQ5798" s="106" t="s">
        <v>1036</v>
      </c>
      <c r="AR5798" s="106" t="s">
        <v>1020</v>
      </c>
      <c r="AS5798" s="106">
        <v>399</v>
      </c>
    </row>
    <row r="5799" spans="40:45" x14ac:dyDescent="0.25">
      <c r="AN5799" s="106" t="s">
        <v>1188</v>
      </c>
      <c r="AO5799" s="106" t="s">
        <v>1207</v>
      </c>
      <c r="AP5799" s="106"/>
      <c r="AQ5799" s="106" t="s">
        <v>1037</v>
      </c>
      <c r="AR5799" s="106" t="s">
        <v>1020</v>
      </c>
      <c r="AS5799" s="106">
        <v>215</v>
      </c>
    </row>
    <row r="5800" spans="40:45" x14ac:dyDescent="0.25">
      <c r="AN5800" s="106" t="s">
        <v>1188</v>
      </c>
      <c r="AO5800" s="106" t="s">
        <v>1207</v>
      </c>
      <c r="AP5800" s="106"/>
      <c r="AQ5800" s="106" t="s">
        <v>1038</v>
      </c>
      <c r="AR5800" s="106" t="s">
        <v>1020</v>
      </c>
      <c r="AS5800" s="106">
        <v>150</v>
      </c>
    </row>
    <row r="5801" spans="40:45" x14ac:dyDescent="0.25">
      <c r="AN5801" s="106" t="s">
        <v>1188</v>
      </c>
      <c r="AO5801" s="106"/>
      <c r="AP5801" s="106"/>
      <c r="AQ5801" s="106" t="s">
        <v>3</v>
      </c>
      <c r="AR5801" s="106" t="s">
        <v>1020</v>
      </c>
      <c r="AS5801" s="106">
        <v>1165</v>
      </c>
    </row>
    <row r="5802" spans="40:45" x14ac:dyDescent="0.25">
      <c r="AN5802" s="106" t="s">
        <v>1188</v>
      </c>
      <c r="AO5802" s="106" t="s">
        <v>1208</v>
      </c>
      <c r="AP5802" s="106"/>
      <c r="AQ5802" s="106" t="s">
        <v>1030</v>
      </c>
      <c r="AR5802" s="106" t="s">
        <v>1020</v>
      </c>
      <c r="AS5802" s="106">
        <v>2487</v>
      </c>
    </row>
    <row r="5803" spans="40:45" x14ac:dyDescent="0.25">
      <c r="AN5803" s="106" t="s">
        <v>1188</v>
      </c>
      <c r="AO5803" s="106" t="s">
        <v>1208</v>
      </c>
      <c r="AP5803" s="106"/>
      <c r="AQ5803" s="106" t="s">
        <v>1031</v>
      </c>
      <c r="AR5803" s="106" t="s">
        <v>1020</v>
      </c>
      <c r="AS5803" s="106">
        <v>4</v>
      </c>
    </row>
    <row r="5804" spans="40:45" x14ac:dyDescent="0.25">
      <c r="AN5804" s="106" t="s">
        <v>1188</v>
      </c>
      <c r="AO5804" s="106" t="s">
        <v>1208</v>
      </c>
      <c r="AP5804" s="106"/>
      <c r="AQ5804" s="106" t="s">
        <v>1032</v>
      </c>
      <c r="AR5804" s="106" t="s">
        <v>1020</v>
      </c>
      <c r="AS5804" s="106">
        <v>3</v>
      </c>
    </row>
    <row r="5805" spans="40:45" x14ac:dyDescent="0.25">
      <c r="AN5805" s="106" t="s">
        <v>1188</v>
      </c>
      <c r="AO5805" s="106" t="s">
        <v>1208</v>
      </c>
      <c r="AP5805" s="106"/>
      <c r="AQ5805" s="106" t="s">
        <v>1033</v>
      </c>
      <c r="AR5805" s="106" t="s">
        <v>1020</v>
      </c>
      <c r="AS5805" s="106">
        <v>309</v>
      </c>
    </row>
    <row r="5806" spans="40:45" x14ac:dyDescent="0.25">
      <c r="AN5806" s="106" t="s">
        <v>1188</v>
      </c>
      <c r="AO5806" s="106" t="s">
        <v>1208</v>
      </c>
      <c r="AP5806" s="106"/>
      <c r="AQ5806" s="106" t="s">
        <v>1034</v>
      </c>
      <c r="AR5806" s="106" t="s">
        <v>1020</v>
      </c>
      <c r="AS5806" s="106">
        <v>4</v>
      </c>
    </row>
    <row r="5807" spans="40:45" x14ac:dyDescent="0.25">
      <c r="AN5807" s="106" t="s">
        <v>1188</v>
      </c>
      <c r="AO5807" s="106" t="s">
        <v>1208</v>
      </c>
      <c r="AP5807" s="106"/>
      <c r="AQ5807" s="106" t="s">
        <v>1035</v>
      </c>
      <c r="AR5807" s="106" t="s">
        <v>1020</v>
      </c>
      <c r="AS5807" s="106">
        <v>115</v>
      </c>
    </row>
    <row r="5808" spans="40:45" x14ac:dyDescent="0.25">
      <c r="AN5808" s="106" t="s">
        <v>1188</v>
      </c>
      <c r="AO5808" s="106" t="s">
        <v>1208</v>
      </c>
      <c r="AP5808" s="106"/>
      <c r="AQ5808" s="106" t="s">
        <v>1036</v>
      </c>
      <c r="AR5808" s="106" t="s">
        <v>1020</v>
      </c>
      <c r="AS5808" s="106">
        <v>7790</v>
      </c>
    </row>
    <row r="5809" spans="40:45" x14ac:dyDescent="0.25">
      <c r="AN5809" s="106" t="s">
        <v>1188</v>
      </c>
      <c r="AO5809" s="106" t="s">
        <v>1208</v>
      </c>
      <c r="AP5809" s="106"/>
      <c r="AQ5809" s="106" t="s">
        <v>1037</v>
      </c>
      <c r="AR5809" s="106" t="s">
        <v>1020</v>
      </c>
      <c r="AS5809" s="106">
        <v>46</v>
      </c>
    </row>
    <row r="5810" spans="40:45" x14ac:dyDescent="0.25">
      <c r="AN5810" s="106" t="s">
        <v>1188</v>
      </c>
      <c r="AO5810" s="106"/>
      <c r="AP5810" s="106"/>
      <c r="AQ5810" s="106" t="s">
        <v>3</v>
      </c>
      <c r="AR5810" s="106" t="s">
        <v>1020</v>
      </c>
      <c r="AS5810" s="106">
        <v>10757</v>
      </c>
    </row>
    <row r="5811" spans="40:45" x14ac:dyDescent="0.25">
      <c r="AN5811" s="106" t="s">
        <v>1188</v>
      </c>
      <c r="AO5811" s="106" t="s">
        <v>1209</v>
      </c>
      <c r="AP5811" s="106"/>
      <c r="AQ5811" s="106" t="s">
        <v>1030</v>
      </c>
      <c r="AR5811" s="106" t="s">
        <v>1020</v>
      </c>
      <c r="AS5811" s="106">
        <v>5651</v>
      </c>
    </row>
    <row r="5812" spans="40:45" x14ac:dyDescent="0.25">
      <c r="AN5812" s="106" t="s">
        <v>1188</v>
      </c>
      <c r="AO5812" s="106" t="s">
        <v>1209</v>
      </c>
      <c r="AP5812" s="106"/>
      <c r="AQ5812" s="106" t="s">
        <v>1031</v>
      </c>
      <c r="AR5812" s="106" t="s">
        <v>1020</v>
      </c>
      <c r="AS5812" s="106">
        <v>815</v>
      </c>
    </row>
    <row r="5813" spans="40:45" x14ac:dyDescent="0.25">
      <c r="AN5813" s="106" t="s">
        <v>1188</v>
      </c>
      <c r="AO5813" s="106" t="s">
        <v>1209</v>
      </c>
      <c r="AP5813" s="106"/>
      <c r="AQ5813" s="106" t="s">
        <v>1032</v>
      </c>
      <c r="AR5813" s="106" t="s">
        <v>1020</v>
      </c>
      <c r="AS5813" s="106">
        <v>60</v>
      </c>
    </row>
    <row r="5814" spans="40:45" x14ac:dyDescent="0.25">
      <c r="AN5814" s="106" t="s">
        <v>1188</v>
      </c>
      <c r="AO5814" s="106" t="s">
        <v>1209</v>
      </c>
      <c r="AP5814" s="106"/>
      <c r="AQ5814" s="106" t="s">
        <v>1033</v>
      </c>
      <c r="AR5814" s="106" t="s">
        <v>1020</v>
      </c>
      <c r="AS5814" s="106">
        <v>18261</v>
      </c>
    </row>
    <row r="5815" spans="40:45" x14ac:dyDescent="0.25">
      <c r="AN5815" s="106" t="s">
        <v>1188</v>
      </c>
      <c r="AO5815" s="106" t="s">
        <v>1209</v>
      </c>
      <c r="AP5815" s="106"/>
      <c r="AQ5815" s="106" t="s">
        <v>1034</v>
      </c>
      <c r="AR5815" s="106" t="s">
        <v>1020</v>
      </c>
      <c r="AS5815" s="106">
        <v>4935</v>
      </c>
    </row>
    <row r="5816" spans="40:45" x14ac:dyDescent="0.25">
      <c r="AN5816" s="106" t="s">
        <v>1188</v>
      </c>
      <c r="AO5816" s="106" t="s">
        <v>1209</v>
      </c>
      <c r="AP5816" s="106"/>
      <c r="AQ5816" s="106" t="s">
        <v>1035</v>
      </c>
      <c r="AR5816" s="106" t="s">
        <v>1020</v>
      </c>
      <c r="AS5816" s="106">
        <v>4968</v>
      </c>
    </row>
    <row r="5817" spans="40:45" x14ac:dyDescent="0.25">
      <c r="AN5817" s="106" t="s">
        <v>1188</v>
      </c>
      <c r="AO5817" s="106" t="s">
        <v>1209</v>
      </c>
      <c r="AP5817" s="106"/>
      <c r="AQ5817" s="106" t="s">
        <v>1036</v>
      </c>
      <c r="AR5817" s="106" t="s">
        <v>1020</v>
      </c>
      <c r="AS5817" s="106">
        <v>4655</v>
      </c>
    </row>
    <row r="5818" spans="40:45" x14ac:dyDescent="0.25">
      <c r="AN5818" s="106" t="s">
        <v>1188</v>
      </c>
      <c r="AO5818" s="106" t="s">
        <v>1209</v>
      </c>
      <c r="AP5818" s="106"/>
      <c r="AQ5818" s="106" t="s">
        <v>1037</v>
      </c>
      <c r="AR5818" s="106" t="s">
        <v>1020</v>
      </c>
      <c r="AS5818" s="106">
        <v>3388</v>
      </c>
    </row>
    <row r="5819" spans="40:45" x14ac:dyDescent="0.25">
      <c r="AN5819" s="106" t="s">
        <v>1188</v>
      </c>
      <c r="AO5819" s="106" t="s">
        <v>1209</v>
      </c>
      <c r="AP5819" s="106"/>
      <c r="AQ5819" s="106" t="s">
        <v>1038</v>
      </c>
      <c r="AR5819" s="106" t="s">
        <v>1020</v>
      </c>
      <c r="AS5819" s="106">
        <v>6353</v>
      </c>
    </row>
    <row r="5820" spans="40:45" x14ac:dyDescent="0.25">
      <c r="AN5820" s="106" t="s">
        <v>1188</v>
      </c>
      <c r="AO5820" s="106"/>
      <c r="AP5820" s="106"/>
      <c r="AQ5820" s="106" t="s">
        <v>3</v>
      </c>
      <c r="AR5820" s="106" t="s">
        <v>1020</v>
      </c>
      <c r="AS5820" s="106">
        <v>49086</v>
      </c>
    </row>
    <row r="5821" spans="40:45" x14ac:dyDescent="0.25">
      <c r="AN5821" s="106" t="s">
        <v>1188</v>
      </c>
      <c r="AO5821" s="106" t="s">
        <v>1210</v>
      </c>
      <c r="AP5821" s="106"/>
      <c r="AQ5821" s="106" t="s">
        <v>1030</v>
      </c>
      <c r="AR5821" s="106" t="s">
        <v>1020</v>
      </c>
      <c r="AS5821" s="106">
        <v>238</v>
      </c>
    </row>
    <row r="5822" spans="40:45" x14ac:dyDescent="0.25">
      <c r="AN5822" s="106" t="s">
        <v>1188</v>
      </c>
      <c r="AO5822" s="106" t="s">
        <v>1210</v>
      </c>
      <c r="AP5822" s="106"/>
      <c r="AQ5822" s="106" t="s">
        <v>1033</v>
      </c>
      <c r="AR5822" s="106" t="s">
        <v>1020</v>
      </c>
      <c r="AS5822" s="106">
        <v>697</v>
      </c>
    </row>
    <row r="5823" spans="40:45" x14ac:dyDescent="0.25">
      <c r="AN5823" s="106" t="s">
        <v>1188</v>
      </c>
      <c r="AO5823" s="106" t="s">
        <v>1210</v>
      </c>
      <c r="AP5823" s="106"/>
      <c r="AQ5823" s="106" t="s">
        <v>1034</v>
      </c>
      <c r="AR5823" s="106" t="s">
        <v>1020</v>
      </c>
      <c r="AS5823" s="106">
        <v>90</v>
      </c>
    </row>
    <row r="5824" spans="40:45" x14ac:dyDescent="0.25">
      <c r="AN5824" s="106" t="s">
        <v>1188</v>
      </c>
      <c r="AO5824" s="106" t="s">
        <v>1210</v>
      </c>
      <c r="AP5824" s="106"/>
      <c r="AQ5824" s="106" t="s">
        <v>1035</v>
      </c>
      <c r="AR5824" s="106" t="s">
        <v>1020</v>
      </c>
      <c r="AS5824" s="106">
        <v>407</v>
      </c>
    </row>
    <row r="5825" spans="40:45" x14ac:dyDescent="0.25">
      <c r="AN5825" s="106" t="s">
        <v>1188</v>
      </c>
      <c r="AO5825" s="106" t="s">
        <v>1210</v>
      </c>
      <c r="AP5825" s="106"/>
      <c r="AQ5825" s="106" t="s">
        <v>1036</v>
      </c>
      <c r="AR5825" s="106" t="s">
        <v>1020</v>
      </c>
      <c r="AS5825" s="106">
        <v>291</v>
      </c>
    </row>
    <row r="5826" spans="40:45" x14ac:dyDescent="0.25">
      <c r="AN5826" s="106" t="s">
        <v>1188</v>
      </c>
      <c r="AO5826" s="106" t="s">
        <v>1210</v>
      </c>
      <c r="AP5826" s="106"/>
      <c r="AQ5826" s="106" t="s">
        <v>1037</v>
      </c>
      <c r="AR5826" s="106" t="s">
        <v>1020</v>
      </c>
      <c r="AS5826" s="106">
        <v>11</v>
      </c>
    </row>
    <row r="5827" spans="40:45" x14ac:dyDescent="0.25">
      <c r="AN5827" s="106" t="s">
        <v>1188</v>
      </c>
      <c r="AO5827" s="106"/>
      <c r="AP5827" s="106"/>
      <c r="AQ5827" s="106" t="s">
        <v>3</v>
      </c>
      <c r="AR5827" s="106" t="s">
        <v>1020</v>
      </c>
      <c r="AS5827" s="106">
        <v>1734</v>
      </c>
    </row>
    <row r="5828" spans="40:45" x14ac:dyDescent="0.25">
      <c r="AN5828" s="106" t="s">
        <v>1188</v>
      </c>
      <c r="AO5828" s="106" t="s">
        <v>1211</v>
      </c>
      <c r="AP5828" s="106"/>
      <c r="AQ5828" s="106" t="s">
        <v>1030</v>
      </c>
      <c r="AR5828" s="106" t="s">
        <v>1020</v>
      </c>
      <c r="AS5828" s="106">
        <v>18901</v>
      </c>
    </row>
    <row r="5829" spans="40:45" x14ac:dyDescent="0.25">
      <c r="AN5829" s="106" t="s">
        <v>1188</v>
      </c>
      <c r="AO5829" s="106" t="s">
        <v>1211</v>
      </c>
      <c r="AP5829" s="106"/>
      <c r="AQ5829" s="106" t="s">
        <v>1031</v>
      </c>
      <c r="AR5829" s="106" t="s">
        <v>1020</v>
      </c>
      <c r="AS5829" s="106">
        <v>2653</v>
      </c>
    </row>
    <row r="5830" spans="40:45" x14ac:dyDescent="0.25">
      <c r="AN5830" s="106" t="s">
        <v>1188</v>
      </c>
      <c r="AO5830" s="106" t="s">
        <v>1211</v>
      </c>
      <c r="AP5830" s="106"/>
      <c r="AQ5830" s="106" t="s">
        <v>1032</v>
      </c>
      <c r="AR5830" s="106" t="s">
        <v>1020</v>
      </c>
      <c r="AS5830" s="106">
        <v>457</v>
      </c>
    </row>
    <row r="5831" spans="40:45" x14ac:dyDescent="0.25">
      <c r="AN5831" s="106" t="s">
        <v>1188</v>
      </c>
      <c r="AO5831" s="106" t="s">
        <v>1211</v>
      </c>
      <c r="AP5831" s="106"/>
      <c r="AQ5831" s="106" t="s">
        <v>1033</v>
      </c>
      <c r="AR5831" s="106" t="s">
        <v>1020</v>
      </c>
      <c r="AS5831" s="106">
        <v>19256</v>
      </c>
    </row>
    <row r="5832" spans="40:45" x14ac:dyDescent="0.25">
      <c r="AN5832" s="106" t="s">
        <v>1188</v>
      </c>
      <c r="AO5832" s="106" t="s">
        <v>1211</v>
      </c>
      <c r="AP5832" s="106"/>
      <c r="AQ5832" s="106" t="s">
        <v>1034</v>
      </c>
      <c r="AR5832" s="106" t="s">
        <v>1020</v>
      </c>
      <c r="AS5832" s="106">
        <v>34315</v>
      </c>
    </row>
    <row r="5833" spans="40:45" x14ac:dyDescent="0.25">
      <c r="AN5833" s="106" t="s">
        <v>1188</v>
      </c>
      <c r="AO5833" s="106" t="s">
        <v>1211</v>
      </c>
      <c r="AP5833" s="106"/>
      <c r="AQ5833" s="106" t="s">
        <v>1035</v>
      </c>
      <c r="AR5833" s="106" t="s">
        <v>1020</v>
      </c>
      <c r="AS5833" s="106">
        <v>25040</v>
      </c>
    </row>
    <row r="5834" spans="40:45" x14ac:dyDescent="0.25">
      <c r="AN5834" s="106" t="s">
        <v>1188</v>
      </c>
      <c r="AO5834" s="106" t="s">
        <v>1211</v>
      </c>
      <c r="AP5834" s="106"/>
      <c r="AQ5834" s="106" t="s">
        <v>1036</v>
      </c>
      <c r="AR5834" s="106" t="s">
        <v>1020</v>
      </c>
      <c r="AS5834" s="106">
        <v>28728</v>
      </c>
    </row>
    <row r="5835" spans="40:45" x14ac:dyDescent="0.25">
      <c r="AN5835" s="106" t="s">
        <v>1188</v>
      </c>
      <c r="AO5835" s="106" t="s">
        <v>1211</v>
      </c>
      <c r="AP5835" s="106"/>
      <c r="AQ5835" s="106" t="s">
        <v>1037</v>
      </c>
      <c r="AR5835" s="106" t="s">
        <v>1020</v>
      </c>
      <c r="AS5835" s="106">
        <v>133228</v>
      </c>
    </row>
    <row r="5836" spans="40:45" x14ac:dyDescent="0.25">
      <c r="AN5836" s="106" t="s">
        <v>1188</v>
      </c>
      <c r="AO5836" s="106"/>
      <c r="AP5836" s="106"/>
      <c r="AQ5836" s="106" t="s">
        <v>3</v>
      </c>
      <c r="AR5836" s="106" t="s">
        <v>1020</v>
      </c>
      <c r="AS5836" s="106">
        <v>262577</v>
      </c>
    </row>
    <row r="5837" spans="40:45" x14ac:dyDescent="0.25">
      <c r="AN5837" s="106" t="s">
        <v>1188</v>
      </c>
      <c r="AO5837" s="106" t="s">
        <v>1212</v>
      </c>
      <c r="AP5837" s="106"/>
      <c r="AQ5837" s="106" t="s">
        <v>1030</v>
      </c>
      <c r="AR5837" s="106" t="s">
        <v>1020</v>
      </c>
      <c r="AS5837" s="106">
        <v>185760</v>
      </c>
    </row>
    <row r="5838" spans="40:45" x14ac:dyDescent="0.25">
      <c r="AN5838" s="106" t="s">
        <v>1188</v>
      </c>
      <c r="AO5838" s="106" t="s">
        <v>1212</v>
      </c>
      <c r="AP5838" s="106"/>
      <c r="AQ5838" s="106" t="s">
        <v>1031</v>
      </c>
      <c r="AR5838" s="106" t="s">
        <v>1020</v>
      </c>
      <c r="AS5838" s="106">
        <v>319612</v>
      </c>
    </row>
    <row r="5839" spans="40:45" x14ac:dyDescent="0.25">
      <c r="AN5839" s="106" t="s">
        <v>1188</v>
      </c>
      <c r="AO5839" s="106" t="s">
        <v>1212</v>
      </c>
      <c r="AP5839" s="106"/>
      <c r="AQ5839" s="106" t="s">
        <v>1033</v>
      </c>
      <c r="AR5839" s="106" t="s">
        <v>1020</v>
      </c>
      <c r="AS5839" s="106">
        <v>110350</v>
      </c>
    </row>
    <row r="5840" spans="40:45" x14ac:dyDescent="0.25">
      <c r="AN5840" s="106" t="s">
        <v>1188</v>
      </c>
      <c r="AO5840" s="106" t="s">
        <v>1212</v>
      </c>
      <c r="AP5840" s="106"/>
      <c r="AQ5840" s="106" t="s">
        <v>1034</v>
      </c>
      <c r="AR5840" s="106" t="s">
        <v>1020</v>
      </c>
      <c r="AS5840" s="106">
        <v>306276</v>
      </c>
    </row>
    <row r="5841" spans="40:45" x14ac:dyDescent="0.25">
      <c r="AN5841" s="106" t="s">
        <v>1188</v>
      </c>
      <c r="AO5841" s="106" t="s">
        <v>1212</v>
      </c>
      <c r="AP5841" s="106"/>
      <c r="AQ5841" s="106" t="s">
        <v>1035</v>
      </c>
      <c r="AR5841" s="106" t="s">
        <v>1020</v>
      </c>
      <c r="AS5841" s="106">
        <v>200937</v>
      </c>
    </row>
    <row r="5842" spans="40:45" x14ac:dyDescent="0.25">
      <c r="AN5842" s="106" t="s">
        <v>1188</v>
      </c>
      <c r="AO5842" s="106" t="s">
        <v>1212</v>
      </c>
      <c r="AP5842" s="106"/>
      <c r="AQ5842" s="106" t="s">
        <v>1036</v>
      </c>
      <c r="AR5842" s="106" t="s">
        <v>1020</v>
      </c>
      <c r="AS5842" s="106">
        <v>469825</v>
      </c>
    </row>
    <row r="5843" spans="40:45" x14ac:dyDescent="0.25">
      <c r="AN5843" s="106" t="s">
        <v>1188</v>
      </c>
      <c r="AO5843" s="106" t="s">
        <v>1212</v>
      </c>
      <c r="AP5843" s="106"/>
      <c r="AQ5843" s="106" t="s">
        <v>1037</v>
      </c>
      <c r="AR5843" s="106" t="s">
        <v>1020</v>
      </c>
      <c r="AS5843" s="106">
        <v>16061</v>
      </c>
    </row>
    <row r="5844" spans="40:45" x14ac:dyDescent="0.25">
      <c r="AN5844" s="106" t="s">
        <v>1188</v>
      </c>
      <c r="AO5844" s="106" t="s">
        <v>1212</v>
      </c>
      <c r="AP5844" s="106"/>
      <c r="AQ5844" s="106" t="s">
        <v>1038</v>
      </c>
      <c r="AR5844" s="106" t="s">
        <v>1020</v>
      </c>
      <c r="AS5844" s="106">
        <v>265163</v>
      </c>
    </row>
    <row r="5845" spans="40:45" x14ac:dyDescent="0.25">
      <c r="AN5845" s="106" t="s">
        <v>1188</v>
      </c>
      <c r="AO5845" s="106"/>
      <c r="AP5845" s="106"/>
      <c r="AQ5845" s="106" t="s">
        <v>3</v>
      </c>
      <c r="AR5845" s="106" t="s">
        <v>1020</v>
      </c>
      <c r="AS5845" s="106">
        <v>1873985</v>
      </c>
    </row>
    <row r="5846" spans="40:45" x14ac:dyDescent="0.25">
      <c r="AN5846" s="106" t="s">
        <v>1213</v>
      </c>
      <c r="AO5846" s="106" t="s">
        <v>1040</v>
      </c>
      <c r="AP5846" s="106"/>
      <c r="AQ5846" s="106" t="s">
        <v>1030</v>
      </c>
      <c r="AR5846" s="106" t="s">
        <v>1020</v>
      </c>
      <c r="AS5846" s="106">
        <v>1372</v>
      </c>
    </row>
    <row r="5847" spans="40:45" x14ac:dyDescent="0.25">
      <c r="AN5847" s="106" t="s">
        <v>1213</v>
      </c>
      <c r="AO5847" s="106" t="s">
        <v>1040</v>
      </c>
      <c r="AP5847" s="106"/>
      <c r="AQ5847" s="106" t="s">
        <v>1031</v>
      </c>
      <c r="AR5847" s="106" t="s">
        <v>1020</v>
      </c>
      <c r="AS5847" s="106">
        <v>8039</v>
      </c>
    </row>
    <row r="5848" spans="40:45" x14ac:dyDescent="0.25">
      <c r="AN5848" s="106" t="s">
        <v>1213</v>
      </c>
      <c r="AO5848" s="106" t="s">
        <v>1040</v>
      </c>
      <c r="AP5848" s="106"/>
      <c r="AQ5848" s="106" t="s">
        <v>1032</v>
      </c>
      <c r="AR5848" s="106" t="s">
        <v>1020</v>
      </c>
      <c r="AS5848" s="106">
        <v>13283</v>
      </c>
    </row>
    <row r="5849" spans="40:45" x14ac:dyDescent="0.25">
      <c r="AN5849" s="106" t="s">
        <v>1213</v>
      </c>
      <c r="AO5849" s="106" t="s">
        <v>1040</v>
      </c>
      <c r="AP5849" s="106"/>
      <c r="AQ5849" s="106" t="s">
        <v>1033</v>
      </c>
      <c r="AR5849" s="106" t="s">
        <v>1020</v>
      </c>
      <c r="AS5849" s="106">
        <v>12775</v>
      </c>
    </row>
    <row r="5850" spans="40:45" x14ac:dyDescent="0.25">
      <c r="AN5850" s="106" t="s">
        <v>1213</v>
      </c>
      <c r="AO5850" s="106" t="s">
        <v>1040</v>
      </c>
      <c r="AP5850" s="106"/>
      <c r="AQ5850" s="106" t="s">
        <v>1034</v>
      </c>
      <c r="AR5850" s="106" t="s">
        <v>1020</v>
      </c>
      <c r="AS5850" s="106">
        <v>1396</v>
      </c>
    </row>
    <row r="5851" spans="40:45" x14ac:dyDescent="0.25">
      <c r="AN5851" s="106" t="s">
        <v>1213</v>
      </c>
      <c r="AO5851" s="106" t="s">
        <v>1040</v>
      </c>
      <c r="AP5851" s="106"/>
      <c r="AQ5851" s="106" t="s">
        <v>1035</v>
      </c>
      <c r="AR5851" s="106" t="s">
        <v>1020</v>
      </c>
      <c r="AS5851" s="106">
        <v>3514</v>
      </c>
    </row>
    <row r="5852" spans="40:45" x14ac:dyDescent="0.25">
      <c r="AN5852" s="106" t="s">
        <v>1213</v>
      </c>
      <c r="AO5852" s="106" t="s">
        <v>1040</v>
      </c>
      <c r="AP5852" s="106"/>
      <c r="AQ5852" s="106" t="s">
        <v>1036</v>
      </c>
      <c r="AR5852" s="106" t="s">
        <v>1020</v>
      </c>
      <c r="AS5852" s="106">
        <v>1046</v>
      </c>
    </row>
    <row r="5853" spans="40:45" x14ac:dyDescent="0.25">
      <c r="AN5853" s="106" t="s">
        <v>1213</v>
      </c>
      <c r="AO5853" s="106" t="s">
        <v>1040</v>
      </c>
      <c r="AP5853" s="106"/>
      <c r="AQ5853" s="106" t="s">
        <v>1037</v>
      </c>
      <c r="AR5853" s="106" t="s">
        <v>1020</v>
      </c>
      <c r="AS5853" s="106">
        <v>1072</v>
      </c>
    </row>
    <row r="5854" spans="40:45" x14ac:dyDescent="0.25">
      <c r="AN5854" s="106" t="s">
        <v>1213</v>
      </c>
      <c r="AO5854" s="106" t="s">
        <v>1040</v>
      </c>
      <c r="AP5854" s="106"/>
      <c r="AQ5854" s="106" t="s">
        <v>1038</v>
      </c>
      <c r="AR5854" s="106" t="s">
        <v>1020</v>
      </c>
      <c r="AS5854" s="106">
        <v>25411</v>
      </c>
    </row>
    <row r="5855" spans="40:45" x14ac:dyDescent="0.25">
      <c r="AN5855" s="106" t="s">
        <v>1213</v>
      </c>
      <c r="AO5855" s="106"/>
      <c r="AP5855" s="106"/>
      <c r="AQ5855" s="106" t="s">
        <v>3</v>
      </c>
      <c r="AR5855" s="106" t="s">
        <v>1020</v>
      </c>
      <c r="AS5855" s="106">
        <v>67908</v>
      </c>
    </row>
    <row r="5856" spans="40:45" x14ac:dyDescent="0.25">
      <c r="AN5856" s="106" t="s">
        <v>1213</v>
      </c>
      <c r="AO5856" s="106" t="s">
        <v>1214</v>
      </c>
      <c r="AP5856" s="106"/>
      <c r="AQ5856" s="106" t="s">
        <v>1030</v>
      </c>
      <c r="AR5856" s="106" t="s">
        <v>1020</v>
      </c>
      <c r="AS5856" s="106">
        <v>899</v>
      </c>
    </row>
    <row r="5857" spans="40:45" x14ac:dyDescent="0.25">
      <c r="AN5857" s="106" t="s">
        <v>1213</v>
      </c>
      <c r="AO5857" s="106" t="s">
        <v>1214</v>
      </c>
      <c r="AP5857" s="106"/>
      <c r="AQ5857" s="106" t="s">
        <v>1031</v>
      </c>
      <c r="AR5857" s="106" t="s">
        <v>1020</v>
      </c>
      <c r="AS5857" s="106">
        <v>4894</v>
      </c>
    </row>
    <row r="5858" spans="40:45" x14ac:dyDescent="0.25">
      <c r="AN5858" s="106" t="s">
        <v>1213</v>
      </c>
      <c r="AO5858" s="106" t="s">
        <v>1214</v>
      </c>
      <c r="AP5858" s="106"/>
      <c r="AQ5858" s="106" t="s">
        <v>1032</v>
      </c>
      <c r="AR5858" s="106" t="s">
        <v>1020</v>
      </c>
      <c r="AS5858" s="106">
        <v>5425</v>
      </c>
    </row>
    <row r="5859" spans="40:45" x14ac:dyDescent="0.25">
      <c r="AN5859" s="106" t="s">
        <v>1213</v>
      </c>
      <c r="AO5859" s="106" t="s">
        <v>1214</v>
      </c>
      <c r="AP5859" s="106"/>
      <c r="AQ5859" s="106" t="s">
        <v>1033</v>
      </c>
      <c r="AR5859" s="106" t="s">
        <v>1020</v>
      </c>
      <c r="AS5859" s="106">
        <v>5063</v>
      </c>
    </row>
    <row r="5860" spans="40:45" x14ac:dyDescent="0.25">
      <c r="AN5860" s="106" t="s">
        <v>1213</v>
      </c>
      <c r="AO5860" s="106" t="s">
        <v>1214</v>
      </c>
      <c r="AP5860" s="106"/>
      <c r="AQ5860" s="106" t="s">
        <v>1034</v>
      </c>
      <c r="AR5860" s="106" t="s">
        <v>1020</v>
      </c>
      <c r="AS5860" s="106">
        <v>37</v>
      </c>
    </row>
    <row r="5861" spans="40:45" x14ac:dyDescent="0.25">
      <c r="AN5861" s="106" t="s">
        <v>1213</v>
      </c>
      <c r="AO5861" s="106" t="s">
        <v>1214</v>
      </c>
      <c r="AP5861" s="106"/>
      <c r="AQ5861" s="106" t="s">
        <v>1035</v>
      </c>
      <c r="AR5861" s="106" t="s">
        <v>1020</v>
      </c>
      <c r="AS5861" s="106">
        <v>194</v>
      </c>
    </row>
    <row r="5862" spans="40:45" x14ac:dyDescent="0.25">
      <c r="AN5862" s="106" t="s">
        <v>1213</v>
      </c>
      <c r="AO5862" s="106" t="s">
        <v>1214</v>
      </c>
      <c r="AP5862" s="106"/>
      <c r="AQ5862" s="106" t="s">
        <v>1036</v>
      </c>
      <c r="AR5862" s="106" t="s">
        <v>1020</v>
      </c>
      <c r="AS5862" s="106">
        <v>450</v>
      </c>
    </row>
    <row r="5863" spans="40:45" x14ac:dyDescent="0.25">
      <c r="AN5863" s="106" t="s">
        <v>1213</v>
      </c>
      <c r="AO5863" s="106" t="s">
        <v>1214</v>
      </c>
      <c r="AP5863" s="106"/>
      <c r="AQ5863" s="106" t="s">
        <v>1037</v>
      </c>
      <c r="AR5863" s="106" t="s">
        <v>1020</v>
      </c>
      <c r="AS5863" s="106">
        <v>72</v>
      </c>
    </row>
    <row r="5864" spans="40:45" x14ac:dyDescent="0.25">
      <c r="AN5864" s="106" t="s">
        <v>1213</v>
      </c>
      <c r="AO5864" s="106" t="s">
        <v>1214</v>
      </c>
      <c r="AP5864" s="106"/>
      <c r="AQ5864" s="106" t="s">
        <v>1038</v>
      </c>
      <c r="AR5864" s="106" t="s">
        <v>1020</v>
      </c>
      <c r="AS5864" s="106">
        <v>703</v>
      </c>
    </row>
    <row r="5865" spans="40:45" x14ac:dyDescent="0.25">
      <c r="AN5865" s="106" t="s">
        <v>1213</v>
      </c>
      <c r="AO5865" s="106"/>
      <c r="AP5865" s="106"/>
      <c r="AQ5865" s="106" t="s">
        <v>3</v>
      </c>
      <c r="AR5865" s="106" t="s">
        <v>1020</v>
      </c>
      <c r="AS5865" s="106">
        <v>17736</v>
      </c>
    </row>
    <row r="5866" spans="40:45" x14ac:dyDescent="0.25">
      <c r="AN5866" s="106" t="s">
        <v>1213</v>
      </c>
      <c r="AO5866" s="106" t="s">
        <v>1215</v>
      </c>
      <c r="AP5866" s="106"/>
      <c r="AQ5866" s="106" t="s">
        <v>1030</v>
      </c>
      <c r="AR5866" s="106" t="s">
        <v>1020</v>
      </c>
      <c r="AS5866" s="106">
        <v>32</v>
      </c>
    </row>
    <row r="5867" spans="40:45" x14ac:dyDescent="0.25">
      <c r="AN5867" s="106" t="s">
        <v>1213</v>
      </c>
      <c r="AO5867" s="106" t="s">
        <v>1215</v>
      </c>
      <c r="AP5867" s="106"/>
      <c r="AQ5867" s="106" t="s">
        <v>1031</v>
      </c>
      <c r="AR5867" s="106" t="s">
        <v>1020</v>
      </c>
      <c r="AS5867" s="106">
        <v>859</v>
      </c>
    </row>
    <row r="5868" spans="40:45" x14ac:dyDescent="0.25">
      <c r="AN5868" s="106" t="s">
        <v>1213</v>
      </c>
      <c r="AO5868" s="106" t="s">
        <v>1215</v>
      </c>
      <c r="AP5868" s="106"/>
      <c r="AQ5868" s="106" t="s">
        <v>1032</v>
      </c>
      <c r="AR5868" s="106" t="s">
        <v>1020</v>
      </c>
      <c r="AS5868" s="106">
        <v>921</v>
      </c>
    </row>
    <row r="5869" spans="40:45" x14ac:dyDescent="0.25">
      <c r="AN5869" s="106" t="s">
        <v>1213</v>
      </c>
      <c r="AO5869" s="106" t="s">
        <v>1215</v>
      </c>
      <c r="AP5869" s="106"/>
      <c r="AQ5869" s="106" t="s">
        <v>1033</v>
      </c>
      <c r="AR5869" s="106" t="s">
        <v>1020</v>
      </c>
      <c r="AS5869" s="106">
        <v>1515</v>
      </c>
    </row>
    <row r="5870" spans="40:45" x14ac:dyDescent="0.25">
      <c r="AN5870" s="106" t="s">
        <v>1213</v>
      </c>
      <c r="AO5870" s="106" t="s">
        <v>1215</v>
      </c>
      <c r="AP5870" s="106"/>
      <c r="AQ5870" s="106" t="s">
        <v>1034</v>
      </c>
      <c r="AR5870" s="106" t="s">
        <v>1020</v>
      </c>
      <c r="AS5870" s="106">
        <v>427</v>
      </c>
    </row>
    <row r="5871" spans="40:45" x14ac:dyDescent="0.25">
      <c r="AN5871" s="106" t="s">
        <v>1213</v>
      </c>
      <c r="AO5871" s="106" t="s">
        <v>1215</v>
      </c>
      <c r="AP5871" s="106"/>
      <c r="AQ5871" s="106" t="s">
        <v>1035</v>
      </c>
      <c r="AR5871" s="106" t="s">
        <v>1020</v>
      </c>
      <c r="AS5871" s="106">
        <v>652</v>
      </c>
    </row>
    <row r="5872" spans="40:45" x14ac:dyDescent="0.25">
      <c r="AN5872" s="106" t="s">
        <v>1213</v>
      </c>
      <c r="AO5872" s="106" t="s">
        <v>1215</v>
      </c>
      <c r="AP5872" s="106"/>
      <c r="AQ5872" s="106" t="s">
        <v>1036</v>
      </c>
      <c r="AR5872" s="106" t="s">
        <v>1020</v>
      </c>
      <c r="AS5872" s="106">
        <v>11</v>
      </c>
    </row>
    <row r="5873" spans="40:45" x14ac:dyDescent="0.25">
      <c r="AN5873" s="106" t="s">
        <v>1213</v>
      </c>
      <c r="AO5873" s="106" t="s">
        <v>1215</v>
      </c>
      <c r="AP5873" s="106"/>
      <c r="AQ5873" s="106" t="s">
        <v>1037</v>
      </c>
      <c r="AR5873" s="106" t="s">
        <v>1020</v>
      </c>
      <c r="AS5873" s="106">
        <v>197</v>
      </c>
    </row>
    <row r="5874" spans="40:45" x14ac:dyDescent="0.25">
      <c r="AN5874" s="106" t="s">
        <v>1213</v>
      </c>
      <c r="AO5874" s="106" t="s">
        <v>1215</v>
      </c>
      <c r="AP5874" s="106"/>
      <c r="AQ5874" s="106" t="s">
        <v>1038</v>
      </c>
      <c r="AR5874" s="106" t="s">
        <v>1020</v>
      </c>
      <c r="AS5874" s="106">
        <v>14135</v>
      </c>
    </row>
    <row r="5875" spans="40:45" x14ac:dyDescent="0.25">
      <c r="AN5875" s="106" t="s">
        <v>1213</v>
      </c>
      <c r="AO5875" s="106"/>
      <c r="AP5875" s="106"/>
      <c r="AQ5875" s="106" t="s">
        <v>3</v>
      </c>
      <c r="AR5875" s="106" t="s">
        <v>1020</v>
      </c>
      <c r="AS5875" s="106">
        <v>18748</v>
      </c>
    </row>
    <row r="5876" spans="40:45" x14ac:dyDescent="0.25">
      <c r="AN5876" s="106" t="s">
        <v>1213</v>
      </c>
      <c r="AO5876" s="106" t="s">
        <v>1216</v>
      </c>
      <c r="AP5876" s="106"/>
      <c r="AQ5876" s="106" t="s">
        <v>1031</v>
      </c>
      <c r="AR5876" s="106" t="s">
        <v>1020</v>
      </c>
      <c r="AS5876" s="106">
        <v>220</v>
      </c>
    </row>
    <row r="5877" spans="40:45" x14ac:dyDescent="0.25">
      <c r="AN5877" s="106" t="s">
        <v>1213</v>
      </c>
      <c r="AO5877" s="106" t="s">
        <v>1216</v>
      </c>
      <c r="AP5877" s="106"/>
      <c r="AQ5877" s="106" t="s">
        <v>1032</v>
      </c>
      <c r="AR5877" s="106" t="s">
        <v>1020</v>
      </c>
      <c r="AS5877" s="106">
        <v>559</v>
      </c>
    </row>
    <row r="5878" spans="40:45" x14ac:dyDescent="0.25">
      <c r="AN5878" s="106" t="s">
        <v>1213</v>
      </c>
      <c r="AO5878" s="106" t="s">
        <v>1216</v>
      </c>
      <c r="AP5878" s="106"/>
      <c r="AQ5878" s="106" t="s">
        <v>1033</v>
      </c>
      <c r="AR5878" s="106" t="s">
        <v>1020</v>
      </c>
      <c r="AS5878" s="106">
        <v>1323</v>
      </c>
    </row>
    <row r="5879" spans="40:45" x14ac:dyDescent="0.25">
      <c r="AN5879" s="106" t="s">
        <v>1213</v>
      </c>
      <c r="AO5879" s="106" t="s">
        <v>1216</v>
      </c>
      <c r="AP5879" s="106"/>
      <c r="AQ5879" s="106" t="s">
        <v>1034</v>
      </c>
      <c r="AR5879" s="106" t="s">
        <v>1020</v>
      </c>
      <c r="AS5879" s="106">
        <v>148</v>
      </c>
    </row>
    <row r="5880" spans="40:45" x14ac:dyDescent="0.25">
      <c r="AN5880" s="106" t="s">
        <v>1213</v>
      </c>
      <c r="AO5880" s="106" t="s">
        <v>1216</v>
      </c>
      <c r="AP5880" s="106"/>
      <c r="AQ5880" s="106" t="s">
        <v>1035</v>
      </c>
      <c r="AR5880" s="106" t="s">
        <v>1020</v>
      </c>
      <c r="AS5880" s="106">
        <v>201</v>
      </c>
    </row>
    <row r="5881" spans="40:45" x14ac:dyDescent="0.25">
      <c r="AN5881" s="106" t="s">
        <v>1213</v>
      </c>
      <c r="AO5881" s="106" t="s">
        <v>1216</v>
      </c>
      <c r="AP5881" s="106"/>
      <c r="AQ5881" s="106" t="s">
        <v>1036</v>
      </c>
      <c r="AR5881" s="106" t="s">
        <v>1020</v>
      </c>
      <c r="AS5881" s="106">
        <v>107</v>
      </c>
    </row>
    <row r="5882" spans="40:45" x14ac:dyDescent="0.25">
      <c r="AN5882" s="106" t="s">
        <v>1213</v>
      </c>
      <c r="AO5882" s="106" t="s">
        <v>1216</v>
      </c>
      <c r="AP5882" s="106"/>
      <c r="AQ5882" s="106" t="s">
        <v>1037</v>
      </c>
      <c r="AR5882" s="106" t="s">
        <v>1020</v>
      </c>
      <c r="AS5882" s="106">
        <v>155</v>
      </c>
    </row>
    <row r="5883" spans="40:45" x14ac:dyDescent="0.25">
      <c r="AN5883" s="106" t="s">
        <v>1213</v>
      </c>
      <c r="AO5883" s="106" t="s">
        <v>1216</v>
      </c>
      <c r="AP5883" s="106"/>
      <c r="AQ5883" s="106" t="s">
        <v>1038</v>
      </c>
      <c r="AR5883" s="106" t="s">
        <v>1020</v>
      </c>
      <c r="AS5883" s="106">
        <v>2616</v>
      </c>
    </row>
    <row r="5884" spans="40:45" x14ac:dyDescent="0.25">
      <c r="AN5884" s="106" t="s">
        <v>1213</v>
      </c>
      <c r="AO5884" s="106"/>
      <c r="AP5884" s="106"/>
      <c r="AQ5884" s="106" t="s">
        <v>3</v>
      </c>
      <c r="AR5884" s="106" t="s">
        <v>1020</v>
      </c>
      <c r="AS5884" s="106">
        <v>5329</v>
      </c>
    </row>
    <row r="5885" spans="40:45" x14ac:dyDescent="0.25">
      <c r="AN5885" s="106" t="s">
        <v>1213</v>
      </c>
      <c r="AO5885" s="106" t="s">
        <v>1217</v>
      </c>
      <c r="AP5885" s="106"/>
      <c r="AQ5885" s="106" t="s">
        <v>1030</v>
      </c>
      <c r="AR5885" s="106" t="s">
        <v>1020</v>
      </c>
      <c r="AS5885" s="106">
        <v>116</v>
      </c>
    </row>
    <row r="5886" spans="40:45" x14ac:dyDescent="0.25">
      <c r="AN5886" s="106" t="s">
        <v>1213</v>
      </c>
      <c r="AO5886" s="106" t="s">
        <v>1217</v>
      </c>
      <c r="AP5886" s="106"/>
      <c r="AQ5886" s="106" t="s">
        <v>1031</v>
      </c>
      <c r="AR5886" s="106" t="s">
        <v>1020</v>
      </c>
      <c r="AS5886" s="106">
        <v>503</v>
      </c>
    </row>
    <row r="5887" spans="40:45" x14ac:dyDescent="0.25">
      <c r="AN5887" s="106" t="s">
        <v>1213</v>
      </c>
      <c r="AO5887" s="106" t="s">
        <v>1217</v>
      </c>
      <c r="AP5887" s="106"/>
      <c r="AQ5887" s="106" t="s">
        <v>1032</v>
      </c>
      <c r="AR5887" s="106" t="s">
        <v>1020</v>
      </c>
      <c r="AS5887" s="106">
        <v>438</v>
      </c>
    </row>
    <row r="5888" spans="40:45" x14ac:dyDescent="0.25">
      <c r="AN5888" s="106" t="s">
        <v>1213</v>
      </c>
      <c r="AO5888" s="106" t="s">
        <v>1217</v>
      </c>
      <c r="AP5888" s="106"/>
      <c r="AQ5888" s="106" t="s">
        <v>1033</v>
      </c>
      <c r="AR5888" s="106" t="s">
        <v>1020</v>
      </c>
      <c r="AS5888" s="106">
        <v>389</v>
      </c>
    </row>
    <row r="5889" spans="40:45" x14ac:dyDescent="0.25">
      <c r="AN5889" s="106" t="s">
        <v>1213</v>
      </c>
      <c r="AO5889" s="106" t="s">
        <v>1217</v>
      </c>
      <c r="AP5889" s="106"/>
      <c r="AQ5889" s="106" t="s">
        <v>1034</v>
      </c>
      <c r="AR5889" s="106" t="s">
        <v>1020</v>
      </c>
      <c r="AS5889" s="106">
        <v>183</v>
      </c>
    </row>
    <row r="5890" spans="40:45" x14ac:dyDescent="0.25">
      <c r="AN5890" s="106" t="s">
        <v>1213</v>
      </c>
      <c r="AO5890" s="106" t="s">
        <v>1217</v>
      </c>
      <c r="AP5890" s="106"/>
      <c r="AQ5890" s="106" t="s">
        <v>1035</v>
      </c>
      <c r="AR5890" s="106" t="s">
        <v>1020</v>
      </c>
      <c r="AS5890" s="106">
        <v>179</v>
      </c>
    </row>
    <row r="5891" spans="40:45" x14ac:dyDescent="0.25">
      <c r="AN5891" s="106" t="s">
        <v>1213</v>
      </c>
      <c r="AO5891" s="106" t="s">
        <v>1217</v>
      </c>
      <c r="AP5891" s="106"/>
      <c r="AQ5891" s="106" t="s">
        <v>1036</v>
      </c>
      <c r="AR5891" s="106" t="s">
        <v>1020</v>
      </c>
      <c r="AS5891" s="106">
        <v>15</v>
      </c>
    </row>
    <row r="5892" spans="40:45" x14ac:dyDescent="0.25">
      <c r="AN5892" s="106" t="s">
        <v>1213</v>
      </c>
      <c r="AO5892" s="106" t="s">
        <v>1217</v>
      </c>
      <c r="AP5892" s="106"/>
      <c r="AQ5892" s="106" t="s">
        <v>1037</v>
      </c>
      <c r="AR5892" s="106" t="s">
        <v>1020</v>
      </c>
      <c r="AS5892" s="106">
        <v>38</v>
      </c>
    </row>
    <row r="5893" spans="40:45" x14ac:dyDescent="0.25">
      <c r="AN5893" s="106" t="s">
        <v>1213</v>
      </c>
      <c r="AO5893" s="106" t="s">
        <v>1217</v>
      </c>
      <c r="AP5893" s="106"/>
      <c r="AQ5893" s="106" t="s">
        <v>1038</v>
      </c>
      <c r="AR5893" s="106" t="s">
        <v>1020</v>
      </c>
      <c r="AS5893" s="106">
        <v>1665</v>
      </c>
    </row>
    <row r="5894" spans="40:45" x14ac:dyDescent="0.25">
      <c r="AN5894" s="106" t="s">
        <v>1213</v>
      </c>
      <c r="AO5894" s="106"/>
      <c r="AP5894" s="106"/>
      <c r="AQ5894" s="106" t="s">
        <v>3</v>
      </c>
      <c r="AR5894" s="106" t="s">
        <v>1020</v>
      </c>
      <c r="AS5894" s="106">
        <v>3526</v>
      </c>
    </row>
    <row r="5895" spans="40:45" x14ac:dyDescent="0.25">
      <c r="AN5895" s="106" t="s">
        <v>1213</v>
      </c>
      <c r="AO5895" s="106" t="s">
        <v>1218</v>
      </c>
      <c r="AP5895" s="106"/>
      <c r="AQ5895" s="106" t="s">
        <v>1030</v>
      </c>
      <c r="AR5895" s="106" t="s">
        <v>1020</v>
      </c>
      <c r="AS5895" s="106">
        <v>63</v>
      </c>
    </row>
    <row r="5896" spans="40:45" x14ac:dyDescent="0.25">
      <c r="AN5896" s="106" t="s">
        <v>1213</v>
      </c>
      <c r="AO5896" s="106" t="s">
        <v>1218</v>
      </c>
      <c r="AP5896" s="106"/>
      <c r="AQ5896" s="106" t="s">
        <v>1031</v>
      </c>
      <c r="AR5896" s="106" t="s">
        <v>1020</v>
      </c>
      <c r="AS5896" s="106">
        <v>140</v>
      </c>
    </row>
    <row r="5897" spans="40:45" x14ac:dyDescent="0.25">
      <c r="AN5897" s="106" t="s">
        <v>1213</v>
      </c>
      <c r="AO5897" s="106" t="s">
        <v>1218</v>
      </c>
      <c r="AP5897" s="106"/>
      <c r="AQ5897" s="106" t="s">
        <v>1032</v>
      </c>
      <c r="AR5897" s="106" t="s">
        <v>1020</v>
      </c>
      <c r="AS5897" s="106">
        <v>171</v>
      </c>
    </row>
    <row r="5898" spans="40:45" x14ac:dyDescent="0.25">
      <c r="AN5898" s="106" t="s">
        <v>1213</v>
      </c>
      <c r="AO5898" s="106" t="s">
        <v>1218</v>
      </c>
      <c r="AP5898" s="106"/>
      <c r="AQ5898" s="106" t="s">
        <v>1033</v>
      </c>
      <c r="AR5898" s="106" t="s">
        <v>1020</v>
      </c>
      <c r="AS5898" s="106">
        <v>105</v>
      </c>
    </row>
    <row r="5899" spans="40:45" x14ac:dyDescent="0.25">
      <c r="AN5899" s="106" t="s">
        <v>1213</v>
      </c>
      <c r="AO5899" s="106" t="s">
        <v>1218</v>
      </c>
      <c r="AP5899" s="106"/>
      <c r="AQ5899" s="106" t="s">
        <v>1034</v>
      </c>
      <c r="AR5899" s="106" t="s">
        <v>1020</v>
      </c>
      <c r="AS5899" s="106">
        <v>233</v>
      </c>
    </row>
    <row r="5900" spans="40:45" x14ac:dyDescent="0.25">
      <c r="AN5900" s="106" t="s">
        <v>1213</v>
      </c>
      <c r="AO5900" s="106" t="s">
        <v>1218</v>
      </c>
      <c r="AP5900" s="106"/>
      <c r="AQ5900" s="106" t="s">
        <v>1035</v>
      </c>
      <c r="AR5900" s="106" t="s">
        <v>1020</v>
      </c>
      <c r="AS5900" s="106">
        <v>135</v>
      </c>
    </row>
    <row r="5901" spans="40:45" x14ac:dyDescent="0.25">
      <c r="AN5901" s="106" t="s">
        <v>1213</v>
      </c>
      <c r="AO5901" s="106" t="s">
        <v>1218</v>
      </c>
      <c r="AP5901" s="106"/>
      <c r="AQ5901" s="106" t="s">
        <v>1036</v>
      </c>
      <c r="AR5901" s="106" t="s">
        <v>1020</v>
      </c>
      <c r="AS5901" s="106">
        <v>13</v>
      </c>
    </row>
    <row r="5902" spans="40:45" x14ac:dyDescent="0.25">
      <c r="AN5902" s="106" t="s">
        <v>1213</v>
      </c>
      <c r="AO5902" s="106" t="s">
        <v>1218</v>
      </c>
      <c r="AP5902" s="106"/>
      <c r="AQ5902" s="106" t="s">
        <v>1037</v>
      </c>
      <c r="AR5902" s="106" t="s">
        <v>1020</v>
      </c>
      <c r="AS5902" s="106">
        <v>129</v>
      </c>
    </row>
    <row r="5903" spans="40:45" x14ac:dyDescent="0.25">
      <c r="AN5903" s="106" t="s">
        <v>1213</v>
      </c>
      <c r="AO5903" s="106" t="s">
        <v>1218</v>
      </c>
      <c r="AP5903" s="106"/>
      <c r="AQ5903" s="106" t="s">
        <v>1038</v>
      </c>
      <c r="AR5903" s="106" t="s">
        <v>1020</v>
      </c>
      <c r="AS5903" s="106">
        <v>790</v>
      </c>
    </row>
    <row r="5904" spans="40:45" x14ac:dyDescent="0.25">
      <c r="AN5904" s="106" t="s">
        <v>1213</v>
      </c>
      <c r="AO5904" s="106"/>
      <c r="AP5904" s="106"/>
      <c r="AQ5904" s="106" t="s">
        <v>3</v>
      </c>
      <c r="AR5904" s="106" t="s">
        <v>1020</v>
      </c>
      <c r="AS5904" s="106">
        <v>1780</v>
      </c>
    </row>
    <row r="5905" spans="40:45" x14ac:dyDescent="0.25">
      <c r="AN5905" s="106" t="s">
        <v>1213</v>
      </c>
      <c r="AO5905" s="106" t="s">
        <v>1219</v>
      </c>
      <c r="AP5905" s="106"/>
      <c r="AQ5905" s="106" t="s">
        <v>1030</v>
      </c>
      <c r="AR5905" s="106" t="s">
        <v>1020</v>
      </c>
      <c r="AS5905" s="106">
        <v>263</v>
      </c>
    </row>
    <row r="5906" spans="40:45" x14ac:dyDescent="0.25">
      <c r="AN5906" s="106" t="s">
        <v>1213</v>
      </c>
      <c r="AO5906" s="106" t="s">
        <v>1219</v>
      </c>
      <c r="AP5906" s="106"/>
      <c r="AQ5906" s="106" t="s">
        <v>1031</v>
      </c>
      <c r="AR5906" s="106" t="s">
        <v>1020</v>
      </c>
      <c r="AS5906" s="106">
        <v>1423</v>
      </c>
    </row>
    <row r="5907" spans="40:45" x14ac:dyDescent="0.25">
      <c r="AN5907" s="106" t="s">
        <v>1213</v>
      </c>
      <c r="AO5907" s="106" t="s">
        <v>1219</v>
      </c>
      <c r="AP5907" s="106"/>
      <c r="AQ5907" s="106" t="s">
        <v>1032</v>
      </c>
      <c r="AR5907" s="106" t="s">
        <v>1020</v>
      </c>
      <c r="AS5907" s="106">
        <v>5771</v>
      </c>
    </row>
    <row r="5908" spans="40:45" x14ac:dyDescent="0.25">
      <c r="AN5908" s="106" t="s">
        <v>1213</v>
      </c>
      <c r="AO5908" s="106" t="s">
        <v>1219</v>
      </c>
      <c r="AP5908" s="106"/>
      <c r="AQ5908" s="106" t="s">
        <v>1033</v>
      </c>
      <c r="AR5908" s="106" t="s">
        <v>1020</v>
      </c>
      <c r="AS5908" s="106">
        <v>4380</v>
      </c>
    </row>
    <row r="5909" spans="40:45" x14ac:dyDescent="0.25">
      <c r="AN5909" s="106" t="s">
        <v>1213</v>
      </c>
      <c r="AO5909" s="106" t="s">
        <v>1219</v>
      </c>
      <c r="AP5909" s="106"/>
      <c r="AQ5909" s="106" t="s">
        <v>1034</v>
      </c>
      <c r="AR5909" s="106" t="s">
        <v>1020</v>
      </c>
      <c r="AS5909" s="106">
        <v>367</v>
      </c>
    </row>
    <row r="5910" spans="40:45" x14ac:dyDescent="0.25">
      <c r="AN5910" s="106" t="s">
        <v>1213</v>
      </c>
      <c r="AO5910" s="106" t="s">
        <v>1219</v>
      </c>
      <c r="AP5910" s="106"/>
      <c r="AQ5910" s="106" t="s">
        <v>1035</v>
      </c>
      <c r="AR5910" s="106" t="s">
        <v>1020</v>
      </c>
      <c r="AS5910" s="106">
        <v>2153</v>
      </c>
    </row>
    <row r="5911" spans="40:45" x14ac:dyDescent="0.25">
      <c r="AN5911" s="106" t="s">
        <v>1213</v>
      </c>
      <c r="AO5911" s="106" t="s">
        <v>1219</v>
      </c>
      <c r="AP5911" s="106"/>
      <c r="AQ5911" s="106" t="s">
        <v>1036</v>
      </c>
      <c r="AR5911" s="106" t="s">
        <v>1020</v>
      </c>
      <c r="AS5911" s="106">
        <v>450</v>
      </c>
    </row>
    <row r="5912" spans="40:45" x14ac:dyDescent="0.25">
      <c r="AN5912" s="106" t="s">
        <v>1213</v>
      </c>
      <c r="AO5912" s="106" t="s">
        <v>1219</v>
      </c>
      <c r="AP5912" s="106"/>
      <c r="AQ5912" s="106" t="s">
        <v>1037</v>
      </c>
      <c r="AR5912" s="106" t="s">
        <v>1020</v>
      </c>
      <c r="AS5912" s="106">
        <v>481</v>
      </c>
    </row>
    <row r="5913" spans="40:45" x14ac:dyDescent="0.25">
      <c r="AN5913" s="106" t="s">
        <v>1213</v>
      </c>
      <c r="AO5913" s="106" t="s">
        <v>1219</v>
      </c>
      <c r="AP5913" s="106"/>
      <c r="AQ5913" s="106" t="s">
        <v>1038</v>
      </c>
      <c r="AR5913" s="106" t="s">
        <v>1020</v>
      </c>
      <c r="AS5913" s="106">
        <v>5501</v>
      </c>
    </row>
    <row r="5914" spans="40:45" x14ac:dyDescent="0.25">
      <c r="AN5914" s="106" t="s">
        <v>1213</v>
      </c>
      <c r="AO5914" s="106"/>
      <c r="AP5914" s="106"/>
      <c r="AQ5914" s="106" t="s">
        <v>3</v>
      </c>
      <c r="AR5914" s="106" t="s">
        <v>1020</v>
      </c>
      <c r="AS5914" s="106">
        <v>20788</v>
      </c>
    </row>
    <row r="5915" spans="40:45" x14ac:dyDescent="0.25">
      <c r="AN5915" s="106" t="s">
        <v>1191</v>
      </c>
      <c r="AO5915" s="106" t="s">
        <v>1040</v>
      </c>
      <c r="AP5915" s="106"/>
      <c r="AQ5915" s="106" t="s">
        <v>1030</v>
      </c>
      <c r="AR5915" s="106" t="s">
        <v>1020</v>
      </c>
      <c r="AS5915" s="106">
        <v>53364464</v>
      </c>
    </row>
    <row r="5916" spans="40:45" x14ac:dyDescent="0.25">
      <c r="AN5916" s="106" t="s">
        <v>1191</v>
      </c>
      <c r="AO5916" s="106" t="s">
        <v>1040</v>
      </c>
      <c r="AP5916" s="106"/>
      <c r="AQ5916" s="106" t="s">
        <v>1031</v>
      </c>
      <c r="AR5916" s="106" t="s">
        <v>1020</v>
      </c>
      <c r="AS5916" s="106">
        <v>76551983</v>
      </c>
    </row>
    <row r="5917" spans="40:45" x14ac:dyDescent="0.25">
      <c r="AN5917" s="106" t="s">
        <v>1191</v>
      </c>
      <c r="AO5917" s="106" t="s">
        <v>1040</v>
      </c>
      <c r="AP5917" s="106"/>
      <c r="AQ5917" s="106" t="s">
        <v>1032</v>
      </c>
      <c r="AR5917" s="106" t="s">
        <v>1020</v>
      </c>
      <c r="AS5917" s="106">
        <v>6490318</v>
      </c>
    </row>
    <row r="5918" spans="40:45" x14ac:dyDescent="0.25">
      <c r="AN5918" s="106" t="s">
        <v>1191</v>
      </c>
      <c r="AO5918" s="106" t="s">
        <v>1040</v>
      </c>
      <c r="AP5918" s="106"/>
      <c r="AQ5918" s="106" t="s">
        <v>1033</v>
      </c>
      <c r="AR5918" s="106" t="s">
        <v>1020</v>
      </c>
      <c r="AS5918" s="106">
        <v>67981965</v>
      </c>
    </row>
    <row r="5919" spans="40:45" x14ac:dyDescent="0.25">
      <c r="AN5919" s="106" t="s">
        <v>1191</v>
      </c>
      <c r="AO5919" s="106" t="s">
        <v>1040</v>
      </c>
      <c r="AP5919" s="106"/>
      <c r="AQ5919" s="106" t="s">
        <v>1034</v>
      </c>
      <c r="AR5919" s="106" t="s">
        <v>1020</v>
      </c>
      <c r="AS5919" s="106">
        <v>111600358</v>
      </c>
    </row>
    <row r="5920" spans="40:45" x14ac:dyDescent="0.25">
      <c r="AN5920" s="106" t="s">
        <v>1191</v>
      </c>
      <c r="AO5920" s="106" t="s">
        <v>1040</v>
      </c>
      <c r="AP5920" s="106"/>
      <c r="AQ5920" s="106" t="s">
        <v>1035</v>
      </c>
      <c r="AR5920" s="106" t="s">
        <v>1020</v>
      </c>
      <c r="AS5920" s="106">
        <v>235319605</v>
      </c>
    </row>
    <row r="5921" spans="40:45" x14ac:dyDescent="0.25">
      <c r="AN5921" s="106" t="s">
        <v>1191</v>
      </c>
      <c r="AO5921" s="106" t="s">
        <v>1040</v>
      </c>
      <c r="AP5921" s="106"/>
      <c r="AQ5921" s="106" t="s">
        <v>1036</v>
      </c>
      <c r="AR5921" s="106" t="s">
        <v>1020</v>
      </c>
      <c r="AS5921" s="106">
        <v>311156930</v>
      </c>
    </row>
    <row r="5922" spans="40:45" x14ac:dyDescent="0.25">
      <c r="AN5922" s="106" t="s">
        <v>1191</v>
      </c>
      <c r="AO5922" s="106" t="s">
        <v>1040</v>
      </c>
      <c r="AP5922" s="106"/>
      <c r="AQ5922" s="106" t="s">
        <v>1037</v>
      </c>
      <c r="AR5922" s="106" t="s">
        <v>1020</v>
      </c>
      <c r="AS5922" s="106">
        <v>154721019</v>
      </c>
    </row>
    <row r="5923" spans="40:45" x14ac:dyDescent="0.25">
      <c r="AN5923" s="106" t="s">
        <v>1191</v>
      </c>
      <c r="AO5923" s="106" t="s">
        <v>1040</v>
      </c>
      <c r="AP5923" s="106"/>
      <c r="AQ5923" s="106" t="s">
        <v>1038</v>
      </c>
      <c r="AR5923" s="106" t="s">
        <v>1020</v>
      </c>
      <c r="AS5923" s="106">
        <v>22920439</v>
      </c>
    </row>
    <row r="5924" spans="40:45" x14ac:dyDescent="0.25">
      <c r="AN5924" s="106" t="s">
        <v>1191</v>
      </c>
      <c r="AO5924" s="106"/>
      <c r="AP5924" s="106"/>
      <c r="AQ5924" s="106" t="s">
        <v>3</v>
      </c>
      <c r="AR5924" s="106" t="s">
        <v>1020</v>
      </c>
      <c r="AS5924" s="106">
        <v>1040107080</v>
      </c>
    </row>
    <row r="5925" spans="40:45" x14ac:dyDescent="0.25">
      <c r="AN5925" s="106" t="s">
        <v>1191</v>
      </c>
      <c r="AO5925" s="106" t="s">
        <v>1220</v>
      </c>
      <c r="AP5925" s="106"/>
      <c r="AQ5925" s="106" t="s">
        <v>1030</v>
      </c>
      <c r="AR5925" s="106" t="s">
        <v>1020</v>
      </c>
      <c r="AS5925" s="106">
        <v>312817</v>
      </c>
    </row>
    <row r="5926" spans="40:45" x14ac:dyDescent="0.25">
      <c r="AN5926" s="106" t="s">
        <v>1191</v>
      </c>
      <c r="AO5926" s="106" t="s">
        <v>1220</v>
      </c>
      <c r="AP5926" s="106"/>
      <c r="AQ5926" s="106" t="s">
        <v>1033</v>
      </c>
      <c r="AR5926" s="106" t="s">
        <v>1020</v>
      </c>
      <c r="AS5926" s="106">
        <v>676114</v>
      </c>
    </row>
    <row r="5927" spans="40:45" x14ac:dyDescent="0.25">
      <c r="AN5927" s="106" t="s">
        <v>1191</v>
      </c>
      <c r="AO5927" s="106" t="s">
        <v>1220</v>
      </c>
      <c r="AP5927" s="106"/>
      <c r="AQ5927" s="106" t="s">
        <v>1034</v>
      </c>
      <c r="AR5927" s="106" t="s">
        <v>1020</v>
      </c>
      <c r="AS5927" s="106">
        <v>222221</v>
      </c>
    </row>
    <row r="5928" spans="40:45" x14ac:dyDescent="0.25">
      <c r="AN5928" s="106" t="s">
        <v>1191</v>
      </c>
      <c r="AO5928" s="106" t="s">
        <v>1220</v>
      </c>
      <c r="AP5928" s="106"/>
      <c r="AQ5928" s="106" t="s">
        <v>1035</v>
      </c>
      <c r="AR5928" s="106" t="s">
        <v>1020</v>
      </c>
      <c r="AS5928" s="106">
        <v>470909</v>
      </c>
    </row>
    <row r="5929" spans="40:45" x14ac:dyDescent="0.25">
      <c r="AN5929" s="106" t="s">
        <v>1191</v>
      </c>
      <c r="AO5929" s="106" t="s">
        <v>1220</v>
      </c>
      <c r="AP5929" s="106"/>
      <c r="AQ5929" s="106" t="s">
        <v>1036</v>
      </c>
      <c r="AR5929" s="106" t="s">
        <v>1020</v>
      </c>
      <c r="AS5929" s="106">
        <v>372711</v>
      </c>
    </row>
    <row r="5930" spans="40:45" x14ac:dyDescent="0.25">
      <c r="AN5930" s="106" t="s">
        <v>1191</v>
      </c>
      <c r="AO5930" s="106" t="s">
        <v>1220</v>
      </c>
      <c r="AP5930" s="106"/>
      <c r="AQ5930" s="106" t="s">
        <v>1037</v>
      </c>
      <c r="AR5930" s="106" t="s">
        <v>1020</v>
      </c>
      <c r="AS5930" s="106">
        <v>317781</v>
      </c>
    </row>
    <row r="5931" spans="40:45" x14ac:dyDescent="0.25">
      <c r="AN5931" s="106" t="s">
        <v>1191</v>
      </c>
      <c r="AO5931" s="106"/>
      <c r="AP5931" s="106"/>
      <c r="AQ5931" s="106" t="s">
        <v>3</v>
      </c>
      <c r="AR5931" s="106" t="s">
        <v>1020</v>
      </c>
      <c r="AS5931" s="106">
        <v>2372553</v>
      </c>
    </row>
    <row r="5932" spans="40:45" x14ac:dyDescent="0.25">
      <c r="AN5932" s="106" t="s">
        <v>1191</v>
      </c>
      <c r="AO5932" s="106" t="s">
        <v>1221</v>
      </c>
      <c r="AP5932" s="106"/>
      <c r="AQ5932" s="106" t="s">
        <v>1030</v>
      </c>
      <c r="AR5932" s="106" t="s">
        <v>1020</v>
      </c>
      <c r="AS5932" s="106">
        <v>16987903</v>
      </c>
    </row>
    <row r="5933" spans="40:45" x14ac:dyDescent="0.25">
      <c r="AN5933" s="106" t="s">
        <v>1191</v>
      </c>
      <c r="AO5933" s="106" t="s">
        <v>1221</v>
      </c>
      <c r="AP5933" s="106"/>
      <c r="AQ5933" s="106" t="s">
        <v>1031</v>
      </c>
      <c r="AR5933" s="106" t="s">
        <v>1020</v>
      </c>
      <c r="AS5933" s="106">
        <v>57774355</v>
      </c>
    </row>
    <row r="5934" spans="40:45" x14ac:dyDescent="0.25">
      <c r="AN5934" s="106" t="s">
        <v>1191</v>
      </c>
      <c r="AO5934" s="106" t="s">
        <v>1221</v>
      </c>
      <c r="AP5934" s="106"/>
      <c r="AQ5934" s="106" t="s">
        <v>1032</v>
      </c>
      <c r="AR5934" s="106" t="s">
        <v>1020</v>
      </c>
      <c r="AS5934" s="106">
        <v>334</v>
      </c>
    </row>
    <row r="5935" spans="40:45" x14ac:dyDescent="0.25">
      <c r="AN5935" s="106" t="s">
        <v>1191</v>
      </c>
      <c r="AO5935" s="106" t="s">
        <v>1221</v>
      </c>
      <c r="AP5935" s="106"/>
      <c r="AQ5935" s="106" t="s">
        <v>1033</v>
      </c>
      <c r="AR5935" s="106" t="s">
        <v>1020</v>
      </c>
      <c r="AS5935" s="106">
        <v>5389666</v>
      </c>
    </row>
    <row r="5936" spans="40:45" x14ac:dyDescent="0.25">
      <c r="AN5936" s="106" t="s">
        <v>1191</v>
      </c>
      <c r="AO5936" s="106" t="s">
        <v>1221</v>
      </c>
      <c r="AP5936" s="106"/>
      <c r="AQ5936" s="106" t="s">
        <v>1034</v>
      </c>
      <c r="AR5936" s="106" t="s">
        <v>1020</v>
      </c>
      <c r="AS5936" s="106">
        <v>108322484</v>
      </c>
    </row>
    <row r="5937" spans="40:45" x14ac:dyDescent="0.25">
      <c r="AN5937" s="106" t="s">
        <v>1191</v>
      </c>
      <c r="AO5937" s="106" t="s">
        <v>1221</v>
      </c>
      <c r="AP5937" s="106"/>
      <c r="AQ5937" s="106" t="s">
        <v>1035</v>
      </c>
      <c r="AR5937" s="106" t="s">
        <v>1020</v>
      </c>
      <c r="AS5937" s="106">
        <v>158965981</v>
      </c>
    </row>
    <row r="5938" spans="40:45" x14ac:dyDescent="0.25">
      <c r="AN5938" s="106" t="s">
        <v>1191</v>
      </c>
      <c r="AO5938" s="106" t="s">
        <v>1221</v>
      </c>
      <c r="AP5938" s="106"/>
      <c r="AQ5938" s="106" t="s">
        <v>1036</v>
      </c>
      <c r="AR5938" s="106" t="s">
        <v>1020</v>
      </c>
      <c r="AS5938" s="106">
        <v>251934409</v>
      </c>
    </row>
    <row r="5939" spans="40:45" x14ac:dyDescent="0.25">
      <c r="AN5939" s="106" t="s">
        <v>1191</v>
      </c>
      <c r="AO5939" s="106" t="s">
        <v>1221</v>
      </c>
      <c r="AP5939" s="106"/>
      <c r="AQ5939" s="106" t="s">
        <v>1037</v>
      </c>
      <c r="AR5939" s="106" t="s">
        <v>1020</v>
      </c>
      <c r="AS5939" s="106">
        <v>102272682</v>
      </c>
    </row>
    <row r="5940" spans="40:45" x14ac:dyDescent="0.25">
      <c r="AN5940" s="106" t="s">
        <v>1191</v>
      </c>
      <c r="AO5940" s="106" t="s">
        <v>1221</v>
      </c>
      <c r="AP5940" s="106"/>
      <c r="AQ5940" s="106" t="s">
        <v>1038</v>
      </c>
      <c r="AR5940" s="106" t="s">
        <v>1020</v>
      </c>
      <c r="AS5940" s="106">
        <v>19766226</v>
      </c>
    </row>
    <row r="5941" spans="40:45" x14ac:dyDescent="0.25">
      <c r="AN5941" s="106" t="s">
        <v>1191</v>
      </c>
      <c r="AO5941" s="106"/>
      <c r="AP5941" s="106"/>
      <c r="AQ5941" s="106" t="s">
        <v>3</v>
      </c>
      <c r="AR5941" s="106" t="s">
        <v>1020</v>
      </c>
      <c r="AS5941" s="106">
        <v>721414041</v>
      </c>
    </row>
    <row r="5942" spans="40:45" x14ac:dyDescent="0.25">
      <c r="AN5942" s="106" t="s">
        <v>1191</v>
      </c>
      <c r="AO5942" s="106" t="s">
        <v>1222</v>
      </c>
      <c r="AP5942" s="106"/>
      <c r="AQ5942" s="106" t="s">
        <v>1030</v>
      </c>
      <c r="AR5942" s="106" t="s">
        <v>1020</v>
      </c>
      <c r="AS5942" s="106">
        <v>36063744</v>
      </c>
    </row>
    <row r="5943" spans="40:45" x14ac:dyDescent="0.25">
      <c r="AN5943" s="106" t="s">
        <v>1191</v>
      </c>
      <c r="AO5943" s="106" t="s">
        <v>1222</v>
      </c>
      <c r="AP5943" s="106"/>
      <c r="AQ5943" s="106" t="s">
        <v>1031</v>
      </c>
      <c r="AR5943" s="106" t="s">
        <v>1020</v>
      </c>
      <c r="AS5943" s="106">
        <v>18777627</v>
      </c>
    </row>
    <row r="5944" spans="40:45" x14ac:dyDescent="0.25">
      <c r="AN5944" s="106" t="s">
        <v>1191</v>
      </c>
      <c r="AO5944" s="106" t="s">
        <v>1222</v>
      </c>
      <c r="AP5944" s="106"/>
      <c r="AQ5944" s="106" t="s">
        <v>1032</v>
      </c>
      <c r="AR5944" s="106" t="s">
        <v>1020</v>
      </c>
      <c r="AS5944" s="106">
        <v>6489984</v>
      </c>
    </row>
    <row r="5945" spans="40:45" x14ac:dyDescent="0.25">
      <c r="AN5945" s="106" t="s">
        <v>1191</v>
      </c>
      <c r="AO5945" s="106" t="s">
        <v>1222</v>
      </c>
      <c r="AP5945" s="106"/>
      <c r="AQ5945" s="106" t="s">
        <v>1033</v>
      </c>
      <c r="AR5945" s="106" t="s">
        <v>1020</v>
      </c>
      <c r="AS5945" s="106">
        <v>61916185</v>
      </c>
    </row>
    <row r="5946" spans="40:45" x14ac:dyDescent="0.25">
      <c r="AN5946" s="106" t="s">
        <v>1191</v>
      </c>
      <c r="AO5946" s="106" t="s">
        <v>1222</v>
      </c>
      <c r="AP5946" s="106"/>
      <c r="AQ5946" s="106" t="s">
        <v>1034</v>
      </c>
      <c r="AR5946" s="106" t="s">
        <v>1020</v>
      </c>
      <c r="AS5946" s="106">
        <v>3055653</v>
      </c>
    </row>
    <row r="5947" spans="40:45" x14ac:dyDescent="0.25">
      <c r="AN5947" s="106" t="s">
        <v>1191</v>
      </c>
      <c r="AO5947" s="106" t="s">
        <v>1222</v>
      </c>
      <c r="AP5947" s="106"/>
      <c r="AQ5947" s="106" t="s">
        <v>1035</v>
      </c>
      <c r="AR5947" s="106" t="s">
        <v>1020</v>
      </c>
      <c r="AS5947" s="106">
        <v>75882715</v>
      </c>
    </row>
    <row r="5948" spans="40:45" x14ac:dyDescent="0.25">
      <c r="AN5948" s="106" t="s">
        <v>1191</v>
      </c>
      <c r="AO5948" s="106" t="s">
        <v>1222</v>
      </c>
      <c r="AP5948" s="106"/>
      <c r="AQ5948" s="106" t="s">
        <v>1036</v>
      </c>
      <c r="AR5948" s="106" t="s">
        <v>1020</v>
      </c>
      <c r="AS5948" s="106">
        <v>58849810</v>
      </c>
    </row>
    <row r="5949" spans="40:45" x14ac:dyDescent="0.25">
      <c r="AN5949" s="106" t="s">
        <v>1191</v>
      </c>
      <c r="AO5949" s="106" t="s">
        <v>1222</v>
      </c>
      <c r="AP5949" s="106"/>
      <c r="AQ5949" s="106" t="s">
        <v>1037</v>
      </c>
      <c r="AR5949" s="106" t="s">
        <v>1020</v>
      </c>
      <c r="AS5949" s="106">
        <v>52130556</v>
      </c>
    </row>
    <row r="5950" spans="40:45" x14ac:dyDescent="0.25">
      <c r="AN5950" s="106" t="s">
        <v>1191</v>
      </c>
      <c r="AO5950" s="106" t="s">
        <v>1222</v>
      </c>
      <c r="AP5950" s="106"/>
      <c r="AQ5950" s="106" t="s">
        <v>1038</v>
      </c>
      <c r="AR5950" s="106" t="s">
        <v>1020</v>
      </c>
      <c r="AS5950" s="106">
        <v>3154213</v>
      </c>
    </row>
    <row r="5951" spans="40:45" x14ac:dyDescent="0.25">
      <c r="AN5951" s="106" t="s">
        <v>1191</v>
      </c>
      <c r="AO5951" s="106"/>
      <c r="AP5951" s="106"/>
      <c r="AQ5951" s="106" t="s">
        <v>3</v>
      </c>
      <c r="AR5951" s="106" t="s">
        <v>1020</v>
      </c>
      <c r="AS5951" s="106">
        <v>316320486</v>
      </c>
    </row>
    <row r="5952" spans="40:45" x14ac:dyDescent="0.25">
      <c r="AN5952" s="106" t="s">
        <v>1192</v>
      </c>
      <c r="AO5952" s="106" t="s">
        <v>1040</v>
      </c>
      <c r="AP5952" s="106"/>
      <c r="AQ5952" s="106" t="s">
        <v>1030</v>
      </c>
      <c r="AR5952" s="106" t="s">
        <v>1020</v>
      </c>
      <c r="AS5952" s="106">
        <v>10561700</v>
      </c>
    </row>
    <row r="5953" spans="40:45" x14ac:dyDescent="0.25">
      <c r="AN5953" s="106" t="s">
        <v>1192</v>
      </c>
      <c r="AO5953" s="106" t="s">
        <v>1040</v>
      </c>
      <c r="AP5953" s="106"/>
      <c r="AQ5953" s="106" t="s">
        <v>1031</v>
      </c>
      <c r="AR5953" s="106" t="s">
        <v>1020</v>
      </c>
      <c r="AS5953" s="106">
        <v>733038</v>
      </c>
    </row>
    <row r="5954" spans="40:45" x14ac:dyDescent="0.25">
      <c r="AN5954" s="106" t="s">
        <v>1192</v>
      </c>
      <c r="AO5954" s="106" t="s">
        <v>1040</v>
      </c>
      <c r="AP5954" s="106"/>
      <c r="AQ5954" s="106" t="s">
        <v>1032</v>
      </c>
      <c r="AR5954" s="106" t="s">
        <v>1020</v>
      </c>
      <c r="AS5954" s="106">
        <v>12</v>
      </c>
    </row>
    <row r="5955" spans="40:45" x14ac:dyDescent="0.25">
      <c r="AN5955" s="106" t="s">
        <v>1192</v>
      </c>
      <c r="AO5955" s="106" t="s">
        <v>1040</v>
      </c>
      <c r="AP5955" s="106"/>
      <c r="AQ5955" s="106" t="s">
        <v>1033</v>
      </c>
      <c r="AR5955" s="106" t="s">
        <v>1020</v>
      </c>
      <c r="AS5955" s="106">
        <v>2130114</v>
      </c>
    </row>
    <row r="5956" spans="40:45" x14ac:dyDescent="0.25">
      <c r="AN5956" s="106" t="s">
        <v>1192</v>
      </c>
      <c r="AO5956" s="106" t="s">
        <v>1040</v>
      </c>
      <c r="AP5956" s="106"/>
      <c r="AQ5956" s="106" t="s">
        <v>1034</v>
      </c>
      <c r="AR5956" s="106" t="s">
        <v>1020</v>
      </c>
      <c r="AS5956" s="106">
        <v>4189465</v>
      </c>
    </row>
    <row r="5957" spans="40:45" x14ac:dyDescent="0.25">
      <c r="AN5957" s="106" t="s">
        <v>1192</v>
      </c>
      <c r="AO5957" s="106" t="s">
        <v>1040</v>
      </c>
      <c r="AP5957" s="106"/>
      <c r="AQ5957" s="106" t="s">
        <v>1035</v>
      </c>
      <c r="AR5957" s="106" t="s">
        <v>1020</v>
      </c>
      <c r="AS5957" s="106">
        <v>8720994</v>
      </c>
    </row>
    <row r="5958" spans="40:45" x14ac:dyDescent="0.25">
      <c r="AN5958" s="106" t="s">
        <v>1192</v>
      </c>
      <c r="AO5958" s="106" t="s">
        <v>1040</v>
      </c>
      <c r="AP5958" s="106"/>
      <c r="AQ5958" s="106" t="s">
        <v>1036</v>
      </c>
      <c r="AR5958" s="106" t="s">
        <v>1020</v>
      </c>
      <c r="AS5958" s="106">
        <v>7917530</v>
      </c>
    </row>
    <row r="5959" spans="40:45" x14ac:dyDescent="0.25">
      <c r="AN5959" s="106" t="s">
        <v>1192</v>
      </c>
      <c r="AO5959" s="106" t="s">
        <v>1040</v>
      </c>
      <c r="AP5959" s="106"/>
      <c r="AQ5959" s="106" t="s">
        <v>1037</v>
      </c>
      <c r="AR5959" s="106" t="s">
        <v>1020</v>
      </c>
      <c r="AS5959" s="106">
        <v>26248144</v>
      </c>
    </row>
    <row r="5960" spans="40:45" x14ac:dyDescent="0.25">
      <c r="AN5960" s="106" t="s">
        <v>1192</v>
      </c>
      <c r="AO5960" s="106" t="s">
        <v>1040</v>
      </c>
      <c r="AP5960" s="106"/>
      <c r="AQ5960" s="106" t="s">
        <v>1038</v>
      </c>
      <c r="AR5960" s="106" t="s">
        <v>1020</v>
      </c>
      <c r="AS5960" s="106">
        <v>1660727</v>
      </c>
    </row>
    <row r="5961" spans="40:45" x14ac:dyDescent="0.25">
      <c r="AN5961" s="106" t="s">
        <v>1192</v>
      </c>
      <c r="AO5961" s="106"/>
      <c r="AP5961" s="106"/>
      <c r="AQ5961" s="106" t="s">
        <v>3</v>
      </c>
      <c r="AR5961" s="106" t="s">
        <v>1020</v>
      </c>
      <c r="AS5961" s="106">
        <v>62161724</v>
      </c>
    </row>
    <row r="5962" spans="40:45" x14ac:dyDescent="0.25">
      <c r="AN5962" s="106" t="s">
        <v>1192</v>
      </c>
      <c r="AO5962" s="106" t="s">
        <v>1220</v>
      </c>
      <c r="AP5962" s="106"/>
      <c r="AQ5962" s="106" t="s">
        <v>1030</v>
      </c>
      <c r="AR5962" s="106" t="s">
        <v>1020</v>
      </c>
      <c r="AS5962" s="106">
        <v>122218</v>
      </c>
    </row>
    <row r="5963" spans="40:45" x14ac:dyDescent="0.25">
      <c r="AN5963" s="106" t="s">
        <v>1192</v>
      </c>
      <c r="AO5963" s="106" t="s">
        <v>1220</v>
      </c>
      <c r="AP5963" s="106"/>
      <c r="AQ5963" s="106" t="s">
        <v>1031</v>
      </c>
      <c r="AR5963" s="106" t="s">
        <v>1020</v>
      </c>
      <c r="AS5963" s="106">
        <v>18900</v>
      </c>
    </row>
    <row r="5964" spans="40:45" x14ac:dyDescent="0.25">
      <c r="AN5964" s="106" t="s">
        <v>1192</v>
      </c>
      <c r="AO5964" s="106" t="s">
        <v>1220</v>
      </c>
      <c r="AP5964" s="106"/>
      <c r="AQ5964" s="106" t="s">
        <v>1032</v>
      </c>
      <c r="AR5964" s="106" t="s">
        <v>1020</v>
      </c>
      <c r="AS5964" s="106">
        <v>12</v>
      </c>
    </row>
    <row r="5965" spans="40:45" x14ac:dyDescent="0.25">
      <c r="AN5965" s="106" t="s">
        <v>1192</v>
      </c>
      <c r="AO5965" s="106" t="s">
        <v>1220</v>
      </c>
      <c r="AP5965" s="106"/>
      <c r="AQ5965" s="106" t="s">
        <v>1033</v>
      </c>
      <c r="AR5965" s="106" t="s">
        <v>1020</v>
      </c>
      <c r="AS5965" s="106">
        <v>12142</v>
      </c>
    </row>
    <row r="5966" spans="40:45" x14ac:dyDescent="0.25">
      <c r="AN5966" s="106" t="s">
        <v>1192</v>
      </c>
      <c r="AO5966" s="106" t="s">
        <v>1220</v>
      </c>
      <c r="AP5966" s="106"/>
      <c r="AQ5966" s="106" t="s">
        <v>1034</v>
      </c>
      <c r="AR5966" s="106" t="s">
        <v>1020</v>
      </c>
      <c r="AS5966" s="106">
        <v>1215731</v>
      </c>
    </row>
    <row r="5967" spans="40:45" x14ac:dyDescent="0.25">
      <c r="AN5967" s="106" t="s">
        <v>1192</v>
      </c>
      <c r="AO5967" s="106" t="s">
        <v>1220</v>
      </c>
      <c r="AP5967" s="106"/>
      <c r="AQ5967" s="106" t="s">
        <v>1035</v>
      </c>
      <c r="AR5967" s="106" t="s">
        <v>1020</v>
      </c>
      <c r="AS5967" s="106">
        <v>1196579</v>
      </c>
    </row>
    <row r="5968" spans="40:45" x14ac:dyDescent="0.25">
      <c r="AN5968" s="106" t="s">
        <v>1192</v>
      </c>
      <c r="AO5968" s="106" t="s">
        <v>1220</v>
      </c>
      <c r="AP5968" s="106"/>
      <c r="AQ5968" s="106" t="s">
        <v>1036</v>
      </c>
      <c r="AR5968" s="106" t="s">
        <v>1020</v>
      </c>
      <c r="AS5968" s="106">
        <v>5893</v>
      </c>
    </row>
    <row r="5969" spans="40:45" x14ac:dyDescent="0.25">
      <c r="AN5969" s="106" t="s">
        <v>1192</v>
      </c>
      <c r="AO5969" s="106" t="s">
        <v>1220</v>
      </c>
      <c r="AP5969" s="106"/>
      <c r="AQ5969" s="106" t="s">
        <v>1037</v>
      </c>
      <c r="AR5969" s="106" t="s">
        <v>1020</v>
      </c>
      <c r="AS5969" s="106">
        <v>31228</v>
      </c>
    </row>
    <row r="5970" spans="40:45" x14ac:dyDescent="0.25">
      <c r="AN5970" s="106" t="s">
        <v>1192</v>
      </c>
      <c r="AO5970" s="106" t="s">
        <v>1220</v>
      </c>
      <c r="AP5970" s="106"/>
      <c r="AQ5970" s="106" t="s">
        <v>1038</v>
      </c>
      <c r="AR5970" s="106" t="s">
        <v>1020</v>
      </c>
      <c r="AS5970" s="106">
        <v>11025</v>
      </c>
    </row>
    <row r="5971" spans="40:45" x14ac:dyDescent="0.25">
      <c r="AN5971" s="106" t="s">
        <v>1192</v>
      </c>
      <c r="AO5971" s="106"/>
      <c r="AP5971" s="106"/>
      <c r="AQ5971" s="106" t="s">
        <v>3</v>
      </c>
      <c r="AR5971" s="106" t="s">
        <v>1020</v>
      </c>
      <c r="AS5971" s="106">
        <v>2613728</v>
      </c>
    </row>
    <row r="5972" spans="40:45" x14ac:dyDescent="0.25">
      <c r="AN5972" s="106" t="s">
        <v>1192</v>
      </c>
      <c r="AO5972" s="106" t="s">
        <v>1221</v>
      </c>
      <c r="AP5972" s="106"/>
      <c r="AQ5972" s="106" t="s">
        <v>1030</v>
      </c>
      <c r="AR5972" s="106" t="s">
        <v>1020</v>
      </c>
      <c r="AS5972" s="106">
        <v>7712351</v>
      </c>
    </row>
    <row r="5973" spans="40:45" x14ac:dyDescent="0.25">
      <c r="AN5973" s="106" t="s">
        <v>1192</v>
      </c>
      <c r="AO5973" s="106" t="s">
        <v>1221</v>
      </c>
      <c r="AP5973" s="106"/>
      <c r="AQ5973" s="106" t="s">
        <v>1031</v>
      </c>
      <c r="AR5973" s="106" t="s">
        <v>1020</v>
      </c>
      <c r="AS5973" s="106">
        <v>488070</v>
      </c>
    </row>
    <row r="5974" spans="40:45" x14ac:dyDescent="0.25">
      <c r="AN5974" s="106" t="s">
        <v>1192</v>
      </c>
      <c r="AO5974" s="106" t="s">
        <v>1221</v>
      </c>
      <c r="AP5974" s="106"/>
      <c r="AQ5974" s="106" t="s">
        <v>1033</v>
      </c>
      <c r="AR5974" s="106" t="s">
        <v>1020</v>
      </c>
      <c r="AS5974" s="106">
        <v>792099</v>
      </c>
    </row>
    <row r="5975" spans="40:45" x14ac:dyDescent="0.25">
      <c r="AN5975" s="106" t="s">
        <v>1192</v>
      </c>
      <c r="AO5975" s="106" t="s">
        <v>1221</v>
      </c>
      <c r="AP5975" s="106"/>
      <c r="AQ5975" s="106" t="s">
        <v>1035</v>
      </c>
      <c r="AR5975" s="106" t="s">
        <v>1020</v>
      </c>
      <c r="AS5975" s="106">
        <v>432515</v>
      </c>
    </row>
    <row r="5976" spans="40:45" x14ac:dyDescent="0.25">
      <c r="AN5976" s="106" t="s">
        <v>1192</v>
      </c>
      <c r="AO5976" s="106" t="s">
        <v>1221</v>
      </c>
      <c r="AP5976" s="106"/>
      <c r="AQ5976" s="106" t="s">
        <v>1037</v>
      </c>
      <c r="AR5976" s="106" t="s">
        <v>1020</v>
      </c>
      <c r="AS5976" s="106">
        <v>25472006</v>
      </c>
    </row>
    <row r="5977" spans="40:45" x14ac:dyDescent="0.25">
      <c r="AN5977" s="106" t="s">
        <v>1192</v>
      </c>
      <c r="AO5977" s="106" t="s">
        <v>1221</v>
      </c>
      <c r="AP5977" s="106"/>
      <c r="AQ5977" s="106" t="s">
        <v>1038</v>
      </c>
      <c r="AR5977" s="106" t="s">
        <v>1020</v>
      </c>
      <c r="AS5977" s="106">
        <v>1123134</v>
      </c>
    </row>
    <row r="5978" spans="40:45" x14ac:dyDescent="0.25">
      <c r="AN5978" s="106" t="s">
        <v>1192</v>
      </c>
      <c r="AO5978" s="106"/>
      <c r="AP5978" s="106"/>
      <c r="AQ5978" s="106" t="s">
        <v>3</v>
      </c>
      <c r="AR5978" s="106" t="s">
        <v>1020</v>
      </c>
      <c r="AS5978" s="106">
        <v>36020175</v>
      </c>
    </row>
    <row r="5979" spans="40:45" x14ac:dyDescent="0.25">
      <c r="AN5979" s="106" t="s">
        <v>1192</v>
      </c>
      <c r="AO5979" s="106" t="s">
        <v>1223</v>
      </c>
      <c r="AP5979" s="106"/>
      <c r="AQ5979" s="106" t="s">
        <v>1030</v>
      </c>
      <c r="AR5979" s="106" t="s">
        <v>1020</v>
      </c>
      <c r="AS5979" s="106">
        <v>2727132</v>
      </c>
    </row>
    <row r="5980" spans="40:45" x14ac:dyDescent="0.25">
      <c r="AN5980" s="106" t="s">
        <v>1192</v>
      </c>
      <c r="AO5980" s="106" t="s">
        <v>1223</v>
      </c>
      <c r="AP5980" s="106"/>
      <c r="AQ5980" s="106" t="s">
        <v>1031</v>
      </c>
      <c r="AR5980" s="106" t="s">
        <v>1020</v>
      </c>
      <c r="AS5980" s="106">
        <v>226068</v>
      </c>
    </row>
    <row r="5981" spans="40:45" x14ac:dyDescent="0.25">
      <c r="AN5981" s="106" t="s">
        <v>1192</v>
      </c>
      <c r="AO5981" s="106" t="s">
        <v>1223</v>
      </c>
      <c r="AP5981" s="106"/>
      <c r="AQ5981" s="106" t="s">
        <v>1033</v>
      </c>
      <c r="AR5981" s="106" t="s">
        <v>1020</v>
      </c>
      <c r="AS5981" s="106">
        <v>1325873</v>
      </c>
    </row>
    <row r="5982" spans="40:45" x14ac:dyDescent="0.25">
      <c r="AN5982" s="106" t="s">
        <v>1192</v>
      </c>
      <c r="AO5982" s="106" t="s">
        <v>1223</v>
      </c>
      <c r="AP5982" s="106"/>
      <c r="AQ5982" s="106" t="s">
        <v>1034</v>
      </c>
      <c r="AR5982" s="106" t="s">
        <v>1020</v>
      </c>
      <c r="AS5982" s="106">
        <v>2973734</v>
      </c>
    </row>
    <row r="5983" spans="40:45" x14ac:dyDescent="0.25">
      <c r="AN5983" s="106" t="s">
        <v>1192</v>
      </c>
      <c r="AO5983" s="106" t="s">
        <v>1223</v>
      </c>
      <c r="AP5983" s="106"/>
      <c r="AQ5983" s="106" t="s">
        <v>1035</v>
      </c>
      <c r="AR5983" s="106" t="s">
        <v>1020</v>
      </c>
      <c r="AS5983" s="106">
        <v>7091900</v>
      </c>
    </row>
    <row r="5984" spans="40:45" x14ac:dyDescent="0.25">
      <c r="AN5984" s="106" t="s">
        <v>1192</v>
      </c>
      <c r="AO5984" s="106" t="s">
        <v>1223</v>
      </c>
      <c r="AP5984" s="106"/>
      <c r="AQ5984" s="106" t="s">
        <v>1036</v>
      </c>
      <c r="AR5984" s="106" t="s">
        <v>1020</v>
      </c>
      <c r="AS5984" s="106">
        <v>7911637</v>
      </c>
    </row>
    <row r="5985" spans="40:45" x14ac:dyDescent="0.25">
      <c r="AN5985" s="106" t="s">
        <v>1192</v>
      </c>
      <c r="AO5985" s="106" t="s">
        <v>1223</v>
      </c>
      <c r="AP5985" s="106"/>
      <c r="AQ5985" s="106" t="s">
        <v>1037</v>
      </c>
      <c r="AR5985" s="106" t="s">
        <v>1020</v>
      </c>
      <c r="AS5985" s="106">
        <v>744910</v>
      </c>
    </row>
    <row r="5986" spans="40:45" x14ac:dyDescent="0.25">
      <c r="AN5986" s="106" t="s">
        <v>1192</v>
      </c>
      <c r="AO5986" s="106" t="s">
        <v>1223</v>
      </c>
      <c r="AP5986" s="106"/>
      <c r="AQ5986" s="106" t="s">
        <v>1038</v>
      </c>
      <c r="AR5986" s="106" t="s">
        <v>1020</v>
      </c>
      <c r="AS5986" s="106">
        <v>526568</v>
      </c>
    </row>
    <row r="5987" spans="40:45" x14ac:dyDescent="0.25">
      <c r="AN5987" s="106" t="s">
        <v>1192</v>
      </c>
      <c r="AO5987" s="106"/>
      <c r="AP5987" s="106"/>
      <c r="AQ5987" s="106" t="s">
        <v>3</v>
      </c>
      <c r="AR5987" s="106" t="s">
        <v>1020</v>
      </c>
      <c r="AS5987" s="106">
        <v>23527821</v>
      </c>
    </row>
    <row r="5988" spans="40:45" x14ac:dyDescent="0.25">
      <c r="AN5988" s="106" t="s">
        <v>1193</v>
      </c>
      <c r="AO5988" s="106" t="s">
        <v>1040</v>
      </c>
      <c r="AP5988" s="106"/>
      <c r="AQ5988" s="106" t="s">
        <v>1030</v>
      </c>
      <c r="AR5988" s="106" t="s">
        <v>1020</v>
      </c>
      <c r="AS5988" s="106">
        <v>57173</v>
      </c>
    </row>
    <row r="5989" spans="40:45" x14ac:dyDescent="0.25">
      <c r="AN5989" s="106" t="s">
        <v>1193</v>
      </c>
      <c r="AO5989" s="106" t="s">
        <v>1040</v>
      </c>
      <c r="AP5989" s="106"/>
      <c r="AQ5989" s="106" t="s">
        <v>1031</v>
      </c>
      <c r="AR5989" s="106" t="s">
        <v>1020</v>
      </c>
      <c r="AS5989" s="106">
        <v>12637</v>
      </c>
    </row>
    <row r="5990" spans="40:45" x14ac:dyDescent="0.25">
      <c r="AN5990" s="106" t="s">
        <v>1193</v>
      </c>
      <c r="AO5990" s="106" t="s">
        <v>1040</v>
      </c>
      <c r="AP5990" s="106"/>
      <c r="AQ5990" s="106" t="s">
        <v>1032</v>
      </c>
      <c r="AR5990" s="106" t="s">
        <v>1020</v>
      </c>
      <c r="AS5990" s="106">
        <v>1026</v>
      </c>
    </row>
    <row r="5991" spans="40:45" x14ac:dyDescent="0.25">
      <c r="AN5991" s="106" t="s">
        <v>1193</v>
      </c>
      <c r="AO5991" s="106" t="s">
        <v>1040</v>
      </c>
      <c r="AP5991" s="106"/>
      <c r="AQ5991" s="106" t="s">
        <v>1033</v>
      </c>
      <c r="AR5991" s="106" t="s">
        <v>1020</v>
      </c>
      <c r="AS5991" s="106">
        <v>8031</v>
      </c>
    </row>
    <row r="5992" spans="40:45" x14ac:dyDescent="0.25">
      <c r="AN5992" s="106" t="s">
        <v>1193</v>
      </c>
      <c r="AO5992" s="106" t="s">
        <v>1040</v>
      </c>
      <c r="AP5992" s="106"/>
      <c r="AQ5992" s="106" t="s">
        <v>1034</v>
      </c>
      <c r="AR5992" s="106" t="s">
        <v>1020</v>
      </c>
      <c r="AS5992" s="106">
        <v>22</v>
      </c>
    </row>
    <row r="5993" spans="40:45" x14ac:dyDescent="0.25">
      <c r="AN5993" s="106" t="s">
        <v>1193</v>
      </c>
      <c r="AO5993" s="106" t="s">
        <v>1040</v>
      </c>
      <c r="AP5993" s="106"/>
      <c r="AQ5993" s="106" t="s">
        <v>1035</v>
      </c>
      <c r="AR5993" s="106" t="s">
        <v>1020</v>
      </c>
      <c r="AS5993" s="106">
        <v>15</v>
      </c>
    </row>
    <row r="5994" spans="40:45" x14ac:dyDescent="0.25">
      <c r="AN5994" s="106" t="s">
        <v>1193</v>
      </c>
      <c r="AO5994" s="106" t="s">
        <v>1040</v>
      </c>
      <c r="AP5994" s="106"/>
      <c r="AQ5994" s="106" t="s">
        <v>1037</v>
      </c>
      <c r="AR5994" s="106" t="s">
        <v>1020</v>
      </c>
      <c r="AS5994" s="106">
        <v>1</v>
      </c>
    </row>
    <row r="5995" spans="40:45" x14ac:dyDescent="0.25">
      <c r="AN5995" s="106" t="s">
        <v>1193</v>
      </c>
      <c r="AO5995" s="106" t="s">
        <v>1040</v>
      </c>
      <c r="AP5995" s="106"/>
      <c r="AQ5995" s="106" t="s">
        <v>1038</v>
      </c>
      <c r="AR5995" s="106" t="s">
        <v>1020</v>
      </c>
      <c r="AS5995" s="106">
        <v>16383</v>
      </c>
    </row>
    <row r="5996" spans="40:45" x14ac:dyDescent="0.25">
      <c r="AN5996" s="106" t="s">
        <v>1193</v>
      </c>
      <c r="AO5996" s="106"/>
      <c r="AP5996" s="106"/>
      <c r="AQ5996" s="106" t="s">
        <v>3</v>
      </c>
      <c r="AR5996" s="106" t="s">
        <v>1020</v>
      </c>
      <c r="AS5996" s="106">
        <v>95289</v>
      </c>
    </row>
    <row r="5997" spans="40:45" x14ac:dyDescent="0.25">
      <c r="AN5997" s="106" t="s">
        <v>1193</v>
      </c>
      <c r="AO5997" s="106" t="s">
        <v>1220</v>
      </c>
      <c r="AP5997" s="106"/>
      <c r="AQ5997" s="106" t="s">
        <v>1030</v>
      </c>
      <c r="AR5997" s="106" t="s">
        <v>1020</v>
      </c>
      <c r="AS5997" s="106">
        <v>9493</v>
      </c>
    </row>
    <row r="5998" spans="40:45" x14ac:dyDescent="0.25">
      <c r="AN5998" s="106" t="s">
        <v>1193</v>
      </c>
      <c r="AO5998" s="106" t="s">
        <v>1220</v>
      </c>
      <c r="AP5998" s="106"/>
      <c r="AQ5998" s="106" t="s">
        <v>1031</v>
      </c>
      <c r="AR5998" s="106" t="s">
        <v>1020</v>
      </c>
      <c r="AS5998" s="106">
        <v>135</v>
      </c>
    </row>
    <row r="5999" spans="40:45" x14ac:dyDescent="0.25">
      <c r="AN5999" s="106" t="s">
        <v>1193</v>
      </c>
      <c r="AO5999" s="106" t="s">
        <v>1220</v>
      </c>
      <c r="AP5999" s="106"/>
      <c r="AQ5999" s="106" t="s">
        <v>1033</v>
      </c>
      <c r="AR5999" s="106" t="s">
        <v>1020</v>
      </c>
      <c r="AS5999" s="106">
        <v>77</v>
      </c>
    </row>
    <row r="6000" spans="40:45" x14ac:dyDescent="0.25">
      <c r="AN6000" s="106" t="s">
        <v>1193</v>
      </c>
      <c r="AO6000" s="106" t="s">
        <v>1220</v>
      </c>
      <c r="AP6000" s="106"/>
      <c r="AQ6000" s="106" t="s">
        <v>1034</v>
      </c>
      <c r="AR6000" s="106" t="s">
        <v>1020</v>
      </c>
      <c r="AS6000" s="106">
        <v>22</v>
      </c>
    </row>
    <row r="6001" spans="40:45" x14ac:dyDescent="0.25">
      <c r="AN6001" s="106" t="s">
        <v>1193</v>
      </c>
      <c r="AO6001" s="106" t="s">
        <v>1220</v>
      </c>
      <c r="AP6001" s="106"/>
      <c r="AQ6001" s="106" t="s">
        <v>1035</v>
      </c>
      <c r="AR6001" s="106" t="s">
        <v>1020</v>
      </c>
      <c r="AS6001" s="106">
        <v>15</v>
      </c>
    </row>
    <row r="6002" spans="40:45" x14ac:dyDescent="0.25">
      <c r="AN6002" s="106" t="s">
        <v>1193</v>
      </c>
      <c r="AO6002" s="106" t="s">
        <v>1220</v>
      </c>
      <c r="AP6002" s="106"/>
      <c r="AQ6002" s="106" t="s">
        <v>1038</v>
      </c>
      <c r="AR6002" s="106" t="s">
        <v>1020</v>
      </c>
      <c r="AS6002" s="106">
        <v>2</v>
      </c>
    </row>
    <row r="6003" spans="40:45" x14ac:dyDescent="0.25">
      <c r="AN6003" s="106" t="s">
        <v>1193</v>
      </c>
      <c r="AO6003" s="106"/>
      <c r="AP6003" s="106"/>
      <c r="AQ6003" s="106" t="s">
        <v>3</v>
      </c>
      <c r="AR6003" s="106" t="s">
        <v>1020</v>
      </c>
      <c r="AS6003" s="106">
        <v>9745</v>
      </c>
    </row>
    <row r="6004" spans="40:45" x14ac:dyDescent="0.25">
      <c r="AN6004" s="106" t="s">
        <v>1193</v>
      </c>
      <c r="AO6004" s="106" t="s">
        <v>1221</v>
      </c>
      <c r="AP6004" s="106"/>
      <c r="AQ6004" s="106" t="s">
        <v>1030</v>
      </c>
      <c r="AR6004" s="106" t="s">
        <v>1020</v>
      </c>
      <c r="AS6004" s="106">
        <v>5240</v>
      </c>
    </row>
    <row r="6005" spans="40:45" x14ac:dyDescent="0.25">
      <c r="AN6005" s="106" t="s">
        <v>1193</v>
      </c>
      <c r="AO6005" s="106" t="s">
        <v>1221</v>
      </c>
      <c r="AP6005" s="106"/>
      <c r="AQ6005" s="106" t="s">
        <v>1031</v>
      </c>
      <c r="AR6005" s="106" t="s">
        <v>1020</v>
      </c>
      <c r="AS6005" s="106">
        <v>2938</v>
      </c>
    </row>
    <row r="6006" spans="40:45" x14ac:dyDescent="0.25">
      <c r="AN6006" s="106" t="s">
        <v>1193</v>
      </c>
      <c r="AO6006" s="106"/>
      <c r="AP6006" s="106"/>
      <c r="AQ6006" s="106" t="s">
        <v>3</v>
      </c>
      <c r="AR6006" s="106" t="s">
        <v>1020</v>
      </c>
      <c r="AS6006" s="106">
        <v>8178</v>
      </c>
    </row>
    <row r="6007" spans="40:45" x14ac:dyDescent="0.25">
      <c r="AN6007" s="106" t="s">
        <v>1193</v>
      </c>
      <c r="AO6007" s="106" t="s">
        <v>1222</v>
      </c>
      <c r="AP6007" s="106"/>
      <c r="AQ6007" s="106" t="s">
        <v>1030</v>
      </c>
      <c r="AR6007" s="106" t="s">
        <v>1020</v>
      </c>
      <c r="AS6007" s="106">
        <v>42439</v>
      </c>
    </row>
    <row r="6008" spans="40:45" x14ac:dyDescent="0.25">
      <c r="AN6008" s="106" t="s">
        <v>1193</v>
      </c>
      <c r="AO6008" s="106" t="s">
        <v>1222</v>
      </c>
      <c r="AP6008" s="106"/>
      <c r="AQ6008" s="106" t="s">
        <v>1031</v>
      </c>
      <c r="AR6008" s="106" t="s">
        <v>1020</v>
      </c>
      <c r="AS6008" s="106">
        <v>9564</v>
      </c>
    </row>
    <row r="6009" spans="40:45" x14ac:dyDescent="0.25">
      <c r="AN6009" s="106" t="s">
        <v>1193</v>
      </c>
      <c r="AO6009" s="106" t="s">
        <v>1222</v>
      </c>
      <c r="AP6009" s="106"/>
      <c r="AQ6009" s="106" t="s">
        <v>1032</v>
      </c>
      <c r="AR6009" s="106" t="s">
        <v>1020</v>
      </c>
      <c r="AS6009" s="106">
        <v>1026</v>
      </c>
    </row>
    <row r="6010" spans="40:45" x14ac:dyDescent="0.25">
      <c r="AN6010" s="106" t="s">
        <v>1193</v>
      </c>
      <c r="AO6010" s="106" t="s">
        <v>1222</v>
      </c>
      <c r="AP6010" s="106"/>
      <c r="AQ6010" s="106" t="s">
        <v>1033</v>
      </c>
      <c r="AR6010" s="106" t="s">
        <v>1020</v>
      </c>
      <c r="AS6010" s="106">
        <v>7954</v>
      </c>
    </row>
    <row r="6011" spans="40:45" x14ac:dyDescent="0.25">
      <c r="AN6011" s="106" t="s">
        <v>1193</v>
      </c>
      <c r="AO6011" s="106" t="s">
        <v>1222</v>
      </c>
      <c r="AP6011" s="106"/>
      <c r="AQ6011" s="106" t="s">
        <v>1037</v>
      </c>
      <c r="AR6011" s="106" t="s">
        <v>1020</v>
      </c>
      <c r="AS6011" s="106">
        <v>1</v>
      </c>
    </row>
    <row r="6012" spans="40:45" x14ac:dyDescent="0.25">
      <c r="AN6012" s="106" t="s">
        <v>1193</v>
      </c>
      <c r="AO6012" s="106" t="s">
        <v>1222</v>
      </c>
      <c r="AP6012" s="106"/>
      <c r="AQ6012" s="106" t="s">
        <v>1038</v>
      </c>
      <c r="AR6012" s="106" t="s">
        <v>1020</v>
      </c>
      <c r="AS6012" s="106">
        <v>16381</v>
      </c>
    </row>
    <row r="6013" spans="40:45" x14ac:dyDescent="0.25">
      <c r="AN6013" s="106" t="s">
        <v>1193</v>
      </c>
      <c r="AO6013" s="106"/>
      <c r="AP6013" s="106"/>
      <c r="AQ6013" s="106" t="s">
        <v>3</v>
      </c>
      <c r="AR6013" s="106" t="s">
        <v>1020</v>
      </c>
      <c r="AS6013" s="106">
        <v>77365</v>
      </c>
    </row>
    <row r="6014" spans="40:45" x14ac:dyDescent="0.25">
      <c r="AN6014" s="106" t="s">
        <v>1080</v>
      </c>
      <c r="AO6014" s="106" t="s">
        <v>1040</v>
      </c>
      <c r="AP6014" s="106"/>
      <c r="AQ6014" s="106" t="s">
        <v>1030</v>
      </c>
      <c r="AR6014" s="106" t="s">
        <v>1020</v>
      </c>
      <c r="AS6014" s="106">
        <v>291142</v>
      </c>
    </row>
    <row r="6015" spans="40:45" x14ac:dyDescent="0.25">
      <c r="AN6015" s="106" t="s">
        <v>1080</v>
      </c>
      <c r="AO6015" s="106" t="s">
        <v>1040</v>
      </c>
      <c r="AP6015" s="106"/>
      <c r="AQ6015" s="106" t="s">
        <v>1031</v>
      </c>
      <c r="AR6015" s="106" t="s">
        <v>1020</v>
      </c>
      <c r="AS6015" s="106">
        <v>1013298</v>
      </c>
    </row>
    <row r="6016" spans="40:45" x14ac:dyDescent="0.25">
      <c r="AN6016" s="106" t="s">
        <v>1080</v>
      </c>
      <c r="AO6016" s="106" t="s">
        <v>1040</v>
      </c>
      <c r="AP6016" s="106"/>
      <c r="AQ6016" s="106" t="s">
        <v>1032</v>
      </c>
      <c r="AR6016" s="106" t="s">
        <v>1020</v>
      </c>
      <c r="AS6016" s="106">
        <v>406944</v>
      </c>
    </row>
    <row r="6017" spans="40:45" x14ac:dyDescent="0.25">
      <c r="AN6017" s="106" t="s">
        <v>1080</v>
      </c>
      <c r="AO6017" s="106" t="s">
        <v>1040</v>
      </c>
      <c r="AP6017" s="106"/>
      <c r="AQ6017" s="106" t="s">
        <v>1033</v>
      </c>
      <c r="AR6017" s="106" t="s">
        <v>1020</v>
      </c>
      <c r="AS6017" s="106">
        <v>1516897</v>
      </c>
    </row>
    <row r="6018" spans="40:45" x14ac:dyDescent="0.25">
      <c r="AN6018" s="106" t="s">
        <v>1080</v>
      </c>
      <c r="AO6018" s="106" t="s">
        <v>1040</v>
      </c>
      <c r="AP6018" s="106"/>
      <c r="AQ6018" s="106" t="s">
        <v>1034</v>
      </c>
      <c r="AR6018" s="106" t="s">
        <v>1020</v>
      </c>
      <c r="AS6018" s="106">
        <v>698525</v>
      </c>
    </row>
    <row r="6019" spans="40:45" x14ac:dyDescent="0.25">
      <c r="AN6019" s="106" t="s">
        <v>1080</v>
      </c>
      <c r="AO6019" s="106" t="s">
        <v>1040</v>
      </c>
      <c r="AP6019" s="106"/>
      <c r="AQ6019" s="106" t="s">
        <v>1035</v>
      </c>
      <c r="AR6019" s="106" t="s">
        <v>1020</v>
      </c>
      <c r="AS6019" s="106">
        <v>755696</v>
      </c>
    </row>
    <row r="6020" spans="40:45" x14ac:dyDescent="0.25">
      <c r="AN6020" s="106" t="s">
        <v>1080</v>
      </c>
      <c r="AO6020" s="106" t="s">
        <v>1040</v>
      </c>
      <c r="AP6020" s="106"/>
      <c r="AQ6020" s="106" t="s">
        <v>1036</v>
      </c>
      <c r="AR6020" s="106" t="s">
        <v>1020</v>
      </c>
      <c r="AS6020" s="106">
        <v>437478</v>
      </c>
    </row>
    <row r="6021" spans="40:45" x14ac:dyDescent="0.25">
      <c r="AN6021" s="106" t="s">
        <v>1080</v>
      </c>
      <c r="AO6021" s="106" t="s">
        <v>1040</v>
      </c>
      <c r="AP6021" s="106"/>
      <c r="AQ6021" s="106" t="s">
        <v>1037</v>
      </c>
      <c r="AR6021" s="106" t="s">
        <v>1020</v>
      </c>
      <c r="AS6021" s="106">
        <v>637459</v>
      </c>
    </row>
    <row r="6022" spans="40:45" x14ac:dyDescent="0.25">
      <c r="AN6022" s="106" t="s">
        <v>1080</v>
      </c>
      <c r="AO6022" s="106" t="s">
        <v>1040</v>
      </c>
      <c r="AP6022" s="106"/>
      <c r="AQ6022" s="106" t="s">
        <v>1038</v>
      </c>
      <c r="AR6022" s="106" t="s">
        <v>1020</v>
      </c>
      <c r="AS6022" s="106">
        <v>170360</v>
      </c>
    </row>
    <row r="6023" spans="40:45" x14ac:dyDescent="0.25">
      <c r="AN6023" s="106" t="s">
        <v>1080</v>
      </c>
      <c r="AO6023" s="106"/>
      <c r="AP6023" s="106"/>
      <c r="AQ6023" s="106" t="s">
        <v>3</v>
      </c>
      <c r="AR6023" s="106" t="s">
        <v>1020</v>
      </c>
      <c r="AS6023" s="106">
        <v>5927799</v>
      </c>
    </row>
    <row r="6024" spans="40:45" x14ac:dyDescent="0.25">
      <c r="AN6024" s="106" t="s">
        <v>1080</v>
      </c>
      <c r="AO6024" s="106" t="s">
        <v>1224</v>
      </c>
      <c r="AP6024" s="106"/>
      <c r="AQ6024" s="106" t="s">
        <v>1030</v>
      </c>
      <c r="AR6024" s="106" t="s">
        <v>1020</v>
      </c>
      <c r="AS6024" s="106">
        <v>189301</v>
      </c>
    </row>
    <row r="6025" spans="40:45" x14ac:dyDescent="0.25">
      <c r="AN6025" s="106" t="s">
        <v>1080</v>
      </c>
      <c r="AO6025" s="106" t="s">
        <v>1224</v>
      </c>
      <c r="AP6025" s="106"/>
      <c r="AQ6025" s="106" t="s">
        <v>1031</v>
      </c>
      <c r="AR6025" s="106" t="s">
        <v>1020</v>
      </c>
      <c r="AS6025" s="106">
        <v>290579</v>
      </c>
    </row>
    <row r="6026" spans="40:45" x14ac:dyDescent="0.25">
      <c r="AN6026" s="106" t="s">
        <v>1080</v>
      </c>
      <c r="AO6026" s="106" t="s">
        <v>1224</v>
      </c>
      <c r="AP6026" s="106"/>
      <c r="AQ6026" s="106" t="s">
        <v>1032</v>
      </c>
      <c r="AR6026" s="106" t="s">
        <v>1020</v>
      </c>
      <c r="AS6026" s="106">
        <v>887</v>
      </c>
    </row>
    <row r="6027" spans="40:45" x14ac:dyDescent="0.25">
      <c r="AN6027" s="106" t="s">
        <v>1080</v>
      </c>
      <c r="AO6027" s="106" t="s">
        <v>1224</v>
      </c>
      <c r="AP6027" s="106"/>
      <c r="AQ6027" s="106" t="s">
        <v>1033</v>
      </c>
      <c r="AR6027" s="106" t="s">
        <v>1020</v>
      </c>
      <c r="AS6027" s="106">
        <v>59755</v>
      </c>
    </row>
    <row r="6028" spans="40:45" x14ac:dyDescent="0.25">
      <c r="AN6028" s="106" t="s">
        <v>1080</v>
      </c>
      <c r="AO6028" s="106" t="s">
        <v>1224</v>
      </c>
      <c r="AP6028" s="106"/>
      <c r="AQ6028" s="106" t="s">
        <v>1034</v>
      </c>
      <c r="AR6028" s="106" t="s">
        <v>1020</v>
      </c>
      <c r="AS6028" s="106">
        <v>257173</v>
      </c>
    </row>
    <row r="6029" spans="40:45" x14ac:dyDescent="0.25">
      <c r="AN6029" s="106" t="s">
        <v>1080</v>
      </c>
      <c r="AO6029" s="106" t="s">
        <v>1224</v>
      </c>
      <c r="AP6029" s="106"/>
      <c r="AQ6029" s="106" t="s">
        <v>1035</v>
      </c>
      <c r="AR6029" s="106" t="s">
        <v>1020</v>
      </c>
      <c r="AS6029" s="106">
        <v>13981</v>
      </c>
    </row>
    <row r="6030" spans="40:45" x14ac:dyDescent="0.25">
      <c r="AN6030" s="106" t="s">
        <v>1080</v>
      </c>
      <c r="AO6030" s="106" t="s">
        <v>1224</v>
      </c>
      <c r="AP6030" s="106"/>
      <c r="AQ6030" s="106" t="s">
        <v>1036</v>
      </c>
      <c r="AR6030" s="106" t="s">
        <v>1020</v>
      </c>
      <c r="AS6030" s="106">
        <v>30561</v>
      </c>
    </row>
    <row r="6031" spans="40:45" x14ac:dyDescent="0.25">
      <c r="AN6031" s="106" t="s">
        <v>1080</v>
      </c>
      <c r="AO6031" s="106" t="s">
        <v>1224</v>
      </c>
      <c r="AP6031" s="106"/>
      <c r="AQ6031" s="106" t="s">
        <v>1037</v>
      </c>
      <c r="AR6031" s="106" t="s">
        <v>1020</v>
      </c>
      <c r="AS6031" s="106">
        <v>13829</v>
      </c>
    </row>
    <row r="6032" spans="40:45" x14ac:dyDescent="0.25">
      <c r="AN6032" s="106" t="s">
        <v>1080</v>
      </c>
      <c r="AO6032" s="106" t="s">
        <v>1224</v>
      </c>
      <c r="AP6032" s="106"/>
      <c r="AQ6032" s="106" t="s">
        <v>1038</v>
      </c>
      <c r="AR6032" s="106" t="s">
        <v>1020</v>
      </c>
      <c r="AS6032" s="106">
        <v>5696</v>
      </c>
    </row>
    <row r="6033" spans="40:45" x14ac:dyDescent="0.25">
      <c r="AN6033" s="106" t="s">
        <v>1080</v>
      </c>
      <c r="AO6033" s="106"/>
      <c r="AP6033" s="106"/>
      <c r="AQ6033" s="106" t="s">
        <v>3</v>
      </c>
      <c r="AR6033" s="106" t="s">
        <v>1020</v>
      </c>
      <c r="AS6033" s="106">
        <v>861761</v>
      </c>
    </row>
    <row r="6034" spans="40:45" x14ac:dyDescent="0.25">
      <c r="AN6034" s="106" t="s">
        <v>1080</v>
      </c>
      <c r="AO6034" s="106" t="s">
        <v>1225</v>
      </c>
      <c r="AP6034" s="106"/>
      <c r="AQ6034" s="106" t="s">
        <v>1030</v>
      </c>
      <c r="AR6034" s="106" t="s">
        <v>1020</v>
      </c>
      <c r="AS6034" s="106">
        <v>101841</v>
      </c>
    </row>
    <row r="6035" spans="40:45" x14ac:dyDescent="0.25">
      <c r="AN6035" s="106" t="s">
        <v>1080</v>
      </c>
      <c r="AO6035" s="106" t="s">
        <v>1225</v>
      </c>
      <c r="AP6035" s="106"/>
      <c r="AQ6035" s="106" t="s">
        <v>1031</v>
      </c>
      <c r="AR6035" s="106" t="s">
        <v>1020</v>
      </c>
      <c r="AS6035" s="106">
        <v>722720</v>
      </c>
    </row>
    <row r="6036" spans="40:45" x14ac:dyDescent="0.25">
      <c r="AN6036" s="106" t="s">
        <v>1080</v>
      </c>
      <c r="AO6036" s="106" t="s">
        <v>1225</v>
      </c>
      <c r="AP6036" s="106"/>
      <c r="AQ6036" s="106" t="s">
        <v>1032</v>
      </c>
      <c r="AR6036" s="106" t="s">
        <v>1020</v>
      </c>
      <c r="AS6036" s="106">
        <v>406056</v>
      </c>
    </row>
    <row r="6037" spans="40:45" x14ac:dyDescent="0.25">
      <c r="AN6037" s="106" t="s">
        <v>1080</v>
      </c>
      <c r="AO6037" s="106" t="s">
        <v>1225</v>
      </c>
      <c r="AP6037" s="106"/>
      <c r="AQ6037" s="106" t="s">
        <v>1033</v>
      </c>
      <c r="AR6037" s="106" t="s">
        <v>1020</v>
      </c>
      <c r="AS6037" s="106">
        <v>1457142</v>
      </c>
    </row>
    <row r="6038" spans="40:45" x14ac:dyDescent="0.25">
      <c r="AN6038" s="106" t="s">
        <v>1080</v>
      </c>
      <c r="AO6038" s="106" t="s">
        <v>1225</v>
      </c>
      <c r="AP6038" s="106"/>
      <c r="AQ6038" s="106" t="s">
        <v>1034</v>
      </c>
      <c r="AR6038" s="106" t="s">
        <v>1020</v>
      </c>
      <c r="AS6038" s="106">
        <v>441352</v>
      </c>
    </row>
    <row r="6039" spans="40:45" x14ac:dyDescent="0.25">
      <c r="AN6039" s="106" t="s">
        <v>1080</v>
      </c>
      <c r="AO6039" s="106" t="s">
        <v>1225</v>
      </c>
      <c r="AP6039" s="106"/>
      <c r="AQ6039" s="106" t="s">
        <v>1035</v>
      </c>
      <c r="AR6039" s="106" t="s">
        <v>1020</v>
      </c>
      <c r="AS6039" s="106">
        <v>741716</v>
      </c>
    </row>
    <row r="6040" spans="40:45" x14ac:dyDescent="0.25">
      <c r="AN6040" s="106" t="s">
        <v>1080</v>
      </c>
      <c r="AO6040" s="106" t="s">
        <v>1225</v>
      </c>
      <c r="AP6040" s="106"/>
      <c r="AQ6040" s="106" t="s">
        <v>1036</v>
      </c>
      <c r="AR6040" s="106" t="s">
        <v>1020</v>
      </c>
      <c r="AS6040" s="106">
        <v>406917</v>
      </c>
    </row>
    <row r="6041" spans="40:45" x14ac:dyDescent="0.25">
      <c r="AN6041" s="106" t="s">
        <v>1080</v>
      </c>
      <c r="AO6041" s="106" t="s">
        <v>1225</v>
      </c>
      <c r="AP6041" s="106"/>
      <c r="AQ6041" s="106" t="s">
        <v>1037</v>
      </c>
      <c r="AR6041" s="106" t="s">
        <v>1020</v>
      </c>
      <c r="AS6041" s="106">
        <v>623631</v>
      </c>
    </row>
    <row r="6042" spans="40:45" x14ac:dyDescent="0.25">
      <c r="AN6042" s="106" t="s">
        <v>1080</v>
      </c>
      <c r="AO6042" s="106" t="s">
        <v>1225</v>
      </c>
      <c r="AP6042" s="106"/>
      <c r="AQ6042" s="106" t="s">
        <v>1038</v>
      </c>
      <c r="AR6042" s="106" t="s">
        <v>1020</v>
      </c>
      <c r="AS6042" s="106">
        <v>164664</v>
      </c>
    </row>
    <row r="6043" spans="40:45" x14ac:dyDescent="0.25">
      <c r="AN6043" s="106" t="s">
        <v>1080</v>
      </c>
      <c r="AO6043" s="106"/>
      <c r="AP6043" s="106"/>
      <c r="AQ6043" s="106" t="s">
        <v>3</v>
      </c>
      <c r="AR6043" s="106" t="s">
        <v>1020</v>
      </c>
      <c r="AS6043" s="106">
        <v>5066038</v>
      </c>
    </row>
    <row r="6044" spans="40:45" x14ac:dyDescent="0.25">
      <c r="AN6044" s="106" t="s">
        <v>1081</v>
      </c>
      <c r="AO6044" s="106" t="s">
        <v>1040</v>
      </c>
      <c r="AP6044" s="106"/>
      <c r="AQ6044" s="106" t="s">
        <v>1030</v>
      </c>
      <c r="AR6044" s="106" t="s">
        <v>1020</v>
      </c>
      <c r="AS6044" s="106">
        <v>1124841</v>
      </c>
    </row>
    <row r="6045" spans="40:45" x14ac:dyDescent="0.25">
      <c r="AN6045" s="106" t="s">
        <v>1081</v>
      </c>
      <c r="AO6045" s="106" t="s">
        <v>1040</v>
      </c>
      <c r="AP6045" s="106"/>
      <c r="AQ6045" s="106" t="s">
        <v>1031</v>
      </c>
      <c r="AR6045" s="106" t="s">
        <v>1020</v>
      </c>
      <c r="AS6045" s="106">
        <v>2096390</v>
      </c>
    </row>
    <row r="6046" spans="40:45" x14ac:dyDescent="0.25">
      <c r="AN6046" s="106" t="s">
        <v>1081</v>
      </c>
      <c r="AO6046" s="106" t="s">
        <v>1040</v>
      </c>
      <c r="AP6046" s="106"/>
      <c r="AQ6046" s="106" t="s">
        <v>1032</v>
      </c>
      <c r="AR6046" s="106" t="s">
        <v>1020</v>
      </c>
      <c r="AS6046" s="106">
        <v>2361262</v>
      </c>
    </row>
    <row r="6047" spans="40:45" x14ac:dyDescent="0.25">
      <c r="AN6047" s="106" t="s">
        <v>1081</v>
      </c>
      <c r="AO6047" s="106" t="s">
        <v>1040</v>
      </c>
      <c r="AP6047" s="106"/>
      <c r="AQ6047" s="106" t="s">
        <v>1033</v>
      </c>
      <c r="AR6047" s="106" t="s">
        <v>1020</v>
      </c>
      <c r="AS6047" s="106">
        <v>1827273</v>
      </c>
    </row>
    <row r="6048" spans="40:45" x14ac:dyDescent="0.25">
      <c r="AN6048" s="106" t="s">
        <v>1081</v>
      </c>
      <c r="AO6048" s="106" t="s">
        <v>1040</v>
      </c>
      <c r="AP6048" s="106"/>
      <c r="AQ6048" s="106" t="s">
        <v>1034</v>
      </c>
      <c r="AR6048" s="106" t="s">
        <v>1020</v>
      </c>
      <c r="AS6048" s="106">
        <v>77859</v>
      </c>
    </row>
    <row r="6049" spans="40:45" x14ac:dyDescent="0.25">
      <c r="AN6049" s="106" t="s">
        <v>1081</v>
      </c>
      <c r="AO6049" s="106" t="s">
        <v>1040</v>
      </c>
      <c r="AP6049" s="106"/>
      <c r="AQ6049" s="106" t="s">
        <v>1035</v>
      </c>
      <c r="AR6049" s="106" t="s">
        <v>1020</v>
      </c>
      <c r="AS6049" s="106">
        <v>112619</v>
      </c>
    </row>
    <row r="6050" spans="40:45" x14ac:dyDescent="0.25">
      <c r="AN6050" s="106" t="s">
        <v>1081</v>
      </c>
      <c r="AO6050" s="106" t="s">
        <v>1040</v>
      </c>
      <c r="AP6050" s="106"/>
      <c r="AQ6050" s="106" t="s">
        <v>1036</v>
      </c>
      <c r="AR6050" s="106" t="s">
        <v>1020</v>
      </c>
      <c r="AS6050" s="106">
        <v>49317</v>
      </c>
    </row>
    <row r="6051" spans="40:45" x14ac:dyDescent="0.25">
      <c r="AN6051" s="106" t="s">
        <v>1081</v>
      </c>
      <c r="AO6051" s="106" t="s">
        <v>1040</v>
      </c>
      <c r="AP6051" s="106"/>
      <c r="AQ6051" s="106" t="s">
        <v>1037</v>
      </c>
      <c r="AR6051" s="106" t="s">
        <v>1020</v>
      </c>
      <c r="AS6051" s="106">
        <v>378571</v>
      </c>
    </row>
    <row r="6052" spans="40:45" x14ac:dyDescent="0.25">
      <c r="AN6052" s="106" t="s">
        <v>1081</v>
      </c>
      <c r="AO6052" s="106" t="s">
        <v>1040</v>
      </c>
      <c r="AP6052" s="106"/>
      <c r="AQ6052" s="106" t="s">
        <v>1038</v>
      </c>
      <c r="AR6052" s="106" t="s">
        <v>1020</v>
      </c>
      <c r="AS6052" s="106">
        <v>13446</v>
      </c>
    </row>
    <row r="6053" spans="40:45" x14ac:dyDescent="0.25">
      <c r="AN6053" s="106" t="s">
        <v>1081</v>
      </c>
      <c r="AO6053" s="106"/>
      <c r="AP6053" s="106"/>
      <c r="AQ6053" s="106" t="s">
        <v>3</v>
      </c>
      <c r="AR6053" s="106" t="s">
        <v>1020</v>
      </c>
      <c r="AS6053" s="106">
        <v>8041577</v>
      </c>
    </row>
    <row r="6054" spans="40:45" x14ac:dyDescent="0.25">
      <c r="AN6054" s="106" t="s">
        <v>1081</v>
      </c>
      <c r="AO6054" s="106" t="s">
        <v>1226</v>
      </c>
      <c r="AP6054" s="106"/>
      <c r="AQ6054" s="106" t="s">
        <v>1030</v>
      </c>
      <c r="AR6054" s="106" t="s">
        <v>1020</v>
      </c>
      <c r="AS6054" s="106">
        <v>874528</v>
      </c>
    </row>
    <row r="6055" spans="40:45" x14ac:dyDescent="0.25">
      <c r="AN6055" s="106" t="s">
        <v>1081</v>
      </c>
      <c r="AO6055" s="106" t="s">
        <v>1226</v>
      </c>
      <c r="AP6055" s="106"/>
      <c r="AQ6055" s="106" t="s">
        <v>1031</v>
      </c>
      <c r="AR6055" s="106" t="s">
        <v>1020</v>
      </c>
      <c r="AS6055" s="106">
        <v>1898797</v>
      </c>
    </row>
    <row r="6056" spans="40:45" x14ac:dyDescent="0.25">
      <c r="AN6056" s="106" t="s">
        <v>1081</v>
      </c>
      <c r="AO6056" s="106" t="s">
        <v>1226</v>
      </c>
      <c r="AP6056" s="106"/>
      <c r="AQ6056" s="106" t="s">
        <v>1032</v>
      </c>
      <c r="AR6056" s="106" t="s">
        <v>1020</v>
      </c>
      <c r="AS6056" s="106">
        <v>1014250</v>
      </c>
    </row>
    <row r="6057" spans="40:45" x14ac:dyDescent="0.25">
      <c r="AN6057" s="106" t="s">
        <v>1081</v>
      </c>
      <c r="AO6057" s="106" t="s">
        <v>1226</v>
      </c>
      <c r="AP6057" s="106"/>
      <c r="AQ6057" s="106" t="s">
        <v>1033</v>
      </c>
      <c r="AR6057" s="106" t="s">
        <v>1020</v>
      </c>
      <c r="AS6057" s="106">
        <v>1446757</v>
      </c>
    </row>
    <row r="6058" spans="40:45" x14ac:dyDescent="0.25">
      <c r="AN6058" s="106" t="s">
        <v>1081</v>
      </c>
      <c r="AO6058" s="106" t="s">
        <v>1226</v>
      </c>
      <c r="AP6058" s="106"/>
      <c r="AQ6058" s="106" t="s">
        <v>1034</v>
      </c>
      <c r="AR6058" s="106" t="s">
        <v>1020</v>
      </c>
      <c r="AS6058" s="106">
        <v>62018</v>
      </c>
    </row>
    <row r="6059" spans="40:45" x14ac:dyDescent="0.25">
      <c r="AN6059" s="106" t="s">
        <v>1081</v>
      </c>
      <c r="AO6059" s="106" t="s">
        <v>1226</v>
      </c>
      <c r="AP6059" s="106"/>
      <c r="AQ6059" s="106" t="s">
        <v>1035</v>
      </c>
      <c r="AR6059" s="106" t="s">
        <v>1020</v>
      </c>
      <c r="AS6059" s="106">
        <v>54562</v>
      </c>
    </row>
    <row r="6060" spans="40:45" x14ac:dyDescent="0.25">
      <c r="AN6060" s="106" t="s">
        <v>1081</v>
      </c>
      <c r="AO6060" s="106" t="s">
        <v>1226</v>
      </c>
      <c r="AP6060" s="106"/>
      <c r="AQ6060" s="106" t="s">
        <v>1036</v>
      </c>
      <c r="AR6060" s="106" t="s">
        <v>1020</v>
      </c>
      <c r="AS6060" s="106">
        <v>10461</v>
      </c>
    </row>
    <row r="6061" spans="40:45" x14ac:dyDescent="0.25">
      <c r="AN6061" s="106" t="s">
        <v>1081</v>
      </c>
      <c r="AO6061" s="106" t="s">
        <v>1226</v>
      </c>
      <c r="AP6061" s="106"/>
      <c r="AQ6061" s="106" t="s">
        <v>1037</v>
      </c>
      <c r="AR6061" s="106" t="s">
        <v>1020</v>
      </c>
      <c r="AS6061" s="106">
        <v>343875</v>
      </c>
    </row>
    <row r="6062" spans="40:45" x14ac:dyDescent="0.25">
      <c r="AN6062" s="106" t="s">
        <v>1081</v>
      </c>
      <c r="AO6062" s="106" t="s">
        <v>1226</v>
      </c>
      <c r="AP6062" s="106"/>
      <c r="AQ6062" s="106" t="s">
        <v>1038</v>
      </c>
      <c r="AR6062" s="106" t="s">
        <v>1020</v>
      </c>
      <c r="AS6062" s="106">
        <v>766</v>
      </c>
    </row>
    <row r="6063" spans="40:45" x14ac:dyDescent="0.25">
      <c r="AN6063" s="106" t="s">
        <v>1081</v>
      </c>
      <c r="AO6063" s="106"/>
      <c r="AP6063" s="106"/>
      <c r="AQ6063" s="106" t="s">
        <v>3</v>
      </c>
      <c r="AR6063" s="106" t="s">
        <v>1020</v>
      </c>
      <c r="AS6063" s="106">
        <v>5706013</v>
      </c>
    </row>
    <row r="6064" spans="40:45" x14ac:dyDescent="0.25">
      <c r="AN6064" s="106" t="s">
        <v>1081</v>
      </c>
      <c r="AO6064" s="106" t="s">
        <v>1227</v>
      </c>
      <c r="AP6064" s="106"/>
      <c r="AQ6064" s="106" t="s">
        <v>1030</v>
      </c>
      <c r="AR6064" s="106" t="s">
        <v>1020</v>
      </c>
      <c r="AS6064" s="106">
        <v>250314</v>
      </c>
    </row>
    <row r="6065" spans="40:45" x14ac:dyDescent="0.25">
      <c r="AN6065" s="106" t="s">
        <v>1081</v>
      </c>
      <c r="AO6065" s="106" t="s">
        <v>1227</v>
      </c>
      <c r="AP6065" s="106"/>
      <c r="AQ6065" s="106" t="s">
        <v>1031</v>
      </c>
      <c r="AR6065" s="106" t="s">
        <v>1020</v>
      </c>
      <c r="AS6065" s="106">
        <v>197594</v>
      </c>
    </row>
    <row r="6066" spans="40:45" x14ac:dyDescent="0.25">
      <c r="AN6066" s="106" t="s">
        <v>1081</v>
      </c>
      <c r="AO6066" s="106" t="s">
        <v>1227</v>
      </c>
      <c r="AP6066" s="106"/>
      <c r="AQ6066" s="106" t="s">
        <v>1032</v>
      </c>
      <c r="AR6066" s="106" t="s">
        <v>1020</v>
      </c>
      <c r="AS6066" s="106">
        <v>1347012</v>
      </c>
    </row>
    <row r="6067" spans="40:45" x14ac:dyDescent="0.25">
      <c r="AN6067" s="106" t="s">
        <v>1081</v>
      </c>
      <c r="AO6067" s="106" t="s">
        <v>1227</v>
      </c>
      <c r="AP6067" s="106"/>
      <c r="AQ6067" s="106" t="s">
        <v>1033</v>
      </c>
      <c r="AR6067" s="106" t="s">
        <v>1020</v>
      </c>
      <c r="AS6067" s="106">
        <v>380516</v>
      </c>
    </row>
    <row r="6068" spans="40:45" x14ac:dyDescent="0.25">
      <c r="AN6068" s="106" t="s">
        <v>1081</v>
      </c>
      <c r="AO6068" s="106" t="s">
        <v>1227</v>
      </c>
      <c r="AP6068" s="106"/>
      <c r="AQ6068" s="106" t="s">
        <v>1034</v>
      </c>
      <c r="AR6068" s="106" t="s">
        <v>1020</v>
      </c>
      <c r="AS6068" s="106">
        <v>15840</v>
      </c>
    </row>
    <row r="6069" spans="40:45" x14ac:dyDescent="0.25">
      <c r="AN6069" s="106" t="s">
        <v>1081</v>
      </c>
      <c r="AO6069" s="106" t="s">
        <v>1227</v>
      </c>
      <c r="AP6069" s="106"/>
      <c r="AQ6069" s="106" t="s">
        <v>1035</v>
      </c>
      <c r="AR6069" s="106" t="s">
        <v>1020</v>
      </c>
      <c r="AS6069" s="106">
        <v>58057</v>
      </c>
    </row>
    <row r="6070" spans="40:45" x14ac:dyDescent="0.25">
      <c r="AN6070" s="106" t="s">
        <v>1081</v>
      </c>
      <c r="AO6070" s="106" t="s">
        <v>1227</v>
      </c>
      <c r="AP6070" s="106"/>
      <c r="AQ6070" s="106" t="s">
        <v>1036</v>
      </c>
      <c r="AR6070" s="106" t="s">
        <v>1020</v>
      </c>
      <c r="AS6070" s="106">
        <v>38856</v>
      </c>
    </row>
    <row r="6071" spans="40:45" x14ac:dyDescent="0.25">
      <c r="AN6071" s="106" t="s">
        <v>1081</v>
      </c>
      <c r="AO6071" s="106" t="s">
        <v>1227</v>
      </c>
      <c r="AP6071" s="106"/>
      <c r="AQ6071" s="106" t="s">
        <v>1037</v>
      </c>
      <c r="AR6071" s="106" t="s">
        <v>1020</v>
      </c>
      <c r="AS6071" s="106">
        <v>34696</v>
      </c>
    </row>
    <row r="6072" spans="40:45" x14ac:dyDescent="0.25">
      <c r="AN6072" s="106" t="s">
        <v>1081</v>
      </c>
      <c r="AO6072" s="106" t="s">
        <v>1227</v>
      </c>
      <c r="AP6072" s="106"/>
      <c r="AQ6072" s="106" t="s">
        <v>1038</v>
      </c>
      <c r="AR6072" s="106" t="s">
        <v>1020</v>
      </c>
      <c r="AS6072" s="106">
        <v>12680</v>
      </c>
    </row>
    <row r="6073" spans="40:45" x14ac:dyDescent="0.25">
      <c r="AN6073" s="106" t="s">
        <v>1081</v>
      </c>
      <c r="AO6073" s="106"/>
      <c r="AP6073" s="106"/>
      <c r="AQ6073" s="106" t="s">
        <v>3</v>
      </c>
      <c r="AR6073" s="106" t="s">
        <v>1020</v>
      </c>
      <c r="AS6073" s="106">
        <v>2335565</v>
      </c>
    </row>
    <row r="6074" spans="40:45" x14ac:dyDescent="0.25">
      <c r="AN6074" s="106" t="s">
        <v>1082</v>
      </c>
      <c r="AO6074" s="106"/>
      <c r="AP6074" s="106"/>
      <c r="AQ6074" s="106" t="s">
        <v>1030</v>
      </c>
      <c r="AR6074" s="106" t="s">
        <v>1020</v>
      </c>
      <c r="AS6074" s="106">
        <v>87651</v>
      </c>
    </row>
    <row r="6075" spans="40:45" x14ac:dyDescent="0.25">
      <c r="AN6075" s="106" t="s">
        <v>1082</v>
      </c>
      <c r="AO6075" s="106"/>
      <c r="AP6075" s="106"/>
      <c r="AQ6075" s="106" t="s">
        <v>1031</v>
      </c>
      <c r="AR6075" s="106" t="s">
        <v>1020</v>
      </c>
      <c r="AS6075" s="106">
        <v>417297</v>
      </c>
    </row>
    <row r="6076" spans="40:45" x14ac:dyDescent="0.25">
      <c r="AN6076" s="106" t="s">
        <v>1082</v>
      </c>
      <c r="AO6076" s="106"/>
      <c r="AP6076" s="106"/>
      <c r="AQ6076" s="106" t="s">
        <v>1032</v>
      </c>
      <c r="AR6076" s="106" t="s">
        <v>1020</v>
      </c>
      <c r="AS6076" s="106">
        <v>46334</v>
      </c>
    </row>
    <row r="6077" spans="40:45" x14ac:dyDescent="0.25">
      <c r="AN6077" s="106" t="s">
        <v>1082</v>
      </c>
      <c r="AO6077" s="106"/>
      <c r="AP6077" s="106"/>
      <c r="AQ6077" s="106" t="s">
        <v>1033</v>
      </c>
      <c r="AR6077" s="106" t="s">
        <v>1020</v>
      </c>
      <c r="AS6077" s="106">
        <v>12970</v>
      </c>
    </row>
    <row r="6078" spans="40:45" x14ac:dyDescent="0.25">
      <c r="AN6078" s="106" t="s">
        <v>1082</v>
      </c>
      <c r="AO6078" s="106"/>
      <c r="AP6078" s="106"/>
      <c r="AQ6078" s="106" t="s">
        <v>1034</v>
      </c>
      <c r="AR6078" s="106" t="s">
        <v>1020</v>
      </c>
      <c r="AS6078" s="106">
        <v>1940</v>
      </c>
    </row>
    <row r="6079" spans="40:45" x14ac:dyDescent="0.25">
      <c r="AN6079" s="106" t="s">
        <v>1082</v>
      </c>
      <c r="AO6079" s="106"/>
      <c r="AP6079" s="106"/>
      <c r="AQ6079" s="106" t="s">
        <v>1035</v>
      </c>
      <c r="AR6079" s="106" t="s">
        <v>1020</v>
      </c>
      <c r="AS6079" s="106">
        <v>25748</v>
      </c>
    </row>
    <row r="6080" spans="40:45" x14ac:dyDescent="0.25">
      <c r="AN6080" s="106" t="s">
        <v>1082</v>
      </c>
      <c r="AO6080" s="106"/>
      <c r="AP6080" s="106"/>
      <c r="AQ6080" s="106" t="s">
        <v>1036</v>
      </c>
      <c r="AR6080" s="106" t="s">
        <v>1020</v>
      </c>
      <c r="AS6080" s="106">
        <v>1440</v>
      </c>
    </row>
    <row r="6081" spans="40:45" x14ac:dyDescent="0.25">
      <c r="AN6081" s="106" t="s">
        <v>1082</v>
      </c>
      <c r="AO6081" s="106"/>
      <c r="AP6081" s="106"/>
      <c r="AQ6081" s="106" t="s">
        <v>1037</v>
      </c>
      <c r="AR6081" s="106" t="s">
        <v>1020</v>
      </c>
      <c r="AS6081" s="106">
        <v>28768</v>
      </c>
    </row>
    <row r="6082" spans="40:45" x14ac:dyDescent="0.25">
      <c r="AN6082" s="106" t="s">
        <v>1082</v>
      </c>
      <c r="AO6082" s="106"/>
      <c r="AP6082" s="106"/>
      <c r="AQ6082" s="106" t="s">
        <v>1038</v>
      </c>
      <c r="AR6082" s="106" t="s">
        <v>1020</v>
      </c>
      <c r="AS6082" s="106">
        <v>5455</v>
      </c>
    </row>
    <row r="6083" spans="40:45" x14ac:dyDescent="0.25">
      <c r="AN6083" s="106" t="s">
        <v>1082</v>
      </c>
      <c r="AO6083" s="106"/>
      <c r="AP6083" s="106"/>
      <c r="AQ6083" s="106" t="s">
        <v>3</v>
      </c>
      <c r="AR6083" s="106" t="s">
        <v>1020</v>
      </c>
      <c r="AS6083" s="106">
        <v>627604</v>
      </c>
    </row>
    <row r="6084" spans="40:45" x14ac:dyDescent="0.25">
      <c r="AN6084" s="106" t="s">
        <v>1188</v>
      </c>
      <c r="AO6084" s="106"/>
      <c r="AP6084" s="106"/>
      <c r="AQ6084" s="106" t="s">
        <v>1030</v>
      </c>
      <c r="AR6084" s="106" t="s">
        <v>1020</v>
      </c>
      <c r="AS6084" s="106">
        <v>164316</v>
      </c>
    </row>
    <row r="6085" spans="40:45" x14ac:dyDescent="0.25">
      <c r="AN6085" s="106" t="s">
        <v>1188</v>
      </c>
      <c r="AO6085" s="106"/>
      <c r="AP6085" s="106"/>
      <c r="AQ6085" s="106" t="s">
        <v>1031</v>
      </c>
      <c r="AR6085" s="106" t="s">
        <v>1020</v>
      </c>
      <c r="AS6085" s="106">
        <v>162885</v>
      </c>
    </row>
    <row r="6086" spans="40:45" x14ac:dyDescent="0.25">
      <c r="AN6086" s="106" t="s">
        <v>1188</v>
      </c>
      <c r="AO6086" s="106"/>
      <c r="AP6086" s="106"/>
      <c r="AQ6086" s="106" t="s">
        <v>1032</v>
      </c>
      <c r="AR6086" s="106" t="s">
        <v>1020</v>
      </c>
      <c r="AS6086" s="106">
        <v>389</v>
      </c>
    </row>
    <row r="6087" spans="40:45" x14ac:dyDescent="0.25">
      <c r="AN6087" s="106" t="s">
        <v>1188</v>
      </c>
      <c r="AO6087" s="106"/>
      <c r="AP6087" s="106"/>
      <c r="AQ6087" s="106" t="s">
        <v>1033</v>
      </c>
      <c r="AR6087" s="106" t="s">
        <v>1020</v>
      </c>
      <c r="AS6087" s="106">
        <v>172955</v>
      </c>
    </row>
    <row r="6088" spans="40:45" x14ac:dyDescent="0.25">
      <c r="AN6088" s="106" t="s">
        <v>1188</v>
      </c>
      <c r="AO6088" s="106"/>
      <c r="AP6088" s="106"/>
      <c r="AQ6088" s="106" t="s">
        <v>1034</v>
      </c>
      <c r="AR6088" s="106" t="s">
        <v>1020</v>
      </c>
      <c r="AS6088" s="106">
        <v>243836</v>
      </c>
    </row>
    <row r="6089" spans="40:45" x14ac:dyDescent="0.25">
      <c r="AN6089" s="106" t="s">
        <v>1188</v>
      </c>
      <c r="AO6089" s="106"/>
      <c r="AP6089" s="106"/>
      <c r="AQ6089" s="106" t="s">
        <v>1035</v>
      </c>
      <c r="AR6089" s="106" t="s">
        <v>1020</v>
      </c>
      <c r="AS6089" s="106">
        <v>182448</v>
      </c>
    </row>
    <row r="6090" spans="40:45" x14ac:dyDescent="0.25">
      <c r="AN6090" s="106" t="s">
        <v>1188</v>
      </c>
      <c r="AO6090" s="106"/>
      <c r="AP6090" s="106"/>
      <c r="AQ6090" s="106" t="s">
        <v>1036</v>
      </c>
      <c r="AR6090" s="106" t="s">
        <v>1020</v>
      </c>
      <c r="AS6090" s="106">
        <v>259566</v>
      </c>
    </row>
    <row r="6091" spans="40:45" x14ac:dyDescent="0.25">
      <c r="AN6091" s="106" t="s">
        <v>1188</v>
      </c>
      <c r="AO6091" s="106"/>
      <c r="AP6091" s="106"/>
      <c r="AQ6091" s="106" t="s">
        <v>1037</v>
      </c>
      <c r="AR6091" s="106" t="s">
        <v>1020</v>
      </c>
      <c r="AS6091" s="106">
        <v>81383</v>
      </c>
    </row>
    <row r="6092" spans="40:45" x14ac:dyDescent="0.25">
      <c r="AN6092" s="106" t="s">
        <v>1188</v>
      </c>
      <c r="AO6092" s="106"/>
      <c r="AP6092" s="106"/>
      <c r="AQ6092" s="106" t="s">
        <v>1038</v>
      </c>
      <c r="AR6092" s="106" t="s">
        <v>1020</v>
      </c>
      <c r="AS6092" s="106">
        <v>197997</v>
      </c>
    </row>
    <row r="6093" spans="40:45" x14ac:dyDescent="0.25">
      <c r="AN6093" s="106" t="s">
        <v>1188</v>
      </c>
      <c r="AO6093" s="106"/>
      <c r="AP6093" s="106"/>
      <c r="AQ6093" s="106" t="s">
        <v>3</v>
      </c>
      <c r="AR6093" s="106" t="s">
        <v>1020</v>
      </c>
      <c r="AS6093" s="106">
        <v>1465775</v>
      </c>
    </row>
    <row r="6094" spans="40:45" x14ac:dyDescent="0.25">
      <c r="AN6094" s="106" t="s">
        <v>1228</v>
      </c>
      <c r="AO6094" s="106"/>
      <c r="AP6094" s="106"/>
      <c r="AQ6094" s="106" t="s">
        <v>1030</v>
      </c>
      <c r="AR6094" s="106" t="s">
        <v>1020</v>
      </c>
      <c r="AS6094" s="106">
        <v>2531</v>
      </c>
    </row>
    <row r="6095" spans="40:45" x14ac:dyDescent="0.25">
      <c r="AN6095" s="106" t="s">
        <v>1228</v>
      </c>
      <c r="AO6095" s="106"/>
      <c r="AP6095" s="106"/>
      <c r="AQ6095" s="106" t="s">
        <v>1031</v>
      </c>
      <c r="AR6095" s="106" t="s">
        <v>1020</v>
      </c>
      <c r="AS6095" s="106">
        <v>1933</v>
      </c>
    </row>
    <row r="6096" spans="40:45" x14ac:dyDescent="0.25">
      <c r="AN6096" s="106" t="s">
        <v>1228</v>
      </c>
      <c r="AO6096" s="106"/>
      <c r="AP6096" s="106"/>
      <c r="AQ6096" s="106" t="s">
        <v>1032</v>
      </c>
      <c r="AR6096" s="106" t="s">
        <v>1020</v>
      </c>
      <c r="AS6096" s="106">
        <v>1931</v>
      </c>
    </row>
    <row r="6097" spans="40:45" x14ac:dyDescent="0.25">
      <c r="AN6097" s="106" t="s">
        <v>1228</v>
      </c>
      <c r="AO6097" s="106"/>
      <c r="AP6097" s="106"/>
      <c r="AQ6097" s="106" t="s">
        <v>1033</v>
      </c>
      <c r="AR6097" s="106" t="s">
        <v>1020</v>
      </c>
      <c r="AS6097" s="106">
        <v>6377</v>
      </c>
    </row>
    <row r="6098" spans="40:45" x14ac:dyDescent="0.25">
      <c r="AN6098" s="106" t="s">
        <v>1228</v>
      </c>
      <c r="AO6098" s="106"/>
      <c r="AP6098" s="106"/>
      <c r="AQ6098" s="106" t="s">
        <v>1034</v>
      </c>
      <c r="AR6098" s="106" t="s">
        <v>1020</v>
      </c>
      <c r="AS6098" s="106">
        <v>1716</v>
      </c>
    </row>
    <row r="6099" spans="40:45" x14ac:dyDescent="0.25">
      <c r="AN6099" s="106" t="s">
        <v>1228</v>
      </c>
      <c r="AO6099" s="106"/>
      <c r="AP6099" s="106"/>
      <c r="AQ6099" s="106" t="s">
        <v>1035</v>
      </c>
      <c r="AR6099" s="106" t="s">
        <v>1020</v>
      </c>
      <c r="AS6099" s="106">
        <v>1691</v>
      </c>
    </row>
    <row r="6100" spans="40:45" x14ac:dyDescent="0.25">
      <c r="AN6100" s="106" t="s">
        <v>1228</v>
      </c>
      <c r="AO6100" s="106"/>
      <c r="AP6100" s="106"/>
      <c r="AQ6100" s="106" t="s">
        <v>1036</v>
      </c>
      <c r="AR6100" s="106" t="s">
        <v>1020</v>
      </c>
      <c r="AS6100" s="106">
        <v>183</v>
      </c>
    </row>
    <row r="6101" spans="40:45" x14ac:dyDescent="0.25">
      <c r="AN6101" s="106" t="s">
        <v>1228</v>
      </c>
      <c r="AO6101" s="106"/>
      <c r="AP6101" s="106"/>
      <c r="AQ6101" s="106" t="s">
        <v>1037</v>
      </c>
      <c r="AR6101" s="106" t="s">
        <v>1020</v>
      </c>
      <c r="AS6101" s="106">
        <v>1602</v>
      </c>
    </row>
    <row r="6102" spans="40:45" x14ac:dyDescent="0.25">
      <c r="AN6102" s="106" t="s">
        <v>1228</v>
      </c>
      <c r="AO6102" s="106"/>
      <c r="AP6102" s="106"/>
      <c r="AQ6102" s="106" t="s">
        <v>1038</v>
      </c>
      <c r="AR6102" s="106" t="s">
        <v>1020</v>
      </c>
      <c r="AS6102" s="106">
        <v>228</v>
      </c>
    </row>
    <row r="6103" spans="40:45" x14ac:dyDescent="0.25">
      <c r="AN6103" s="106" t="s">
        <v>1228</v>
      </c>
      <c r="AO6103" s="106"/>
      <c r="AP6103" s="106"/>
      <c r="AQ6103" s="106" t="s">
        <v>3</v>
      </c>
      <c r="AR6103" s="106" t="s">
        <v>1020</v>
      </c>
      <c r="AS6103" s="106">
        <v>18191</v>
      </c>
    </row>
    <row r="6104" spans="40:45" x14ac:dyDescent="0.25">
      <c r="AN6104" s="106" t="s">
        <v>1190</v>
      </c>
      <c r="AO6104" s="106"/>
      <c r="AP6104" s="106"/>
      <c r="AQ6104" s="106" t="s">
        <v>1030</v>
      </c>
      <c r="AR6104" s="106" t="s">
        <v>1020</v>
      </c>
      <c r="AS6104" s="106">
        <v>117</v>
      </c>
    </row>
    <row r="6105" spans="40:45" x14ac:dyDescent="0.25">
      <c r="AN6105" s="106" t="s">
        <v>1190</v>
      </c>
      <c r="AO6105" s="106"/>
      <c r="AP6105" s="106"/>
      <c r="AQ6105" s="106" t="s">
        <v>1031</v>
      </c>
      <c r="AR6105" s="106" t="s">
        <v>1020</v>
      </c>
      <c r="AS6105" s="106">
        <v>1706</v>
      </c>
    </row>
    <row r="6106" spans="40:45" x14ac:dyDescent="0.25">
      <c r="AN6106" s="106" t="s">
        <v>1190</v>
      </c>
      <c r="AO6106" s="106"/>
      <c r="AP6106" s="106"/>
      <c r="AQ6106" s="106" t="s">
        <v>1032</v>
      </c>
      <c r="AR6106" s="106" t="s">
        <v>1020</v>
      </c>
      <c r="AS6106" s="106">
        <v>96</v>
      </c>
    </row>
    <row r="6107" spans="40:45" x14ac:dyDescent="0.25">
      <c r="AN6107" s="106" t="s">
        <v>1190</v>
      </c>
      <c r="AO6107" s="106"/>
      <c r="AP6107" s="106"/>
      <c r="AQ6107" s="106" t="s">
        <v>1033</v>
      </c>
      <c r="AR6107" s="106" t="s">
        <v>1020</v>
      </c>
      <c r="AS6107" s="106">
        <v>837</v>
      </c>
    </row>
    <row r="6108" spans="40:45" x14ac:dyDescent="0.25">
      <c r="AN6108" s="106" t="s">
        <v>1190</v>
      </c>
      <c r="AO6108" s="106"/>
      <c r="AP6108" s="106"/>
      <c r="AQ6108" s="106" t="s">
        <v>1034</v>
      </c>
      <c r="AR6108" s="106" t="s">
        <v>1020</v>
      </c>
      <c r="AS6108" s="106">
        <v>218</v>
      </c>
    </row>
    <row r="6109" spans="40:45" x14ac:dyDescent="0.25">
      <c r="AN6109" s="106" t="s">
        <v>1190</v>
      </c>
      <c r="AO6109" s="106"/>
      <c r="AP6109" s="106"/>
      <c r="AQ6109" s="106" t="s">
        <v>1035</v>
      </c>
      <c r="AR6109" s="106" t="s">
        <v>1020</v>
      </c>
      <c r="AS6109" s="106">
        <v>104</v>
      </c>
    </row>
    <row r="6110" spans="40:45" x14ac:dyDescent="0.25">
      <c r="AN6110" s="106" t="s">
        <v>1190</v>
      </c>
      <c r="AO6110" s="106"/>
      <c r="AP6110" s="106"/>
      <c r="AQ6110" s="106" t="s">
        <v>1036</v>
      </c>
      <c r="AR6110" s="106" t="s">
        <v>1020</v>
      </c>
      <c r="AS6110" s="106">
        <v>68</v>
      </c>
    </row>
    <row r="6111" spans="40:45" x14ac:dyDescent="0.25">
      <c r="AN6111" s="106" t="s">
        <v>1190</v>
      </c>
      <c r="AO6111" s="106"/>
      <c r="AP6111" s="106"/>
      <c r="AQ6111" s="106" t="s">
        <v>1037</v>
      </c>
      <c r="AR6111" s="106" t="s">
        <v>1020</v>
      </c>
      <c r="AS6111" s="106">
        <v>441</v>
      </c>
    </row>
    <row r="6112" spans="40:45" x14ac:dyDescent="0.25">
      <c r="AN6112" s="106" t="s">
        <v>1190</v>
      </c>
      <c r="AO6112" s="106"/>
      <c r="AP6112" s="106"/>
      <c r="AQ6112" s="106" t="s">
        <v>1038</v>
      </c>
      <c r="AR6112" s="106" t="s">
        <v>1020</v>
      </c>
      <c r="AS6112" s="106">
        <v>27</v>
      </c>
    </row>
    <row r="6113" spans="40:45" x14ac:dyDescent="0.25">
      <c r="AN6113" s="106" t="s">
        <v>1190</v>
      </c>
      <c r="AO6113" s="106"/>
      <c r="AP6113" s="106"/>
      <c r="AQ6113" s="106" t="s">
        <v>3</v>
      </c>
      <c r="AR6113" s="106" t="s">
        <v>1020</v>
      </c>
      <c r="AS6113" s="106">
        <v>3616</v>
      </c>
    </row>
    <row r="6114" spans="40:45" x14ac:dyDescent="0.25">
      <c r="AN6114" s="106" t="s">
        <v>1191</v>
      </c>
      <c r="AO6114" s="106"/>
      <c r="AP6114" s="106"/>
      <c r="AQ6114" s="106" t="s">
        <v>1030</v>
      </c>
      <c r="AR6114" s="106" t="s">
        <v>1020</v>
      </c>
      <c r="AS6114" s="106">
        <v>28398741</v>
      </c>
    </row>
    <row r="6115" spans="40:45" x14ac:dyDescent="0.25">
      <c r="AN6115" s="106" t="s">
        <v>1191</v>
      </c>
      <c r="AO6115" s="106"/>
      <c r="AP6115" s="106"/>
      <c r="AQ6115" s="106" t="s">
        <v>1031</v>
      </c>
      <c r="AR6115" s="106" t="s">
        <v>1020</v>
      </c>
      <c r="AS6115" s="106">
        <v>7570522</v>
      </c>
    </row>
    <row r="6116" spans="40:45" x14ac:dyDescent="0.25">
      <c r="AN6116" s="106" t="s">
        <v>1191</v>
      </c>
      <c r="AO6116" s="106"/>
      <c r="AP6116" s="106"/>
      <c r="AQ6116" s="106" t="s">
        <v>1032</v>
      </c>
      <c r="AR6116" s="106" t="s">
        <v>1020</v>
      </c>
      <c r="AS6116" s="106">
        <v>802008</v>
      </c>
    </row>
    <row r="6117" spans="40:45" x14ac:dyDescent="0.25">
      <c r="AN6117" s="106" t="s">
        <v>1191</v>
      </c>
      <c r="AO6117" s="106"/>
      <c r="AP6117" s="106"/>
      <c r="AQ6117" s="106" t="s">
        <v>1033</v>
      </c>
      <c r="AR6117" s="106" t="s">
        <v>1020</v>
      </c>
      <c r="AS6117" s="106">
        <v>25987217</v>
      </c>
    </row>
    <row r="6118" spans="40:45" x14ac:dyDescent="0.25">
      <c r="AN6118" s="106" t="s">
        <v>1191</v>
      </c>
      <c r="AO6118" s="106"/>
      <c r="AP6118" s="106"/>
      <c r="AQ6118" s="106" t="s">
        <v>1034</v>
      </c>
      <c r="AR6118" s="106" t="s">
        <v>1020</v>
      </c>
      <c r="AS6118" s="106">
        <v>3599693</v>
      </c>
    </row>
    <row r="6119" spans="40:45" x14ac:dyDescent="0.25">
      <c r="AN6119" s="106" t="s">
        <v>1191</v>
      </c>
      <c r="AO6119" s="106"/>
      <c r="AP6119" s="106"/>
      <c r="AQ6119" s="106" t="s">
        <v>1035</v>
      </c>
      <c r="AR6119" s="106" t="s">
        <v>1020</v>
      </c>
      <c r="AS6119" s="106">
        <v>32496051</v>
      </c>
    </row>
    <row r="6120" spans="40:45" x14ac:dyDescent="0.25">
      <c r="AN6120" s="106" t="s">
        <v>1191</v>
      </c>
      <c r="AO6120" s="106"/>
      <c r="AP6120" s="106"/>
      <c r="AQ6120" s="106" t="s">
        <v>1036</v>
      </c>
      <c r="AR6120" s="106" t="s">
        <v>1020</v>
      </c>
      <c r="AS6120" s="106">
        <v>14770311</v>
      </c>
    </row>
    <row r="6121" spans="40:45" x14ac:dyDescent="0.25">
      <c r="AN6121" s="106" t="s">
        <v>1191</v>
      </c>
      <c r="AO6121" s="106"/>
      <c r="AP6121" s="106"/>
      <c r="AQ6121" s="106" t="s">
        <v>1037</v>
      </c>
      <c r="AR6121" s="106" t="s">
        <v>1020</v>
      </c>
      <c r="AS6121" s="106">
        <v>19400037</v>
      </c>
    </row>
    <row r="6122" spans="40:45" x14ac:dyDescent="0.25">
      <c r="AN6122" s="106" t="s">
        <v>1191</v>
      </c>
      <c r="AO6122" s="106"/>
      <c r="AP6122" s="106"/>
      <c r="AQ6122" s="106" t="s">
        <v>1038</v>
      </c>
      <c r="AR6122" s="106" t="s">
        <v>1020</v>
      </c>
      <c r="AS6122" s="106">
        <v>1520443</v>
      </c>
    </row>
    <row r="6123" spans="40:45" x14ac:dyDescent="0.25">
      <c r="AN6123" s="106" t="s">
        <v>1191</v>
      </c>
      <c r="AO6123" s="106"/>
      <c r="AP6123" s="106"/>
      <c r="AQ6123" s="106" t="s">
        <v>3</v>
      </c>
      <c r="AR6123" s="106" t="s">
        <v>1020</v>
      </c>
      <c r="AS6123" s="106">
        <v>134545022</v>
      </c>
    </row>
    <row r="6124" spans="40:45" x14ac:dyDescent="0.25">
      <c r="AN6124" s="106" t="s">
        <v>1192</v>
      </c>
      <c r="AO6124" s="106"/>
      <c r="AP6124" s="106"/>
      <c r="AQ6124" s="106" t="s">
        <v>1030</v>
      </c>
      <c r="AR6124" s="106" t="s">
        <v>1020</v>
      </c>
      <c r="AS6124" s="106">
        <v>4282005</v>
      </c>
    </row>
    <row r="6125" spans="40:45" x14ac:dyDescent="0.25">
      <c r="AN6125" s="106" t="s">
        <v>1192</v>
      </c>
      <c r="AO6125" s="106"/>
      <c r="AP6125" s="106"/>
      <c r="AQ6125" s="106" t="s">
        <v>1031</v>
      </c>
      <c r="AR6125" s="106" t="s">
        <v>1020</v>
      </c>
      <c r="AS6125" s="106">
        <v>1285703</v>
      </c>
    </row>
    <row r="6126" spans="40:45" x14ac:dyDescent="0.25">
      <c r="AN6126" s="106" t="s">
        <v>1192</v>
      </c>
      <c r="AO6126" s="106"/>
      <c r="AP6126" s="106"/>
      <c r="AQ6126" s="106" t="s">
        <v>1032</v>
      </c>
      <c r="AR6126" s="106" t="s">
        <v>1020</v>
      </c>
      <c r="AS6126" s="106">
        <v>206</v>
      </c>
    </row>
    <row r="6127" spans="40:45" x14ac:dyDescent="0.25">
      <c r="AN6127" s="106" t="s">
        <v>1192</v>
      </c>
      <c r="AO6127" s="106"/>
      <c r="AP6127" s="106"/>
      <c r="AQ6127" s="106" t="s">
        <v>1033</v>
      </c>
      <c r="AR6127" s="106" t="s">
        <v>1020</v>
      </c>
      <c r="AS6127" s="106">
        <v>2993469</v>
      </c>
    </row>
    <row r="6128" spans="40:45" x14ac:dyDescent="0.25">
      <c r="AN6128" s="106" t="s">
        <v>1192</v>
      </c>
      <c r="AO6128" s="106"/>
      <c r="AP6128" s="106"/>
      <c r="AQ6128" s="106" t="s">
        <v>1034</v>
      </c>
      <c r="AR6128" s="106" t="s">
        <v>1020</v>
      </c>
      <c r="AS6128" s="106">
        <v>2670341</v>
      </c>
    </row>
    <row r="6129" spans="40:45" x14ac:dyDescent="0.25">
      <c r="AN6129" s="106" t="s">
        <v>1192</v>
      </c>
      <c r="AO6129" s="106"/>
      <c r="AP6129" s="106"/>
      <c r="AQ6129" s="106" t="s">
        <v>1035</v>
      </c>
      <c r="AR6129" s="106" t="s">
        <v>1020</v>
      </c>
      <c r="AS6129" s="106">
        <v>2968761</v>
      </c>
    </row>
    <row r="6130" spans="40:45" x14ac:dyDescent="0.25">
      <c r="AN6130" s="106" t="s">
        <v>1192</v>
      </c>
      <c r="AO6130" s="106"/>
      <c r="AP6130" s="106"/>
      <c r="AQ6130" s="106" t="s">
        <v>1036</v>
      </c>
      <c r="AR6130" s="106" t="s">
        <v>1020</v>
      </c>
      <c r="AS6130" s="106">
        <v>5481692</v>
      </c>
    </row>
    <row r="6131" spans="40:45" x14ac:dyDescent="0.25">
      <c r="AN6131" s="106" t="s">
        <v>1192</v>
      </c>
      <c r="AO6131" s="106"/>
      <c r="AP6131" s="106"/>
      <c r="AQ6131" s="106" t="s">
        <v>1037</v>
      </c>
      <c r="AR6131" s="106" t="s">
        <v>1020</v>
      </c>
      <c r="AS6131" s="106">
        <v>2572249</v>
      </c>
    </row>
    <row r="6132" spans="40:45" x14ac:dyDescent="0.25">
      <c r="AN6132" s="106" t="s">
        <v>1192</v>
      </c>
      <c r="AO6132" s="106"/>
      <c r="AP6132" s="106"/>
      <c r="AQ6132" s="106" t="s">
        <v>1038</v>
      </c>
      <c r="AR6132" s="106" t="s">
        <v>1020</v>
      </c>
      <c r="AS6132" s="106">
        <v>725276</v>
      </c>
    </row>
    <row r="6133" spans="40:45" x14ac:dyDescent="0.25">
      <c r="AN6133" s="106" t="s">
        <v>1192</v>
      </c>
      <c r="AO6133" s="106"/>
      <c r="AP6133" s="106"/>
      <c r="AQ6133" s="106" t="s">
        <v>3</v>
      </c>
      <c r="AR6133" s="106" t="s">
        <v>1020</v>
      </c>
      <c r="AS6133" s="106">
        <v>22979702</v>
      </c>
    </row>
    <row r="6134" spans="40:45" x14ac:dyDescent="0.25">
      <c r="AN6134" s="106" t="s">
        <v>1193</v>
      </c>
      <c r="AO6134" s="106"/>
      <c r="AP6134" s="106"/>
      <c r="AQ6134" s="106" t="s">
        <v>1030</v>
      </c>
      <c r="AR6134" s="106" t="s">
        <v>1020</v>
      </c>
      <c r="AS6134" s="106">
        <v>120636</v>
      </c>
    </row>
    <row r="6135" spans="40:45" x14ac:dyDescent="0.25">
      <c r="AN6135" s="106" t="s">
        <v>1193</v>
      </c>
      <c r="AO6135" s="106"/>
      <c r="AP6135" s="106"/>
      <c r="AQ6135" s="106" t="s">
        <v>1031</v>
      </c>
      <c r="AR6135" s="106" t="s">
        <v>1020</v>
      </c>
      <c r="AS6135" s="106">
        <v>9589</v>
      </c>
    </row>
    <row r="6136" spans="40:45" x14ac:dyDescent="0.25">
      <c r="AN6136" s="106" t="s">
        <v>1193</v>
      </c>
      <c r="AO6136" s="106"/>
      <c r="AP6136" s="106"/>
      <c r="AQ6136" s="106" t="s">
        <v>1032</v>
      </c>
      <c r="AR6136" s="106" t="s">
        <v>1020</v>
      </c>
      <c r="AS6136" s="106">
        <v>1135</v>
      </c>
    </row>
    <row r="6137" spans="40:45" x14ac:dyDescent="0.25">
      <c r="AN6137" s="106" t="s">
        <v>1193</v>
      </c>
      <c r="AO6137" s="106"/>
      <c r="AP6137" s="106"/>
      <c r="AQ6137" s="106" t="s">
        <v>1033</v>
      </c>
      <c r="AR6137" s="106" t="s">
        <v>1020</v>
      </c>
      <c r="AS6137" s="106">
        <v>13303</v>
      </c>
    </row>
    <row r="6138" spans="40:45" x14ac:dyDescent="0.25">
      <c r="AN6138" s="106" t="s">
        <v>1193</v>
      </c>
      <c r="AO6138" s="106"/>
      <c r="AP6138" s="106"/>
      <c r="AQ6138" s="106" t="s">
        <v>1034</v>
      </c>
      <c r="AR6138" s="106" t="s">
        <v>1020</v>
      </c>
      <c r="AS6138" s="106">
        <v>307</v>
      </c>
    </row>
    <row r="6139" spans="40:45" x14ac:dyDescent="0.25">
      <c r="AN6139" s="106" t="s">
        <v>1193</v>
      </c>
      <c r="AO6139" s="106"/>
      <c r="AP6139" s="106"/>
      <c r="AQ6139" s="106" t="s">
        <v>1035</v>
      </c>
      <c r="AR6139" s="106" t="s">
        <v>1020</v>
      </c>
      <c r="AS6139" s="106">
        <v>638</v>
      </c>
    </row>
    <row r="6140" spans="40:45" x14ac:dyDescent="0.25">
      <c r="AN6140" s="106" t="s">
        <v>1193</v>
      </c>
      <c r="AO6140" s="106"/>
      <c r="AP6140" s="106"/>
      <c r="AQ6140" s="106" t="s">
        <v>1036</v>
      </c>
      <c r="AR6140" s="106" t="s">
        <v>1020</v>
      </c>
      <c r="AS6140" s="106">
        <v>6</v>
      </c>
    </row>
    <row r="6141" spans="40:45" x14ac:dyDescent="0.25">
      <c r="AN6141" s="106" t="s">
        <v>1193</v>
      </c>
      <c r="AO6141" s="106"/>
      <c r="AP6141" s="106"/>
      <c r="AQ6141" s="106" t="s">
        <v>1037</v>
      </c>
      <c r="AR6141" s="106" t="s">
        <v>1020</v>
      </c>
      <c r="AS6141" s="106">
        <v>170</v>
      </c>
    </row>
    <row r="6142" spans="40:45" x14ac:dyDescent="0.25">
      <c r="AN6142" s="106" t="s">
        <v>1193</v>
      </c>
      <c r="AO6142" s="106"/>
      <c r="AP6142" s="106"/>
      <c r="AQ6142" s="106" t="s">
        <v>1038</v>
      </c>
      <c r="AR6142" s="106" t="s">
        <v>1020</v>
      </c>
      <c r="AS6142" s="106">
        <v>18702</v>
      </c>
    </row>
    <row r="6143" spans="40:45" x14ac:dyDescent="0.25">
      <c r="AN6143" s="106" t="s">
        <v>1193</v>
      </c>
      <c r="AO6143" s="106"/>
      <c r="AP6143" s="106"/>
      <c r="AQ6143" s="106" t="s">
        <v>3</v>
      </c>
      <c r="AR6143" s="106" t="s">
        <v>1020</v>
      </c>
      <c r="AS6143" s="106">
        <v>164485</v>
      </c>
    </row>
    <row r="6144" spans="40:45" x14ac:dyDescent="0.25">
      <c r="AN6144" s="106" t="s">
        <v>1185</v>
      </c>
      <c r="AO6144" s="106" t="s">
        <v>1040</v>
      </c>
      <c r="AP6144" s="106"/>
      <c r="AQ6144" s="106" t="s">
        <v>1030</v>
      </c>
      <c r="AR6144" s="106" t="s">
        <v>1020</v>
      </c>
      <c r="AS6144" s="106">
        <v>101841</v>
      </c>
    </row>
    <row r="6145" spans="40:45" x14ac:dyDescent="0.25">
      <c r="AN6145" s="106" t="s">
        <v>1185</v>
      </c>
      <c r="AO6145" s="106" t="s">
        <v>1040</v>
      </c>
      <c r="AP6145" s="106"/>
      <c r="AQ6145" s="106" t="s">
        <v>1031</v>
      </c>
      <c r="AR6145" s="106" t="s">
        <v>1020</v>
      </c>
      <c r="AS6145" s="106">
        <v>722720</v>
      </c>
    </row>
    <row r="6146" spans="40:45" x14ac:dyDescent="0.25">
      <c r="AN6146" s="106" t="s">
        <v>1185</v>
      </c>
      <c r="AO6146" s="106" t="s">
        <v>1040</v>
      </c>
      <c r="AP6146" s="106"/>
      <c r="AQ6146" s="106" t="s">
        <v>1032</v>
      </c>
      <c r="AR6146" s="106" t="s">
        <v>1020</v>
      </c>
      <c r="AS6146" s="106">
        <v>406056</v>
      </c>
    </row>
    <row r="6147" spans="40:45" x14ac:dyDescent="0.25">
      <c r="AN6147" s="106" t="s">
        <v>1185</v>
      </c>
      <c r="AO6147" s="106" t="s">
        <v>1040</v>
      </c>
      <c r="AP6147" s="106"/>
      <c r="AQ6147" s="106" t="s">
        <v>1033</v>
      </c>
      <c r="AR6147" s="106" t="s">
        <v>1020</v>
      </c>
      <c r="AS6147" s="106">
        <v>1457142</v>
      </c>
    </row>
    <row r="6148" spans="40:45" x14ac:dyDescent="0.25">
      <c r="AN6148" s="106" t="s">
        <v>1185</v>
      </c>
      <c r="AO6148" s="106" t="s">
        <v>1040</v>
      </c>
      <c r="AP6148" s="106"/>
      <c r="AQ6148" s="106" t="s">
        <v>1034</v>
      </c>
      <c r="AR6148" s="106" t="s">
        <v>1020</v>
      </c>
      <c r="AS6148" s="106">
        <v>441352</v>
      </c>
    </row>
    <row r="6149" spans="40:45" x14ac:dyDescent="0.25">
      <c r="AN6149" s="106" t="s">
        <v>1185</v>
      </c>
      <c r="AO6149" s="106" t="s">
        <v>1040</v>
      </c>
      <c r="AP6149" s="106"/>
      <c r="AQ6149" s="106" t="s">
        <v>1035</v>
      </c>
      <c r="AR6149" s="106" t="s">
        <v>1020</v>
      </c>
      <c r="AS6149" s="106">
        <v>741716</v>
      </c>
    </row>
    <row r="6150" spans="40:45" x14ac:dyDescent="0.25">
      <c r="AN6150" s="106" t="s">
        <v>1185</v>
      </c>
      <c r="AO6150" s="106" t="s">
        <v>1040</v>
      </c>
      <c r="AP6150" s="106"/>
      <c r="AQ6150" s="106" t="s">
        <v>1036</v>
      </c>
      <c r="AR6150" s="106" t="s">
        <v>1020</v>
      </c>
      <c r="AS6150" s="106">
        <v>406917</v>
      </c>
    </row>
    <row r="6151" spans="40:45" x14ac:dyDescent="0.25">
      <c r="AN6151" s="106" t="s">
        <v>1185</v>
      </c>
      <c r="AO6151" s="106" t="s">
        <v>1040</v>
      </c>
      <c r="AP6151" s="106"/>
      <c r="AQ6151" s="106" t="s">
        <v>1037</v>
      </c>
      <c r="AR6151" s="106" t="s">
        <v>1020</v>
      </c>
      <c r="AS6151" s="106">
        <v>623631</v>
      </c>
    </row>
    <row r="6152" spans="40:45" x14ac:dyDescent="0.25">
      <c r="AN6152" s="106" t="s">
        <v>1185</v>
      </c>
      <c r="AO6152" s="106" t="s">
        <v>1040</v>
      </c>
      <c r="AP6152" s="106"/>
      <c r="AQ6152" s="106" t="s">
        <v>1038</v>
      </c>
      <c r="AR6152" s="106" t="s">
        <v>1020</v>
      </c>
      <c r="AS6152" s="106">
        <v>164664</v>
      </c>
    </row>
    <row r="6153" spans="40:45" x14ac:dyDescent="0.25">
      <c r="AN6153" s="106" t="s">
        <v>1185</v>
      </c>
      <c r="AO6153" s="106"/>
      <c r="AP6153" s="106"/>
      <c r="AQ6153" s="106" t="s">
        <v>3</v>
      </c>
      <c r="AR6153" s="106" t="s">
        <v>1020</v>
      </c>
      <c r="AS6153" s="106">
        <v>5066038</v>
      </c>
    </row>
    <row r="6154" spans="40:45" x14ac:dyDescent="0.25">
      <c r="AN6154" s="106" t="s">
        <v>1185</v>
      </c>
      <c r="AO6154" s="106" t="s">
        <v>1194</v>
      </c>
      <c r="AP6154" s="106"/>
      <c r="AQ6154" s="106" t="s">
        <v>1030</v>
      </c>
      <c r="AR6154" s="106" t="s">
        <v>1020</v>
      </c>
      <c r="AS6154" s="106">
        <v>28680</v>
      </c>
    </row>
    <row r="6155" spans="40:45" x14ac:dyDescent="0.25">
      <c r="AN6155" s="106" t="s">
        <v>1185</v>
      </c>
      <c r="AO6155" s="106" t="s">
        <v>1194</v>
      </c>
      <c r="AP6155" s="106"/>
      <c r="AQ6155" s="106" t="s">
        <v>1031</v>
      </c>
      <c r="AR6155" s="106" t="s">
        <v>1020</v>
      </c>
      <c r="AS6155" s="106">
        <v>197553</v>
      </c>
    </row>
    <row r="6156" spans="40:45" x14ac:dyDescent="0.25">
      <c r="AN6156" s="106" t="s">
        <v>1185</v>
      </c>
      <c r="AO6156" s="106" t="s">
        <v>1194</v>
      </c>
      <c r="AP6156" s="106"/>
      <c r="AQ6156" s="106" t="s">
        <v>1032</v>
      </c>
      <c r="AR6156" s="106" t="s">
        <v>1020</v>
      </c>
      <c r="AS6156" s="106">
        <v>149040</v>
      </c>
    </row>
    <row r="6157" spans="40:45" x14ac:dyDescent="0.25">
      <c r="AN6157" s="106" t="s">
        <v>1185</v>
      </c>
      <c r="AO6157" s="106" t="s">
        <v>1194</v>
      </c>
      <c r="AP6157" s="106"/>
      <c r="AQ6157" s="106" t="s">
        <v>1033</v>
      </c>
      <c r="AR6157" s="106" t="s">
        <v>1020</v>
      </c>
      <c r="AS6157" s="106">
        <v>523668</v>
      </c>
    </row>
    <row r="6158" spans="40:45" x14ac:dyDescent="0.25">
      <c r="AN6158" s="106" t="s">
        <v>1185</v>
      </c>
      <c r="AO6158" s="106" t="s">
        <v>1194</v>
      </c>
      <c r="AP6158" s="106"/>
      <c r="AQ6158" s="106" t="s">
        <v>1034</v>
      </c>
      <c r="AR6158" s="106" t="s">
        <v>1020</v>
      </c>
      <c r="AS6158" s="106">
        <v>146410</v>
      </c>
    </row>
    <row r="6159" spans="40:45" x14ac:dyDescent="0.25">
      <c r="AN6159" s="106" t="s">
        <v>1185</v>
      </c>
      <c r="AO6159" s="106" t="s">
        <v>1194</v>
      </c>
      <c r="AP6159" s="106"/>
      <c r="AQ6159" s="106" t="s">
        <v>1035</v>
      </c>
      <c r="AR6159" s="106" t="s">
        <v>1020</v>
      </c>
      <c r="AS6159" s="106">
        <v>201123</v>
      </c>
    </row>
    <row r="6160" spans="40:45" x14ac:dyDescent="0.25">
      <c r="AN6160" s="106" t="s">
        <v>1185</v>
      </c>
      <c r="AO6160" s="106" t="s">
        <v>1194</v>
      </c>
      <c r="AP6160" s="106"/>
      <c r="AQ6160" s="106" t="s">
        <v>1036</v>
      </c>
      <c r="AR6160" s="106" t="s">
        <v>1020</v>
      </c>
      <c r="AS6160" s="106">
        <v>303730</v>
      </c>
    </row>
    <row r="6161" spans="40:45" x14ac:dyDescent="0.25">
      <c r="AN6161" s="106" t="s">
        <v>1185</v>
      </c>
      <c r="AO6161" s="106" t="s">
        <v>1194</v>
      </c>
      <c r="AP6161" s="106"/>
      <c r="AQ6161" s="106" t="s">
        <v>1037</v>
      </c>
      <c r="AR6161" s="106" t="s">
        <v>1020</v>
      </c>
      <c r="AS6161" s="106">
        <v>230783</v>
      </c>
    </row>
    <row r="6162" spans="40:45" x14ac:dyDescent="0.25">
      <c r="AN6162" s="106" t="s">
        <v>1185</v>
      </c>
      <c r="AO6162" s="106" t="s">
        <v>1194</v>
      </c>
      <c r="AP6162" s="106"/>
      <c r="AQ6162" s="106" t="s">
        <v>1038</v>
      </c>
      <c r="AR6162" s="106" t="s">
        <v>1020</v>
      </c>
      <c r="AS6162" s="106">
        <v>53278</v>
      </c>
    </row>
    <row r="6163" spans="40:45" x14ac:dyDescent="0.25">
      <c r="AN6163" s="106" t="s">
        <v>1185</v>
      </c>
      <c r="AO6163" s="106"/>
      <c r="AP6163" s="106"/>
      <c r="AQ6163" s="106" t="s">
        <v>3</v>
      </c>
      <c r="AR6163" s="106" t="s">
        <v>1020</v>
      </c>
      <c r="AS6163" s="106">
        <v>1834264</v>
      </c>
    </row>
    <row r="6164" spans="40:45" x14ac:dyDescent="0.25">
      <c r="AN6164" s="106" t="s">
        <v>1185</v>
      </c>
      <c r="AO6164" s="106" t="s">
        <v>1195</v>
      </c>
      <c r="AP6164" s="106"/>
      <c r="AQ6164" s="106" t="s">
        <v>1030</v>
      </c>
      <c r="AR6164" s="106" t="s">
        <v>1020</v>
      </c>
      <c r="AS6164" s="106">
        <v>4536</v>
      </c>
    </row>
    <row r="6165" spans="40:45" x14ac:dyDescent="0.25">
      <c r="AN6165" s="106" t="s">
        <v>1185</v>
      </c>
      <c r="AO6165" s="106" t="s">
        <v>1195</v>
      </c>
      <c r="AP6165" s="106"/>
      <c r="AQ6165" s="106" t="s">
        <v>1031</v>
      </c>
      <c r="AR6165" s="106" t="s">
        <v>1020</v>
      </c>
      <c r="AS6165" s="106">
        <v>35024</v>
      </c>
    </row>
    <row r="6166" spans="40:45" x14ac:dyDescent="0.25">
      <c r="AN6166" s="106" t="s">
        <v>1185</v>
      </c>
      <c r="AO6166" s="106" t="s">
        <v>1195</v>
      </c>
      <c r="AP6166" s="106"/>
      <c r="AQ6166" s="106" t="s">
        <v>1032</v>
      </c>
      <c r="AR6166" s="106" t="s">
        <v>1020</v>
      </c>
      <c r="AS6166" s="106">
        <v>7949</v>
      </c>
    </row>
    <row r="6167" spans="40:45" x14ac:dyDescent="0.25">
      <c r="AN6167" s="106" t="s">
        <v>1185</v>
      </c>
      <c r="AO6167" s="106" t="s">
        <v>1195</v>
      </c>
      <c r="AP6167" s="106"/>
      <c r="AQ6167" s="106" t="s">
        <v>1033</v>
      </c>
      <c r="AR6167" s="106" t="s">
        <v>1020</v>
      </c>
      <c r="AS6167" s="106">
        <v>60295</v>
      </c>
    </row>
    <row r="6168" spans="40:45" x14ac:dyDescent="0.25">
      <c r="AN6168" s="106" t="s">
        <v>1185</v>
      </c>
      <c r="AO6168" s="106" t="s">
        <v>1195</v>
      </c>
      <c r="AP6168" s="106"/>
      <c r="AQ6168" s="106" t="s">
        <v>1034</v>
      </c>
      <c r="AR6168" s="106" t="s">
        <v>1020</v>
      </c>
      <c r="AS6168" s="106">
        <v>31528</v>
      </c>
    </row>
    <row r="6169" spans="40:45" x14ac:dyDescent="0.25">
      <c r="AN6169" s="106" t="s">
        <v>1185</v>
      </c>
      <c r="AO6169" s="106" t="s">
        <v>1195</v>
      </c>
      <c r="AP6169" s="106"/>
      <c r="AQ6169" s="106" t="s">
        <v>1035</v>
      </c>
      <c r="AR6169" s="106" t="s">
        <v>1020</v>
      </c>
      <c r="AS6169" s="106">
        <v>69980</v>
      </c>
    </row>
    <row r="6170" spans="40:45" x14ac:dyDescent="0.25">
      <c r="AN6170" s="106" t="s">
        <v>1185</v>
      </c>
      <c r="AO6170" s="106" t="s">
        <v>1195</v>
      </c>
      <c r="AP6170" s="106"/>
      <c r="AQ6170" s="106" t="s">
        <v>1036</v>
      </c>
      <c r="AR6170" s="106" t="s">
        <v>1020</v>
      </c>
      <c r="AS6170" s="106">
        <v>57877</v>
      </c>
    </row>
    <row r="6171" spans="40:45" x14ac:dyDescent="0.25">
      <c r="AN6171" s="106" t="s">
        <v>1185</v>
      </c>
      <c r="AO6171" s="106" t="s">
        <v>1195</v>
      </c>
      <c r="AP6171" s="106"/>
      <c r="AQ6171" s="106" t="s">
        <v>1037</v>
      </c>
      <c r="AR6171" s="106" t="s">
        <v>1020</v>
      </c>
      <c r="AS6171" s="106">
        <v>41275</v>
      </c>
    </row>
    <row r="6172" spans="40:45" x14ac:dyDescent="0.25">
      <c r="AN6172" s="106" t="s">
        <v>1185</v>
      </c>
      <c r="AO6172" s="106" t="s">
        <v>1195</v>
      </c>
      <c r="AP6172" s="106"/>
      <c r="AQ6172" s="106" t="s">
        <v>1038</v>
      </c>
      <c r="AR6172" s="106" t="s">
        <v>1020</v>
      </c>
      <c r="AS6172" s="106">
        <v>16724</v>
      </c>
    </row>
    <row r="6173" spans="40:45" x14ac:dyDescent="0.25">
      <c r="AN6173" s="106" t="s">
        <v>1185</v>
      </c>
      <c r="AO6173" s="106"/>
      <c r="AP6173" s="106"/>
      <c r="AQ6173" s="106" t="s">
        <v>3</v>
      </c>
      <c r="AR6173" s="106" t="s">
        <v>1020</v>
      </c>
      <c r="AS6173" s="106">
        <v>325186</v>
      </c>
    </row>
    <row r="6174" spans="40:45" x14ac:dyDescent="0.25">
      <c r="AN6174" s="106" t="s">
        <v>1185</v>
      </c>
      <c r="AO6174" s="106" t="s">
        <v>1196</v>
      </c>
      <c r="AP6174" s="106"/>
      <c r="AQ6174" s="106" t="s">
        <v>1030</v>
      </c>
      <c r="AR6174" s="106" t="s">
        <v>1020</v>
      </c>
      <c r="AS6174" s="106">
        <v>5164</v>
      </c>
    </row>
    <row r="6175" spans="40:45" x14ac:dyDescent="0.25">
      <c r="AN6175" s="106" t="s">
        <v>1185</v>
      </c>
      <c r="AO6175" s="106" t="s">
        <v>1196</v>
      </c>
      <c r="AP6175" s="106"/>
      <c r="AQ6175" s="106" t="s">
        <v>1031</v>
      </c>
      <c r="AR6175" s="106" t="s">
        <v>1020</v>
      </c>
      <c r="AS6175" s="106">
        <v>98785</v>
      </c>
    </row>
    <row r="6176" spans="40:45" x14ac:dyDescent="0.25">
      <c r="AN6176" s="106" t="s">
        <v>1185</v>
      </c>
      <c r="AO6176" s="106" t="s">
        <v>1196</v>
      </c>
      <c r="AP6176" s="106"/>
      <c r="AQ6176" s="106" t="s">
        <v>1032</v>
      </c>
      <c r="AR6176" s="106" t="s">
        <v>1020</v>
      </c>
      <c r="AS6176" s="106">
        <v>21518</v>
      </c>
    </row>
    <row r="6177" spans="40:45" x14ac:dyDescent="0.25">
      <c r="AN6177" s="106" t="s">
        <v>1185</v>
      </c>
      <c r="AO6177" s="106" t="s">
        <v>1196</v>
      </c>
      <c r="AP6177" s="106"/>
      <c r="AQ6177" s="106" t="s">
        <v>1033</v>
      </c>
      <c r="AR6177" s="106" t="s">
        <v>1020</v>
      </c>
      <c r="AS6177" s="106">
        <v>115136</v>
      </c>
    </row>
    <row r="6178" spans="40:45" x14ac:dyDescent="0.25">
      <c r="AN6178" s="106" t="s">
        <v>1185</v>
      </c>
      <c r="AO6178" s="106" t="s">
        <v>1196</v>
      </c>
      <c r="AP6178" s="106"/>
      <c r="AQ6178" s="106" t="s">
        <v>1034</v>
      </c>
      <c r="AR6178" s="106" t="s">
        <v>1020</v>
      </c>
      <c r="AS6178" s="106">
        <v>40803</v>
      </c>
    </row>
    <row r="6179" spans="40:45" x14ac:dyDescent="0.25">
      <c r="AN6179" s="106" t="s">
        <v>1185</v>
      </c>
      <c r="AO6179" s="106" t="s">
        <v>1196</v>
      </c>
      <c r="AP6179" s="106"/>
      <c r="AQ6179" s="106" t="s">
        <v>1035</v>
      </c>
      <c r="AR6179" s="106" t="s">
        <v>1020</v>
      </c>
      <c r="AS6179" s="106">
        <v>87230</v>
      </c>
    </row>
    <row r="6180" spans="40:45" x14ac:dyDescent="0.25">
      <c r="AN6180" s="106" t="s">
        <v>1185</v>
      </c>
      <c r="AO6180" s="106" t="s">
        <v>1196</v>
      </c>
      <c r="AP6180" s="106"/>
      <c r="AQ6180" s="106" t="s">
        <v>1036</v>
      </c>
      <c r="AR6180" s="106" t="s">
        <v>1020</v>
      </c>
      <c r="AS6180" s="106">
        <v>3626</v>
      </c>
    </row>
    <row r="6181" spans="40:45" x14ac:dyDescent="0.25">
      <c r="AN6181" s="106" t="s">
        <v>1185</v>
      </c>
      <c r="AO6181" s="106" t="s">
        <v>1196</v>
      </c>
      <c r="AP6181" s="106"/>
      <c r="AQ6181" s="106" t="s">
        <v>1037</v>
      </c>
      <c r="AR6181" s="106" t="s">
        <v>1020</v>
      </c>
      <c r="AS6181" s="106">
        <v>45706</v>
      </c>
    </row>
    <row r="6182" spans="40:45" x14ac:dyDescent="0.25">
      <c r="AN6182" s="106" t="s">
        <v>1185</v>
      </c>
      <c r="AO6182" s="106" t="s">
        <v>1196</v>
      </c>
      <c r="AP6182" s="106"/>
      <c r="AQ6182" s="106" t="s">
        <v>1038</v>
      </c>
      <c r="AR6182" s="106" t="s">
        <v>1020</v>
      </c>
      <c r="AS6182" s="106">
        <v>14921</v>
      </c>
    </row>
    <row r="6183" spans="40:45" x14ac:dyDescent="0.25">
      <c r="AN6183" s="106" t="s">
        <v>1185</v>
      </c>
      <c r="AO6183" s="106"/>
      <c r="AP6183" s="106"/>
      <c r="AQ6183" s="106" t="s">
        <v>3</v>
      </c>
      <c r="AR6183" s="106" t="s">
        <v>1020</v>
      </c>
      <c r="AS6183" s="106">
        <v>432889</v>
      </c>
    </row>
    <row r="6184" spans="40:45" x14ac:dyDescent="0.25">
      <c r="AN6184" s="106" t="s">
        <v>1185</v>
      </c>
      <c r="AO6184" s="106" t="s">
        <v>1197</v>
      </c>
      <c r="AP6184" s="106"/>
      <c r="AQ6184" s="106" t="s">
        <v>1030</v>
      </c>
      <c r="AR6184" s="106" t="s">
        <v>1020</v>
      </c>
      <c r="AS6184" s="106">
        <v>18807</v>
      </c>
    </row>
    <row r="6185" spans="40:45" x14ac:dyDescent="0.25">
      <c r="AN6185" s="106" t="s">
        <v>1185</v>
      </c>
      <c r="AO6185" s="106" t="s">
        <v>1197</v>
      </c>
      <c r="AP6185" s="106"/>
      <c r="AQ6185" s="106" t="s">
        <v>1031</v>
      </c>
      <c r="AR6185" s="106" t="s">
        <v>1020</v>
      </c>
      <c r="AS6185" s="106">
        <v>29938</v>
      </c>
    </row>
    <row r="6186" spans="40:45" x14ac:dyDescent="0.25">
      <c r="AN6186" s="106" t="s">
        <v>1185</v>
      </c>
      <c r="AO6186" s="106" t="s">
        <v>1197</v>
      </c>
      <c r="AP6186" s="106"/>
      <c r="AQ6186" s="106" t="s">
        <v>1032</v>
      </c>
      <c r="AR6186" s="106" t="s">
        <v>1020</v>
      </c>
      <c r="AS6186" s="106">
        <v>31591</v>
      </c>
    </row>
    <row r="6187" spans="40:45" x14ac:dyDescent="0.25">
      <c r="AN6187" s="106" t="s">
        <v>1185</v>
      </c>
      <c r="AO6187" s="106" t="s">
        <v>1197</v>
      </c>
      <c r="AP6187" s="106"/>
      <c r="AQ6187" s="106" t="s">
        <v>1033</v>
      </c>
      <c r="AR6187" s="106" t="s">
        <v>1020</v>
      </c>
      <c r="AS6187" s="106">
        <v>85915</v>
      </c>
    </row>
    <row r="6188" spans="40:45" x14ac:dyDescent="0.25">
      <c r="AN6188" s="106" t="s">
        <v>1185</v>
      </c>
      <c r="AO6188" s="106" t="s">
        <v>1197</v>
      </c>
      <c r="AP6188" s="106"/>
      <c r="AQ6188" s="106" t="s">
        <v>1034</v>
      </c>
      <c r="AR6188" s="106" t="s">
        <v>1020</v>
      </c>
      <c r="AS6188" s="106">
        <v>22804</v>
      </c>
    </row>
    <row r="6189" spans="40:45" x14ac:dyDescent="0.25">
      <c r="AN6189" s="106" t="s">
        <v>1185</v>
      </c>
      <c r="AO6189" s="106" t="s">
        <v>1197</v>
      </c>
      <c r="AP6189" s="106"/>
      <c r="AQ6189" s="106" t="s">
        <v>1035</v>
      </c>
      <c r="AR6189" s="106" t="s">
        <v>1020</v>
      </c>
      <c r="AS6189" s="106">
        <v>45596</v>
      </c>
    </row>
    <row r="6190" spans="40:45" x14ac:dyDescent="0.25">
      <c r="AN6190" s="106" t="s">
        <v>1185</v>
      </c>
      <c r="AO6190" s="106" t="s">
        <v>1197</v>
      </c>
      <c r="AP6190" s="106"/>
      <c r="AQ6190" s="106" t="s">
        <v>1036</v>
      </c>
      <c r="AR6190" s="106" t="s">
        <v>1020</v>
      </c>
      <c r="AS6190" s="106">
        <v>13000</v>
      </c>
    </row>
    <row r="6191" spans="40:45" x14ac:dyDescent="0.25">
      <c r="AN6191" s="106" t="s">
        <v>1185</v>
      </c>
      <c r="AO6191" s="106" t="s">
        <v>1197</v>
      </c>
      <c r="AP6191" s="106"/>
      <c r="AQ6191" s="106" t="s">
        <v>1037</v>
      </c>
      <c r="AR6191" s="106" t="s">
        <v>1020</v>
      </c>
      <c r="AS6191" s="106">
        <v>26094</v>
      </c>
    </row>
    <row r="6192" spans="40:45" x14ac:dyDescent="0.25">
      <c r="AN6192" s="106" t="s">
        <v>1185</v>
      </c>
      <c r="AO6192" s="106" t="s">
        <v>1197</v>
      </c>
      <c r="AP6192" s="106"/>
      <c r="AQ6192" s="106" t="s">
        <v>1038</v>
      </c>
      <c r="AR6192" s="106" t="s">
        <v>1020</v>
      </c>
      <c r="AS6192" s="106">
        <v>12669</v>
      </c>
    </row>
    <row r="6193" spans="40:45" x14ac:dyDescent="0.25">
      <c r="AN6193" s="106" t="s">
        <v>1185</v>
      </c>
      <c r="AO6193" s="106"/>
      <c r="AP6193" s="106"/>
      <c r="AQ6193" s="106" t="s">
        <v>3</v>
      </c>
      <c r="AR6193" s="106" t="s">
        <v>1020</v>
      </c>
      <c r="AS6193" s="106">
        <v>286414</v>
      </c>
    </row>
    <row r="6194" spans="40:45" x14ac:dyDescent="0.25">
      <c r="AN6194" s="106" t="s">
        <v>1185</v>
      </c>
      <c r="AO6194" s="106" t="s">
        <v>1198</v>
      </c>
      <c r="AP6194" s="106"/>
      <c r="AQ6194" s="106" t="s">
        <v>1030</v>
      </c>
      <c r="AR6194" s="106" t="s">
        <v>1020</v>
      </c>
      <c r="AS6194" s="106">
        <v>14643</v>
      </c>
    </row>
    <row r="6195" spans="40:45" x14ac:dyDescent="0.25">
      <c r="AN6195" s="106" t="s">
        <v>1185</v>
      </c>
      <c r="AO6195" s="106" t="s">
        <v>1198</v>
      </c>
      <c r="AP6195" s="106"/>
      <c r="AQ6195" s="106" t="s">
        <v>1031</v>
      </c>
      <c r="AR6195" s="106" t="s">
        <v>1020</v>
      </c>
      <c r="AS6195" s="106">
        <v>253201</v>
      </c>
    </row>
    <row r="6196" spans="40:45" x14ac:dyDescent="0.25">
      <c r="AN6196" s="106" t="s">
        <v>1185</v>
      </c>
      <c r="AO6196" s="106" t="s">
        <v>1198</v>
      </c>
      <c r="AP6196" s="106"/>
      <c r="AQ6196" s="106" t="s">
        <v>1032</v>
      </c>
      <c r="AR6196" s="106" t="s">
        <v>1020</v>
      </c>
      <c r="AS6196" s="106">
        <v>91775</v>
      </c>
    </row>
    <row r="6197" spans="40:45" x14ac:dyDescent="0.25">
      <c r="AN6197" s="106" t="s">
        <v>1185</v>
      </c>
      <c r="AO6197" s="106" t="s">
        <v>1198</v>
      </c>
      <c r="AP6197" s="106"/>
      <c r="AQ6197" s="106" t="s">
        <v>1033</v>
      </c>
      <c r="AR6197" s="106" t="s">
        <v>1020</v>
      </c>
      <c r="AS6197" s="106">
        <v>344569</v>
      </c>
    </row>
    <row r="6198" spans="40:45" x14ac:dyDescent="0.25">
      <c r="AN6198" s="106" t="s">
        <v>1185</v>
      </c>
      <c r="AO6198" s="106" t="s">
        <v>1198</v>
      </c>
      <c r="AP6198" s="106"/>
      <c r="AQ6198" s="106" t="s">
        <v>1034</v>
      </c>
      <c r="AR6198" s="106" t="s">
        <v>1020</v>
      </c>
      <c r="AS6198" s="106">
        <v>121967</v>
      </c>
    </row>
    <row r="6199" spans="40:45" x14ac:dyDescent="0.25">
      <c r="AN6199" s="106" t="s">
        <v>1185</v>
      </c>
      <c r="AO6199" s="106" t="s">
        <v>1198</v>
      </c>
      <c r="AP6199" s="106"/>
      <c r="AQ6199" s="106" t="s">
        <v>1035</v>
      </c>
      <c r="AR6199" s="106" t="s">
        <v>1020</v>
      </c>
      <c r="AS6199" s="106">
        <v>208596</v>
      </c>
    </row>
    <row r="6200" spans="40:45" x14ac:dyDescent="0.25">
      <c r="AN6200" s="106" t="s">
        <v>1185</v>
      </c>
      <c r="AO6200" s="106" t="s">
        <v>1198</v>
      </c>
      <c r="AP6200" s="106"/>
      <c r="AQ6200" s="106" t="s">
        <v>1036</v>
      </c>
      <c r="AR6200" s="106" t="s">
        <v>1020</v>
      </c>
      <c r="AS6200" s="106">
        <v>13414</v>
      </c>
    </row>
    <row r="6201" spans="40:45" x14ac:dyDescent="0.25">
      <c r="AN6201" s="106" t="s">
        <v>1185</v>
      </c>
      <c r="AO6201" s="106" t="s">
        <v>1198</v>
      </c>
      <c r="AP6201" s="106"/>
      <c r="AQ6201" s="106" t="s">
        <v>1037</v>
      </c>
      <c r="AR6201" s="106" t="s">
        <v>1020</v>
      </c>
      <c r="AS6201" s="106">
        <v>165149</v>
      </c>
    </row>
    <row r="6202" spans="40:45" x14ac:dyDescent="0.25">
      <c r="AN6202" s="106" t="s">
        <v>1185</v>
      </c>
      <c r="AO6202" s="106" t="s">
        <v>1198</v>
      </c>
      <c r="AP6202" s="106"/>
      <c r="AQ6202" s="106" t="s">
        <v>1038</v>
      </c>
      <c r="AR6202" s="106" t="s">
        <v>1020</v>
      </c>
      <c r="AS6202" s="106">
        <v>41821</v>
      </c>
    </row>
    <row r="6203" spans="40:45" x14ac:dyDescent="0.25">
      <c r="AN6203" s="106" t="s">
        <v>1185</v>
      </c>
      <c r="AO6203" s="106"/>
      <c r="AP6203" s="106"/>
      <c r="AQ6203" s="106" t="s">
        <v>3</v>
      </c>
      <c r="AR6203" s="106" t="s">
        <v>1020</v>
      </c>
      <c r="AS6203" s="106">
        <v>1255135</v>
      </c>
    </row>
    <row r="6204" spans="40:45" x14ac:dyDescent="0.25">
      <c r="AN6204" s="106" t="s">
        <v>1185</v>
      </c>
      <c r="AO6204" s="106" t="s">
        <v>1199</v>
      </c>
      <c r="AP6204" s="106"/>
      <c r="AQ6204" s="106" t="s">
        <v>1030</v>
      </c>
      <c r="AR6204" s="106" t="s">
        <v>1020</v>
      </c>
      <c r="AS6204" s="106">
        <v>27851</v>
      </c>
    </row>
    <row r="6205" spans="40:45" x14ac:dyDescent="0.25">
      <c r="AN6205" s="106" t="s">
        <v>1185</v>
      </c>
      <c r="AO6205" s="106" t="s">
        <v>1199</v>
      </c>
      <c r="AP6205" s="106"/>
      <c r="AQ6205" s="106" t="s">
        <v>1031</v>
      </c>
      <c r="AR6205" s="106" t="s">
        <v>1020</v>
      </c>
      <c r="AS6205" s="106">
        <v>89451</v>
      </c>
    </row>
    <row r="6206" spans="40:45" x14ac:dyDescent="0.25">
      <c r="AN6206" s="106" t="s">
        <v>1185</v>
      </c>
      <c r="AO6206" s="106" t="s">
        <v>1199</v>
      </c>
      <c r="AP6206" s="106"/>
      <c r="AQ6206" s="106" t="s">
        <v>1032</v>
      </c>
      <c r="AR6206" s="106" t="s">
        <v>1020</v>
      </c>
      <c r="AS6206" s="106">
        <v>91783</v>
      </c>
    </row>
    <row r="6207" spans="40:45" x14ac:dyDescent="0.25">
      <c r="AN6207" s="106" t="s">
        <v>1185</v>
      </c>
      <c r="AO6207" s="106" t="s">
        <v>1199</v>
      </c>
      <c r="AP6207" s="106"/>
      <c r="AQ6207" s="106" t="s">
        <v>1033</v>
      </c>
      <c r="AR6207" s="106" t="s">
        <v>1020</v>
      </c>
      <c r="AS6207" s="106">
        <v>294137</v>
      </c>
    </row>
    <row r="6208" spans="40:45" x14ac:dyDescent="0.25">
      <c r="AN6208" s="106" t="s">
        <v>1185</v>
      </c>
      <c r="AO6208" s="106" t="s">
        <v>1199</v>
      </c>
      <c r="AP6208" s="106"/>
      <c r="AQ6208" s="106" t="s">
        <v>1034</v>
      </c>
      <c r="AR6208" s="106" t="s">
        <v>1020</v>
      </c>
      <c r="AS6208" s="106">
        <v>67001</v>
      </c>
    </row>
    <row r="6209" spans="40:45" x14ac:dyDescent="0.25">
      <c r="AN6209" s="106" t="s">
        <v>1185</v>
      </c>
      <c r="AO6209" s="106" t="s">
        <v>1199</v>
      </c>
      <c r="AP6209" s="106"/>
      <c r="AQ6209" s="106" t="s">
        <v>1035</v>
      </c>
      <c r="AR6209" s="106" t="s">
        <v>1020</v>
      </c>
      <c r="AS6209" s="106">
        <v>111624</v>
      </c>
    </row>
    <row r="6210" spans="40:45" x14ac:dyDescent="0.25">
      <c r="AN6210" s="106" t="s">
        <v>1185</v>
      </c>
      <c r="AO6210" s="106" t="s">
        <v>1199</v>
      </c>
      <c r="AP6210" s="106"/>
      <c r="AQ6210" s="106" t="s">
        <v>1036</v>
      </c>
      <c r="AR6210" s="106" t="s">
        <v>1020</v>
      </c>
      <c r="AS6210" s="106">
        <v>13389</v>
      </c>
    </row>
    <row r="6211" spans="40:45" x14ac:dyDescent="0.25">
      <c r="AN6211" s="106" t="s">
        <v>1185</v>
      </c>
      <c r="AO6211" s="106" t="s">
        <v>1199</v>
      </c>
      <c r="AP6211" s="106"/>
      <c r="AQ6211" s="106" t="s">
        <v>1037</v>
      </c>
      <c r="AR6211" s="106" t="s">
        <v>1020</v>
      </c>
      <c r="AS6211" s="106">
        <v>99758</v>
      </c>
    </row>
    <row r="6212" spans="40:45" x14ac:dyDescent="0.25">
      <c r="AN6212" s="106" t="s">
        <v>1185</v>
      </c>
      <c r="AO6212" s="106" t="s">
        <v>1199</v>
      </c>
      <c r="AP6212" s="106"/>
      <c r="AQ6212" s="106" t="s">
        <v>1038</v>
      </c>
      <c r="AR6212" s="106" t="s">
        <v>1020</v>
      </c>
      <c r="AS6212" s="106">
        <v>21037</v>
      </c>
    </row>
    <row r="6213" spans="40:45" x14ac:dyDescent="0.25">
      <c r="AN6213" s="106" t="s">
        <v>1185</v>
      </c>
      <c r="AO6213" s="106"/>
      <c r="AP6213" s="106"/>
      <c r="AQ6213" s="106" t="s">
        <v>3</v>
      </c>
      <c r="AR6213" s="106" t="s">
        <v>1020</v>
      </c>
      <c r="AS6213" s="106">
        <v>816029</v>
      </c>
    </row>
    <row r="6214" spans="40:45" x14ac:dyDescent="0.25">
      <c r="AN6214" s="106" t="s">
        <v>1185</v>
      </c>
      <c r="AO6214" s="106" t="s">
        <v>1200</v>
      </c>
      <c r="AP6214" s="106"/>
      <c r="AQ6214" s="106" t="s">
        <v>1030</v>
      </c>
      <c r="AR6214" s="106" t="s">
        <v>1020</v>
      </c>
      <c r="AS6214" s="106">
        <v>2160</v>
      </c>
    </row>
    <row r="6215" spans="40:45" x14ac:dyDescent="0.25">
      <c r="AN6215" s="106" t="s">
        <v>1185</v>
      </c>
      <c r="AO6215" s="106" t="s">
        <v>1200</v>
      </c>
      <c r="AP6215" s="106"/>
      <c r="AQ6215" s="106" t="s">
        <v>1031</v>
      </c>
      <c r="AR6215" s="106" t="s">
        <v>1020</v>
      </c>
      <c r="AS6215" s="106">
        <v>18768</v>
      </c>
    </row>
    <row r="6216" spans="40:45" x14ac:dyDescent="0.25">
      <c r="AN6216" s="106" t="s">
        <v>1185</v>
      </c>
      <c r="AO6216" s="106" t="s">
        <v>1200</v>
      </c>
      <c r="AP6216" s="106"/>
      <c r="AQ6216" s="106" t="s">
        <v>1032</v>
      </c>
      <c r="AR6216" s="106" t="s">
        <v>1020</v>
      </c>
      <c r="AS6216" s="106">
        <v>12400</v>
      </c>
    </row>
    <row r="6217" spans="40:45" x14ac:dyDescent="0.25">
      <c r="AN6217" s="106" t="s">
        <v>1185</v>
      </c>
      <c r="AO6217" s="106" t="s">
        <v>1200</v>
      </c>
      <c r="AP6217" s="106"/>
      <c r="AQ6217" s="106" t="s">
        <v>1033</v>
      </c>
      <c r="AR6217" s="106" t="s">
        <v>1020</v>
      </c>
      <c r="AS6217" s="106">
        <v>33423</v>
      </c>
    </row>
    <row r="6218" spans="40:45" x14ac:dyDescent="0.25">
      <c r="AN6218" s="106" t="s">
        <v>1185</v>
      </c>
      <c r="AO6218" s="106" t="s">
        <v>1200</v>
      </c>
      <c r="AP6218" s="106"/>
      <c r="AQ6218" s="106" t="s">
        <v>1034</v>
      </c>
      <c r="AR6218" s="106" t="s">
        <v>1020</v>
      </c>
      <c r="AS6218" s="106">
        <v>10840</v>
      </c>
    </row>
    <row r="6219" spans="40:45" x14ac:dyDescent="0.25">
      <c r="AN6219" s="106" t="s">
        <v>1185</v>
      </c>
      <c r="AO6219" s="106" t="s">
        <v>1200</v>
      </c>
      <c r="AP6219" s="106"/>
      <c r="AQ6219" s="106" t="s">
        <v>1035</v>
      </c>
      <c r="AR6219" s="106" t="s">
        <v>1020</v>
      </c>
      <c r="AS6219" s="106">
        <v>17567</v>
      </c>
    </row>
    <row r="6220" spans="40:45" x14ac:dyDescent="0.25">
      <c r="AN6220" s="106" t="s">
        <v>1185</v>
      </c>
      <c r="AO6220" s="106" t="s">
        <v>1200</v>
      </c>
      <c r="AP6220" s="106"/>
      <c r="AQ6220" s="106" t="s">
        <v>1036</v>
      </c>
      <c r="AR6220" s="106" t="s">
        <v>1020</v>
      </c>
      <c r="AS6220" s="106">
        <v>1881</v>
      </c>
    </row>
    <row r="6221" spans="40:45" x14ac:dyDescent="0.25">
      <c r="AN6221" s="106" t="s">
        <v>1185</v>
      </c>
      <c r="AO6221" s="106" t="s">
        <v>1200</v>
      </c>
      <c r="AP6221" s="106"/>
      <c r="AQ6221" s="106" t="s">
        <v>1037</v>
      </c>
      <c r="AR6221" s="106" t="s">
        <v>1020</v>
      </c>
      <c r="AS6221" s="106">
        <v>14868</v>
      </c>
    </row>
    <row r="6222" spans="40:45" x14ac:dyDescent="0.25">
      <c r="AN6222" s="106" t="s">
        <v>1185</v>
      </c>
      <c r="AO6222" s="106" t="s">
        <v>1200</v>
      </c>
      <c r="AP6222" s="106"/>
      <c r="AQ6222" s="106" t="s">
        <v>1038</v>
      </c>
      <c r="AR6222" s="106" t="s">
        <v>1020</v>
      </c>
      <c r="AS6222" s="106">
        <v>4213</v>
      </c>
    </row>
    <row r="6223" spans="40:45" x14ac:dyDescent="0.25">
      <c r="AN6223" s="106" t="s">
        <v>1185</v>
      </c>
      <c r="AO6223" s="106"/>
      <c r="AP6223" s="106"/>
      <c r="AQ6223" s="106" t="s">
        <v>3</v>
      </c>
      <c r="AR6223" s="106" t="s">
        <v>1020</v>
      </c>
      <c r="AS6223" s="106">
        <v>116120</v>
      </c>
    </row>
    <row r="6224" spans="40:45" x14ac:dyDescent="0.25">
      <c r="AN6224" s="106" t="s">
        <v>1183</v>
      </c>
      <c r="AO6224" s="106" t="s">
        <v>1040</v>
      </c>
      <c r="AP6224" s="106"/>
      <c r="AQ6224" s="106" t="s">
        <v>1030</v>
      </c>
      <c r="AR6224" s="106" t="s">
        <v>1020</v>
      </c>
      <c r="AS6224" s="106">
        <v>189301</v>
      </c>
    </row>
    <row r="6225" spans="40:45" x14ac:dyDescent="0.25">
      <c r="AN6225" s="106" t="s">
        <v>1183</v>
      </c>
      <c r="AO6225" s="106" t="s">
        <v>1040</v>
      </c>
      <c r="AP6225" s="106"/>
      <c r="AQ6225" s="106" t="s">
        <v>1031</v>
      </c>
      <c r="AR6225" s="106" t="s">
        <v>1020</v>
      </c>
      <c r="AS6225" s="106">
        <v>290579</v>
      </c>
    </row>
    <row r="6226" spans="40:45" x14ac:dyDescent="0.25">
      <c r="AN6226" s="106" t="s">
        <v>1183</v>
      </c>
      <c r="AO6226" s="106" t="s">
        <v>1040</v>
      </c>
      <c r="AP6226" s="106"/>
      <c r="AQ6226" s="106" t="s">
        <v>1032</v>
      </c>
      <c r="AR6226" s="106" t="s">
        <v>1020</v>
      </c>
      <c r="AS6226" s="106">
        <v>887</v>
      </c>
    </row>
    <row r="6227" spans="40:45" x14ac:dyDescent="0.25">
      <c r="AN6227" s="106" t="s">
        <v>1183</v>
      </c>
      <c r="AO6227" s="106" t="s">
        <v>1040</v>
      </c>
      <c r="AP6227" s="106"/>
      <c r="AQ6227" s="106" t="s">
        <v>1033</v>
      </c>
      <c r="AR6227" s="106" t="s">
        <v>1020</v>
      </c>
      <c r="AS6227" s="106">
        <v>59755</v>
      </c>
    </row>
    <row r="6228" spans="40:45" x14ac:dyDescent="0.25">
      <c r="AN6228" s="106" t="s">
        <v>1183</v>
      </c>
      <c r="AO6228" s="106" t="s">
        <v>1040</v>
      </c>
      <c r="AP6228" s="106"/>
      <c r="AQ6228" s="106" t="s">
        <v>1034</v>
      </c>
      <c r="AR6228" s="106" t="s">
        <v>1020</v>
      </c>
      <c r="AS6228" s="106">
        <v>257173</v>
      </c>
    </row>
    <row r="6229" spans="40:45" x14ac:dyDescent="0.25">
      <c r="AN6229" s="106" t="s">
        <v>1183</v>
      </c>
      <c r="AO6229" s="106" t="s">
        <v>1040</v>
      </c>
      <c r="AP6229" s="106"/>
      <c r="AQ6229" s="106" t="s">
        <v>1035</v>
      </c>
      <c r="AR6229" s="106" t="s">
        <v>1020</v>
      </c>
      <c r="AS6229" s="106">
        <v>13981</v>
      </c>
    </row>
    <row r="6230" spans="40:45" x14ac:dyDescent="0.25">
      <c r="AN6230" s="106" t="s">
        <v>1183</v>
      </c>
      <c r="AO6230" s="106" t="s">
        <v>1040</v>
      </c>
      <c r="AP6230" s="106"/>
      <c r="AQ6230" s="106" t="s">
        <v>1036</v>
      </c>
      <c r="AR6230" s="106" t="s">
        <v>1020</v>
      </c>
      <c r="AS6230" s="106">
        <v>30561</v>
      </c>
    </row>
    <row r="6231" spans="40:45" x14ac:dyDescent="0.25">
      <c r="AN6231" s="106" t="s">
        <v>1183</v>
      </c>
      <c r="AO6231" s="106" t="s">
        <v>1040</v>
      </c>
      <c r="AP6231" s="106"/>
      <c r="AQ6231" s="106" t="s">
        <v>1037</v>
      </c>
      <c r="AR6231" s="106" t="s">
        <v>1020</v>
      </c>
      <c r="AS6231" s="106">
        <v>13829</v>
      </c>
    </row>
    <row r="6232" spans="40:45" x14ac:dyDescent="0.25">
      <c r="AN6232" s="106" t="s">
        <v>1183</v>
      </c>
      <c r="AO6232" s="106" t="s">
        <v>1040</v>
      </c>
      <c r="AP6232" s="106"/>
      <c r="AQ6232" s="106" t="s">
        <v>1038</v>
      </c>
      <c r="AR6232" s="106" t="s">
        <v>1020</v>
      </c>
      <c r="AS6232" s="106">
        <v>5696</v>
      </c>
    </row>
    <row r="6233" spans="40:45" x14ac:dyDescent="0.25">
      <c r="AN6233" s="106" t="s">
        <v>1183</v>
      </c>
      <c r="AO6233" s="106"/>
      <c r="AP6233" s="106"/>
      <c r="AQ6233" s="106" t="s">
        <v>3</v>
      </c>
      <c r="AR6233" s="106" t="s">
        <v>1020</v>
      </c>
      <c r="AS6233" s="106">
        <v>861761</v>
      </c>
    </row>
    <row r="6234" spans="40:45" x14ac:dyDescent="0.25">
      <c r="AN6234" s="106" t="s">
        <v>1183</v>
      </c>
      <c r="AO6234" s="106" t="s">
        <v>1194</v>
      </c>
      <c r="AP6234" s="106"/>
      <c r="AQ6234" s="106" t="s">
        <v>1030</v>
      </c>
      <c r="AR6234" s="106" t="s">
        <v>1020</v>
      </c>
      <c r="AS6234" s="106">
        <v>34629</v>
      </c>
    </row>
    <row r="6235" spans="40:45" x14ac:dyDescent="0.25">
      <c r="AN6235" s="106" t="s">
        <v>1183</v>
      </c>
      <c r="AO6235" s="106" t="s">
        <v>1194</v>
      </c>
      <c r="AP6235" s="106"/>
      <c r="AQ6235" s="106" t="s">
        <v>1031</v>
      </c>
      <c r="AR6235" s="106" t="s">
        <v>1020</v>
      </c>
      <c r="AS6235" s="106">
        <v>54326</v>
      </c>
    </row>
    <row r="6236" spans="40:45" x14ac:dyDescent="0.25">
      <c r="AN6236" s="106" t="s">
        <v>1183</v>
      </c>
      <c r="AO6236" s="106" t="s">
        <v>1194</v>
      </c>
      <c r="AP6236" s="106"/>
      <c r="AQ6236" s="106" t="s">
        <v>1032</v>
      </c>
      <c r="AR6236" s="106" t="s">
        <v>1020</v>
      </c>
      <c r="AS6236" s="106">
        <v>149</v>
      </c>
    </row>
    <row r="6237" spans="40:45" x14ac:dyDescent="0.25">
      <c r="AN6237" s="106" t="s">
        <v>1183</v>
      </c>
      <c r="AO6237" s="106" t="s">
        <v>1194</v>
      </c>
      <c r="AP6237" s="106"/>
      <c r="AQ6237" s="106" t="s">
        <v>1033</v>
      </c>
      <c r="AR6237" s="106" t="s">
        <v>1020</v>
      </c>
      <c r="AS6237" s="106">
        <v>14619</v>
      </c>
    </row>
    <row r="6238" spans="40:45" x14ac:dyDescent="0.25">
      <c r="AN6238" s="106" t="s">
        <v>1183</v>
      </c>
      <c r="AO6238" s="106" t="s">
        <v>1194</v>
      </c>
      <c r="AP6238" s="106"/>
      <c r="AQ6238" s="106" t="s">
        <v>1034</v>
      </c>
      <c r="AR6238" s="106" t="s">
        <v>1020</v>
      </c>
      <c r="AS6238" s="106">
        <v>35045</v>
      </c>
    </row>
    <row r="6239" spans="40:45" x14ac:dyDescent="0.25">
      <c r="AN6239" s="106" t="s">
        <v>1183</v>
      </c>
      <c r="AO6239" s="106" t="s">
        <v>1194</v>
      </c>
      <c r="AP6239" s="106"/>
      <c r="AQ6239" s="106" t="s">
        <v>1035</v>
      </c>
      <c r="AR6239" s="106" t="s">
        <v>1020</v>
      </c>
      <c r="AS6239" s="106">
        <v>2920</v>
      </c>
    </row>
    <row r="6240" spans="40:45" x14ac:dyDescent="0.25">
      <c r="AN6240" s="106" t="s">
        <v>1183</v>
      </c>
      <c r="AO6240" s="106" t="s">
        <v>1194</v>
      </c>
      <c r="AP6240" s="106"/>
      <c r="AQ6240" s="106" t="s">
        <v>1036</v>
      </c>
      <c r="AR6240" s="106" t="s">
        <v>1020</v>
      </c>
      <c r="AS6240" s="106">
        <v>6537</v>
      </c>
    </row>
    <row r="6241" spans="40:45" x14ac:dyDescent="0.25">
      <c r="AN6241" s="106" t="s">
        <v>1183</v>
      </c>
      <c r="AO6241" s="106" t="s">
        <v>1194</v>
      </c>
      <c r="AP6241" s="106"/>
      <c r="AQ6241" s="106" t="s">
        <v>1037</v>
      </c>
      <c r="AR6241" s="106" t="s">
        <v>1020</v>
      </c>
      <c r="AS6241" s="106">
        <v>3077</v>
      </c>
    </row>
    <row r="6242" spans="40:45" x14ac:dyDescent="0.25">
      <c r="AN6242" s="106" t="s">
        <v>1183</v>
      </c>
      <c r="AO6242" s="106" t="s">
        <v>1194</v>
      </c>
      <c r="AP6242" s="106"/>
      <c r="AQ6242" s="106" t="s">
        <v>1038</v>
      </c>
      <c r="AR6242" s="106" t="s">
        <v>1020</v>
      </c>
      <c r="AS6242" s="106">
        <v>707</v>
      </c>
    </row>
    <row r="6243" spans="40:45" x14ac:dyDescent="0.25">
      <c r="AN6243" s="106" t="s">
        <v>1183</v>
      </c>
      <c r="AO6243" s="106"/>
      <c r="AP6243" s="106"/>
      <c r="AQ6243" s="106" t="s">
        <v>3</v>
      </c>
      <c r="AR6243" s="106" t="s">
        <v>1020</v>
      </c>
      <c r="AS6243" s="106">
        <v>152010</v>
      </c>
    </row>
    <row r="6244" spans="40:45" x14ac:dyDescent="0.25">
      <c r="AN6244" s="106" t="s">
        <v>1183</v>
      </c>
      <c r="AO6244" s="106" t="s">
        <v>1196</v>
      </c>
      <c r="AP6244" s="106"/>
      <c r="AQ6244" s="106" t="s">
        <v>1030</v>
      </c>
      <c r="AR6244" s="106" t="s">
        <v>1020</v>
      </c>
      <c r="AS6244" s="106">
        <v>21256</v>
      </c>
    </row>
    <row r="6245" spans="40:45" x14ac:dyDescent="0.25">
      <c r="AN6245" s="106" t="s">
        <v>1183</v>
      </c>
      <c r="AO6245" s="106" t="s">
        <v>1196</v>
      </c>
      <c r="AP6245" s="106"/>
      <c r="AQ6245" s="106" t="s">
        <v>1031</v>
      </c>
      <c r="AR6245" s="106" t="s">
        <v>1020</v>
      </c>
      <c r="AS6245" s="106">
        <v>28287</v>
      </c>
    </row>
    <row r="6246" spans="40:45" x14ac:dyDescent="0.25">
      <c r="AN6246" s="106" t="s">
        <v>1183</v>
      </c>
      <c r="AO6246" s="106" t="s">
        <v>1196</v>
      </c>
      <c r="AP6246" s="106"/>
      <c r="AQ6246" s="106" t="s">
        <v>1032</v>
      </c>
      <c r="AR6246" s="106" t="s">
        <v>1020</v>
      </c>
      <c r="AS6246" s="106">
        <v>353</v>
      </c>
    </row>
    <row r="6247" spans="40:45" x14ac:dyDescent="0.25">
      <c r="AN6247" s="106" t="s">
        <v>1183</v>
      </c>
      <c r="AO6247" s="106" t="s">
        <v>1196</v>
      </c>
      <c r="AP6247" s="106"/>
      <c r="AQ6247" s="106" t="s">
        <v>1033</v>
      </c>
      <c r="AR6247" s="106" t="s">
        <v>1020</v>
      </c>
      <c r="AS6247" s="106">
        <v>4683</v>
      </c>
    </row>
    <row r="6248" spans="40:45" x14ac:dyDescent="0.25">
      <c r="AN6248" s="106" t="s">
        <v>1183</v>
      </c>
      <c r="AO6248" s="106" t="s">
        <v>1196</v>
      </c>
      <c r="AP6248" s="106"/>
      <c r="AQ6248" s="106" t="s">
        <v>1034</v>
      </c>
      <c r="AR6248" s="106" t="s">
        <v>1020</v>
      </c>
      <c r="AS6248" s="106">
        <v>32285</v>
      </c>
    </row>
    <row r="6249" spans="40:45" x14ac:dyDescent="0.25">
      <c r="AN6249" s="106" t="s">
        <v>1183</v>
      </c>
      <c r="AO6249" s="106" t="s">
        <v>1196</v>
      </c>
      <c r="AP6249" s="106"/>
      <c r="AQ6249" s="106" t="s">
        <v>1035</v>
      </c>
      <c r="AR6249" s="106" t="s">
        <v>1020</v>
      </c>
      <c r="AS6249" s="106">
        <v>361</v>
      </c>
    </row>
    <row r="6250" spans="40:45" x14ac:dyDescent="0.25">
      <c r="AN6250" s="106" t="s">
        <v>1183</v>
      </c>
      <c r="AO6250" s="106" t="s">
        <v>1196</v>
      </c>
      <c r="AP6250" s="106"/>
      <c r="AQ6250" s="106" t="s">
        <v>1036</v>
      </c>
      <c r="AR6250" s="106" t="s">
        <v>1020</v>
      </c>
      <c r="AS6250" s="106">
        <v>1995</v>
      </c>
    </row>
    <row r="6251" spans="40:45" x14ac:dyDescent="0.25">
      <c r="AN6251" s="106" t="s">
        <v>1183</v>
      </c>
      <c r="AO6251" s="106" t="s">
        <v>1196</v>
      </c>
      <c r="AP6251" s="106"/>
      <c r="AQ6251" s="106" t="s">
        <v>1037</v>
      </c>
      <c r="AR6251" s="106" t="s">
        <v>1020</v>
      </c>
      <c r="AS6251" s="106">
        <v>1776</v>
      </c>
    </row>
    <row r="6252" spans="40:45" x14ac:dyDescent="0.25">
      <c r="AN6252" s="106" t="s">
        <v>1183</v>
      </c>
      <c r="AO6252" s="106" t="s">
        <v>1196</v>
      </c>
      <c r="AP6252" s="106"/>
      <c r="AQ6252" s="106" t="s">
        <v>1038</v>
      </c>
      <c r="AR6252" s="106" t="s">
        <v>1020</v>
      </c>
      <c r="AS6252" s="106">
        <v>328</v>
      </c>
    </row>
    <row r="6253" spans="40:45" x14ac:dyDescent="0.25">
      <c r="AN6253" s="106" t="s">
        <v>1183</v>
      </c>
      <c r="AO6253" s="106"/>
      <c r="AP6253" s="106"/>
      <c r="AQ6253" s="106" t="s">
        <v>3</v>
      </c>
      <c r="AR6253" s="106" t="s">
        <v>1020</v>
      </c>
      <c r="AS6253" s="106">
        <v>91323</v>
      </c>
    </row>
    <row r="6254" spans="40:45" x14ac:dyDescent="0.25">
      <c r="AN6254" s="106" t="s">
        <v>1183</v>
      </c>
      <c r="AO6254" s="106" t="s">
        <v>1197</v>
      </c>
      <c r="AP6254" s="106"/>
      <c r="AQ6254" s="106" t="s">
        <v>1030</v>
      </c>
      <c r="AR6254" s="106" t="s">
        <v>1020</v>
      </c>
      <c r="AS6254" s="106">
        <v>23540</v>
      </c>
    </row>
    <row r="6255" spans="40:45" x14ac:dyDescent="0.25">
      <c r="AN6255" s="106" t="s">
        <v>1183</v>
      </c>
      <c r="AO6255" s="106" t="s">
        <v>1197</v>
      </c>
      <c r="AP6255" s="106"/>
      <c r="AQ6255" s="106" t="s">
        <v>1031</v>
      </c>
      <c r="AR6255" s="106" t="s">
        <v>1020</v>
      </c>
      <c r="AS6255" s="106">
        <v>36484</v>
      </c>
    </row>
    <row r="6256" spans="40:45" x14ac:dyDescent="0.25">
      <c r="AN6256" s="106" t="s">
        <v>1183</v>
      </c>
      <c r="AO6256" s="106" t="s">
        <v>1197</v>
      </c>
      <c r="AP6256" s="106"/>
      <c r="AQ6256" s="106" t="s">
        <v>1032</v>
      </c>
      <c r="AR6256" s="106" t="s">
        <v>1020</v>
      </c>
      <c r="AS6256" s="106">
        <v>13</v>
      </c>
    </row>
    <row r="6257" spans="40:45" x14ac:dyDescent="0.25">
      <c r="AN6257" s="106" t="s">
        <v>1183</v>
      </c>
      <c r="AO6257" s="106" t="s">
        <v>1197</v>
      </c>
      <c r="AP6257" s="106"/>
      <c r="AQ6257" s="106" t="s">
        <v>1033</v>
      </c>
      <c r="AR6257" s="106" t="s">
        <v>1020</v>
      </c>
      <c r="AS6257" s="106">
        <v>10458</v>
      </c>
    </row>
    <row r="6258" spans="40:45" x14ac:dyDescent="0.25">
      <c r="AN6258" s="106" t="s">
        <v>1183</v>
      </c>
      <c r="AO6258" s="106" t="s">
        <v>1197</v>
      </c>
      <c r="AP6258" s="106"/>
      <c r="AQ6258" s="106" t="s">
        <v>1034</v>
      </c>
      <c r="AR6258" s="106" t="s">
        <v>1020</v>
      </c>
      <c r="AS6258" s="106">
        <v>29720</v>
      </c>
    </row>
    <row r="6259" spans="40:45" x14ac:dyDescent="0.25">
      <c r="AN6259" s="106" t="s">
        <v>1183</v>
      </c>
      <c r="AO6259" s="106" t="s">
        <v>1197</v>
      </c>
      <c r="AP6259" s="106"/>
      <c r="AQ6259" s="106" t="s">
        <v>1035</v>
      </c>
      <c r="AR6259" s="106" t="s">
        <v>1020</v>
      </c>
      <c r="AS6259" s="106">
        <v>959</v>
      </c>
    </row>
    <row r="6260" spans="40:45" x14ac:dyDescent="0.25">
      <c r="AN6260" s="106" t="s">
        <v>1183</v>
      </c>
      <c r="AO6260" s="106" t="s">
        <v>1197</v>
      </c>
      <c r="AP6260" s="106"/>
      <c r="AQ6260" s="106" t="s">
        <v>1036</v>
      </c>
      <c r="AR6260" s="106" t="s">
        <v>1020</v>
      </c>
      <c r="AS6260" s="106">
        <v>3748</v>
      </c>
    </row>
    <row r="6261" spans="40:45" x14ac:dyDescent="0.25">
      <c r="AN6261" s="106" t="s">
        <v>1183</v>
      </c>
      <c r="AO6261" s="106" t="s">
        <v>1197</v>
      </c>
      <c r="AP6261" s="106"/>
      <c r="AQ6261" s="106" t="s">
        <v>1037</v>
      </c>
      <c r="AR6261" s="106" t="s">
        <v>1020</v>
      </c>
      <c r="AS6261" s="106">
        <v>1693</v>
      </c>
    </row>
    <row r="6262" spans="40:45" x14ac:dyDescent="0.25">
      <c r="AN6262" s="106" t="s">
        <v>1183</v>
      </c>
      <c r="AO6262" s="106" t="s">
        <v>1197</v>
      </c>
      <c r="AP6262" s="106"/>
      <c r="AQ6262" s="106" t="s">
        <v>1038</v>
      </c>
      <c r="AR6262" s="106" t="s">
        <v>1020</v>
      </c>
      <c r="AS6262" s="106">
        <v>673</v>
      </c>
    </row>
    <row r="6263" spans="40:45" x14ac:dyDescent="0.25">
      <c r="AN6263" s="106" t="s">
        <v>1183</v>
      </c>
      <c r="AO6263" s="106"/>
      <c r="AP6263" s="106"/>
      <c r="AQ6263" s="106" t="s">
        <v>3</v>
      </c>
      <c r="AR6263" s="106" t="s">
        <v>1020</v>
      </c>
      <c r="AS6263" s="106">
        <v>107287</v>
      </c>
    </row>
    <row r="6264" spans="40:45" x14ac:dyDescent="0.25">
      <c r="AN6264" s="106" t="s">
        <v>1183</v>
      </c>
      <c r="AO6264" s="106" t="s">
        <v>1198</v>
      </c>
      <c r="AP6264" s="106"/>
      <c r="AQ6264" s="106" t="s">
        <v>1030</v>
      </c>
      <c r="AR6264" s="106" t="s">
        <v>1020</v>
      </c>
      <c r="AS6264" s="106">
        <v>26670</v>
      </c>
    </row>
    <row r="6265" spans="40:45" x14ac:dyDescent="0.25">
      <c r="AN6265" s="106" t="s">
        <v>1183</v>
      </c>
      <c r="AO6265" s="106" t="s">
        <v>1198</v>
      </c>
      <c r="AP6265" s="106"/>
      <c r="AQ6265" s="106" t="s">
        <v>1031</v>
      </c>
      <c r="AR6265" s="106" t="s">
        <v>1020</v>
      </c>
      <c r="AS6265" s="106">
        <v>49130</v>
      </c>
    </row>
    <row r="6266" spans="40:45" x14ac:dyDescent="0.25">
      <c r="AN6266" s="106" t="s">
        <v>1183</v>
      </c>
      <c r="AO6266" s="106" t="s">
        <v>1198</v>
      </c>
      <c r="AP6266" s="106"/>
      <c r="AQ6266" s="106" t="s">
        <v>1032</v>
      </c>
      <c r="AR6266" s="106" t="s">
        <v>1020</v>
      </c>
      <c r="AS6266" s="106">
        <v>73</v>
      </c>
    </row>
    <row r="6267" spans="40:45" x14ac:dyDescent="0.25">
      <c r="AN6267" s="106" t="s">
        <v>1183</v>
      </c>
      <c r="AO6267" s="106" t="s">
        <v>1198</v>
      </c>
      <c r="AP6267" s="106"/>
      <c r="AQ6267" s="106" t="s">
        <v>1033</v>
      </c>
      <c r="AR6267" s="106" t="s">
        <v>1020</v>
      </c>
      <c r="AS6267" s="106">
        <v>7127</v>
      </c>
    </row>
    <row r="6268" spans="40:45" x14ac:dyDescent="0.25">
      <c r="AN6268" s="106" t="s">
        <v>1183</v>
      </c>
      <c r="AO6268" s="106" t="s">
        <v>1198</v>
      </c>
      <c r="AP6268" s="106"/>
      <c r="AQ6268" s="106" t="s">
        <v>1034</v>
      </c>
      <c r="AR6268" s="106" t="s">
        <v>1020</v>
      </c>
      <c r="AS6268" s="106">
        <v>42332</v>
      </c>
    </row>
    <row r="6269" spans="40:45" x14ac:dyDescent="0.25">
      <c r="AN6269" s="106" t="s">
        <v>1183</v>
      </c>
      <c r="AO6269" s="106" t="s">
        <v>1198</v>
      </c>
      <c r="AP6269" s="106"/>
      <c r="AQ6269" s="106" t="s">
        <v>1035</v>
      </c>
      <c r="AR6269" s="106" t="s">
        <v>1020</v>
      </c>
      <c r="AS6269" s="106">
        <v>2066</v>
      </c>
    </row>
    <row r="6270" spans="40:45" x14ac:dyDescent="0.25">
      <c r="AN6270" s="106" t="s">
        <v>1183</v>
      </c>
      <c r="AO6270" s="106" t="s">
        <v>1198</v>
      </c>
      <c r="AP6270" s="106"/>
      <c r="AQ6270" s="106" t="s">
        <v>1036</v>
      </c>
      <c r="AR6270" s="106" t="s">
        <v>1020</v>
      </c>
      <c r="AS6270" s="106">
        <v>2924</v>
      </c>
    </row>
    <row r="6271" spans="40:45" x14ac:dyDescent="0.25">
      <c r="AN6271" s="106" t="s">
        <v>1183</v>
      </c>
      <c r="AO6271" s="106" t="s">
        <v>1198</v>
      </c>
      <c r="AP6271" s="106"/>
      <c r="AQ6271" s="106" t="s">
        <v>1037</v>
      </c>
      <c r="AR6271" s="106" t="s">
        <v>1020</v>
      </c>
      <c r="AS6271" s="106">
        <v>2717</v>
      </c>
    </row>
    <row r="6272" spans="40:45" x14ac:dyDescent="0.25">
      <c r="AN6272" s="106" t="s">
        <v>1183</v>
      </c>
      <c r="AO6272" s="106" t="s">
        <v>1198</v>
      </c>
      <c r="AP6272" s="106"/>
      <c r="AQ6272" s="106" t="s">
        <v>1038</v>
      </c>
      <c r="AR6272" s="106" t="s">
        <v>1020</v>
      </c>
      <c r="AS6272" s="106">
        <v>217</v>
      </c>
    </row>
    <row r="6273" spans="40:45" x14ac:dyDescent="0.25">
      <c r="AN6273" s="106" t="s">
        <v>1183</v>
      </c>
      <c r="AO6273" s="106"/>
      <c r="AP6273" s="106"/>
      <c r="AQ6273" s="106" t="s">
        <v>3</v>
      </c>
      <c r="AR6273" s="106" t="s">
        <v>1020</v>
      </c>
      <c r="AS6273" s="106">
        <v>133256</v>
      </c>
    </row>
    <row r="6274" spans="40:45" x14ac:dyDescent="0.25">
      <c r="AN6274" s="106" t="s">
        <v>1183</v>
      </c>
      <c r="AO6274" s="106" t="s">
        <v>1199</v>
      </c>
      <c r="AP6274" s="106"/>
      <c r="AQ6274" s="106" t="s">
        <v>1030</v>
      </c>
      <c r="AR6274" s="106" t="s">
        <v>1020</v>
      </c>
      <c r="AS6274" s="106">
        <v>81406</v>
      </c>
    </row>
    <row r="6275" spans="40:45" x14ac:dyDescent="0.25">
      <c r="AN6275" s="106" t="s">
        <v>1183</v>
      </c>
      <c r="AO6275" s="106" t="s">
        <v>1199</v>
      </c>
      <c r="AP6275" s="106"/>
      <c r="AQ6275" s="106" t="s">
        <v>1031</v>
      </c>
      <c r="AR6275" s="106" t="s">
        <v>1020</v>
      </c>
      <c r="AS6275" s="106">
        <v>120128</v>
      </c>
    </row>
    <row r="6276" spans="40:45" x14ac:dyDescent="0.25">
      <c r="AN6276" s="106" t="s">
        <v>1183</v>
      </c>
      <c r="AO6276" s="106" t="s">
        <v>1199</v>
      </c>
      <c r="AP6276" s="106"/>
      <c r="AQ6276" s="106" t="s">
        <v>1032</v>
      </c>
      <c r="AR6276" s="106" t="s">
        <v>1020</v>
      </c>
      <c r="AS6276" s="106">
        <v>277</v>
      </c>
    </row>
    <row r="6277" spans="40:45" x14ac:dyDescent="0.25">
      <c r="AN6277" s="106" t="s">
        <v>1183</v>
      </c>
      <c r="AO6277" s="106" t="s">
        <v>1199</v>
      </c>
      <c r="AP6277" s="106"/>
      <c r="AQ6277" s="106" t="s">
        <v>1033</v>
      </c>
      <c r="AR6277" s="106" t="s">
        <v>1020</v>
      </c>
      <c r="AS6277" s="106">
        <v>21952</v>
      </c>
    </row>
    <row r="6278" spans="40:45" x14ac:dyDescent="0.25">
      <c r="AN6278" s="106" t="s">
        <v>1183</v>
      </c>
      <c r="AO6278" s="106" t="s">
        <v>1199</v>
      </c>
      <c r="AP6278" s="106"/>
      <c r="AQ6278" s="106" t="s">
        <v>1034</v>
      </c>
      <c r="AR6278" s="106" t="s">
        <v>1020</v>
      </c>
      <c r="AS6278" s="106">
        <v>115941</v>
      </c>
    </row>
    <row r="6279" spans="40:45" x14ac:dyDescent="0.25">
      <c r="AN6279" s="106" t="s">
        <v>1183</v>
      </c>
      <c r="AO6279" s="106" t="s">
        <v>1199</v>
      </c>
      <c r="AP6279" s="106"/>
      <c r="AQ6279" s="106" t="s">
        <v>1035</v>
      </c>
      <c r="AR6279" s="106" t="s">
        <v>1020</v>
      </c>
      <c r="AS6279" s="106">
        <v>7449</v>
      </c>
    </row>
    <row r="6280" spans="40:45" x14ac:dyDescent="0.25">
      <c r="AN6280" s="106" t="s">
        <v>1183</v>
      </c>
      <c r="AO6280" s="106" t="s">
        <v>1199</v>
      </c>
      <c r="AP6280" s="106"/>
      <c r="AQ6280" s="106" t="s">
        <v>1036</v>
      </c>
      <c r="AR6280" s="106" t="s">
        <v>1020</v>
      </c>
      <c r="AS6280" s="106">
        <v>15077</v>
      </c>
    </row>
    <row r="6281" spans="40:45" x14ac:dyDescent="0.25">
      <c r="AN6281" s="106" t="s">
        <v>1183</v>
      </c>
      <c r="AO6281" s="106" t="s">
        <v>1199</v>
      </c>
      <c r="AP6281" s="106"/>
      <c r="AQ6281" s="106" t="s">
        <v>1037</v>
      </c>
      <c r="AR6281" s="106" t="s">
        <v>1020</v>
      </c>
      <c r="AS6281" s="106">
        <v>4490</v>
      </c>
    </row>
    <row r="6282" spans="40:45" x14ac:dyDescent="0.25">
      <c r="AN6282" s="106" t="s">
        <v>1183</v>
      </c>
      <c r="AO6282" s="106" t="s">
        <v>1199</v>
      </c>
      <c r="AP6282" s="106"/>
      <c r="AQ6282" s="106" t="s">
        <v>1038</v>
      </c>
      <c r="AR6282" s="106" t="s">
        <v>1020</v>
      </c>
      <c r="AS6282" s="106">
        <v>3760</v>
      </c>
    </row>
    <row r="6283" spans="40:45" x14ac:dyDescent="0.25">
      <c r="AN6283" s="106" t="s">
        <v>1183</v>
      </c>
      <c r="AO6283" s="106"/>
      <c r="AP6283" s="106"/>
      <c r="AQ6283" s="106" t="s">
        <v>3</v>
      </c>
      <c r="AR6283" s="106" t="s">
        <v>1020</v>
      </c>
      <c r="AS6283" s="106">
        <v>370480</v>
      </c>
    </row>
    <row r="6284" spans="40:45" x14ac:dyDescent="0.25">
      <c r="AN6284" s="106" t="s">
        <v>1183</v>
      </c>
      <c r="AO6284" s="106" t="s">
        <v>1200</v>
      </c>
      <c r="AP6284" s="106"/>
      <c r="AQ6284" s="106" t="s">
        <v>1030</v>
      </c>
      <c r="AR6284" s="106" t="s">
        <v>1020</v>
      </c>
      <c r="AS6284" s="106">
        <v>1800</v>
      </c>
    </row>
    <row r="6285" spans="40:45" x14ac:dyDescent="0.25">
      <c r="AN6285" s="106" t="s">
        <v>1183</v>
      </c>
      <c r="AO6285" s="106" t="s">
        <v>1200</v>
      </c>
      <c r="AP6285" s="106"/>
      <c r="AQ6285" s="106" t="s">
        <v>1031</v>
      </c>
      <c r="AR6285" s="106" t="s">
        <v>1020</v>
      </c>
      <c r="AS6285" s="106">
        <v>2224</v>
      </c>
    </row>
    <row r="6286" spans="40:45" x14ac:dyDescent="0.25">
      <c r="AN6286" s="106" t="s">
        <v>1183</v>
      </c>
      <c r="AO6286" s="106" t="s">
        <v>1200</v>
      </c>
      <c r="AP6286" s="106"/>
      <c r="AQ6286" s="106" t="s">
        <v>1032</v>
      </c>
      <c r="AR6286" s="106" t="s">
        <v>1020</v>
      </c>
      <c r="AS6286" s="106">
        <v>22</v>
      </c>
    </row>
    <row r="6287" spans="40:45" x14ac:dyDescent="0.25">
      <c r="AN6287" s="106" t="s">
        <v>1183</v>
      </c>
      <c r="AO6287" s="106" t="s">
        <v>1200</v>
      </c>
      <c r="AP6287" s="106"/>
      <c r="AQ6287" s="106" t="s">
        <v>1033</v>
      </c>
      <c r="AR6287" s="106" t="s">
        <v>1020</v>
      </c>
      <c r="AS6287" s="106">
        <v>916</v>
      </c>
    </row>
    <row r="6288" spans="40:45" x14ac:dyDescent="0.25">
      <c r="AN6288" s="106" t="s">
        <v>1183</v>
      </c>
      <c r="AO6288" s="106" t="s">
        <v>1200</v>
      </c>
      <c r="AP6288" s="106"/>
      <c r="AQ6288" s="106" t="s">
        <v>1034</v>
      </c>
      <c r="AR6288" s="106" t="s">
        <v>1020</v>
      </c>
      <c r="AS6288" s="106">
        <v>1851</v>
      </c>
    </row>
    <row r="6289" spans="40:45" x14ac:dyDescent="0.25">
      <c r="AN6289" s="106" t="s">
        <v>1183</v>
      </c>
      <c r="AO6289" s="106" t="s">
        <v>1200</v>
      </c>
      <c r="AP6289" s="106"/>
      <c r="AQ6289" s="106" t="s">
        <v>1035</v>
      </c>
      <c r="AR6289" s="106" t="s">
        <v>1020</v>
      </c>
      <c r="AS6289" s="106">
        <v>226</v>
      </c>
    </row>
    <row r="6290" spans="40:45" x14ac:dyDescent="0.25">
      <c r="AN6290" s="106" t="s">
        <v>1183</v>
      </c>
      <c r="AO6290" s="106" t="s">
        <v>1200</v>
      </c>
      <c r="AP6290" s="106"/>
      <c r="AQ6290" s="106" t="s">
        <v>1036</v>
      </c>
      <c r="AR6290" s="106" t="s">
        <v>1020</v>
      </c>
      <c r="AS6290" s="106">
        <v>280</v>
      </c>
    </row>
    <row r="6291" spans="40:45" x14ac:dyDescent="0.25">
      <c r="AN6291" s="106" t="s">
        <v>1183</v>
      </c>
      <c r="AO6291" s="106" t="s">
        <v>1200</v>
      </c>
      <c r="AP6291" s="106"/>
      <c r="AQ6291" s="106" t="s">
        <v>1037</v>
      </c>
      <c r="AR6291" s="106" t="s">
        <v>1020</v>
      </c>
      <c r="AS6291" s="106">
        <v>74</v>
      </c>
    </row>
    <row r="6292" spans="40:45" x14ac:dyDescent="0.25">
      <c r="AN6292" s="106" t="s">
        <v>1183</v>
      </c>
      <c r="AO6292" s="106" t="s">
        <v>1200</v>
      </c>
      <c r="AP6292" s="106"/>
      <c r="AQ6292" s="106" t="s">
        <v>1038</v>
      </c>
      <c r="AR6292" s="106" t="s">
        <v>1020</v>
      </c>
      <c r="AS6292" s="106">
        <v>11</v>
      </c>
    </row>
    <row r="6293" spans="40:45" x14ac:dyDescent="0.25">
      <c r="AN6293" s="106" t="s">
        <v>1183</v>
      </c>
      <c r="AO6293" s="106"/>
      <c r="AP6293" s="106"/>
      <c r="AQ6293" s="106" t="s">
        <v>3</v>
      </c>
      <c r="AR6293" s="106" t="s">
        <v>1020</v>
      </c>
      <c r="AS6293" s="106">
        <v>7404</v>
      </c>
    </row>
    <row r="6294" spans="40:45" x14ac:dyDescent="0.25">
      <c r="AN6294" s="106" t="s">
        <v>1082</v>
      </c>
      <c r="AO6294" s="106" t="s">
        <v>1040</v>
      </c>
      <c r="AP6294" s="106"/>
      <c r="AQ6294" s="106" t="s">
        <v>1030</v>
      </c>
      <c r="AR6294" s="106" t="s">
        <v>1020</v>
      </c>
      <c r="AS6294" s="106">
        <v>87651</v>
      </c>
    </row>
    <row r="6295" spans="40:45" x14ac:dyDescent="0.25">
      <c r="AN6295" s="106" t="s">
        <v>1082</v>
      </c>
      <c r="AO6295" s="106" t="s">
        <v>1040</v>
      </c>
      <c r="AP6295" s="106"/>
      <c r="AQ6295" s="106" t="s">
        <v>1031</v>
      </c>
      <c r="AR6295" s="106" t="s">
        <v>1020</v>
      </c>
      <c r="AS6295" s="106">
        <v>417297</v>
      </c>
    </row>
    <row r="6296" spans="40:45" x14ac:dyDescent="0.25">
      <c r="AN6296" s="106" t="s">
        <v>1082</v>
      </c>
      <c r="AO6296" s="106" t="s">
        <v>1040</v>
      </c>
      <c r="AP6296" s="106"/>
      <c r="AQ6296" s="106" t="s">
        <v>1032</v>
      </c>
      <c r="AR6296" s="106" t="s">
        <v>1020</v>
      </c>
      <c r="AS6296" s="106">
        <v>46334</v>
      </c>
    </row>
    <row r="6297" spans="40:45" x14ac:dyDescent="0.25">
      <c r="AN6297" s="106" t="s">
        <v>1082</v>
      </c>
      <c r="AO6297" s="106" t="s">
        <v>1040</v>
      </c>
      <c r="AP6297" s="106"/>
      <c r="AQ6297" s="106" t="s">
        <v>1033</v>
      </c>
      <c r="AR6297" s="106" t="s">
        <v>1020</v>
      </c>
      <c r="AS6297" s="106">
        <v>12970</v>
      </c>
    </row>
    <row r="6298" spans="40:45" x14ac:dyDescent="0.25">
      <c r="AN6298" s="106" t="s">
        <v>1082</v>
      </c>
      <c r="AO6298" s="106" t="s">
        <v>1040</v>
      </c>
      <c r="AP6298" s="106"/>
      <c r="AQ6298" s="106" t="s">
        <v>1034</v>
      </c>
      <c r="AR6298" s="106" t="s">
        <v>1020</v>
      </c>
      <c r="AS6298" s="106">
        <v>1940</v>
      </c>
    </row>
    <row r="6299" spans="40:45" x14ac:dyDescent="0.25">
      <c r="AN6299" s="106" t="s">
        <v>1082</v>
      </c>
      <c r="AO6299" s="106" t="s">
        <v>1040</v>
      </c>
      <c r="AP6299" s="106"/>
      <c r="AQ6299" s="106" t="s">
        <v>1035</v>
      </c>
      <c r="AR6299" s="106" t="s">
        <v>1020</v>
      </c>
      <c r="AS6299" s="106">
        <v>25748</v>
      </c>
    </row>
    <row r="6300" spans="40:45" x14ac:dyDescent="0.25">
      <c r="AN6300" s="106" t="s">
        <v>1082</v>
      </c>
      <c r="AO6300" s="106" t="s">
        <v>1040</v>
      </c>
      <c r="AP6300" s="106"/>
      <c r="AQ6300" s="106" t="s">
        <v>1036</v>
      </c>
      <c r="AR6300" s="106" t="s">
        <v>1020</v>
      </c>
      <c r="AS6300" s="106">
        <v>1440</v>
      </c>
    </row>
    <row r="6301" spans="40:45" x14ac:dyDescent="0.25">
      <c r="AN6301" s="106" t="s">
        <v>1082</v>
      </c>
      <c r="AO6301" s="106" t="s">
        <v>1040</v>
      </c>
      <c r="AP6301" s="106"/>
      <c r="AQ6301" s="106" t="s">
        <v>1037</v>
      </c>
      <c r="AR6301" s="106" t="s">
        <v>1020</v>
      </c>
      <c r="AS6301" s="106">
        <v>28768</v>
      </c>
    </row>
    <row r="6302" spans="40:45" x14ac:dyDescent="0.25">
      <c r="AN6302" s="106" t="s">
        <v>1082</v>
      </c>
      <c r="AO6302" s="106" t="s">
        <v>1040</v>
      </c>
      <c r="AP6302" s="106"/>
      <c r="AQ6302" s="106" t="s">
        <v>1038</v>
      </c>
      <c r="AR6302" s="106" t="s">
        <v>1020</v>
      </c>
      <c r="AS6302" s="106">
        <v>5455</v>
      </c>
    </row>
    <row r="6303" spans="40:45" x14ac:dyDescent="0.25">
      <c r="AN6303" s="106" t="s">
        <v>1082</v>
      </c>
      <c r="AO6303" s="106"/>
      <c r="AP6303" s="106"/>
      <c r="AQ6303" s="106" t="s">
        <v>3</v>
      </c>
      <c r="AR6303" s="106" t="s">
        <v>1020</v>
      </c>
      <c r="AS6303" s="106">
        <v>627604</v>
      </c>
    </row>
    <row r="6304" spans="40:45" x14ac:dyDescent="0.25">
      <c r="AN6304" s="106" t="s">
        <v>1082</v>
      </c>
      <c r="AO6304" s="106" t="s">
        <v>1201</v>
      </c>
      <c r="AP6304" s="106"/>
      <c r="AQ6304" s="106" t="s">
        <v>1030</v>
      </c>
      <c r="AR6304" s="106" t="s">
        <v>1020</v>
      </c>
      <c r="AS6304" s="106">
        <v>25520</v>
      </c>
    </row>
    <row r="6305" spans="40:45" x14ac:dyDescent="0.25">
      <c r="AN6305" s="106" t="s">
        <v>1082</v>
      </c>
      <c r="AO6305" s="106" t="s">
        <v>1201</v>
      </c>
      <c r="AP6305" s="106"/>
      <c r="AQ6305" s="106" t="s">
        <v>1031</v>
      </c>
      <c r="AR6305" s="106" t="s">
        <v>1020</v>
      </c>
      <c r="AS6305" s="106">
        <v>145072</v>
      </c>
    </row>
    <row r="6306" spans="40:45" x14ac:dyDescent="0.25">
      <c r="AN6306" s="106" t="s">
        <v>1082</v>
      </c>
      <c r="AO6306" s="106" t="s">
        <v>1201</v>
      </c>
      <c r="AP6306" s="106"/>
      <c r="AQ6306" s="106" t="s">
        <v>1032</v>
      </c>
      <c r="AR6306" s="106" t="s">
        <v>1020</v>
      </c>
      <c r="AS6306" s="106">
        <v>2989</v>
      </c>
    </row>
    <row r="6307" spans="40:45" x14ac:dyDescent="0.25">
      <c r="AN6307" s="106" t="s">
        <v>1082</v>
      </c>
      <c r="AO6307" s="106" t="s">
        <v>1201</v>
      </c>
      <c r="AP6307" s="106"/>
      <c r="AQ6307" s="106" t="s">
        <v>1033</v>
      </c>
      <c r="AR6307" s="106" t="s">
        <v>1020</v>
      </c>
      <c r="AS6307" s="106">
        <v>3272</v>
      </c>
    </row>
    <row r="6308" spans="40:45" x14ac:dyDescent="0.25">
      <c r="AN6308" s="106" t="s">
        <v>1082</v>
      </c>
      <c r="AO6308" s="106"/>
      <c r="AP6308" s="106"/>
      <c r="AQ6308" s="106" t="s">
        <v>3</v>
      </c>
      <c r="AR6308" s="106" t="s">
        <v>1020</v>
      </c>
      <c r="AS6308" s="106">
        <v>176854</v>
      </c>
    </row>
    <row r="6309" spans="40:45" x14ac:dyDescent="0.25">
      <c r="AN6309" s="106" t="s">
        <v>1082</v>
      </c>
      <c r="AO6309" s="106" t="s">
        <v>1202</v>
      </c>
      <c r="AP6309" s="106"/>
      <c r="AQ6309" s="106" t="s">
        <v>1030</v>
      </c>
      <c r="AR6309" s="106" t="s">
        <v>1020</v>
      </c>
      <c r="AS6309" s="106">
        <v>55338</v>
      </c>
    </row>
    <row r="6310" spans="40:45" x14ac:dyDescent="0.25">
      <c r="AN6310" s="106" t="s">
        <v>1082</v>
      </c>
      <c r="AO6310" s="106" t="s">
        <v>1202</v>
      </c>
      <c r="AP6310" s="106"/>
      <c r="AQ6310" s="106" t="s">
        <v>1031</v>
      </c>
      <c r="AR6310" s="106" t="s">
        <v>1020</v>
      </c>
      <c r="AS6310" s="106">
        <v>233127</v>
      </c>
    </row>
    <row r="6311" spans="40:45" x14ac:dyDescent="0.25">
      <c r="AN6311" s="106" t="s">
        <v>1082</v>
      </c>
      <c r="AO6311" s="106" t="s">
        <v>1202</v>
      </c>
      <c r="AP6311" s="106"/>
      <c r="AQ6311" s="106" t="s">
        <v>1032</v>
      </c>
      <c r="AR6311" s="106" t="s">
        <v>1020</v>
      </c>
      <c r="AS6311" s="106">
        <v>7909</v>
      </c>
    </row>
    <row r="6312" spans="40:45" x14ac:dyDescent="0.25">
      <c r="AN6312" s="106" t="s">
        <v>1082</v>
      </c>
      <c r="AO6312" s="106" t="s">
        <v>1202</v>
      </c>
      <c r="AP6312" s="106"/>
      <c r="AQ6312" s="106" t="s">
        <v>1033</v>
      </c>
      <c r="AR6312" s="106" t="s">
        <v>1020</v>
      </c>
      <c r="AS6312" s="106">
        <v>2598</v>
      </c>
    </row>
    <row r="6313" spans="40:45" x14ac:dyDescent="0.25">
      <c r="AN6313" s="106" t="s">
        <v>1082</v>
      </c>
      <c r="AO6313" s="106" t="s">
        <v>1202</v>
      </c>
      <c r="AP6313" s="106"/>
      <c r="AQ6313" s="106" t="s">
        <v>1034</v>
      </c>
      <c r="AR6313" s="106" t="s">
        <v>1020</v>
      </c>
      <c r="AS6313" s="106">
        <v>23</v>
      </c>
    </row>
    <row r="6314" spans="40:45" x14ac:dyDescent="0.25">
      <c r="AN6314" s="106" t="s">
        <v>1082</v>
      </c>
      <c r="AO6314" s="106" t="s">
        <v>1202</v>
      </c>
      <c r="AP6314" s="106"/>
      <c r="AQ6314" s="106" t="s">
        <v>1035</v>
      </c>
      <c r="AR6314" s="106" t="s">
        <v>1020</v>
      </c>
      <c r="AS6314" s="106">
        <v>259</v>
      </c>
    </row>
    <row r="6315" spans="40:45" x14ac:dyDescent="0.25">
      <c r="AN6315" s="106" t="s">
        <v>1082</v>
      </c>
      <c r="AO6315" s="106" t="s">
        <v>1202</v>
      </c>
      <c r="AP6315" s="106"/>
      <c r="AQ6315" s="106" t="s">
        <v>1036</v>
      </c>
      <c r="AR6315" s="106" t="s">
        <v>1020</v>
      </c>
      <c r="AS6315" s="106">
        <v>37</v>
      </c>
    </row>
    <row r="6316" spans="40:45" x14ac:dyDescent="0.25">
      <c r="AN6316" s="106" t="s">
        <v>1082</v>
      </c>
      <c r="AO6316" s="106" t="s">
        <v>1202</v>
      </c>
      <c r="AP6316" s="106"/>
      <c r="AQ6316" s="106" t="s">
        <v>1037</v>
      </c>
      <c r="AR6316" s="106" t="s">
        <v>1020</v>
      </c>
      <c r="AS6316" s="106">
        <v>27205</v>
      </c>
    </row>
    <row r="6317" spans="40:45" x14ac:dyDescent="0.25">
      <c r="AN6317" s="106" t="s">
        <v>1082</v>
      </c>
      <c r="AO6317" s="106" t="s">
        <v>1202</v>
      </c>
      <c r="AP6317" s="106"/>
      <c r="AQ6317" s="106" t="s">
        <v>1038</v>
      </c>
      <c r="AR6317" s="106" t="s">
        <v>1020</v>
      </c>
      <c r="AS6317" s="106">
        <v>120</v>
      </c>
    </row>
    <row r="6318" spans="40:45" x14ac:dyDescent="0.25">
      <c r="AN6318" s="106" t="s">
        <v>1082</v>
      </c>
      <c r="AO6318" s="106"/>
      <c r="AP6318" s="106"/>
      <c r="AQ6318" s="106" t="s">
        <v>3</v>
      </c>
      <c r="AR6318" s="106" t="s">
        <v>1020</v>
      </c>
      <c r="AS6318" s="106">
        <v>326616</v>
      </c>
    </row>
    <row r="6319" spans="40:45" x14ac:dyDescent="0.25">
      <c r="AN6319" s="106" t="s">
        <v>1082</v>
      </c>
      <c r="AO6319" s="106" t="s">
        <v>1203</v>
      </c>
      <c r="AP6319" s="106"/>
      <c r="AQ6319" s="106" t="s">
        <v>1030</v>
      </c>
      <c r="AR6319" s="106" t="s">
        <v>1020</v>
      </c>
      <c r="AS6319" s="106">
        <v>1117</v>
      </c>
    </row>
    <row r="6320" spans="40:45" x14ac:dyDescent="0.25">
      <c r="AN6320" s="106" t="s">
        <v>1082</v>
      </c>
      <c r="AO6320" s="106" t="s">
        <v>1203</v>
      </c>
      <c r="AP6320" s="106"/>
      <c r="AQ6320" s="106" t="s">
        <v>1031</v>
      </c>
      <c r="AR6320" s="106" t="s">
        <v>1020</v>
      </c>
      <c r="AS6320" s="106">
        <v>19466</v>
      </c>
    </row>
    <row r="6321" spans="40:45" x14ac:dyDescent="0.25">
      <c r="AN6321" s="106" t="s">
        <v>1082</v>
      </c>
      <c r="AO6321" s="106" t="s">
        <v>1203</v>
      </c>
      <c r="AP6321" s="106"/>
      <c r="AQ6321" s="106" t="s">
        <v>1032</v>
      </c>
      <c r="AR6321" s="106" t="s">
        <v>1020</v>
      </c>
      <c r="AS6321" s="106">
        <v>9651</v>
      </c>
    </row>
    <row r="6322" spans="40:45" x14ac:dyDescent="0.25">
      <c r="AN6322" s="106" t="s">
        <v>1082</v>
      </c>
      <c r="AO6322" s="106" t="s">
        <v>1203</v>
      </c>
      <c r="AP6322" s="106"/>
      <c r="AQ6322" s="106" t="s">
        <v>1033</v>
      </c>
      <c r="AR6322" s="106" t="s">
        <v>1020</v>
      </c>
      <c r="AS6322" s="106">
        <v>2845</v>
      </c>
    </row>
    <row r="6323" spans="40:45" x14ac:dyDescent="0.25">
      <c r="AN6323" s="106" t="s">
        <v>1082</v>
      </c>
      <c r="AO6323" s="106" t="s">
        <v>1203</v>
      </c>
      <c r="AP6323" s="106"/>
      <c r="AQ6323" s="106" t="s">
        <v>1034</v>
      </c>
      <c r="AR6323" s="106" t="s">
        <v>1020</v>
      </c>
      <c r="AS6323" s="106">
        <v>1698</v>
      </c>
    </row>
    <row r="6324" spans="40:45" x14ac:dyDescent="0.25">
      <c r="AN6324" s="106" t="s">
        <v>1082</v>
      </c>
      <c r="AO6324" s="106" t="s">
        <v>1203</v>
      </c>
      <c r="AP6324" s="106"/>
      <c r="AQ6324" s="106" t="s">
        <v>1035</v>
      </c>
      <c r="AR6324" s="106" t="s">
        <v>1020</v>
      </c>
      <c r="AS6324" s="106">
        <v>4342</v>
      </c>
    </row>
    <row r="6325" spans="40:45" x14ac:dyDescent="0.25">
      <c r="AN6325" s="106" t="s">
        <v>1082</v>
      </c>
      <c r="AO6325" s="106" t="s">
        <v>1203</v>
      </c>
      <c r="AP6325" s="106"/>
      <c r="AQ6325" s="106" t="s">
        <v>1036</v>
      </c>
      <c r="AR6325" s="106" t="s">
        <v>1020</v>
      </c>
      <c r="AS6325" s="106">
        <v>172</v>
      </c>
    </row>
    <row r="6326" spans="40:45" x14ac:dyDescent="0.25">
      <c r="AN6326" s="106" t="s">
        <v>1082</v>
      </c>
      <c r="AO6326" s="106" t="s">
        <v>1203</v>
      </c>
      <c r="AP6326" s="106"/>
      <c r="AQ6326" s="106" t="s">
        <v>1037</v>
      </c>
      <c r="AR6326" s="106" t="s">
        <v>1020</v>
      </c>
      <c r="AS6326" s="106">
        <v>557</v>
      </c>
    </row>
    <row r="6327" spans="40:45" x14ac:dyDescent="0.25">
      <c r="AN6327" s="106" t="s">
        <v>1082</v>
      </c>
      <c r="AO6327" s="106" t="s">
        <v>1203</v>
      </c>
      <c r="AP6327" s="106"/>
      <c r="AQ6327" s="106" t="s">
        <v>1038</v>
      </c>
      <c r="AR6327" s="106" t="s">
        <v>1020</v>
      </c>
      <c r="AS6327" s="106">
        <v>1333</v>
      </c>
    </row>
    <row r="6328" spans="40:45" x14ac:dyDescent="0.25">
      <c r="AN6328" s="106" t="s">
        <v>1082</v>
      </c>
      <c r="AO6328" s="106"/>
      <c r="AP6328" s="106"/>
      <c r="AQ6328" s="106" t="s">
        <v>3</v>
      </c>
      <c r="AR6328" s="106" t="s">
        <v>1020</v>
      </c>
      <c r="AS6328" s="106">
        <v>41180</v>
      </c>
    </row>
    <row r="6329" spans="40:45" x14ac:dyDescent="0.25">
      <c r="AN6329" s="106" t="s">
        <v>1082</v>
      </c>
      <c r="AO6329" s="106" t="s">
        <v>1204</v>
      </c>
      <c r="AP6329" s="106"/>
      <c r="AQ6329" s="106" t="s">
        <v>1030</v>
      </c>
      <c r="AR6329" s="106" t="s">
        <v>1020</v>
      </c>
      <c r="AS6329" s="106">
        <v>5084</v>
      </c>
    </row>
    <row r="6330" spans="40:45" x14ac:dyDescent="0.25">
      <c r="AN6330" s="106" t="s">
        <v>1082</v>
      </c>
      <c r="AO6330" s="106" t="s">
        <v>1204</v>
      </c>
      <c r="AP6330" s="106"/>
      <c r="AQ6330" s="106" t="s">
        <v>1031</v>
      </c>
      <c r="AR6330" s="106" t="s">
        <v>1020</v>
      </c>
      <c r="AS6330" s="106">
        <v>18287</v>
      </c>
    </row>
    <row r="6331" spans="40:45" x14ac:dyDescent="0.25">
      <c r="AN6331" s="106" t="s">
        <v>1082</v>
      </c>
      <c r="AO6331" s="106" t="s">
        <v>1204</v>
      </c>
      <c r="AP6331" s="106"/>
      <c r="AQ6331" s="106" t="s">
        <v>1032</v>
      </c>
      <c r="AR6331" s="106" t="s">
        <v>1020</v>
      </c>
      <c r="AS6331" s="106">
        <v>21276</v>
      </c>
    </row>
    <row r="6332" spans="40:45" x14ac:dyDescent="0.25">
      <c r="AN6332" s="106" t="s">
        <v>1082</v>
      </c>
      <c r="AO6332" s="106" t="s">
        <v>1204</v>
      </c>
      <c r="AP6332" s="106"/>
      <c r="AQ6332" s="106" t="s">
        <v>1033</v>
      </c>
      <c r="AR6332" s="106" t="s">
        <v>1020</v>
      </c>
      <c r="AS6332" s="106">
        <v>3480</v>
      </c>
    </row>
    <row r="6333" spans="40:45" x14ac:dyDescent="0.25">
      <c r="AN6333" s="106" t="s">
        <v>1082</v>
      </c>
      <c r="AO6333" s="106" t="s">
        <v>1204</v>
      </c>
      <c r="AP6333" s="106"/>
      <c r="AQ6333" s="106" t="s">
        <v>1034</v>
      </c>
      <c r="AR6333" s="106" t="s">
        <v>1020</v>
      </c>
      <c r="AS6333" s="106">
        <v>219</v>
      </c>
    </row>
    <row r="6334" spans="40:45" x14ac:dyDescent="0.25">
      <c r="AN6334" s="106" t="s">
        <v>1082</v>
      </c>
      <c r="AO6334" s="106" t="s">
        <v>1204</v>
      </c>
      <c r="AP6334" s="106"/>
      <c r="AQ6334" s="106" t="s">
        <v>1035</v>
      </c>
      <c r="AR6334" s="106" t="s">
        <v>1020</v>
      </c>
      <c r="AS6334" s="106">
        <v>21065</v>
      </c>
    </row>
    <row r="6335" spans="40:45" x14ac:dyDescent="0.25">
      <c r="AN6335" s="106" t="s">
        <v>1082</v>
      </c>
      <c r="AO6335" s="106" t="s">
        <v>1204</v>
      </c>
      <c r="AP6335" s="106"/>
      <c r="AQ6335" s="106" t="s">
        <v>1036</v>
      </c>
      <c r="AR6335" s="106" t="s">
        <v>1020</v>
      </c>
      <c r="AS6335" s="106">
        <v>383</v>
      </c>
    </row>
    <row r="6336" spans="40:45" x14ac:dyDescent="0.25">
      <c r="AN6336" s="106" t="s">
        <v>1082</v>
      </c>
      <c r="AO6336" s="106" t="s">
        <v>1204</v>
      </c>
      <c r="AP6336" s="106"/>
      <c r="AQ6336" s="106" t="s">
        <v>1037</v>
      </c>
      <c r="AR6336" s="106" t="s">
        <v>1020</v>
      </c>
      <c r="AS6336" s="106">
        <v>1006</v>
      </c>
    </row>
    <row r="6337" spans="40:45" x14ac:dyDescent="0.25">
      <c r="AN6337" s="106" t="s">
        <v>1082</v>
      </c>
      <c r="AO6337" s="106" t="s">
        <v>1204</v>
      </c>
      <c r="AP6337" s="106"/>
      <c r="AQ6337" s="106" t="s">
        <v>1038</v>
      </c>
      <c r="AR6337" s="106" t="s">
        <v>1020</v>
      </c>
      <c r="AS6337" s="106">
        <v>1107</v>
      </c>
    </row>
    <row r="6338" spans="40:45" x14ac:dyDescent="0.25">
      <c r="AN6338" s="106" t="s">
        <v>1082</v>
      </c>
      <c r="AO6338" s="106"/>
      <c r="AP6338" s="106"/>
      <c r="AQ6338" s="106" t="s">
        <v>3</v>
      </c>
      <c r="AR6338" s="106" t="s">
        <v>1020</v>
      </c>
      <c r="AS6338" s="106">
        <v>71905</v>
      </c>
    </row>
    <row r="6339" spans="40:45" x14ac:dyDescent="0.25">
      <c r="AN6339" s="106" t="s">
        <v>1082</v>
      </c>
      <c r="AO6339" s="106" t="s">
        <v>1205</v>
      </c>
      <c r="AP6339" s="106"/>
      <c r="AQ6339" s="106" t="s">
        <v>1030</v>
      </c>
      <c r="AR6339" s="106" t="s">
        <v>1020</v>
      </c>
      <c r="AS6339" s="106">
        <v>71</v>
      </c>
    </row>
    <row r="6340" spans="40:45" x14ac:dyDescent="0.25">
      <c r="AN6340" s="106" t="s">
        <v>1082</v>
      </c>
      <c r="AO6340" s="106" t="s">
        <v>1205</v>
      </c>
      <c r="AP6340" s="106"/>
      <c r="AQ6340" s="106" t="s">
        <v>1031</v>
      </c>
      <c r="AR6340" s="106" t="s">
        <v>1020</v>
      </c>
      <c r="AS6340" s="106">
        <v>1290</v>
      </c>
    </row>
    <row r="6341" spans="40:45" x14ac:dyDescent="0.25">
      <c r="AN6341" s="106" t="s">
        <v>1082</v>
      </c>
      <c r="AO6341" s="106" t="s">
        <v>1205</v>
      </c>
      <c r="AP6341" s="106"/>
      <c r="AQ6341" s="106" t="s">
        <v>1032</v>
      </c>
      <c r="AR6341" s="106" t="s">
        <v>1020</v>
      </c>
      <c r="AS6341" s="106">
        <v>4340</v>
      </c>
    </row>
    <row r="6342" spans="40:45" x14ac:dyDescent="0.25">
      <c r="AN6342" s="106" t="s">
        <v>1082</v>
      </c>
      <c r="AO6342" s="106" t="s">
        <v>1205</v>
      </c>
      <c r="AP6342" s="106"/>
      <c r="AQ6342" s="106" t="s">
        <v>1033</v>
      </c>
      <c r="AR6342" s="106" t="s">
        <v>1020</v>
      </c>
      <c r="AS6342" s="106">
        <v>425</v>
      </c>
    </row>
    <row r="6343" spans="40:45" x14ac:dyDescent="0.25">
      <c r="AN6343" s="106" t="s">
        <v>1082</v>
      </c>
      <c r="AO6343" s="106" t="s">
        <v>1205</v>
      </c>
      <c r="AP6343" s="106"/>
      <c r="AQ6343" s="106" t="s">
        <v>1035</v>
      </c>
      <c r="AR6343" s="106" t="s">
        <v>1020</v>
      </c>
      <c r="AS6343" s="106">
        <v>43</v>
      </c>
    </row>
    <row r="6344" spans="40:45" x14ac:dyDescent="0.25">
      <c r="AN6344" s="106" t="s">
        <v>1082</v>
      </c>
      <c r="AO6344" s="106" t="s">
        <v>1205</v>
      </c>
      <c r="AP6344" s="106"/>
      <c r="AQ6344" s="106" t="s">
        <v>1036</v>
      </c>
      <c r="AR6344" s="106" t="s">
        <v>1020</v>
      </c>
      <c r="AS6344" s="106">
        <v>553</v>
      </c>
    </row>
    <row r="6345" spans="40:45" x14ac:dyDescent="0.25">
      <c r="AN6345" s="106" t="s">
        <v>1082</v>
      </c>
      <c r="AO6345" s="106" t="s">
        <v>1205</v>
      </c>
      <c r="AP6345" s="106"/>
      <c r="AQ6345" s="106" t="s">
        <v>1038</v>
      </c>
      <c r="AR6345" s="106" t="s">
        <v>1020</v>
      </c>
      <c r="AS6345" s="106">
        <v>541</v>
      </c>
    </row>
    <row r="6346" spans="40:45" x14ac:dyDescent="0.25">
      <c r="AN6346" s="106" t="s">
        <v>1082</v>
      </c>
      <c r="AO6346" s="106"/>
      <c r="AP6346" s="106"/>
      <c r="AQ6346" s="106" t="s">
        <v>3</v>
      </c>
      <c r="AR6346" s="106" t="s">
        <v>1020</v>
      </c>
      <c r="AS6346" s="106">
        <v>7264</v>
      </c>
    </row>
    <row r="6347" spans="40:45" x14ac:dyDescent="0.25">
      <c r="AN6347" s="106" t="s">
        <v>1082</v>
      </c>
      <c r="AO6347" s="106" t="s">
        <v>1206</v>
      </c>
      <c r="AP6347" s="106"/>
      <c r="AQ6347" s="106" t="s">
        <v>1030</v>
      </c>
      <c r="AR6347" s="106" t="s">
        <v>1020</v>
      </c>
      <c r="AS6347" s="106">
        <v>521</v>
      </c>
    </row>
    <row r="6348" spans="40:45" x14ac:dyDescent="0.25">
      <c r="AN6348" s="106" t="s">
        <v>1082</v>
      </c>
      <c r="AO6348" s="106" t="s">
        <v>1206</v>
      </c>
      <c r="AP6348" s="106"/>
      <c r="AQ6348" s="106" t="s">
        <v>1031</v>
      </c>
      <c r="AR6348" s="106" t="s">
        <v>1020</v>
      </c>
      <c r="AS6348" s="106">
        <v>55</v>
      </c>
    </row>
    <row r="6349" spans="40:45" x14ac:dyDescent="0.25">
      <c r="AN6349" s="106" t="s">
        <v>1082</v>
      </c>
      <c r="AO6349" s="106" t="s">
        <v>1206</v>
      </c>
      <c r="AP6349" s="106"/>
      <c r="AQ6349" s="106" t="s">
        <v>1032</v>
      </c>
      <c r="AR6349" s="106" t="s">
        <v>1020</v>
      </c>
      <c r="AS6349" s="106">
        <v>169</v>
      </c>
    </row>
    <row r="6350" spans="40:45" x14ac:dyDescent="0.25">
      <c r="AN6350" s="106" t="s">
        <v>1082</v>
      </c>
      <c r="AO6350" s="106" t="s">
        <v>1206</v>
      </c>
      <c r="AP6350" s="106"/>
      <c r="AQ6350" s="106" t="s">
        <v>1033</v>
      </c>
      <c r="AR6350" s="106" t="s">
        <v>1020</v>
      </c>
      <c r="AS6350" s="106">
        <v>350</v>
      </c>
    </row>
    <row r="6351" spans="40:45" x14ac:dyDescent="0.25">
      <c r="AN6351" s="106" t="s">
        <v>1082</v>
      </c>
      <c r="AO6351" s="106" t="s">
        <v>1206</v>
      </c>
      <c r="AP6351" s="106"/>
      <c r="AQ6351" s="106" t="s">
        <v>1035</v>
      </c>
      <c r="AR6351" s="106" t="s">
        <v>1020</v>
      </c>
      <c r="AS6351" s="106">
        <v>40</v>
      </c>
    </row>
    <row r="6352" spans="40:45" x14ac:dyDescent="0.25">
      <c r="AN6352" s="106" t="s">
        <v>1082</v>
      </c>
      <c r="AO6352" s="106" t="s">
        <v>1206</v>
      </c>
      <c r="AP6352" s="106"/>
      <c r="AQ6352" s="106" t="s">
        <v>1036</v>
      </c>
      <c r="AR6352" s="106" t="s">
        <v>1020</v>
      </c>
      <c r="AS6352" s="106">
        <v>295</v>
      </c>
    </row>
    <row r="6353" spans="40:45" x14ac:dyDescent="0.25">
      <c r="AN6353" s="106" t="s">
        <v>1082</v>
      </c>
      <c r="AO6353" s="106" t="s">
        <v>1206</v>
      </c>
      <c r="AP6353" s="106"/>
      <c r="AQ6353" s="106" t="s">
        <v>1038</v>
      </c>
      <c r="AR6353" s="106" t="s">
        <v>1020</v>
      </c>
      <c r="AS6353" s="106">
        <v>2355</v>
      </c>
    </row>
    <row r="6354" spans="40:45" x14ac:dyDescent="0.25">
      <c r="AN6354" s="106" t="s">
        <v>1082</v>
      </c>
      <c r="AO6354" s="106"/>
      <c r="AP6354" s="106"/>
      <c r="AQ6354" s="106" t="s">
        <v>3</v>
      </c>
      <c r="AR6354" s="106" t="s">
        <v>1020</v>
      </c>
      <c r="AS6354" s="106">
        <v>3785</v>
      </c>
    </row>
    <row r="6355" spans="40:45" x14ac:dyDescent="0.25">
      <c r="AN6355" s="106" t="s">
        <v>1188</v>
      </c>
      <c r="AO6355" s="106" t="s">
        <v>1040</v>
      </c>
      <c r="AP6355" s="106"/>
      <c r="AQ6355" s="106" t="s">
        <v>1030</v>
      </c>
      <c r="AR6355" s="106" t="s">
        <v>1020</v>
      </c>
      <c r="AS6355" s="106">
        <v>164316</v>
      </c>
    </row>
    <row r="6356" spans="40:45" x14ac:dyDescent="0.25">
      <c r="AN6356" s="106" t="s">
        <v>1188</v>
      </c>
      <c r="AO6356" s="106" t="s">
        <v>1040</v>
      </c>
      <c r="AP6356" s="106"/>
      <c r="AQ6356" s="106" t="s">
        <v>1031</v>
      </c>
      <c r="AR6356" s="106" t="s">
        <v>1020</v>
      </c>
      <c r="AS6356" s="106">
        <v>162885</v>
      </c>
    </row>
    <row r="6357" spans="40:45" x14ac:dyDescent="0.25">
      <c r="AN6357" s="106" t="s">
        <v>1188</v>
      </c>
      <c r="AO6357" s="106" t="s">
        <v>1040</v>
      </c>
      <c r="AP6357" s="106"/>
      <c r="AQ6357" s="106" t="s">
        <v>1032</v>
      </c>
      <c r="AR6357" s="106" t="s">
        <v>1020</v>
      </c>
      <c r="AS6357" s="106">
        <v>389</v>
      </c>
    </row>
    <row r="6358" spans="40:45" x14ac:dyDescent="0.25">
      <c r="AN6358" s="106" t="s">
        <v>1188</v>
      </c>
      <c r="AO6358" s="106" t="s">
        <v>1040</v>
      </c>
      <c r="AP6358" s="106"/>
      <c r="AQ6358" s="106" t="s">
        <v>1033</v>
      </c>
      <c r="AR6358" s="106" t="s">
        <v>1020</v>
      </c>
      <c r="AS6358" s="106">
        <v>172955</v>
      </c>
    </row>
    <row r="6359" spans="40:45" x14ac:dyDescent="0.25">
      <c r="AN6359" s="106" t="s">
        <v>1188</v>
      </c>
      <c r="AO6359" s="106" t="s">
        <v>1040</v>
      </c>
      <c r="AP6359" s="106"/>
      <c r="AQ6359" s="106" t="s">
        <v>1034</v>
      </c>
      <c r="AR6359" s="106" t="s">
        <v>1020</v>
      </c>
      <c r="AS6359" s="106">
        <v>243836</v>
      </c>
    </row>
    <row r="6360" spans="40:45" x14ac:dyDescent="0.25">
      <c r="AN6360" s="106" t="s">
        <v>1188</v>
      </c>
      <c r="AO6360" s="106" t="s">
        <v>1040</v>
      </c>
      <c r="AP6360" s="106"/>
      <c r="AQ6360" s="106" t="s">
        <v>1035</v>
      </c>
      <c r="AR6360" s="106" t="s">
        <v>1020</v>
      </c>
      <c r="AS6360" s="106">
        <v>182448</v>
      </c>
    </row>
    <row r="6361" spans="40:45" x14ac:dyDescent="0.25">
      <c r="AN6361" s="106" t="s">
        <v>1188</v>
      </c>
      <c r="AO6361" s="106" t="s">
        <v>1040</v>
      </c>
      <c r="AP6361" s="106"/>
      <c r="AQ6361" s="106" t="s">
        <v>1036</v>
      </c>
      <c r="AR6361" s="106" t="s">
        <v>1020</v>
      </c>
      <c r="AS6361" s="106">
        <v>259566</v>
      </c>
    </row>
    <row r="6362" spans="40:45" x14ac:dyDescent="0.25">
      <c r="AN6362" s="106" t="s">
        <v>1188</v>
      </c>
      <c r="AO6362" s="106" t="s">
        <v>1040</v>
      </c>
      <c r="AP6362" s="106"/>
      <c r="AQ6362" s="106" t="s">
        <v>1037</v>
      </c>
      <c r="AR6362" s="106" t="s">
        <v>1020</v>
      </c>
      <c r="AS6362" s="106">
        <v>81383</v>
      </c>
    </row>
    <row r="6363" spans="40:45" x14ac:dyDescent="0.25">
      <c r="AN6363" s="106" t="s">
        <v>1188</v>
      </c>
      <c r="AO6363" s="106" t="s">
        <v>1040</v>
      </c>
      <c r="AP6363" s="106"/>
      <c r="AQ6363" s="106" t="s">
        <v>1038</v>
      </c>
      <c r="AR6363" s="106" t="s">
        <v>1020</v>
      </c>
      <c r="AS6363" s="106">
        <v>197997</v>
      </c>
    </row>
    <row r="6364" spans="40:45" x14ac:dyDescent="0.25">
      <c r="AN6364" s="106" t="s">
        <v>1188</v>
      </c>
      <c r="AO6364" s="106"/>
      <c r="AP6364" s="106"/>
      <c r="AQ6364" s="106" t="s">
        <v>3</v>
      </c>
      <c r="AR6364" s="106" t="s">
        <v>1020</v>
      </c>
      <c r="AS6364" s="106">
        <v>1465775</v>
      </c>
    </row>
    <row r="6365" spans="40:45" x14ac:dyDescent="0.25">
      <c r="AN6365" s="106" t="s">
        <v>1188</v>
      </c>
      <c r="AO6365" s="106" t="s">
        <v>1207</v>
      </c>
      <c r="AP6365" s="106"/>
      <c r="AQ6365" s="106" t="s">
        <v>1030</v>
      </c>
      <c r="AR6365" s="106" t="s">
        <v>1020</v>
      </c>
      <c r="AS6365" s="106">
        <v>806</v>
      </c>
    </row>
    <row r="6366" spans="40:45" x14ac:dyDescent="0.25">
      <c r="AN6366" s="106" t="s">
        <v>1188</v>
      </c>
      <c r="AO6366" s="106" t="s">
        <v>1207</v>
      </c>
      <c r="AP6366" s="106"/>
      <c r="AQ6366" s="106" t="s">
        <v>1031</v>
      </c>
      <c r="AR6366" s="106" t="s">
        <v>1020</v>
      </c>
      <c r="AS6366" s="106">
        <v>233</v>
      </c>
    </row>
    <row r="6367" spans="40:45" x14ac:dyDescent="0.25">
      <c r="AN6367" s="106" t="s">
        <v>1188</v>
      </c>
      <c r="AO6367" s="106" t="s">
        <v>1207</v>
      </c>
      <c r="AP6367" s="106"/>
      <c r="AQ6367" s="106" t="s">
        <v>1032</v>
      </c>
      <c r="AR6367" s="106" t="s">
        <v>1020</v>
      </c>
      <c r="AS6367" s="106">
        <v>123</v>
      </c>
    </row>
    <row r="6368" spans="40:45" x14ac:dyDescent="0.25">
      <c r="AN6368" s="106" t="s">
        <v>1188</v>
      </c>
      <c r="AO6368" s="106" t="s">
        <v>1207</v>
      </c>
      <c r="AP6368" s="106"/>
      <c r="AQ6368" s="106" t="s">
        <v>1033</v>
      </c>
      <c r="AR6368" s="106" t="s">
        <v>1020</v>
      </c>
      <c r="AS6368" s="106">
        <v>303</v>
      </c>
    </row>
    <row r="6369" spans="40:45" x14ac:dyDescent="0.25">
      <c r="AN6369" s="106" t="s">
        <v>1188</v>
      </c>
      <c r="AO6369" s="106" t="s">
        <v>1207</v>
      </c>
      <c r="AP6369" s="106"/>
      <c r="AQ6369" s="106" t="s">
        <v>1034</v>
      </c>
      <c r="AR6369" s="106" t="s">
        <v>1020</v>
      </c>
      <c r="AS6369" s="106">
        <v>434</v>
      </c>
    </row>
    <row r="6370" spans="40:45" x14ac:dyDescent="0.25">
      <c r="AN6370" s="106" t="s">
        <v>1188</v>
      </c>
      <c r="AO6370" s="106" t="s">
        <v>1207</v>
      </c>
      <c r="AP6370" s="106"/>
      <c r="AQ6370" s="106" t="s">
        <v>1035</v>
      </c>
      <c r="AR6370" s="106" t="s">
        <v>1020</v>
      </c>
      <c r="AS6370" s="106">
        <v>226</v>
      </c>
    </row>
    <row r="6371" spans="40:45" x14ac:dyDescent="0.25">
      <c r="AN6371" s="106" t="s">
        <v>1188</v>
      </c>
      <c r="AO6371" s="106" t="s">
        <v>1207</v>
      </c>
      <c r="AP6371" s="106"/>
      <c r="AQ6371" s="106" t="s">
        <v>1036</v>
      </c>
      <c r="AR6371" s="106" t="s">
        <v>1020</v>
      </c>
      <c r="AS6371" s="106">
        <v>564</v>
      </c>
    </row>
    <row r="6372" spans="40:45" x14ac:dyDescent="0.25">
      <c r="AN6372" s="106" t="s">
        <v>1188</v>
      </c>
      <c r="AO6372" s="106" t="s">
        <v>1207</v>
      </c>
      <c r="AP6372" s="106"/>
      <c r="AQ6372" s="106" t="s">
        <v>1037</v>
      </c>
      <c r="AR6372" s="106" t="s">
        <v>1020</v>
      </c>
      <c r="AS6372" s="106">
        <v>154</v>
      </c>
    </row>
    <row r="6373" spans="40:45" x14ac:dyDescent="0.25">
      <c r="AN6373" s="106" t="s">
        <v>1188</v>
      </c>
      <c r="AO6373" s="106" t="s">
        <v>1207</v>
      </c>
      <c r="AP6373" s="106"/>
      <c r="AQ6373" s="106" t="s">
        <v>1038</v>
      </c>
      <c r="AR6373" s="106" t="s">
        <v>1020</v>
      </c>
      <c r="AS6373" s="106">
        <v>558</v>
      </c>
    </row>
    <row r="6374" spans="40:45" x14ac:dyDescent="0.25">
      <c r="AN6374" s="106" t="s">
        <v>1188</v>
      </c>
      <c r="AO6374" s="106"/>
      <c r="AP6374" s="106"/>
      <c r="AQ6374" s="106" t="s">
        <v>3</v>
      </c>
      <c r="AR6374" s="106" t="s">
        <v>1020</v>
      </c>
      <c r="AS6374" s="106">
        <v>3401</v>
      </c>
    </row>
    <row r="6375" spans="40:45" x14ac:dyDescent="0.25">
      <c r="AN6375" s="106" t="s">
        <v>1188</v>
      </c>
      <c r="AO6375" s="106" t="s">
        <v>1208</v>
      </c>
      <c r="AP6375" s="106"/>
      <c r="AQ6375" s="106" t="s">
        <v>1030</v>
      </c>
      <c r="AR6375" s="106" t="s">
        <v>1020</v>
      </c>
      <c r="AS6375" s="106">
        <v>473</v>
      </c>
    </row>
    <row r="6376" spans="40:45" x14ac:dyDescent="0.25">
      <c r="AN6376" s="106" t="s">
        <v>1188</v>
      </c>
      <c r="AO6376" s="106" t="s">
        <v>1208</v>
      </c>
      <c r="AP6376" s="106"/>
      <c r="AQ6376" s="106" t="s">
        <v>1031</v>
      </c>
      <c r="AR6376" s="106" t="s">
        <v>1020</v>
      </c>
      <c r="AS6376" s="106">
        <v>21</v>
      </c>
    </row>
    <row r="6377" spans="40:45" x14ac:dyDescent="0.25">
      <c r="AN6377" s="106" t="s">
        <v>1188</v>
      </c>
      <c r="AO6377" s="106" t="s">
        <v>1208</v>
      </c>
      <c r="AP6377" s="106"/>
      <c r="AQ6377" s="106" t="s">
        <v>1032</v>
      </c>
      <c r="AR6377" s="106" t="s">
        <v>1020</v>
      </c>
      <c r="AS6377" s="106">
        <v>24</v>
      </c>
    </row>
    <row r="6378" spans="40:45" x14ac:dyDescent="0.25">
      <c r="AN6378" s="106" t="s">
        <v>1188</v>
      </c>
      <c r="AO6378" s="106" t="s">
        <v>1208</v>
      </c>
      <c r="AP6378" s="106"/>
      <c r="AQ6378" s="106" t="s">
        <v>1033</v>
      </c>
      <c r="AR6378" s="106" t="s">
        <v>1020</v>
      </c>
      <c r="AS6378" s="106">
        <v>1196</v>
      </c>
    </row>
    <row r="6379" spans="40:45" x14ac:dyDescent="0.25">
      <c r="AN6379" s="106" t="s">
        <v>1188</v>
      </c>
      <c r="AO6379" s="106" t="s">
        <v>1208</v>
      </c>
      <c r="AP6379" s="106"/>
      <c r="AQ6379" s="106" t="s">
        <v>1034</v>
      </c>
      <c r="AR6379" s="106" t="s">
        <v>1020</v>
      </c>
      <c r="AS6379" s="106">
        <v>34</v>
      </c>
    </row>
    <row r="6380" spans="40:45" x14ac:dyDescent="0.25">
      <c r="AN6380" s="106" t="s">
        <v>1188</v>
      </c>
      <c r="AO6380" s="106" t="s">
        <v>1208</v>
      </c>
      <c r="AP6380" s="106"/>
      <c r="AQ6380" s="106" t="s">
        <v>1035</v>
      </c>
      <c r="AR6380" s="106" t="s">
        <v>1020</v>
      </c>
      <c r="AS6380" s="106">
        <v>1268</v>
      </c>
    </row>
    <row r="6381" spans="40:45" x14ac:dyDescent="0.25">
      <c r="AN6381" s="106" t="s">
        <v>1188</v>
      </c>
      <c r="AO6381" s="106" t="s">
        <v>1208</v>
      </c>
      <c r="AP6381" s="106"/>
      <c r="AQ6381" s="106" t="s">
        <v>1036</v>
      </c>
      <c r="AR6381" s="106" t="s">
        <v>1020</v>
      </c>
      <c r="AS6381" s="106">
        <v>6638</v>
      </c>
    </row>
    <row r="6382" spans="40:45" x14ac:dyDescent="0.25">
      <c r="AN6382" s="106" t="s">
        <v>1188</v>
      </c>
      <c r="AO6382" s="106" t="s">
        <v>1208</v>
      </c>
      <c r="AP6382" s="106"/>
      <c r="AQ6382" s="106" t="s">
        <v>1037</v>
      </c>
      <c r="AR6382" s="106" t="s">
        <v>1020</v>
      </c>
      <c r="AS6382" s="106">
        <v>611</v>
      </c>
    </row>
    <row r="6383" spans="40:45" x14ac:dyDescent="0.25">
      <c r="AN6383" s="106" t="s">
        <v>1188</v>
      </c>
      <c r="AO6383" s="106" t="s">
        <v>1208</v>
      </c>
      <c r="AP6383" s="106"/>
      <c r="AQ6383" s="106" t="s">
        <v>1038</v>
      </c>
      <c r="AR6383" s="106" t="s">
        <v>1020</v>
      </c>
      <c r="AS6383" s="106">
        <v>19</v>
      </c>
    </row>
    <row r="6384" spans="40:45" x14ac:dyDescent="0.25">
      <c r="AN6384" s="106" t="s">
        <v>1188</v>
      </c>
      <c r="AO6384" s="106"/>
      <c r="AP6384" s="106"/>
      <c r="AQ6384" s="106" t="s">
        <v>3</v>
      </c>
      <c r="AR6384" s="106" t="s">
        <v>1020</v>
      </c>
      <c r="AS6384" s="106">
        <v>10284</v>
      </c>
    </row>
    <row r="6385" spans="40:45" x14ac:dyDescent="0.25">
      <c r="AN6385" s="106" t="s">
        <v>1188</v>
      </c>
      <c r="AO6385" s="106" t="s">
        <v>1209</v>
      </c>
      <c r="AP6385" s="106"/>
      <c r="AQ6385" s="106" t="s">
        <v>1030</v>
      </c>
      <c r="AR6385" s="106" t="s">
        <v>1020</v>
      </c>
      <c r="AS6385" s="106">
        <v>17754</v>
      </c>
    </row>
    <row r="6386" spans="40:45" x14ac:dyDescent="0.25">
      <c r="AN6386" s="106" t="s">
        <v>1188</v>
      </c>
      <c r="AO6386" s="106" t="s">
        <v>1209</v>
      </c>
      <c r="AP6386" s="106"/>
      <c r="AQ6386" s="106" t="s">
        <v>1031</v>
      </c>
      <c r="AR6386" s="106" t="s">
        <v>1020</v>
      </c>
      <c r="AS6386" s="106">
        <v>15752</v>
      </c>
    </row>
    <row r="6387" spans="40:45" x14ac:dyDescent="0.25">
      <c r="AN6387" s="106" t="s">
        <v>1188</v>
      </c>
      <c r="AO6387" s="106" t="s">
        <v>1209</v>
      </c>
      <c r="AP6387" s="106"/>
      <c r="AQ6387" s="106" t="s">
        <v>1032</v>
      </c>
      <c r="AR6387" s="106" t="s">
        <v>1020</v>
      </c>
      <c r="AS6387" s="106">
        <v>129</v>
      </c>
    </row>
    <row r="6388" spans="40:45" x14ac:dyDescent="0.25">
      <c r="AN6388" s="106" t="s">
        <v>1188</v>
      </c>
      <c r="AO6388" s="106" t="s">
        <v>1209</v>
      </c>
      <c r="AP6388" s="106"/>
      <c r="AQ6388" s="106" t="s">
        <v>1033</v>
      </c>
      <c r="AR6388" s="106" t="s">
        <v>1020</v>
      </c>
      <c r="AS6388" s="106">
        <v>13687</v>
      </c>
    </row>
    <row r="6389" spans="40:45" x14ac:dyDescent="0.25">
      <c r="AN6389" s="106" t="s">
        <v>1188</v>
      </c>
      <c r="AO6389" s="106" t="s">
        <v>1209</v>
      </c>
      <c r="AP6389" s="106"/>
      <c r="AQ6389" s="106" t="s">
        <v>1034</v>
      </c>
      <c r="AR6389" s="106" t="s">
        <v>1020</v>
      </c>
      <c r="AS6389" s="106">
        <v>20393</v>
      </c>
    </row>
    <row r="6390" spans="40:45" x14ac:dyDescent="0.25">
      <c r="AN6390" s="106" t="s">
        <v>1188</v>
      </c>
      <c r="AO6390" s="106" t="s">
        <v>1209</v>
      </c>
      <c r="AP6390" s="106"/>
      <c r="AQ6390" s="106" t="s">
        <v>1035</v>
      </c>
      <c r="AR6390" s="106" t="s">
        <v>1020</v>
      </c>
      <c r="AS6390" s="106">
        <v>16317</v>
      </c>
    </row>
    <row r="6391" spans="40:45" x14ac:dyDescent="0.25">
      <c r="AN6391" s="106" t="s">
        <v>1188</v>
      </c>
      <c r="AO6391" s="106" t="s">
        <v>1209</v>
      </c>
      <c r="AP6391" s="106"/>
      <c r="AQ6391" s="106" t="s">
        <v>1036</v>
      </c>
      <c r="AR6391" s="106" t="s">
        <v>1020</v>
      </c>
      <c r="AS6391" s="106">
        <v>21136</v>
      </c>
    </row>
    <row r="6392" spans="40:45" x14ac:dyDescent="0.25">
      <c r="AN6392" s="106" t="s">
        <v>1188</v>
      </c>
      <c r="AO6392" s="106" t="s">
        <v>1209</v>
      </c>
      <c r="AP6392" s="106"/>
      <c r="AQ6392" s="106" t="s">
        <v>1037</v>
      </c>
      <c r="AR6392" s="106" t="s">
        <v>1020</v>
      </c>
      <c r="AS6392" s="106">
        <v>8585</v>
      </c>
    </row>
    <row r="6393" spans="40:45" x14ac:dyDescent="0.25">
      <c r="AN6393" s="106" t="s">
        <v>1188</v>
      </c>
      <c r="AO6393" s="106" t="s">
        <v>1209</v>
      </c>
      <c r="AP6393" s="106"/>
      <c r="AQ6393" s="106" t="s">
        <v>1038</v>
      </c>
      <c r="AR6393" s="106" t="s">
        <v>1020</v>
      </c>
      <c r="AS6393" s="106">
        <v>18564</v>
      </c>
    </row>
    <row r="6394" spans="40:45" x14ac:dyDescent="0.25">
      <c r="AN6394" s="106" t="s">
        <v>1188</v>
      </c>
      <c r="AO6394" s="106"/>
      <c r="AP6394" s="106"/>
      <c r="AQ6394" s="106" t="s">
        <v>3</v>
      </c>
      <c r="AR6394" s="106" t="s">
        <v>1020</v>
      </c>
      <c r="AS6394" s="106">
        <v>132317</v>
      </c>
    </row>
    <row r="6395" spans="40:45" x14ac:dyDescent="0.25">
      <c r="AN6395" s="106" t="s">
        <v>1188</v>
      </c>
      <c r="AO6395" s="106" t="s">
        <v>1210</v>
      </c>
      <c r="AP6395" s="106"/>
      <c r="AQ6395" s="106" t="s">
        <v>1030</v>
      </c>
      <c r="AR6395" s="106" t="s">
        <v>1020</v>
      </c>
      <c r="AS6395" s="106">
        <v>25566</v>
      </c>
    </row>
    <row r="6396" spans="40:45" x14ac:dyDescent="0.25">
      <c r="AN6396" s="106" t="s">
        <v>1188</v>
      </c>
      <c r="AO6396" s="106" t="s">
        <v>1210</v>
      </c>
      <c r="AP6396" s="106"/>
      <c r="AQ6396" s="106" t="s">
        <v>1031</v>
      </c>
      <c r="AR6396" s="106" t="s">
        <v>1020</v>
      </c>
      <c r="AS6396" s="106">
        <v>28134</v>
      </c>
    </row>
    <row r="6397" spans="40:45" x14ac:dyDescent="0.25">
      <c r="AN6397" s="106" t="s">
        <v>1188</v>
      </c>
      <c r="AO6397" s="106" t="s">
        <v>1210</v>
      </c>
      <c r="AP6397" s="106"/>
      <c r="AQ6397" s="106" t="s">
        <v>1032</v>
      </c>
      <c r="AR6397" s="106" t="s">
        <v>1020</v>
      </c>
      <c r="AS6397" s="106">
        <v>33</v>
      </c>
    </row>
    <row r="6398" spans="40:45" x14ac:dyDescent="0.25">
      <c r="AN6398" s="106" t="s">
        <v>1188</v>
      </c>
      <c r="AO6398" s="106" t="s">
        <v>1210</v>
      </c>
      <c r="AP6398" s="106"/>
      <c r="AQ6398" s="106" t="s">
        <v>1033</v>
      </c>
      <c r="AR6398" s="106" t="s">
        <v>1020</v>
      </c>
      <c r="AS6398" s="106">
        <v>37747</v>
      </c>
    </row>
    <row r="6399" spans="40:45" x14ac:dyDescent="0.25">
      <c r="AN6399" s="106" t="s">
        <v>1188</v>
      </c>
      <c r="AO6399" s="106" t="s">
        <v>1210</v>
      </c>
      <c r="AP6399" s="106"/>
      <c r="AQ6399" s="106" t="s">
        <v>1034</v>
      </c>
      <c r="AR6399" s="106" t="s">
        <v>1020</v>
      </c>
      <c r="AS6399" s="106">
        <v>27653</v>
      </c>
    </row>
    <row r="6400" spans="40:45" x14ac:dyDescent="0.25">
      <c r="AN6400" s="106" t="s">
        <v>1188</v>
      </c>
      <c r="AO6400" s="106" t="s">
        <v>1210</v>
      </c>
      <c r="AP6400" s="106"/>
      <c r="AQ6400" s="106" t="s">
        <v>1035</v>
      </c>
      <c r="AR6400" s="106" t="s">
        <v>1020</v>
      </c>
      <c r="AS6400" s="106">
        <v>46210</v>
      </c>
    </row>
    <row r="6401" spans="40:45" x14ac:dyDescent="0.25">
      <c r="AN6401" s="106" t="s">
        <v>1188</v>
      </c>
      <c r="AO6401" s="106" t="s">
        <v>1210</v>
      </c>
      <c r="AP6401" s="106"/>
      <c r="AQ6401" s="106" t="s">
        <v>1036</v>
      </c>
      <c r="AR6401" s="106" t="s">
        <v>1020</v>
      </c>
      <c r="AS6401" s="106">
        <v>39834</v>
      </c>
    </row>
    <row r="6402" spans="40:45" x14ac:dyDescent="0.25">
      <c r="AN6402" s="106" t="s">
        <v>1188</v>
      </c>
      <c r="AO6402" s="106" t="s">
        <v>1210</v>
      </c>
      <c r="AP6402" s="106"/>
      <c r="AQ6402" s="106" t="s">
        <v>1037</v>
      </c>
      <c r="AR6402" s="106" t="s">
        <v>1020</v>
      </c>
      <c r="AS6402" s="106">
        <v>26194</v>
      </c>
    </row>
    <row r="6403" spans="40:45" x14ac:dyDescent="0.25">
      <c r="AN6403" s="106" t="s">
        <v>1188</v>
      </c>
      <c r="AO6403" s="106" t="s">
        <v>1210</v>
      </c>
      <c r="AP6403" s="106"/>
      <c r="AQ6403" s="106" t="s">
        <v>1038</v>
      </c>
      <c r="AR6403" s="106" t="s">
        <v>1020</v>
      </c>
      <c r="AS6403" s="106">
        <v>41513</v>
      </c>
    </row>
    <row r="6404" spans="40:45" x14ac:dyDescent="0.25">
      <c r="AN6404" s="106" t="s">
        <v>1188</v>
      </c>
      <c r="AO6404" s="106"/>
      <c r="AP6404" s="106"/>
      <c r="AQ6404" s="106" t="s">
        <v>3</v>
      </c>
      <c r="AR6404" s="106" t="s">
        <v>1020</v>
      </c>
      <c r="AS6404" s="106">
        <v>272886</v>
      </c>
    </row>
    <row r="6405" spans="40:45" x14ac:dyDescent="0.25">
      <c r="AN6405" s="106" t="s">
        <v>1188</v>
      </c>
      <c r="AO6405" s="106" t="s">
        <v>1211</v>
      </c>
      <c r="AP6405" s="106"/>
      <c r="AQ6405" s="106" t="s">
        <v>1030</v>
      </c>
      <c r="AR6405" s="106" t="s">
        <v>1020</v>
      </c>
      <c r="AS6405" s="106">
        <v>38785</v>
      </c>
    </row>
    <row r="6406" spans="40:45" x14ac:dyDescent="0.25">
      <c r="AN6406" s="106" t="s">
        <v>1188</v>
      </c>
      <c r="AO6406" s="106" t="s">
        <v>1211</v>
      </c>
      <c r="AP6406" s="106"/>
      <c r="AQ6406" s="106" t="s">
        <v>1031</v>
      </c>
      <c r="AR6406" s="106" t="s">
        <v>1020</v>
      </c>
      <c r="AS6406" s="106">
        <v>42332</v>
      </c>
    </row>
    <row r="6407" spans="40:45" x14ac:dyDescent="0.25">
      <c r="AN6407" s="106" t="s">
        <v>1188</v>
      </c>
      <c r="AO6407" s="106" t="s">
        <v>1211</v>
      </c>
      <c r="AP6407" s="106"/>
      <c r="AQ6407" s="106" t="s">
        <v>1032</v>
      </c>
      <c r="AR6407" s="106" t="s">
        <v>1020</v>
      </c>
      <c r="AS6407" s="106">
        <v>78</v>
      </c>
    </row>
    <row r="6408" spans="40:45" x14ac:dyDescent="0.25">
      <c r="AN6408" s="106" t="s">
        <v>1188</v>
      </c>
      <c r="AO6408" s="106" t="s">
        <v>1211</v>
      </c>
      <c r="AP6408" s="106"/>
      <c r="AQ6408" s="106" t="s">
        <v>1033</v>
      </c>
      <c r="AR6408" s="106" t="s">
        <v>1020</v>
      </c>
      <c r="AS6408" s="106">
        <v>38068</v>
      </c>
    </row>
    <row r="6409" spans="40:45" x14ac:dyDescent="0.25">
      <c r="AN6409" s="106" t="s">
        <v>1188</v>
      </c>
      <c r="AO6409" s="106" t="s">
        <v>1211</v>
      </c>
      <c r="AP6409" s="106"/>
      <c r="AQ6409" s="106" t="s">
        <v>1034</v>
      </c>
      <c r="AR6409" s="106" t="s">
        <v>1020</v>
      </c>
      <c r="AS6409" s="106">
        <v>68016</v>
      </c>
    </row>
    <row r="6410" spans="40:45" x14ac:dyDescent="0.25">
      <c r="AN6410" s="106" t="s">
        <v>1188</v>
      </c>
      <c r="AO6410" s="106" t="s">
        <v>1211</v>
      </c>
      <c r="AP6410" s="106"/>
      <c r="AQ6410" s="106" t="s">
        <v>1035</v>
      </c>
      <c r="AR6410" s="106" t="s">
        <v>1020</v>
      </c>
      <c r="AS6410" s="106">
        <v>72113</v>
      </c>
    </row>
    <row r="6411" spans="40:45" x14ac:dyDescent="0.25">
      <c r="AN6411" s="106" t="s">
        <v>1188</v>
      </c>
      <c r="AO6411" s="106" t="s">
        <v>1211</v>
      </c>
      <c r="AP6411" s="106"/>
      <c r="AQ6411" s="106" t="s">
        <v>1036</v>
      </c>
      <c r="AR6411" s="106" t="s">
        <v>1020</v>
      </c>
      <c r="AS6411" s="106">
        <v>92508</v>
      </c>
    </row>
    <row r="6412" spans="40:45" x14ac:dyDescent="0.25">
      <c r="AN6412" s="106" t="s">
        <v>1188</v>
      </c>
      <c r="AO6412" s="106" t="s">
        <v>1211</v>
      </c>
      <c r="AP6412" s="106"/>
      <c r="AQ6412" s="106" t="s">
        <v>1037</v>
      </c>
      <c r="AR6412" s="106" t="s">
        <v>1020</v>
      </c>
      <c r="AS6412" s="106">
        <v>32532</v>
      </c>
    </row>
    <row r="6413" spans="40:45" x14ac:dyDescent="0.25">
      <c r="AN6413" s="106" t="s">
        <v>1188</v>
      </c>
      <c r="AO6413" s="106" t="s">
        <v>1211</v>
      </c>
      <c r="AP6413" s="106"/>
      <c r="AQ6413" s="106" t="s">
        <v>1038</v>
      </c>
      <c r="AR6413" s="106" t="s">
        <v>1020</v>
      </c>
      <c r="AS6413" s="106">
        <v>61448</v>
      </c>
    </row>
    <row r="6414" spans="40:45" x14ac:dyDescent="0.25">
      <c r="AN6414" s="106" t="s">
        <v>1188</v>
      </c>
      <c r="AO6414" s="106"/>
      <c r="AP6414" s="106"/>
      <c r="AQ6414" s="106" t="s">
        <v>3</v>
      </c>
      <c r="AR6414" s="106" t="s">
        <v>1020</v>
      </c>
      <c r="AS6414" s="106">
        <v>445880</v>
      </c>
    </row>
    <row r="6415" spans="40:45" x14ac:dyDescent="0.25">
      <c r="AN6415" s="106" t="s">
        <v>1188</v>
      </c>
      <c r="AO6415" s="106" t="s">
        <v>1212</v>
      </c>
      <c r="AP6415" s="106"/>
      <c r="AQ6415" s="106" t="s">
        <v>1030</v>
      </c>
      <c r="AR6415" s="106" t="s">
        <v>1020</v>
      </c>
      <c r="AS6415" s="106">
        <v>80932</v>
      </c>
    </row>
    <row r="6416" spans="40:45" x14ac:dyDescent="0.25">
      <c r="AN6416" s="106" t="s">
        <v>1188</v>
      </c>
      <c r="AO6416" s="106" t="s">
        <v>1212</v>
      </c>
      <c r="AP6416" s="106"/>
      <c r="AQ6416" s="106" t="s">
        <v>1031</v>
      </c>
      <c r="AR6416" s="106" t="s">
        <v>1020</v>
      </c>
      <c r="AS6416" s="106">
        <v>76412</v>
      </c>
    </row>
    <row r="6417" spans="40:45" x14ac:dyDescent="0.25">
      <c r="AN6417" s="106" t="s">
        <v>1188</v>
      </c>
      <c r="AO6417" s="106" t="s">
        <v>1212</v>
      </c>
      <c r="AP6417" s="106"/>
      <c r="AQ6417" s="106" t="s">
        <v>1032</v>
      </c>
      <c r="AR6417" s="106" t="s">
        <v>1020</v>
      </c>
      <c r="AS6417" s="106">
        <v>2</v>
      </c>
    </row>
    <row r="6418" spans="40:45" x14ac:dyDescent="0.25">
      <c r="AN6418" s="106" t="s">
        <v>1188</v>
      </c>
      <c r="AO6418" s="106" t="s">
        <v>1212</v>
      </c>
      <c r="AP6418" s="106"/>
      <c r="AQ6418" s="106" t="s">
        <v>1033</v>
      </c>
      <c r="AR6418" s="106" t="s">
        <v>1020</v>
      </c>
      <c r="AS6418" s="106">
        <v>81954</v>
      </c>
    </row>
    <row r="6419" spans="40:45" x14ac:dyDescent="0.25">
      <c r="AN6419" s="106" t="s">
        <v>1188</v>
      </c>
      <c r="AO6419" s="106" t="s">
        <v>1212</v>
      </c>
      <c r="AP6419" s="106"/>
      <c r="AQ6419" s="106" t="s">
        <v>1034</v>
      </c>
      <c r="AR6419" s="106" t="s">
        <v>1020</v>
      </c>
      <c r="AS6419" s="106">
        <v>127306</v>
      </c>
    </row>
    <row r="6420" spans="40:45" x14ac:dyDescent="0.25">
      <c r="AN6420" s="106" t="s">
        <v>1188</v>
      </c>
      <c r="AO6420" s="106" t="s">
        <v>1212</v>
      </c>
      <c r="AP6420" s="106"/>
      <c r="AQ6420" s="106" t="s">
        <v>1035</v>
      </c>
      <c r="AR6420" s="106" t="s">
        <v>1020</v>
      </c>
      <c r="AS6420" s="106">
        <v>46313</v>
      </c>
    </row>
    <row r="6421" spans="40:45" x14ac:dyDescent="0.25">
      <c r="AN6421" s="106" t="s">
        <v>1188</v>
      </c>
      <c r="AO6421" s="106" t="s">
        <v>1212</v>
      </c>
      <c r="AP6421" s="106"/>
      <c r="AQ6421" s="106" t="s">
        <v>1036</v>
      </c>
      <c r="AR6421" s="106" t="s">
        <v>1020</v>
      </c>
      <c r="AS6421" s="106">
        <v>98885</v>
      </c>
    </row>
    <row r="6422" spans="40:45" x14ac:dyDescent="0.25">
      <c r="AN6422" s="106" t="s">
        <v>1188</v>
      </c>
      <c r="AO6422" s="106" t="s">
        <v>1212</v>
      </c>
      <c r="AP6422" s="106"/>
      <c r="AQ6422" s="106" t="s">
        <v>1037</v>
      </c>
      <c r="AR6422" s="106" t="s">
        <v>1020</v>
      </c>
      <c r="AS6422" s="106">
        <v>13307</v>
      </c>
    </row>
    <row r="6423" spans="40:45" x14ac:dyDescent="0.25">
      <c r="AN6423" s="106" t="s">
        <v>1188</v>
      </c>
      <c r="AO6423" s="106" t="s">
        <v>1212</v>
      </c>
      <c r="AP6423" s="106"/>
      <c r="AQ6423" s="106" t="s">
        <v>1038</v>
      </c>
      <c r="AR6423" s="106" t="s">
        <v>1020</v>
      </c>
      <c r="AS6423" s="106">
        <v>75895</v>
      </c>
    </row>
    <row r="6424" spans="40:45" x14ac:dyDescent="0.25">
      <c r="AN6424" s="106" t="s">
        <v>1188</v>
      </c>
      <c r="AO6424" s="106"/>
      <c r="AP6424" s="106"/>
      <c r="AQ6424" s="106" t="s">
        <v>3</v>
      </c>
      <c r="AR6424" s="106" t="s">
        <v>1020</v>
      </c>
      <c r="AS6424" s="106">
        <v>601007</v>
      </c>
    </row>
    <row r="6425" spans="40:45" x14ac:dyDescent="0.25">
      <c r="AN6425" s="106" t="s">
        <v>1213</v>
      </c>
      <c r="AO6425" s="106" t="s">
        <v>1040</v>
      </c>
      <c r="AP6425" s="106"/>
      <c r="AQ6425" s="106" t="s">
        <v>1030</v>
      </c>
      <c r="AR6425" s="106" t="s">
        <v>1020</v>
      </c>
      <c r="AS6425" s="106">
        <v>17519</v>
      </c>
    </row>
    <row r="6426" spans="40:45" x14ac:dyDescent="0.25">
      <c r="AN6426" s="106" t="s">
        <v>1213</v>
      </c>
      <c r="AO6426" s="106" t="s">
        <v>1040</v>
      </c>
      <c r="AP6426" s="106"/>
      <c r="AQ6426" s="106" t="s">
        <v>1031</v>
      </c>
      <c r="AR6426" s="106" t="s">
        <v>1020</v>
      </c>
      <c r="AS6426" s="106">
        <v>83743</v>
      </c>
    </row>
    <row r="6427" spans="40:45" x14ac:dyDescent="0.25">
      <c r="AN6427" s="106" t="s">
        <v>1213</v>
      </c>
      <c r="AO6427" s="106" t="s">
        <v>1040</v>
      </c>
      <c r="AP6427" s="106"/>
      <c r="AQ6427" s="106" t="s">
        <v>1032</v>
      </c>
      <c r="AR6427" s="106" t="s">
        <v>1020</v>
      </c>
      <c r="AS6427" s="106">
        <v>59496</v>
      </c>
    </row>
    <row r="6428" spans="40:45" x14ac:dyDescent="0.25">
      <c r="AN6428" s="106" t="s">
        <v>1213</v>
      </c>
      <c r="AO6428" s="106" t="s">
        <v>1040</v>
      </c>
      <c r="AP6428" s="106"/>
      <c r="AQ6428" s="106" t="s">
        <v>1033</v>
      </c>
      <c r="AR6428" s="106" t="s">
        <v>1020</v>
      </c>
      <c r="AS6428" s="106">
        <v>69333</v>
      </c>
    </row>
    <row r="6429" spans="40:45" x14ac:dyDescent="0.25">
      <c r="AN6429" s="106" t="s">
        <v>1213</v>
      </c>
      <c r="AO6429" s="106" t="s">
        <v>1040</v>
      </c>
      <c r="AP6429" s="106"/>
      <c r="AQ6429" s="106" t="s">
        <v>1034</v>
      </c>
      <c r="AR6429" s="106" t="s">
        <v>1020</v>
      </c>
      <c r="AS6429" s="106">
        <v>13139</v>
      </c>
    </row>
    <row r="6430" spans="40:45" x14ac:dyDescent="0.25">
      <c r="AN6430" s="106" t="s">
        <v>1213</v>
      </c>
      <c r="AO6430" s="106" t="s">
        <v>1040</v>
      </c>
      <c r="AP6430" s="106"/>
      <c r="AQ6430" s="106" t="s">
        <v>1035</v>
      </c>
      <c r="AR6430" s="106" t="s">
        <v>1020</v>
      </c>
      <c r="AS6430" s="106">
        <v>38664</v>
      </c>
    </row>
    <row r="6431" spans="40:45" x14ac:dyDescent="0.25">
      <c r="AN6431" s="106" t="s">
        <v>1213</v>
      </c>
      <c r="AO6431" s="106" t="s">
        <v>1040</v>
      </c>
      <c r="AP6431" s="106"/>
      <c r="AQ6431" s="106" t="s">
        <v>1036</v>
      </c>
      <c r="AR6431" s="106" t="s">
        <v>1020</v>
      </c>
      <c r="AS6431" s="106">
        <v>3371</v>
      </c>
    </row>
    <row r="6432" spans="40:45" x14ac:dyDescent="0.25">
      <c r="AN6432" s="106" t="s">
        <v>1213</v>
      </c>
      <c r="AO6432" s="106" t="s">
        <v>1040</v>
      </c>
      <c r="AP6432" s="106"/>
      <c r="AQ6432" s="106" t="s">
        <v>1037</v>
      </c>
      <c r="AR6432" s="106" t="s">
        <v>1020</v>
      </c>
      <c r="AS6432" s="106">
        <v>11371</v>
      </c>
    </row>
    <row r="6433" spans="40:45" x14ac:dyDescent="0.25">
      <c r="AN6433" s="106" t="s">
        <v>1213</v>
      </c>
      <c r="AO6433" s="106" t="s">
        <v>1040</v>
      </c>
      <c r="AP6433" s="106"/>
      <c r="AQ6433" s="106" t="s">
        <v>1038</v>
      </c>
      <c r="AR6433" s="106" t="s">
        <v>1020</v>
      </c>
      <c r="AS6433" s="106">
        <v>136722</v>
      </c>
    </row>
    <row r="6434" spans="40:45" x14ac:dyDescent="0.25">
      <c r="AN6434" s="106" t="s">
        <v>1213</v>
      </c>
      <c r="AO6434" s="106"/>
      <c r="AP6434" s="106"/>
      <c r="AQ6434" s="106" t="s">
        <v>3</v>
      </c>
      <c r="AR6434" s="106" t="s">
        <v>1020</v>
      </c>
      <c r="AS6434" s="106">
        <v>433357</v>
      </c>
    </row>
    <row r="6435" spans="40:45" x14ac:dyDescent="0.25">
      <c r="AN6435" s="106" t="s">
        <v>1213</v>
      </c>
      <c r="AO6435" s="106" t="s">
        <v>1214</v>
      </c>
      <c r="AP6435" s="106"/>
      <c r="AQ6435" s="106" t="s">
        <v>1030</v>
      </c>
      <c r="AR6435" s="106" t="s">
        <v>1020</v>
      </c>
      <c r="AS6435" s="106">
        <v>11392</v>
      </c>
    </row>
    <row r="6436" spans="40:45" x14ac:dyDescent="0.25">
      <c r="AN6436" s="106" t="s">
        <v>1213</v>
      </c>
      <c r="AO6436" s="106" t="s">
        <v>1214</v>
      </c>
      <c r="AP6436" s="106"/>
      <c r="AQ6436" s="106" t="s">
        <v>1031</v>
      </c>
      <c r="AR6436" s="106" t="s">
        <v>1020</v>
      </c>
      <c r="AS6436" s="106">
        <v>25618</v>
      </c>
    </row>
    <row r="6437" spans="40:45" x14ac:dyDescent="0.25">
      <c r="AN6437" s="106" t="s">
        <v>1213</v>
      </c>
      <c r="AO6437" s="106" t="s">
        <v>1214</v>
      </c>
      <c r="AP6437" s="106"/>
      <c r="AQ6437" s="106" t="s">
        <v>1032</v>
      </c>
      <c r="AR6437" s="106" t="s">
        <v>1020</v>
      </c>
      <c r="AS6437" s="106">
        <v>31876</v>
      </c>
    </row>
    <row r="6438" spans="40:45" x14ac:dyDescent="0.25">
      <c r="AN6438" s="106" t="s">
        <v>1213</v>
      </c>
      <c r="AO6438" s="106" t="s">
        <v>1214</v>
      </c>
      <c r="AP6438" s="106"/>
      <c r="AQ6438" s="106" t="s">
        <v>1033</v>
      </c>
      <c r="AR6438" s="106" t="s">
        <v>1020</v>
      </c>
      <c r="AS6438" s="106">
        <v>24414</v>
      </c>
    </row>
    <row r="6439" spans="40:45" x14ac:dyDescent="0.25">
      <c r="AN6439" s="106" t="s">
        <v>1213</v>
      </c>
      <c r="AO6439" s="106" t="s">
        <v>1214</v>
      </c>
      <c r="AP6439" s="106"/>
      <c r="AQ6439" s="106" t="s">
        <v>1034</v>
      </c>
      <c r="AR6439" s="106" t="s">
        <v>1020</v>
      </c>
      <c r="AS6439" s="106">
        <v>403</v>
      </c>
    </row>
    <row r="6440" spans="40:45" x14ac:dyDescent="0.25">
      <c r="AN6440" s="106" t="s">
        <v>1213</v>
      </c>
      <c r="AO6440" s="106" t="s">
        <v>1214</v>
      </c>
      <c r="AP6440" s="106"/>
      <c r="AQ6440" s="106" t="s">
        <v>1035</v>
      </c>
      <c r="AR6440" s="106" t="s">
        <v>1020</v>
      </c>
      <c r="AS6440" s="106">
        <v>3681</v>
      </c>
    </row>
    <row r="6441" spans="40:45" x14ac:dyDescent="0.25">
      <c r="AN6441" s="106" t="s">
        <v>1213</v>
      </c>
      <c r="AO6441" s="106" t="s">
        <v>1214</v>
      </c>
      <c r="AP6441" s="106"/>
      <c r="AQ6441" s="106" t="s">
        <v>1036</v>
      </c>
      <c r="AR6441" s="106" t="s">
        <v>1020</v>
      </c>
      <c r="AS6441" s="106">
        <v>443</v>
      </c>
    </row>
    <row r="6442" spans="40:45" x14ac:dyDescent="0.25">
      <c r="AN6442" s="106" t="s">
        <v>1213</v>
      </c>
      <c r="AO6442" s="106" t="s">
        <v>1214</v>
      </c>
      <c r="AP6442" s="106"/>
      <c r="AQ6442" s="106" t="s">
        <v>1037</v>
      </c>
      <c r="AR6442" s="106" t="s">
        <v>1020</v>
      </c>
      <c r="AS6442" s="106">
        <v>1418</v>
      </c>
    </row>
    <row r="6443" spans="40:45" x14ac:dyDescent="0.25">
      <c r="AN6443" s="106" t="s">
        <v>1213</v>
      </c>
      <c r="AO6443" s="106" t="s">
        <v>1214</v>
      </c>
      <c r="AP6443" s="106"/>
      <c r="AQ6443" s="106" t="s">
        <v>1038</v>
      </c>
      <c r="AR6443" s="106" t="s">
        <v>1020</v>
      </c>
      <c r="AS6443" s="106">
        <v>3389</v>
      </c>
    </row>
    <row r="6444" spans="40:45" x14ac:dyDescent="0.25">
      <c r="AN6444" s="106" t="s">
        <v>1213</v>
      </c>
      <c r="AO6444" s="106"/>
      <c r="AP6444" s="106"/>
      <c r="AQ6444" s="106" t="s">
        <v>3</v>
      </c>
      <c r="AR6444" s="106" t="s">
        <v>1020</v>
      </c>
      <c r="AS6444" s="106">
        <v>102634</v>
      </c>
    </row>
    <row r="6445" spans="40:45" x14ac:dyDescent="0.25">
      <c r="AN6445" s="106" t="s">
        <v>1213</v>
      </c>
      <c r="AO6445" s="106" t="s">
        <v>1215</v>
      </c>
      <c r="AP6445" s="106"/>
      <c r="AQ6445" s="106" t="s">
        <v>1030</v>
      </c>
      <c r="AR6445" s="106" t="s">
        <v>1020</v>
      </c>
      <c r="AS6445" s="106">
        <v>1118</v>
      </c>
    </row>
    <row r="6446" spans="40:45" x14ac:dyDescent="0.25">
      <c r="AN6446" s="106" t="s">
        <v>1213</v>
      </c>
      <c r="AO6446" s="106" t="s">
        <v>1215</v>
      </c>
      <c r="AP6446" s="106"/>
      <c r="AQ6446" s="106" t="s">
        <v>1031</v>
      </c>
      <c r="AR6446" s="106" t="s">
        <v>1020</v>
      </c>
      <c r="AS6446" s="106">
        <v>15419</v>
      </c>
    </row>
    <row r="6447" spans="40:45" x14ac:dyDescent="0.25">
      <c r="AN6447" s="106" t="s">
        <v>1213</v>
      </c>
      <c r="AO6447" s="106" t="s">
        <v>1215</v>
      </c>
      <c r="AP6447" s="106"/>
      <c r="AQ6447" s="106" t="s">
        <v>1032</v>
      </c>
      <c r="AR6447" s="106" t="s">
        <v>1020</v>
      </c>
      <c r="AS6447" s="106">
        <v>7567</v>
      </c>
    </row>
    <row r="6448" spans="40:45" x14ac:dyDescent="0.25">
      <c r="AN6448" s="106" t="s">
        <v>1213</v>
      </c>
      <c r="AO6448" s="106" t="s">
        <v>1215</v>
      </c>
      <c r="AP6448" s="106"/>
      <c r="AQ6448" s="106" t="s">
        <v>1033</v>
      </c>
      <c r="AR6448" s="106" t="s">
        <v>1020</v>
      </c>
      <c r="AS6448" s="106">
        <v>6062</v>
      </c>
    </row>
    <row r="6449" spans="40:45" x14ac:dyDescent="0.25">
      <c r="AN6449" s="106" t="s">
        <v>1213</v>
      </c>
      <c r="AO6449" s="106" t="s">
        <v>1215</v>
      </c>
      <c r="AP6449" s="106"/>
      <c r="AQ6449" s="106" t="s">
        <v>1034</v>
      </c>
      <c r="AR6449" s="106" t="s">
        <v>1020</v>
      </c>
      <c r="AS6449" s="106">
        <v>4082</v>
      </c>
    </row>
    <row r="6450" spans="40:45" x14ac:dyDescent="0.25">
      <c r="AN6450" s="106" t="s">
        <v>1213</v>
      </c>
      <c r="AO6450" s="106" t="s">
        <v>1215</v>
      </c>
      <c r="AP6450" s="106"/>
      <c r="AQ6450" s="106" t="s">
        <v>1035</v>
      </c>
      <c r="AR6450" s="106" t="s">
        <v>1020</v>
      </c>
      <c r="AS6450" s="106">
        <v>8066</v>
      </c>
    </row>
    <row r="6451" spans="40:45" x14ac:dyDescent="0.25">
      <c r="AN6451" s="106" t="s">
        <v>1213</v>
      </c>
      <c r="AO6451" s="106" t="s">
        <v>1215</v>
      </c>
      <c r="AP6451" s="106"/>
      <c r="AQ6451" s="106" t="s">
        <v>1036</v>
      </c>
      <c r="AR6451" s="106" t="s">
        <v>1020</v>
      </c>
      <c r="AS6451" s="106">
        <v>722</v>
      </c>
    </row>
    <row r="6452" spans="40:45" x14ac:dyDescent="0.25">
      <c r="AN6452" s="106" t="s">
        <v>1213</v>
      </c>
      <c r="AO6452" s="106" t="s">
        <v>1215</v>
      </c>
      <c r="AP6452" s="106"/>
      <c r="AQ6452" s="106" t="s">
        <v>1037</v>
      </c>
      <c r="AR6452" s="106" t="s">
        <v>1020</v>
      </c>
      <c r="AS6452" s="106">
        <v>2310</v>
      </c>
    </row>
    <row r="6453" spans="40:45" x14ac:dyDescent="0.25">
      <c r="AN6453" s="106" t="s">
        <v>1213</v>
      </c>
      <c r="AO6453" s="106" t="s">
        <v>1215</v>
      </c>
      <c r="AP6453" s="106"/>
      <c r="AQ6453" s="106" t="s">
        <v>1038</v>
      </c>
      <c r="AR6453" s="106" t="s">
        <v>1020</v>
      </c>
      <c r="AS6453" s="106">
        <v>65813</v>
      </c>
    </row>
    <row r="6454" spans="40:45" x14ac:dyDescent="0.25">
      <c r="AN6454" s="106" t="s">
        <v>1213</v>
      </c>
      <c r="AO6454" s="106"/>
      <c r="AP6454" s="106"/>
      <c r="AQ6454" s="106" t="s">
        <v>3</v>
      </c>
      <c r="AR6454" s="106" t="s">
        <v>1020</v>
      </c>
      <c r="AS6454" s="106">
        <v>111160</v>
      </c>
    </row>
    <row r="6455" spans="40:45" x14ac:dyDescent="0.25">
      <c r="AN6455" s="106" t="s">
        <v>1213</v>
      </c>
      <c r="AO6455" s="106" t="s">
        <v>1216</v>
      </c>
      <c r="AP6455" s="106"/>
      <c r="AQ6455" s="106" t="s">
        <v>1030</v>
      </c>
      <c r="AR6455" s="106" t="s">
        <v>1020</v>
      </c>
      <c r="AS6455" s="106">
        <v>172</v>
      </c>
    </row>
    <row r="6456" spans="40:45" x14ac:dyDescent="0.25">
      <c r="AN6456" s="106" t="s">
        <v>1213</v>
      </c>
      <c r="AO6456" s="106" t="s">
        <v>1216</v>
      </c>
      <c r="AP6456" s="106"/>
      <c r="AQ6456" s="106" t="s">
        <v>1031</v>
      </c>
      <c r="AR6456" s="106" t="s">
        <v>1020</v>
      </c>
      <c r="AS6456" s="106">
        <v>7470</v>
      </c>
    </row>
    <row r="6457" spans="40:45" x14ac:dyDescent="0.25">
      <c r="AN6457" s="106" t="s">
        <v>1213</v>
      </c>
      <c r="AO6457" s="106" t="s">
        <v>1216</v>
      </c>
      <c r="AP6457" s="106"/>
      <c r="AQ6457" s="106" t="s">
        <v>1032</v>
      </c>
      <c r="AR6457" s="106" t="s">
        <v>1020</v>
      </c>
      <c r="AS6457" s="106">
        <v>3085</v>
      </c>
    </row>
    <row r="6458" spans="40:45" x14ac:dyDescent="0.25">
      <c r="AN6458" s="106" t="s">
        <v>1213</v>
      </c>
      <c r="AO6458" s="106" t="s">
        <v>1216</v>
      </c>
      <c r="AP6458" s="106"/>
      <c r="AQ6458" s="106" t="s">
        <v>1033</v>
      </c>
      <c r="AR6458" s="106" t="s">
        <v>1020</v>
      </c>
      <c r="AS6458" s="106">
        <v>7519</v>
      </c>
    </row>
    <row r="6459" spans="40:45" x14ac:dyDescent="0.25">
      <c r="AN6459" s="106" t="s">
        <v>1213</v>
      </c>
      <c r="AO6459" s="106" t="s">
        <v>1216</v>
      </c>
      <c r="AP6459" s="106"/>
      <c r="AQ6459" s="106" t="s">
        <v>1034</v>
      </c>
      <c r="AR6459" s="106" t="s">
        <v>1020</v>
      </c>
      <c r="AS6459" s="106">
        <v>1244</v>
      </c>
    </row>
    <row r="6460" spans="40:45" x14ac:dyDescent="0.25">
      <c r="AN6460" s="106" t="s">
        <v>1213</v>
      </c>
      <c r="AO6460" s="106" t="s">
        <v>1216</v>
      </c>
      <c r="AP6460" s="106"/>
      <c r="AQ6460" s="106" t="s">
        <v>1035</v>
      </c>
      <c r="AR6460" s="106" t="s">
        <v>1020</v>
      </c>
      <c r="AS6460" s="106">
        <v>2361</v>
      </c>
    </row>
    <row r="6461" spans="40:45" x14ac:dyDescent="0.25">
      <c r="AN6461" s="106" t="s">
        <v>1213</v>
      </c>
      <c r="AO6461" s="106" t="s">
        <v>1216</v>
      </c>
      <c r="AP6461" s="106"/>
      <c r="AQ6461" s="106" t="s">
        <v>1036</v>
      </c>
      <c r="AR6461" s="106" t="s">
        <v>1020</v>
      </c>
      <c r="AS6461" s="106">
        <v>765</v>
      </c>
    </row>
    <row r="6462" spans="40:45" x14ac:dyDescent="0.25">
      <c r="AN6462" s="106" t="s">
        <v>1213</v>
      </c>
      <c r="AO6462" s="106" t="s">
        <v>1216</v>
      </c>
      <c r="AP6462" s="106"/>
      <c r="AQ6462" s="106" t="s">
        <v>1037</v>
      </c>
      <c r="AR6462" s="106" t="s">
        <v>1020</v>
      </c>
      <c r="AS6462" s="106">
        <v>940</v>
      </c>
    </row>
    <row r="6463" spans="40:45" x14ac:dyDescent="0.25">
      <c r="AN6463" s="106" t="s">
        <v>1213</v>
      </c>
      <c r="AO6463" s="106" t="s">
        <v>1216</v>
      </c>
      <c r="AP6463" s="106"/>
      <c r="AQ6463" s="106" t="s">
        <v>1038</v>
      </c>
      <c r="AR6463" s="106" t="s">
        <v>1020</v>
      </c>
      <c r="AS6463" s="106">
        <v>13214</v>
      </c>
    </row>
    <row r="6464" spans="40:45" x14ac:dyDescent="0.25">
      <c r="AN6464" s="106" t="s">
        <v>1213</v>
      </c>
      <c r="AO6464" s="106"/>
      <c r="AP6464" s="106"/>
      <c r="AQ6464" s="106" t="s">
        <v>3</v>
      </c>
      <c r="AR6464" s="106" t="s">
        <v>1020</v>
      </c>
      <c r="AS6464" s="106">
        <v>36769</v>
      </c>
    </row>
    <row r="6465" spans="40:45" x14ac:dyDescent="0.25">
      <c r="AN6465" s="106" t="s">
        <v>1213</v>
      </c>
      <c r="AO6465" s="106" t="s">
        <v>1217</v>
      </c>
      <c r="AP6465" s="106"/>
      <c r="AQ6465" s="106" t="s">
        <v>1030</v>
      </c>
      <c r="AR6465" s="106" t="s">
        <v>1020</v>
      </c>
      <c r="AS6465" s="106">
        <v>1864</v>
      </c>
    </row>
    <row r="6466" spans="40:45" x14ac:dyDescent="0.25">
      <c r="AN6466" s="106" t="s">
        <v>1213</v>
      </c>
      <c r="AO6466" s="106" t="s">
        <v>1217</v>
      </c>
      <c r="AP6466" s="106"/>
      <c r="AQ6466" s="106" t="s">
        <v>1031</v>
      </c>
      <c r="AR6466" s="106" t="s">
        <v>1020</v>
      </c>
      <c r="AS6466" s="106">
        <v>9261</v>
      </c>
    </row>
    <row r="6467" spans="40:45" x14ac:dyDescent="0.25">
      <c r="AN6467" s="106" t="s">
        <v>1213</v>
      </c>
      <c r="AO6467" s="106" t="s">
        <v>1217</v>
      </c>
      <c r="AP6467" s="106"/>
      <c r="AQ6467" s="106" t="s">
        <v>1032</v>
      </c>
      <c r="AR6467" s="106" t="s">
        <v>1020</v>
      </c>
      <c r="AS6467" s="106">
        <v>3049</v>
      </c>
    </row>
    <row r="6468" spans="40:45" x14ac:dyDescent="0.25">
      <c r="AN6468" s="106" t="s">
        <v>1213</v>
      </c>
      <c r="AO6468" s="106" t="s">
        <v>1217</v>
      </c>
      <c r="AP6468" s="106"/>
      <c r="AQ6468" s="106" t="s">
        <v>1033</v>
      </c>
      <c r="AR6468" s="106" t="s">
        <v>1020</v>
      </c>
      <c r="AS6468" s="106">
        <v>1897</v>
      </c>
    </row>
    <row r="6469" spans="40:45" x14ac:dyDescent="0.25">
      <c r="AN6469" s="106" t="s">
        <v>1213</v>
      </c>
      <c r="AO6469" s="106" t="s">
        <v>1217</v>
      </c>
      <c r="AP6469" s="106"/>
      <c r="AQ6469" s="106" t="s">
        <v>1034</v>
      </c>
      <c r="AR6469" s="106" t="s">
        <v>1020</v>
      </c>
      <c r="AS6469" s="106">
        <v>1325</v>
      </c>
    </row>
    <row r="6470" spans="40:45" x14ac:dyDescent="0.25">
      <c r="AN6470" s="106" t="s">
        <v>1213</v>
      </c>
      <c r="AO6470" s="106" t="s">
        <v>1217</v>
      </c>
      <c r="AP6470" s="106"/>
      <c r="AQ6470" s="106" t="s">
        <v>1035</v>
      </c>
      <c r="AR6470" s="106" t="s">
        <v>1020</v>
      </c>
      <c r="AS6470" s="106">
        <v>3609</v>
      </c>
    </row>
    <row r="6471" spans="40:45" x14ac:dyDescent="0.25">
      <c r="AN6471" s="106" t="s">
        <v>1213</v>
      </c>
      <c r="AO6471" s="106" t="s">
        <v>1217</v>
      </c>
      <c r="AP6471" s="106"/>
      <c r="AQ6471" s="106" t="s">
        <v>1036</v>
      </c>
      <c r="AR6471" s="106" t="s">
        <v>1020</v>
      </c>
      <c r="AS6471" s="106">
        <v>323</v>
      </c>
    </row>
    <row r="6472" spans="40:45" x14ac:dyDescent="0.25">
      <c r="AN6472" s="106" t="s">
        <v>1213</v>
      </c>
      <c r="AO6472" s="106" t="s">
        <v>1217</v>
      </c>
      <c r="AP6472" s="106"/>
      <c r="AQ6472" s="106" t="s">
        <v>1037</v>
      </c>
      <c r="AR6472" s="106" t="s">
        <v>1020</v>
      </c>
      <c r="AS6472" s="106">
        <v>714</v>
      </c>
    </row>
    <row r="6473" spans="40:45" x14ac:dyDescent="0.25">
      <c r="AN6473" s="106" t="s">
        <v>1213</v>
      </c>
      <c r="AO6473" s="106" t="s">
        <v>1217</v>
      </c>
      <c r="AP6473" s="106"/>
      <c r="AQ6473" s="106" t="s">
        <v>1038</v>
      </c>
      <c r="AR6473" s="106" t="s">
        <v>1020</v>
      </c>
      <c r="AS6473" s="106">
        <v>17779</v>
      </c>
    </row>
    <row r="6474" spans="40:45" x14ac:dyDescent="0.25">
      <c r="AN6474" s="106" t="s">
        <v>1213</v>
      </c>
      <c r="AO6474" s="106"/>
      <c r="AP6474" s="106"/>
      <c r="AQ6474" s="106" t="s">
        <v>3</v>
      </c>
      <c r="AR6474" s="106" t="s">
        <v>1020</v>
      </c>
      <c r="AS6474" s="106">
        <v>39821</v>
      </c>
    </row>
    <row r="6475" spans="40:45" x14ac:dyDescent="0.25">
      <c r="AN6475" s="106" t="s">
        <v>1213</v>
      </c>
      <c r="AO6475" s="106" t="s">
        <v>1218</v>
      </c>
      <c r="AP6475" s="106"/>
      <c r="AQ6475" s="106" t="s">
        <v>1030</v>
      </c>
      <c r="AR6475" s="106" t="s">
        <v>1020</v>
      </c>
      <c r="AS6475" s="106">
        <v>302</v>
      </c>
    </row>
    <row r="6476" spans="40:45" x14ac:dyDescent="0.25">
      <c r="AN6476" s="106" t="s">
        <v>1213</v>
      </c>
      <c r="AO6476" s="106" t="s">
        <v>1218</v>
      </c>
      <c r="AP6476" s="106"/>
      <c r="AQ6476" s="106" t="s">
        <v>1031</v>
      </c>
      <c r="AR6476" s="106" t="s">
        <v>1020</v>
      </c>
      <c r="AS6476" s="106">
        <v>4315</v>
      </c>
    </row>
    <row r="6477" spans="40:45" x14ac:dyDescent="0.25">
      <c r="AN6477" s="106" t="s">
        <v>1213</v>
      </c>
      <c r="AO6477" s="106" t="s">
        <v>1218</v>
      </c>
      <c r="AP6477" s="106"/>
      <c r="AQ6477" s="106" t="s">
        <v>1032</v>
      </c>
      <c r="AR6477" s="106" t="s">
        <v>1020</v>
      </c>
      <c r="AS6477" s="106">
        <v>1010</v>
      </c>
    </row>
    <row r="6478" spans="40:45" x14ac:dyDescent="0.25">
      <c r="AN6478" s="106" t="s">
        <v>1213</v>
      </c>
      <c r="AO6478" s="106" t="s">
        <v>1218</v>
      </c>
      <c r="AP6478" s="106"/>
      <c r="AQ6478" s="106" t="s">
        <v>1033</v>
      </c>
      <c r="AR6478" s="106" t="s">
        <v>1020</v>
      </c>
      <c r="AS6478" s="106">
        <v>3720</v>
      </c>
    </row>
    <row r="6479" spans="40:45" x14ac:dyDescent="0.25">
      <c r="AN6479" s="106" t="s">
        <v>1213</v>
      </c>
      <c r="AO6479" s="106" t="s">
        <v>1218</v>
      </c>
      <c r="AP6479" s="106"/>
      <c r="AQ6479" s="106" t="s">
        <v>1034</v>
      </c>
      <c r="AR6479" s="106" t="s">
        <v>1020</v>
      </c>
      <c r="AS6479" s="106">
        <v>1798</v>
      </c>
    </row>
    <row r="6480" spans="40:45" x14ac:dyDescent="0.25">
      <c r="AN6480" s="106" t="s">
        <v>1213</v>
      </c>
      <c r="AO6480" s="106" t="s">
        <v>1218</v>
      </c>
      <c r="AP6480" s="106"/>
      <c r="AQ6480" s="106" t="s">
        <v>1035</v>
      </c>
      <c r="AR6480" s="106" t="s">
        <v>1020</v>
      </c>
      <c r="AS6480" s="106">
        <v>1713</v>
      </c>
    </row>
    <row r="6481" spans="40:45" x14ac:dyDescent="0.25">
      <c r="AN6481" s="106" t="s">
        <v>1213</v>
      </c>
      <c r="AO6481" s="106" t="s">
        <v>1218</v>
      </c>
      <c r="AP6481" s="106"/>
      <c r="AQ6481" s="106" t="s">
        <v>1036</v>
      </c>
      <c r="AR6481" s="106" t="s">
        <v>1020</v>
      </c>
      <c r="AS6481" s="106">
        <v>92</v>
      </c>
    </row>
    <row r="6482" spans="40:45" x14ac:dyDescent="0.25">
      <c r="AN6482" s="106" t="s">
        <v>1213</v>
      </c>
      <c r="AO6482" s="106" t="s">
        <v>1218</v>
      </c>
      <c r="AP6482" s="106"/>
      <c r="AQ6482" s="106" t="s">
        <v>1037</v>
      </c>
      <c r="AR6482" s="106" t="s">
        <v>1020</v>
      </c>
      <c r="AS6482" s="106">
        <v>985</v>
      </c>
    </row>
    <row r="6483" spans="40:45" x14ac:dyDescent="0.25">
      <c r="AN6483" s="106" t="s">
        <v>1213</v>
      </c>
      <c r="AO6483" s="106" t="s">
        <v>1218</v>
      </c>
      <c r="AP6483" s="106"/>
      <c r="AQ6483" s="106" t="s">
        <v>1038</v>
      </c>
      <c r="AR6483" s="106" t="s">
        <v>1020</v>
      </c>
      <c r="AS6483" s="106">
        <v>5276</v>
      </c>
    </row>
    <row r="6484" spans="40:45" x14ac:dyDescent="0.25">
      <c r="AN6484" s="106" t="s">
        <v>1213</v>
      </c>
      <c r="AO6484" s="106"/>
      <c r="AP6484" s="106"/>
      <c r="AQ6484" s="106" t="s">
        <v>3</v>
      </c>
      <c r="AR6484" s="106" t="s">
        <v>1020</v>
      </c>
      <c r="AS6484" s="106">
        <v>19212</v>
      </c>
    </row>
    <row r="6485" spans="40:45" x14ac:dyDescent="0.25">
      <c r="AN6485" s="106" t="s">
        <v>1213</v>
      </c>
      <c r="AO6485" s="106" t="s">
        <v>1219</v>
      </c>
      <c r="AP6485" s="106"/>
      <c r="AQ6485" s="106" t="s">
        <v>1030</v>
      </c>
      <c r="AR6485" s="106" t="s">
        <v>1020</v>
      </c>
      <c r="AS6485" s="106">
        <v>2670</v>
      </c>
    </row>
    <row r="6486" spans="40:45" x14ac:dyDescent="0.25">
      <c r="AN6486" s="106" t="s">
        <v>1213</v>
      </c>
      <c r="AO6486" s="106" t="s">
        <v>1219</v>
      </c>
      <c r="AP6486" s="106"/>
      <c r="AQ6486" s="106" t="s">
        <v>1031</v>
      </c>
      <c r="AR6486" s="106" t="s">
        <v>1020</v>
      </c>
      <c r="AS6486" s="106">
        <v>21661</v>
      </c>
    </row>
    <row r="6487" spans="40:45" x14ac:dyDescent="0.25">
      <c r="AN6487" s="106" t="s">
        <v>1213</v>
      </c>
      <c r="AO6487" s="106" t="s">
        <v>1219</v>
      </c>
      <c r="AP6487" s="106"/>
      <c r="AQ6487" s="106" t="s">
        <v>1032</v>
      </c>
      <c r="AR6487" s="106" t="s">
        <v>1020</v>
      </c>
      <c r="AS6487" s="106">
        <v>12908</v>
      </c>
    </row>
    <row r="6488" spans="40:45" x14ac:dyDescent="0.25">
      <c r="AN6488" s="106" t="s">
        <v>1213</v>
      </c>
      <c r="AO6488" s="106" t="s">
        <v>1219</v>
      </c>
      <c r="AP6488" s="106"/>
      <c r="AQ6488" s="106" t="s">
        <v>1033</v>
      </c>
      <c r="AR6488" s="106" t="s">
        <v>1020</v>
      </c>
      <c r="AS6488" s="106">
        <v>25722</v>
      </c>
    </row>
    <row r="6489" spans="40:45" x14ac:dyDescent="0.25">
      <c r="AN6489" s="106" t="s">
        <v>1213</v>
      </c>
      <c r="AO6489" s="106" t="s">
        <v>1219</v>
      </c>
      <c r="AP6489" s="106"/>
      <c r="AQ6489" s="106" t="s">
        <v>1034</v>
      </c>
      <c r="AR6489" s="106" t="s">
        <v>1020</v>
      </c>
      <c r="AS6489" s="106">
        <v>4288</v>
      </c>
    </row>
    <row r="6490" spans="40:45" x14ac:dyDescent="0.25">
      <c r="AN6490" s="106" t="s">
        <v>1213</v>
      </c>
      <c r="AO6490" s="106" t="s">
        <v>1219</v>
      </c>
      <c r="AP6490" s="106"/>
      <c r="AQ6490" s="106" t="s">
        <v>1035</v>
      </c>
      <c r="AR6490" s="106" t="s">
        <v>1020</v>
      </c>
      <c r="AS6490" s="106">
        <v>19234</v>
      </c>
    </row>
    <row r="6491" spans="40:45" x14ac:dyDescent="0.25">
      <c r="AN6491" s="106" t="s">
        <v>1213</v>
      </c>
      <c r="AO6491" s="106" t="s">
        <v>1219</v>
      </c>
      <c r="AP6491" s="106"/>
      <c r="AQ6491" s="106" t="s">
        <v>1036</v>
      </c>
      <c r="AR6491" s="106" t="s">
        <v>1020</v>
      </c>
      <c r="AS6491" s="106">
        <v>1025</v>
      </c>
    </row>
    <row r="6492" spans="40:45" x14ac:dyDescent="0.25">
      <c r="AN6492" s="106" t="s">
        <v>1213</v>
      </c>
      <c r="AO6492" s="106" t="s">
        <v>1219</v>
      </c>
      <c r="AP6492" s="106"/>
      <c r="AQ6492" s="106" t="s">
        <v>1037</v>
      </c>
      <c r="AR6492" s="106" t="s">
        <v>1020</v>
      </c>
      <c r="AS6492" s="106">
        <v>5003</v>
      </c>
    </row>
    <row r="6493" spans="40:45" x14ac:dyDescent="0.25">
      <c r="AN6493" s="106" t="s">
        <v>1213</v>
      </c>
      <c r="AO6493" s="106" t="s">
        <v>1219</v>
      </c>
      <c r="AP6493" s="106"/>
      <c r="AQ6493" s="106" t="s">
        <v>1038</v>
      </c>
      <c r="AR6493" s="106" t="s">
        <v>1020</v>
      </c>
      <c r="AS6493" s="106">
        <v>31250</v>
      </c>
    </row>
    <row r="6494" spans="40:45" x14ac:dyDescent="0.25">
      <c r="AN6494" s="106" t="s">
        <v>1213</v>
      </c>
      <c r="AO6494" s="106"/>
      <c r="AP6494" s="106"/>
      <c r="AQ6494" s="106" t="s">
        <v>3</v>
      </c>
      <c r="AR6494" s="106" t="s">
        <v>1020</v>
      </c>
      <c r="AS6494" s="106">
        <v>123761</v>
      </c>
    </row>
    <row r="6495" spans="40:45" x14ac:dyDescent="0.25">
      <c r="AN6495" s="106" t="s">
        <v>1191</v>
      </c>
      <c r="AO6495" s="106" t="s">
        <v>1040</v>
      </c>
      <c r="AP6495" s="106"/>
      <c r="AQ6495" s="106" t="s">
        <v>1030</v>
      </c>
      <c r="AR6495" s="106" t="s">
        <v>1020</v>
      </c>
      <c r="AS6495" s="106">
        <v>28398741</v>
      </c>
    </row>
    <row r="6496" spans="40:45" x14ac:dyDescent="0.25">
      <c r="AN6496" s="106" t="s">
        <v>1191</v>
      </c>
      <c r="AO6496" s="106" t="s">
        <v>1040</v>
      </c>
      <c r="AP6496" s="106"/>
      <c r="AQ6496" s="106" t="s">
        <v>1031</v>
      </c>
      <c r="AR6496" s="106" t="s">
        <v>1020</v>
      </c>
      <c r="AS6496" s="106">
        <v>7570522</v>
      </c>
    </row>
    <row r="6497" spans="40:45" x14ac:dyDescent="0.25">
      <c r="AN6497" s="106" t="s">
        <v>1191</v>
      </c>
      <c r="AO6497" s="106" t="s">
        <v>1040</v>
      </c>
      <c r="AP6497" s="106"/>
      <c r="AQ6497" s="106" t="s">
        <v>1032</v>
      </c>
      <c r="AR6497" s="106" t="s">
        <v>1020</v>
      </c>
      <c r="AS6497" s="106">
        <v>802008</v>
      </c>
    </row>
    <row r="6498" spans="40:45" x14ac:dyDescent="0.25">
      <c r="AN6498" s="106" t="s">
        <v>1191</v>
      </c>
      <c r="AO6498" s="106" t="s">
        <v>1040</v>
      </c>
      <c r="AP6498" s="106"/>
      <c r="AQ6498" s="106" t="s">
        <v>1033</v>
      </c>
      <c r="AR6498" s="106" t="s">
        <v>1020</v>
      </c>
      <c r="AS6498" s="106">
        <v>25987217</v>
      </c>
    </row>
    <row r="6499" spans="40:45" x14ac:dyDescent="0.25">
      <c r="AN6499" s="106" t="s">
        <v>1191</v>
      </c>
      <c r="AO6499" s="106" t="s">
        <v>1040</v>
      </c>
      <c r="AP6499" s="106"/>
      <c r="AQ6499" s="106" t="s">
        <v>1034</v>
      </c>
      <c r="AR6499" s="106" t="s">
        <v>1020</v>
      </c>
      <c r="AS6499" s="106">
        <v>3599693</v>
      </c>
    </row>
    <row r="6500" spans="40:45" x14ac:dyDescent="0.25">
      <c r="AN6500" s="106" t="s">
        <v>1191</v>
      </c>
      <c r="AO6500" s="106" t="s">
        <v>1040</v>
      </c>
      <c r="AP6500" s="106"/>
      <c r="AQ6500" s="106" t="s">
        <v>1035</v>
      </c>
      <c r="AR6500" s="106" t="s">
        <v>1020</v>
      </c>
      <c r="AS6500" s="106">
        <v>32496051</v>
      </c>
    </row>
    <row r="6501" spans="40:45" x14ac:dyDescent="0.25">
      <c r="AN6501" s="106" t="s">
        <v>1191</v>
      </c>
      <c r="AO6501" s="106" t="s">
        <v>1040</v>
      </c>
      <c r="AP6501" s="106"/>
      <c r="AQ6501" s="106" t="s">
        <v>1036</v>
      </c>
      <c r="AR6501" s="106" t="s">
        <v>1020</v>
      </c>
      <c r="AS6501" s="106">
        <v>14770311</v>
      </c>
    </row>
    <row r="6502" spans="40:45" x14ac:dyDescent="0.25">
      <c r="AN6502" s="106" t="s">
        <v>1191</v>
      </c>
      <c r="AO6502" s="106" t="s">
        <v>1040</v>
      </c>
      <c r="AP6502" s="106"/>
      <c r="AQ6502" s="106" t="s">
        <v>1037</v>
      </c>
      <c r="AR6502" s="106" t="s">
        <v>1020</v>
      </c>
      <c r="AS6502" s="106">
        <v>19400037</v>
      </c>
    </row>
    <row r="6503" spans="40:45" x14ac:dyDescent="0.25">
      <c r="AN6503" s="106" t="s">
        <v>1191</v>
      </c>
      <c r="AO6503" s="106" t="s">
        <v>1040</v>
      </c>
      <c r="AP6503" s="106"/>
      <c r="AQ6503" s="106" t="s">
        <v>1038</v>
      </c>
      <c r="AR6503" s="106" t="s">
        <v>1020</v>
      </c>
      <c r="AS6503" s="106">
        <v>1520443</v>
      </c>
    </row>
    <row r="6504" spans="40:45" x14ac:dyDescent="0.25">
      <c r="AN6504" s="106" t="s">
        <v>1191</v>
      </c>
      <c r="AO6504" s="106"/>
      <c r="AP6504" s="106"/>
      <c r="AQ6504" s="106" t="s">
        <v>3</v>
      </c>
      <c r="AR6504" s="106" t="s">
        <v>1020</v>
      </c>
      <c r="AS6504" s="106">
        <v>134545022</v>
      </c>
    </row>
    <row r="6505" spans="40:45" x14ac:dyDescent="0.25">
      <c r="AN6505" s="106" t="s">
        <v>1191</v>
      </c>
      <c r="AO6505" s="106" t="s">
        <v>1220</v>
      </c>
      <c r="AP6505" s="106"/>
      <c r="AQ6505" s="106" t="s">
        <v>1030</v>
      </c>
      <c r="AR6505" s="106" t="s">
        <v>1020</v>
      </c>
      <c r="AS6505" s="106">
        <v>572736</v>
      </c>
    </row>
    <row r="6506" spans="40:45" x14ac:dyDescent="0.25">
      <c r="AN6506" s="106" t="s">
        <v>1191</v>
      </c>
      <c r="AO6506" s="106" t="s">
        <v>1220</v>
      </c>
      <c r="AP6506" s="106"/>
      <c r="AQ6506" s="106" t="s">
        <v>1031</v>
      </c>
      <c r="AR6506" s="106" t="s">
        <v>1020</v>
      </c>
      <c r="AS6506" s="106">
        <v>20</v>
      </c>
    </row>
    <row r="6507" spans="40:45" x14ac:dyDescent="0.25">
      <c r="AN6507" s="106" t="s">
        <v>1191</v>
      </c>
      <c r="AO6507" s="106" t="s">
        <v>1220</v>
      </c>
      <c r="AP6507" s="106"/>
      <c r="AQ6507" s="106" t="s">
        <v>1033</v>
      </c>
      <c r="AR6507" s="106" t="s">
        <v>1020</v>
      </c>
      <c r="AS6507" s="106">
        <v>396211</v>
      </c>
    </row>
    <row r="6508" spans="40:45" x14ac:dyDescent="0.25">
      <c r="AN6508" s="106" t="s">
        <v>1191</v>
      </c>
      <c r="AO6508" s="106" t="s">
        <v>1220</v>
      </c>
      <c r="AP6508" s="106"/>
      <c r="AQ6508" s="106" t="s">
        <v>1034</v>
      </c>
      <c r="AR6508" s="106" t="s">
        <v>1020</v>
      </c>
      <c r="AS6508" s="106">
        <v>917826</v>
      </c>
    </row>
    <row r="6509" spans="40:45" x14ac:dyDescent="0.25">
      <c r="AN6509" s="106" t="s">
        <v>1191</v>
      </c>
      <c r="AO6509" s="106" t="s">
        <v>1220</v>
      </c>
      <c r="AP6509" s="106"/>
      <c r="AQ6509" s="106" t="s">
        <v>1035</v>
      </c>
      <c r="AR6509" s="106" t="s">
        <v>1020</v>
      </c>
      <c r="AS6509" s="106">
        <v>3962190</v>
      </c>
    </row>
    <row r="6510" spans="40:45" x14ac:dyDescent="0.25">
      <c r="AN6510" s="106" t="s">
        <v>1191</v>
      </c>
      <c r="AO6510" s="106" t="s">
        <v>1220</v>
      </c>
      <c r="AP6510" s="106"/>
      <c r="AQ6510" s="106" t="s">
        <v>1036</v>
      </c>
      <c r="AR6510" s="106" t="s">
        <v>1020</v>
      </c>
      <c r="AS6510" s="106">
        <v>1059824</v>
      </c>
    </row>
    <row r="6511" spans="40:45" x14ac:dyDescent="0.25">
      <c r="AN6511" s="106" t="s">
        <v>1191</v>
      </c>
      <c r="AO6511" s="106" t="s">
        <v>1220</v>
      </c>
      <c r="AP6511" s="106"/>
      <c r="AQ6511" s="106" t="s">
        <v>1037</v>
      </c>
      <c r="AR6511" s="106" t="s">
        <v>1020</v>
      </c>
      <c r="AS6511" s="106">
        <v>600207</v>
      </c>
    </row>
    <row r="6512" spans="40:45" x14ac:dyDescent="0.25">
      <c r="AN6512" s="106" t="s">
        <v>1191</v>
      </c>
      <c r="AO6512" s="106" t="s">
        <v>1220</v>
      </c>
      <c r="AP6512" s="106"/>
      <c r="AQ6512" s="106" t="s">
        <v>1038</v>
      </c>
      <c r="AR6512" s="106" t="s">
        <v>1020</v>
      </c>
      <c r="AS6512" s="106">
        <v>261132</v>
      </c>
    </row>
    <row r="6513" spans="40:45" x14ac:dyDescent="0.25">
      <c r="AN6513" s="106" t="s">
        <v>1191</v>
      </c>
      <c r="AO6513" s="106"/>
      <c r="AP6513" s="106"/>
      <c r="AQ6513" s="106" t="s">
        <v>3</v>
      </c>
      <c r="AR6513" s="106" t="s">
        <v>1020</v>
      </c>
      <c r="AS6513" s="106">
        <v>7770147</v>
      </c>
    </row>
    <row r="6514" spans="40:45" x14ac:dyDescent="0.25">
      <c r="AN6514" s="106" t="s">
        <v>1191</v>
      </c>
      <c r="AO6514" s="106" t="s">
        <v>1221</v>
      </c>
      <c r="AP6514" s="106"/>
      <c r="AQ6514" s="106" t="s">
        <v>1030</v>
      </c>
      <c r="AR6514" s="106" t="s">
        <v>1020</v>
      </c>
      <c r="AS6514" s="106">
        <v>12034847</v>
      </c>
    </row>
    <row r="6515" spans="40:45" x14ac:dyDescent="0.25">
      <c r="AN6515" s="106" t="s">
        <v>1191</v>
      </c>
      <c r="AO6515" s="106" t="s">
        <v>1221</v>
      </c>
      <c r="AP6515" s="106"/>
      <c r="AQ6515" s="106" t="s">
        <v>1031</v>
      </c>
      <c r="AR6515" s="106" t="s">
        <v>1020</v>
      </c>
      <c r="AS6515" s="106">
        <v>5615806</v>
      </c>
    </row>
    <row r="6516" spans="40:45" x14ac:dyDescent="0.25">
      <c r="AN6516" s="106" t="s">
        <v>1191</v>
      </c>
      <c r="AO6516" s="106" t="s">
        <v>1221</v>
      </c>
      <c r="AP6516" s="106"/>
      <c r="AQ6516" s="106" t="s">
        <v>1032</v>
      </c>
      <c r="AR6516" s="106" t="s">
        <v>1020</v>
      </c>
      <c r="AS6516" s="106">
        <v>417</v>
      </c>
    </row>
    <row r="6517" spans="40:45" x14ac:dyDescent="0.25">
      <c r="AN6517" s="106" t="s">
        <v>1191</v>
      </c>
      <c r="AO6517" s="106" t="s">
        <v>1221</v>
      </c>
      <c r="AP6517" s="106"/>
      <c r="AQ6517" s="106" t="s">
        <v>1033</v>
      </c>
      <c r="AR6517" s="106" t="s">
        <v>1020</v>
      </c>
      <c r="AS6517" s="106">
        <v>3651180</v>
      </c>
    </row>
    <row r="6518" spans="40:45" x14ac:dyDescent="0.25">
      <c r="AN6518" s="106" t="s">
        <v>1191</v>
      </c>
      <c r="AO6518" s="106" t="s">
        <v>1221</v>
      </c>
      <c r="AP6518" s="106"/>
      <c r="AQ6518" s="106" t="s">
        <v>1034</v>
      </c>
      <c r="AR6518" s="106" t="s">
        <v>1020</v>
      </c>
      <c r="AS6518" s="106">
        <v>1456499</v>
      </c>
    </row>
    <row r="6519" spans="40:45" x14ac:dyDescent="0.25">
      <c r="AN6519" s="106" t="s">
        <v>1191</v>
      </c>
      <c r="AO6519" s="106" t="s">
        <v>1221</v>
      </c>
      <c r="AP6519" s="106"/>
      <c r="AQ6519" s="106" t="s">
        <v>1035</v>
      </c>
      <c r="AR6519" s="106" t="s">
        <v>1020</v>
      </c>
      <c r="AS6519" s="106">
        <v>14400743</v>
      </c>
    </row>
    <row r="6520" spans="40:45" x14ac:dyDescent="0.25">
      <c r="AN6520" s="106" t="s">
        <v>1191</v>
      </c>
      <c r="AO6520" s="106" t="s">
        <v>1221</v>
      </c>
      <c r="AP6520" s="106"/>
      <c r="AQ6520" s="106" t="s">
        <v>1036</v>
      </c>
      <c r="AR6520" s="106" t="s">
        <v>1020</v>
      </c>
      <c r="AS6520" s="106">
        <v>3150345</v>
      </c>
    </row>
    <row r="6521" spans="40:45" x14ac:dyDescent="0.25">
      <c r="AN6521" s="106" t="s">
        <v>1191</v>
      </c>
      <c r="AO6521" s="106" t="s">
        <v>1221</v>
      </c>
      <c r="AP6521" s="106"/>
      <c r="AQ6521" s="106" t="s">
        <v>1037</v>
      </c>
      <c r="AR6521" s="106" t="s">
        <v>1020</v>
      </c>
      <c r="AS6521" s="106">
        <v>5895272</v>
      </c>
    </row>
    <row r="6522" spans="40:45" x14ac:dyDescent="0.25">
      <c r="AN6522" s="106" t="s">
        <v>1191</v>
      </c>
      <c r="AO6522" s="106" t="s">
        <v>1221</v>
      </c>
      <c r="AP6522" s="106"/>
      <c r="AQ6522" s="106" t="s">
        <v>1038</v>
      </c>
      <c r="AR6522" s="106" t="s">
        <v>1020</v>
      </c>
      <c r="AS6522" s="106">
        <v>538187</v>
      </c>
    </row>
    <row r="6523" spans="40:45" x14ac:dyDescent="0.25">
      <c r="AN6523" s="106" t="s">
        <v>1191</v>
      </c>
      <c r="AO6523" s="106"/>
      <c r="AP6523" s="106"/>
      <c r="AQ6523" s="106" t="s">
        <v>3</v>
      </c>
      <c r="AR6523" s="106" t="s">
        <v>1020</v>
      </c>
      <c r="AS6523" s="106">
        <v>46743297</v>
      </c>
    </row>
    <row r="6524" spans="40:45" x14ac:dyDescent="0.25">
      <c r="AN6524" s="106" t="s">
        <v>1191</v>
      </c>
      <c r="AO6524" s="106" t="s">
        <v>1222</v>
      </c>
      <c r="AP6524" s="106"/>
      <c r="AQ6524" s="106" t="s">
        <v>1030</v>
      </c>
      <c r="AR6524" s="106" t="s">
        <v>1020</v>
      </c>
      <c r="AS6524" s="106">
        <v>15791157</v>
      </c>
    </row>
    <row r="6525" spans="40:45" x14ac:dyDescent="0.25">
      <c r="AN6525" s="106" t="s">
        <v>1191</v>
      </c>
      <c r="AO6525" s="106" t="s">
        <v>1222</v>
      </c>
      <c r="AP6525" s="106"/>
      <c r="AQ6525" s="106" t="s">
        <v>1031</v>
      </c>
      <c r="AR6525" s="106" t="s">
        <v>1020</v>
      </c>
      <c r="AS6525" s="106">
        <v>1954696</v>
      </c>
    </row>
    <row r="6526" spans="40:45" x14ac:dyDescent="0.25">
      <c r="AN6526" s="106" t="s">
        <v>1191</v>
      </c>
      <c r="AO6526" s="106" t="s">
        <v>1222</v>
      </c>
      <c r="AP6526" s="106"/>
      <c r="AQ6526" s="106" t="s">
        <v>1032</v>
      </c>
      <c r="AR6526" s="106" t="s">
        <v>1020</v>
      </c>
      <c r="AS6526" s="106">
        <v>801590</v>
      </c>
    </row>
    <row r="6527" spans="40:45" x14ac:dyDescent="0.25">
      <c r="AN6527" s="106" t="s">
        <v>1191</v>
      </c>
      <c r="AO6527" s="106" t="s">
        <v>1222</v>
      </c>
      <c r="AP6527" s="106"/>
      <c r="AQ6527" s="106" t="s">
        <v>1033</v>
      </c>
      <c r="AR6527" s="106" t="s">
        <v>1020</v>
      </c>
      <c r="AS6527" s="106">
        <v>21939826</v>
      </c>
    </row>
    <row r="6528" spans="40:45" x14ac:dyDescent="0.25">
      <c r="AN6528" s="106" t="s">
        <v>1191</v>
      </c>
      <c r="AO6528" s="106" t="s">
        <v>1222</v>
      </c>
      <c r="AP6528" s="106"/>
      <c r="AQ6528" s="106" t="s">
        <v>1034</v>
      </c>
      <c r="AR6528" s="106" t="s">
        <v>1020</v>
      </c>
      <c r="AS6528" s="106">
        <v>1225368</v>
      </c>
    </row>
    <row r="6529" spans="40:45" x14ac:dyDescent="0.25">
      <c r="AN6529" s="106" t="s">
        <v>1191</v>
      </c>
      <c r="AO6529" s="106" t="s">
        <v>1222</v>
      </c>
      <c r="AP6529" s="106"/>
      <c r="AQ6529" s="106" t="s">
        <v>1035</v>
      </c>
      <c r="AR6529" s="106" t="s">
        <v>1020</v>
      </c>
      <c r="AS6529" s="106">
        <v>14133117</v>
      </c>
    </row>
    <row r="6530" spans="40:45" x14ac:dyDescent="0.25">
      <c r="AN6530" s="106" t="s">
        <v>1191</v>
      </c>
      <c r="AO6530" s="106" t="s">
        <v>1222</v>
      </c>
      <c r="AP6530" s="106"/>
      <c r="AQ6530" s="106" t="s">
        <v>1036</v>
      </c>
      <c r="AR6530" s="106" t="s">
        <v>1020</v>
      </c>
      <c r="AS6530" s="106">
        <v>10560142</v>
      </c>
    </row>
    <row r="6531" spans="40:45" x14ac:dyDescent="0.25">
      <c r="AN6531" s="106" t="s">
        <v>1191</v>
      </c>
      <c r="AO6531" s="106" t="s">
        <v>1222</v>
      </c>
      <c r="AP6531" s="106"/>
      <c r="AQ6531" s="106" t="s">
        <v>1037</v>
      </c>
      <c r="AR6531" s="106" t="s">
        <v>1020</v>
      </c>
      <c r="AS6531" s="106">
        <v>12904558</v>
      </c>
    </row>
    <row r="6532" spans="40:45" x14ac:dyDescent="0.25">
      <c r="AN6532" s="106" t="s">
        <v>1191</v>
      </c>
      <c r="AO6532" s="106" t="s">
        <v>1222</v>
      </c>
      <c r="AP6532" s="106"/>
      <c r="AQ6532" s="106" t="s">
        <v>1038</v>
      </c>
      <c r="AR6532" s="106" t="s">
        <v>1020</v>
      </c>
      <c r="AS6532" s="106">
        <v>721124</v>
      </c>
    </row>
    <row r="6533" spans="40:45" x14ac:dyDescent="0.25">
      <c r="AN6533" s="106" t="s">
        <v>1191</v>
      </c>
      <c r="AO6533" s="106"/>
      <c r="AP6533" s="106"/>
      <c r="AQ6533" s="106" t="s">
        <v>3</v>
      </c>
      <c r="AR6533" s="106" t="s">
        <v>1020</v>
      </c>
      <c r="AS6533" s="106">
        <v>80031578</v>
      </c>
    </row>
    <row r="6534" spans="40:45" x14ac:dyDescent="0.25">
      <c r="AN6534" s="106" t="s">
        <v>1192</v>
      </c>
      <c r="AO6534" s="106" t="s">
        <v>1040</v>
      </c>
      <c r="AP6534" s="106"/>
      <c r="AQ6534" s="106" t="s">
        <v>1030</v>
      </c>
      <c r="AR6534" s="106" t="s">
        <v>1020</v>
      </c>
      <c r="AS6534" s="106">
        <v>466403</v>
      </c>
    </row>
    <row r="6535" spans="40:45" x14ac:dyDescent="0.25">
      <c r="AN6535" s="106" t="s">
        <v>1192</v>
      </c>
      <c r="AO6535" s="106" t="s">
        <v>1040</v>
      </c>
      <c r="AP6535" s="106"/>
      <c r="AQ6535" s="106" t="s">
        <v>1031</v>
      </c>
      <c r="AR6535" s="106" t="s">
        <v>1020</v>
      </c>
      <c r="AS6535" s="106">
        <v>26616</v>
      </c>
    </row>
    <row r="6536" spans="40:45" x14ac:dyDescent="0.25">
      <c r="AN6536" s="106" t="s">
        <v>1192</v>
      </c>
      <c r="AO6536" s="106" t="s">
        <v>1040</v>
      </c>
      <c r="AP6536" s="106"/>
      <c r="AQ6536" s="106" t="s">
        <v>1032</v>
      </c>
      <c r="AR6536" s="106" t="s">
        <v>1020</v>
      </c>
      <c r="AS6536" s="106">
        <v>159</v>
      </c>
    </row>
    <row r="6537" spans="40:45" x14ac:dyDescent="0.25">
      <c r="AN6537" s="106" t="s">
        <v>1192</v>
      </c>
      <c r="AO6537" s="106" t="s">
        <v>1040</v>
      </c>
      <c r="AP6537" s="106"/>
      <c r="AQ6537" s="106" t="s">
        <v>1033</v>
      </c>
      <c r="AR6537" s="106" t="s">
        <v>1020</v>
      </c>
      <c r="AS6537" s="106">
        <v>16225</v>
      </c>
    </row>
    <row r="6538" spans="40:45" x14ac:dyDescent="0.25">
      <c r="AN6538" s="106" t="s">
        <v>1192</v>
      </c>
      <c r="AO6538" s="106" t="s">
        <v>1040</v>
      </c>
      <c r="AP6538" s="106"/>
      <c r="AQ6538" s="106" t="s">
        <v>1034</v>
      </c>
      <c r="AR6538" s="106" t="s">
        <v>1020</v>
      </c>
      <c r="AS6538" s="106">
        <v>597022</v>
      </c>
    </row>
    <row r="6539" spans="40:45" x14ac:dyDescent="0.25">
      <c r="AN6539" s="106" t="s">
        <v>1192</v>
      </c>
      <c r="AO6539" s="106" t="s">
        <v>1040</v>
      </c>
      <c r="AP6539" s="106"/>
      <c r="AQ6539" s="106" t="s">
        <v>1035</v>
      </c>
      <c r="AR6539" s="106" t="s">
        <v>1020</v>
      </c>
      <c r="AS6539" s="106">
        <v>498163</v>
      </c>
    </row>
    <row r="6540" spans="40:45" x14ac:dyDescent="0.25">
      <c r="AN6540" s="106" t="s">
        <v>1192</v>
      </c>
      <c r="AO6540" s="106" t="s">
        <v>1040</v>
      </c>
      <c r="AP6540" s="106"/>
      <c r="AQ6540" s="106" t="s">
        <v>1036</v>
      </c>
      <c r="AR6540" s="106" t="s">
        <v>1020</v>
      </c>
      <c r="AS6540" s="106">
        <v>111654</v>
      </c>
    </row>
    <row r="6541" spans="40:45" x14ac:dyDescent="0.25">
      <c r="AN6541" s="106" t="s">
        <v>1192</v>
      </c>
      <c r="AO6541" s="106" t="s">
        <v>1040</v>
      </c>
      <c r="AP6541" s="106"/>
      <c r="AQ6541" s="106" t="s">
        <v>1037</v>
      </c>
      <c r="AR6541" s="106" t="s">
        <v>1020</v>
      </c>
      <c r="AS6541" s="106">
        <v>260302</v>
      </c>
    </row>
    <row r="6542" spans="40:45" x14ac:dyDescent="0.25">
      <c r="AN6542" s="106" t="s">
        <v>1192</v>
      </c>
      <c r="AO6542" s="106" t="s">
        <v>1040</v>
      </c>
      <c r="AP6542" s="106"/>
      <c r="AQ6542" s="106" t="s">
        <v>1038</v>
      </c>
      <c r="AR6542" s="106" t="s">
        <v>1020</v>
      </c>
      <c r="AS6542" s="106">
        <v>144999</v>
      </c>
    </row>
    <row r="6543" spans="40:45" x14ac:dyDescent="0.25">
      <c r="AN6543" s="106" t="s">
        <v>1192</v>
      </c>
      <c r="AO6543" s="106"/>
      <c r="AP6543" s="106"/>
      <c r="AQ6543" s="106" t="s">
        <v>3</v>
      </c>
      <c r="AR6543" s="106" t="s">
        <v>1020</v>
      </c>
      <c r="AS6543" s="106">
        <v>2121542</v>
      </c>
    </row>
    <row r="6544" spans="40:45" x14ac:dyDescent="0.25">
      <c r="AN6544" s="106" t="s">
        <v>1192</v>
      </c>
      <c r="AO6544" s="106" t="s">
        <v>1040</v>
      </c>
      <c r="AP6544" s="106"/>
      <c r="AQ6544" s="106" t="s">
        <v>1030</v>
      </c>
      <c r="AR6544" s="106" t="s">
        <v>1020</v>
      </c>
      <c r="AS6544" s="106">
        <v>184175</v>
      </c>
    </row>
    <row r="6545" spans="40:45" x14ac:dyDescent="0.25">
      <c r="AN6545" s="106" t="s">
        <v>1192</v>
      </c>
      <c r="AO6545" s="106" t="s">
        <v>1040</v>
      </c>
      <c r="AP6545" s="106"/>
      <c r="AQ6545" s="106" t="s">
        <v>1031</v>
      </c>
      <c r="AR6545" s="106" t="s">
        <v>1020</v>
      </c>
      <c r="AS6545" s="106">
        <v>618115</v>
      </c>
    </row>
    <row r="6546" spans="40:45" x14ac:dyDescent="0.25">
      <c r="AN6546" s="106" t="s">
        <v>1192</v>
      </c>
      <c r="AO6546" s="106" t="s">
        <v>1040</v>
      </c>
      <c r="AP6546" s="106"/>
      <c r="AQ6546" s="106" t="s">
        <v>1033</v>
      </c>
      <c r="AR6546" s="106" t="s">
        <v>1020</v>
      </c>
      <c r="AS6546" s="106">
        <v>409838</v>
      </c>
    </row>
    <row r="6547" spans="40:45" x14ac:dyDescent="0.25">
      <c r="AN6547" s="106" t="s">
        <v>1192</v>
      </c>
      <c r="AO6547" s="106" t="s">
        <v>1040</v>
      </c>
      <c r="AP6547" s="106"/>
      <c r="AQ6547" s="106" t="s">
        <v>1034</v>
      </c>
      <c r="AR6547" s="106" t="s">
        <v>1020</v>
      </c>
      <c r="AS6547" s="106">
        <v>109904</v>
      </c>
    </row>
    <row r="6548" spans="40:45" x14ac:dyDescent="0.25">
      <c r="AN6548" s="106" t="s">
        <v>1192</v>
      </c>
      <c r="AO6548" s="106" t="s">
        <v>1040</v>
      </c>
      <c r="AP6548" s="106"/>
      <c r="AQ6548" s="106" t="s">
        <v>1035</v>
      </c>
      <c r="AR6548" s="106" t="s">
        <v>1020</v>
      </c>
      <c r="AS6548" s="106">
        <v>173954</v>
      </c>
    </row>
    <row r="6549" spans="40:45" x14ac:dyDescent="0.25">
      <c r="AN6549" s="106" t="s">
        <v>1192</v>
      </c>
      <c r="AO6549" s="106" t="s">
        <v>1040</v>
      </c>
      <c r="AP6549" s="106"/>
      <c r="AQ6549" s="106" t="s">
        <v>1036</v>
      </c>
      <c r="AR6549" s="106" t="s">
        <v>1020</v>
      </c>
      <c r="AS6549" s="106">
        <v>448277</v>
      </c>
    </row>
    <row r="6550" spans="40:45" x14ac:dyDescent="0.25">
      <c r="AN6550" s="106" t="s">
        <v>1192</v>
      </c>
      <c r="AO6550" s="106" t="s">
        <v>1040</v>
      </c>
      <c r="AP6550" s="106"/>
      <c r="AQ6550" s="106" t="s">
        <v>1037</v>
      </c>
      <c r="AR6550" s="106" t="s">
        <v>1020</v>
      </c>
      <c r="AS6550" s="106">
        <v>478874</v>
      </c>
    </row>
    <row r="6551" spans="40:45" x14ac:dyDescent="0.25">
      <c r="AN6551" s="106" t="s">
        <v>1192</v>
      </c>
      <c r="AO6551" s="106" t="s">
        <v>1040</v>
      </c>
      <c r="AP6551" s="106"/>
      <c r="AQ6551" s="106" t="s">
        <v>1038</v>
      </c>
      <c r="AR6551" s="106" t="s">
        <v>1020</v>
      </c>
      <c r="AS6551" s="106">
        <v>4305</v>
      </c>
    </row>
    <row r="6552" spans="40:45" x14ac:dyDescent="0.25">
      <c r="AN6552" s="106" t="s">
        <v>1192</v>
      </c>
      <c r="AO6552" s="106"/>
      <c r="AP6552" s="106"/>
      <c r="AQ6552" s="106" t="s">
        <v>3</v>
      </c>
      <c r="AR6552" s="106" t="s">
        <v>1020</v>
      </c>
      <c r="AS6552" s="106">
        <v>2427442</v>
      </c>
    </row>
    <row r="6553" spans="40:45" x14ac:dyDescent="0.25">
      <c r="AN6553" s="106" t="s">
        <v>1192</v>
      </c>
      <c r="AO6553" s="106" t="s">
        <v>1040</v>
      </c>
      <c r="AP6553" s="106"/>
      <c r="AQ6553" s="106" t="s">
        <v>1030</v>
      </c>
      <c r="AR6553" s="106" t="s">
        <v>1020</v>
      </c>
      <c r="AS6553" s="106">
        <v>3631427</v>
      </c>
    </row>
    <row r="6554" spans="40:45" x14ac:dyDescent="0.25">
      <c r="AN6554" s="106" t="s">
        <v>1192</v>
      </c>
      <c r="AO6554" s="106" t="s">
        <v>1040</v>
      </c>
      <c r="AP6554" s="106"/>
      <c r="AQ6554" s="106" t="s">
        <v>1031</v>
      </c>
      <c r="AR6554" s="106" t="s">
        <v>1020</v>
      </c>
      <c r="AS6554" s="106">
        <v>640973</v>
      </c>
    </row>
    <row r="6555" spans="40:45" x14ac:dyDescent="0.25">
      <c r="AN6555" s="106" t="s">
        <v>1192</v>
      </c>
      <c r="AO6555" s="106" t="s">
        <v>1040</v>
      </c>
      <c r="AP6555" s="106"/>
      <c r="AQ6555" s="106" t="s">
        <v>1032</v>
      </c>
      <c r="AR6555" s="106" t="s">
        <v>1020</v>
      </c>
      <c r="AS6555" s="106">
        <v>46</v>
      </c>
    </row>
    <row r="6556" spans="40:45" x14ac:dyDescent="0.25">
      <c r="AN6556" s="106" t="s">
        <v>1192</v>
      </c>
      <c r="AO6556" s="106" t="s">
        <v>1040</v>
      </c>
      <c r="AP6556" s="106"/>
      <c r="AQ6556" s="106" t="s">
        <v>1033</v>
      </c>
      <c r="AR6556" s="106" t="s">
        <v>1020</v>
      </c>
      <c r="AS6556" s="106">
        <v>2567407</v>
      </c>
    </row>
    <row r="6557" spans="40:45" x14ac:dyDescent="0.25">
      <c r="AN6557" s="106" t="s">
        <v>1192</v>
      </c>
      <c r="AO6557" s="106" t="s">
        <v>1040</v>
      </c>
      <c r="AP6557" s="106"/>
      <c r="AQ6557" s="106" t="s">
        <v>1034</v>
      </c>
      <c r="AR6557" s="106" t="s">
        <v>1020</v>
      </c>
      <c r="AS6557" s="106">
        <v>1963415</v>
      </c>
    </row>
    <row r="6558" spans="40:45" x14ac:dyDescent="0.25">
      <c r="AN6558" s="106" t="s">
        <v>1192</v>
      </c>
      <c r="AO6558" s="106" t="s">
        <v>1040</v>
      </c>
      <c r="AP6558" s="106"/>
      <c r="AQ6558" s="106" t="s">
        <v>1035</v>
      </c>
      <c r="AR6558" s="106" t="s">
        <v>1020</v>
      </c>
      <c r="AS6558" s="106">
        <v>2296644</v>
      </c>
    </row>
    <row r="6559" spans="40:45" x14ac:dyDescent="0.25">
      <c r="AN6559" s="106" t="s">
        <v>1192</v>
      </c>
      <c r="AO6559" s="106" t="s">
        <v>1040</v>
      </c>
      <c r="AP6559" s="106"/>
      <c r="AQ6559" s="106" t="s">
        <v>1036</v>
      </c>
      <c r="AR6559" s="106" t="s">
        <v>1020</v>
      </c>
      <c r="AS6559" s="106">
        <v>4921761</v>
      </c>
    </row>
    <row r="6560" spans="40:45" x14ac:dyDescent="0.25">
      <c r="AN6560" s="106" t="s">
        <v>1192</v>
      </c>
      <c r="AO6560" s="106" t="s">
        <v>1040</v>
      </c>
      <c r="AP6560" s="106"/>
      <c r="AQ6560" s="106" t="s">
        <v>1037</v>
      </c>
      <c r="AR6560" s="106" t="s">
        <v>1020</v>
      </c>
      <c r="AS6560" s="106">
        <v>1833073</v>
      </c>
    </row>
    <row r="6561" spans="40:45" x14ac:dyDescent="0.25">
      <c r="AN6561" s="106" t="s">
        <v>1192</v>
      </c>
      <c r="AO6561" s="106" t="s">
        <v>1040</v>
      </c>
      <c r="AP6561" s="106"/>
      <c r="AQ6561" s="106" t="s">
        <v>1038</v>
      </c>
      <c r="AR6561" s="106" t="s">
        <v>1020</v>
      </c>
      <c r="AS6561" s="106">
        <v>575972</v>
      </c>
    </row>
    <row r="6562" spans="40:45" x14ac:dyDescent="0.25">
      <c r="AN6562" s="106" t="s">
        <v>1192</v>
      </c>
      <c r="AO6562" s="106"/>
      <c r="AP6562" s="106"/>
      <c r="AQ6562" s="106" t="s">
        <v>3</v>
      </c>
      <c r="AR6562" s="106" t="s">
        <v>1020</v>
      </c>
      <c r="AS6562" s="106">
        <v>18430718</v>
      </c>
    </row>
    <row r="6563" spans="40:45" x14ac:dyDescent="0.25">
      <c r="AN6563" s="106" t="s">
        <v>1192</v>
      </c>
      <c r="AO6563" s="106" t="s">
        <v>1220</v>
      </c>
      <c r="AP6563" s="106"/>
      <c r="AQ6563" s="106" t="s">
        <v>1030</v>
      </c>
      <c r="AR6563" s="106" t="s">
        <v>1020</v>
      </c>
      <c r="AS6563" s="106">
        <v>466403</v>
      </c>
    </row>
    <row r="6564" spans="40:45" x14ac:dyDescent="0.25">
      <c r="AN6564" s="106" t="s">
        <v>1192</v>
      </c>
      <c r="AO6564" s="106" t="s">
        <v>1220</v>
      </c>
      <c r="AP6564" s="106"/>
      <c r="AQ6564" s="106" t="s">
        <v>1031</v>
      </c>
      <c r="AR6564" s="106" t="s">
        <v>1020</v>
      </c>
      <c r="AS6564" s="106">
        <v>26616</v>
      </c>
    </row>
    <row r="6565" spans="40:45" x14ac:dyDescent="0.25">
      <c r="AN6565" s="106" t="s">
        <v>1192</v>
      </c>
      <c r="AO6565" s="106" t="s">
        <v>1220</v>
      </c>
      <c r="AP6565" s="106"/>
      <c r="AQ6565" s="106" t="s">
        <v>1032</v>
      </c>
      <c r="AR6565" s="106" t="s">
        <v>1020</v>
      </c>
      <c r="AS6565" s="106">
        <v>159</v>
      </c>
    </row>
    <row r="6566" spans="40:45" x14ac:dyDescent="0.25">
      <c r="AN6566" s="106" t="s">
        <v>1192</v>
      </c>
      <c r="AO6566" s="106" t="s">
        <v>1220</v>
      </c>
      <c r="AP6566" s="106"/>
      <c r="AQ6566" s="106" t="s">
        <v>1033</v>
      </c>
      <c r="AR6566" s="106" t="s">
        <v>1020</v>
      </c>
      <c r="AS6566" s="106">
        <v>16225</v>
      </c>
    </row>
    <row r="6567" spans="40:45" x14ac:dyDescent="0.25">
      <c r="AN6567" s="106" t="s">
        <v>1192</v>
      </c>
      <c r="AO6567" s="106" t="s">
        <v>1220</v>
      </c>
      <c r="AP6567" s="106"/>
      <c r="AQ6567" s="106" t="s">
        <v>1034</v>
      </c>
      <c r="AR6567" s="106" t="s">
        <v>1020</v>
      </c>
      <c r="AS6567" s="106">
        <v>597022</v>
      </c>
    </row>
    <row r="6568" spans="40:45" x14ac:dyDescent="0.25">
      <c r="AN6568" s="106" t="s">
        <v>1192</v>
      </c>
      <c r="AO6568" s="106" t="s">
        <v>1220</v>
      </c>
      <c r="AP6568" s="106"/>
      <c r="AQ6568" s="106" t="s">
        <v>1035</v>
      </c>
      <c r="AR6568" s="106" t="s">
        <v>1020</v>
      </c>
      <c r="AS6568" s="106">
        <v>498163</v>
      </c>
    </row>
    <row r="6569" spans="40:45" x14ac:dyDescent="0.25">
      <c r="AN6569" s="106" t="s">
        <v>1192</v>
      </c>
      <c r="AO6569" s="106" t="s">
        <v>1220</v>
      </c>
      <c r="AP6569" s="106"/>
      <c r="AQ6569" s="106" t="s">
        <v>1036</v>
      </c>
      <c r="AR6569" s="106" t="s">
        <v>1020</v>
      </c>
      <c r="AS6569" s="106">
        <v>111654</v>
      </c>
    </row>
    <row r="6570" spans="40:45" x14ac:dyDescent="0.25">
      <c r="AN6570" s="106" t="s">
        <v>1192</v>
      </c>
      <c r="AO6570" s="106" t="s">
        <v>1220</v>
      </c>
      <c r="AP6570" s="106"/>
      <c r="AQ6570" s="106" t="s">
        <v>1037</v>
      </c>
      <c r="AR6570" s="106" t="s">
        <v>1020</v>
      </c>
      <c r="AS6570" s="106">
        <v>260302</v>
      </c>
    </row>
    <row r="6571" spans="40:45" x14ac:dyDescent="0.25">
      <c r="AN6571" s="106" t="s">
        <v>1192</v>
      </c>
      <c r="AO6571" s="106" t="s">
        <v>1220</v>
      </c>
      <c r="AP6571" s="106"/>
      <c r="AQ6571" s="106" t="s">
        <v>1038</v>
      </c>
      <c r="AR6571" s="106" t="s">
        <v>1020</v>
      </c>
      <c r="AS6571" s="106">
        <v>144999</v>
      </c>
    </row>
    <row r="6572" spans="40:45" x14ac:dyDescent="0.25">
      <c r="AN6572" s="106" t="s">
        <v>1192</v>
      </c>
      <c r="AO6572" s="106"/>
      <c r="AP6572" s="106"/>
      <c r="AQ6572" s="106" t="s">
        <v>3</v>
      </c>
      <c r="AR6572" s="106" t="s">
        <v>1020</v>
      </c>
      <c r="AS6572" s="106">
        <v>2121542</v>
      </c>
    </row>
    <row r="6573" spans="40:45" x14ac:dyDescent="0.25">
      <c r="AN6573" s="106" t="s">
        <v>1192</v>
      </c>
      <c r="AO6573" s="106" t="s">
        <v>1221</v>
      </c>
      <c r="AP6573" s="106"/>
      <c r="AQ6573" s="106" t="s">
        <v>1030</v>
      </c>
      <c r="AR6573" s="106" t="s">
        <v>1020</v>
      </c>
      <c r="AS6573" s="106">
        <v>184175</v>
      </c>
    </row>
    <row r="6574" spans="40:45" x14ac:dyDescent="0.25">
      <c r="AN6574" s="106" t="s">
        <v>1192</v>
      </c>
      <c r="AO6574" s="106" t="s">
        <v>1221</v>
      </c>
      <c r="AP6574" s="106"/>
      <c r="AQ6574" s="106" t="s">
        <v>1031</v>
      </c>
      <c r="AR6574" s="106" t="s">
        <v>1020</v>
      </c>
      <c r="AS6574" s="106">
        <v>618115</v>
      </c>
    </row>
    <row r="6575" spans="40:45" x14ac:dyDescent="0.25">
      <c r="AN6575" s="106" t="s">
        <v>1192</v>
      </c>
      <c r="AO6575" s="106" t="s">
        <v>1221</v>
      </c>
      <c r="AP6575" s="106"/>
      <c r="AQ6575" s="106" t="s">
        <v>1033</v>
      </c>
      <c r="AR6575" s="106" t="s">
        <v>1020</v>
      </c>
      <c r="AS6575" s="106">
        <v>409838</v>
      </c>
    </row>
    <row r="6576" spans="40:45" x14ac:dyDescent="0.25">
      <c r="AN6576" s="106" t="s">
        <v>1192</v>
      </c>
      <c r="AO6576" s="106" t="s">
        <v>1221</v>
      </c>
      <c r="AP6576" s="106"/>
      <c r="AQ6576" s="106" t="s">
        <v>1034</v>
      </c>
      <c r="AR6576" s="106" t="s">
        <v>1020</v>
      </c>
      <c r="AS6576" s="106">
        <v>109904</v>
      </c>
    </row>
    <row r="6577" spans="40:45" x14ac:dyDescent="0.25">
      <c r="AN6577" s="106" t="s">
        <v>1192</v>
      </c>
      <c r="AO6577" s="106" t="s">
        <v>1221</v>
      </c>
      <c r="AP6577" s="106"/>
      <c r="AQ6577" s="106" t="s">
        <v>1035</v>
      </c>
      <c r="AR6577" s="106" t="s">
        <v>1020</v>
      </c>
      <c r="AS6577" s="106">
        <v>173954</v>
      </c>
    </row>
    <row r="6578" spans="40:45" x14ac:dyDescent="0.25">
      <c r="AN6578" s="106" t="s">
        <v>1192</v>
      </c>
      <c r="AO6578" s="106" t="s">
        <v>1221</v>
      </c>
      <c r="AP6578" s="106"/>
      <c r="AQ6578" s="106" t="s">
        <v>1036</v>
      </c>
      <c r="AR6578" s="106" t="s">
        <v>1020</v>
      </c>
      <c r="AS6578" s="106">
        <v>448277</v>
      </c>
    </row>
    <row r="6579" spans="40:45" x14ac:dyDescent="0.25">
      <c r="AN6579" s="106" t="s">
        <v>1192</v>
      </c>
      <c r="AO6579" s="106" t="s">
        <v>1221</v>
      </c>
      <c r="AP6579" s="106"/>
      <c r="AQ6579" s="106" t="s">
        <v>1037</v>
      </c>
      <c r="AR6579" s="106" t="s">
        <v>1020</v>
      </c>
      <c r="AS6579" s="106">
        <v>478874</v>
      </c>
    </row>
    <row r="6580" spans="40:45" x14ac:dyDescent="0.25">
      <c r="AN6580" s="106" t="s">
        <v>1192</v>
      </c>
      <c r="AO6580" s="106" t="s">
        <v>1221</v>
      </c>
      <c r="AP6580" s="106"/>
      <c r="AQ6580" s="106" t="s">
        <v>1038</v>
      </c>
      <c r="AR6580" s="106" t="s">
        <v>1020</v>
      </c>
      <c r="AS6580" s="106">
        <v>4305</v>
      </c>
    </row>
    <row r="6581" spans="40:45" x14ac:dyDescent="0.25">
      <c r="AN6581" s="106" t="s">
        <v>1192</v>
      </c>
      <c r="AO6581" s="106"/>
      <c r="AP6581" s="106"/>
      <c r="AQ6581" s="106" t="s">
        <v>3</v>
      </c>
      <c r="AR6581" s="106" t="s">
        <v>1020</v>
      </c>
      <c r="AS6581" s="106">
        <v>2427442</v>
      </c>
    </row>
    <row r="6582" spans="40:45" x14ac:dyDescent="0.25">
      <c r="AN6582" s="106" t="s">
        <v>1192</v>
      </c>
      <c r="AO6582" s="106" t="s">
        <v>1223</v>
      </c>
      <c r="AP6582" s="106"/>
      <c r="AQ6582" s="106" t="s">
        <v>1030</v>
      </c>
      <c r="AR6582" s="106" t="s">
        <v>1020</v>
      </c>
      <c r="AS6582" s="106">
        <v>3631427</v>
      </c>
    </row>
    <row r="6583" spans="40:45" x14ac:dyDescent="0.25">
      <c r="AN6583" s="106" t="s">
        <v>1192</v>
      </c>
      <c r="AO6583" s="106" t="s">
        <v>1223</v>
      </c>
      <c r="AP6583" s="106"/>
      <c r="AQ6583" s="106" t="s">
        <v>1031</v>
      </c>
      <c r="AR6583" s="106" t="s">
        <v>1020</v>
      </c>
      <c r="AS6583" s="106">
        <v>640973</v>
      </c>
    </row>
    <row r="6584" spans="40:45" x14ac:dyDescent="0.25">
      <c r="AN6584" s="106" t="s">
        <v>1192</v>
      </c>
      <c r="AO6584" s="106" t="s">
        <v>1223</v>
      </c>
      <c r="AP6584" s="106"/>
      <c r="AQ6584" s="106" t="s">
        <v>1032</v>
      </c>
      <c r="AR6584" s="106" t="s">
        <v>1020</v>
      </c>
      <c r="AS6584" s="106">
        <v>46</v>
      </c>
    </row>
    <row r="6585" spans="40:45" x14ac:dyDescent="0.25">
      <c r="AN6585" s="106" t="s">
        <v>1192</v>
      </c>
      <c r="AO6585" s="106" t="s">
        <v>1223</v>
      </c>
      <c r="AP6585" s="106"/>
      <c r="AQ6585" s="106" t="s">
        <v>1033</v>
      </c>
      <c r="AR6585" s="106" t="s">
        <v>1020</v>
      </c>
      <c r="AS6585" s="106">
        <v>2567407</v>
      </c>
    </row>
    <row r="6586" spans="40:45" x14ac:dyDescent="0.25">
      <c r="AN6586" s="106" t="s">
        <v>1192</v>
      </c>
      <c r="AO6586" s="106" t="s">
        <v>1223</v>
      </c>
      <c r="AP6586" s="106"/>
      <c r="AQ6586" s="106" t="s">
        <v>1034</v>
      </c>
      <c r="AR6586" s="106" t="s">
        <v>1020</v>
      </c>
      <c r="AS6586" s="106">
        <v>1963415</v>
      </c>
    </row>
    <row r="6587" spans="40:45" x14ac:dyDescent="0.25">
      <c r="AN6587" s="106" t="s">
        <v>1192</v>
      </c>
      <c r="AO6587" s="106" t="s">
        <v>1223</v>
      </c>
      <c r="AP6587" s="106"/>
      <c r="AQ6587" s="106" t="s">
        <v>1035</v>
      </c>
      <c r="AR6587" s="106" t="s">
        <v>1020</v>
      </c>
      <c r="AS6587" s="106">
        <v>2296644</v>
      </c>
    </row>
    <row r="6588" spans="40:45" x14ac:dyDescent="0.25">
      <c r="AN6588" s="106" t="s">
        <v>1192</v>
      </c>
      <c r="AO6588" s="106" t="s">
        <v>1223</v>
      </c>
      <c r="AP6588" s="106"/>
      <c r="AQ6588" s="106" t="s">
        <v>1036</v>
      </c>
      <c r="AR6588" s="106" t="s">
        <v>1020</v>
      </c>
      <c r="AS6588" s="106">
        <v>4921761</v>
      </c>
    </row>
    <row r="6589" spans="40:45" x14ac:dyDescent="0.25">
      <c r="AN6589" s="106" t="s">
        <v>1192</v>
      </c>
      <c r="AO6589" s="106" t="s">
        <v>1223</v>
      </c>
      <c r="AP6589" s="106"/>
      <c r="AQ6589" s="106" t="s">
        <v>1037</v>
      </c>
      <c r="AR6589" s="106" t="s">
        <v>1020</v>
      </c>
      <c r="AS6589" s="106">
        <v>1833073</v>
      </c>
    </row>
    <row r="6590" spans="40:45" x14ac:dyDescent="0.25">
      <c r="AN6590" s="106" t="s">
        <v>1192</v>
      </c>
      <c r="AO6590" s="106" t="s">
        <v>1223</v>
      </c>
      <c r="AP6590" s="106"/>
      <c r="AQ6590" s="106" t="s">
        <v>1038</v>
      </c>
      <c r="AR6590" s="106" t="s">
        <v>1020</v>
      </c>
      <c r="AS6590" s="106">
        <v>575972</v>
      </c>
    </row>
    <row r="6591" spans="40:45" x14ac:dyDescent="0.25">
      <c r="AN6591" s="106" t="s">
        <v>1192</v>
      </c>
      <c r="AO6591" s="106"/>
      <c r="AP6591" s="106"/>
      <c r="AQ6591" s="106" t="s">
        <v>3</v>
      </c>
      <c r="AR6591" s="106" t="s">
        <v>1020</v>
      </c>
      <c r="AS6591" s="106">
        <v>18430718</v>
      </c>
    </row>
    <row r="6592" spans="40:45" x14ac:dyDescent="0.25">
      <c r="AN6592" s="106" t="s">
        <v>1193</v>
      </c>
      <c r="AO6592" s="106" t="s">
        <v>1040</v>
      </c>
      <c r="AP6592" s="106"/>
      <c r="AQ6592" s="106" t="s">
        <v>1030</v>
      </c>
      <c r="AR6592" s="106" t="s">
        <v>1020</v>
      </c>
      <c r="AS6592" s="106">
        <v>120636</v>
      </c>
    </row>
    <row r="6593" spans="40:45" x14ac:dyDescent="0.25">
      <c r="AN6593" s="106" t="s">
        <v>1193</v>
      </c>
      <c r="AO6593" s="106" t="s">
        <v>1040</v>
      </c>
      <c r="AP6593" s="106"/>
      <c r="AQ6593" s="106" t="s">
        <v>1031</v>
      </c>
      <c r="AR6593" s="106" t="s">
        <v>1020</v>
      </c>
      <c r="AS6593" s="106">
        <v>9589</v>
      </c>
    </row>
    <row r="6594" spans="40:45" x14ac:dyDescent="0.25">
      <c r="AN6594" s="106" t="s">
        <v>1193</v>
      </c>
      <c r="AO6594" s="106" t="s">
        <v>1040</v>
      </c>
      <c r="AP6594" s="106"/>
      <c r="AQ6594" s="106" t="s">
        <v>1032</v>
      </c>
      <c r="AR6594" s="106" t="s">
        <v>1020</v>
      </c>
      <c r="AS6594" s="106">
        <v>1135</v>
      </c>
    </row>
    <row r="6595" spans="40:45" x14ac:dyDescent="0.25">
      <c r="AN6595" s="106" t="s">
        <v>1193</v>
      </c>
      <c r="AO6595" s="106" t="s">
        <v>1040</v>
      </c>
      <c r="AP6595" s="106"/>
      <c r="AQ6595" s="106" t="s">
        <v>1033</v>
      </c>
      <c r="AR6595" s="106" t="s">
        <v>1020</v>
      </c>
      <c r="AS6595" s="106">
        <v>13303</v>
      </c>
    </row>
    <row r="6596" spans="40:45" x14ac:dyDescent="0.25">
      <c r="AN6596" s="106" t="s">
        <v>1193</v>
      </c>
      <c r="AO6596" s="106" t="s">
        <v>1040</v>
      </c>
      <c r="AP6596" s="106"/>
      <c r="AQ6596" s="106" t="s">
        <v>1034</v>
      </c>
      <c r="AR6596" s="106" t="s">
        <v>1020</v>
      </c>
      <c r="AS6596" s="106">
        <v>307</v>
      </c>
    </row>
    <row r="6597" spans="40:45" x14ac:dyDescent="0.25">
      <c r="AN6597" s="106" t="s">
        <v>1193</v>
      </c>
      <c r="AO6597" s="106" t="s">
        <v>1040</v>
      </c>
      <c r="AP6597" s="106"/>
      <c r="AQ6597" s="106" t="s">
        <v>1035</v>
      </c>
      <c r="AR6597" s="106" t="s">
        <v>1020</v>
      </c>
      <c r="AS6597" s="106">
        <v>638</v>
      </c>
    </row>
    <row r="6598" spans="40:45" x14ac:dyDescent="0.25">
      <c r="AN6598" s="106" t="s">
        <v>1193</v>
      </c>
      <c r="AO6598" s="106" t="s">
        <v>1040</v>
      </c>
      <c r="AP6598" s="106"/>
      <c r="AQ6598" s="106" t="s">
        <v>1036</v>
      </c>
      <c r="AR6598" s="106" t="s">
        <v>1020</v>
      </c>
      <c r="AS6598" s="106">
        <v>6</v>
      </c>
    </row>
    <row r="6599" spans="40:45" x14ac:dyDescent="0.25">
      <c r="AN6599" s="106" t="s">
        <v>1193</v>
      </c>
      <c r="AO6599" s="106" t="s">
        <v>1040</v>
      </c>
      <c r="AP6599" s="106"/>
      <c r="AQ6599" s="106" t="s">
        <v>1037</v>
      </c>
      <c r="AR6599" s="106" t="s">
        <v>1020</v>
      </c>
      <c r="AS6599" s="106">
        <v>170</v>
      </c>
    </row>
    <row r="6600" spans="40:45" x14ac:dyDescent="0.25">
      <c r="AN6600" s="106" t="s">
        <v>1193</v>
      </c>
      <c r="AO6600" s="106" t="s">
        <v>1040</v>
      </c>
      <c r="AP6600" s="106"/>
      <c r="AQ6600" s="106" t="s">
        <v>1038</v>
      </c>
      <c r="AR6600" s="106" t="s">
        <v>1020</v>
      </c>
      <c r="AS6600" s="106">
        <v>18702</v>
      </c>
    </row>
    <row r="6601" spans="40:45" x14ac:dyDescent="0.25">
      <c r="AN6601" s="106" t="s">
        <v>1193</v>
      </c>
      <c r="AO6601" s="106"/>
      <c r="AP6601" s="106"/>
      <c r="AQ6601" s="106" t="s">
        <v>3</v>
      </c>
      <c r="AR6601" s="106" t="s">
        <v>1020</v>
      </c>
      <c r="AS6601" s="106">
        <v>164485</v>
      </c>
    </row>
    <row r="6602" spans="40:45" x14ac:dyDescent="0.25">
      <c r="AN6602" s="106" t="s">
        <v>1193</v>
      </c>
      <c r="AO6602" s="106" t="s">
        <v>1220</v>
      </c>
      <c r="AP6602" s="106"/>
      <c r="AQ6602" s="106" t="s">
        <v>1030</v>
      </c>
      <c r="AR6602" s="106" t="s">
        <v>1020</v>
      </c>
      <c r="AS6602" s="106">
        <v>16083</v>
      </c>
    </row>
    <row r="6603" spans="40:45" x14ac:dyDescent="0.25">
      <c r="AN6603" s="106" t="s">
        <v>1193</v>
      </c>
      <c r="AO6603" s="106" t="s">
        <v>1220</v>
      </c>
      <c r="AP6603" s="106"/>
      <c r="AQ6603" s="106" t="s">
        <v>1031</v>
      </c>
      <c r="AR6603" s="106" t="s">
        <v>1020</v>
      </c>
      <c r="AS6603" s="106">
        <v>1953</v>
      </c>
    </row>
    <row r="6604" spans="40:45" x14ac:dyDescent="0.25">
      <c r="AN6604" s="106" t="s">
        <v>1193</v>
      </c>
      <c r="AO6604" s="106" t="s">
        <v>1220</v>
      </c>
      <c r="AP6604" s="106"/>
      <c r="AQ6604" s="106" t="s">
        <v>1032</v>
      </c>
      <c r="AR6604" s="106" t="s">
        <v>1020</v>
      </c>
      <c r="AS6604" s="106">
        <v>193</v>
      </c>
    </row>
    <row r="6605" spans="40:45" x14ac:dyDescent="0.25">
      <c r="AN6605" s="106" t="s">
        <v>1193</v>
      </c>
      <c r="AO6605" s="106" t="s">
        <v>1220</v>
      </c>
      <c r="AP6605" s="106"/>
      <c r="AQ6605" s="106" t="s">
        <v>1033</v>
      </c>
      <c r="AR6605" s="106" t="s">
        <v>1020</v>
      </c>
      <c r="AS6605" s="106">
        <v>636</v>
      </c>
    </row>
    <row r="6606" spans="40:45" x14ac:dyDescent="0.25">
      <c r="AN6606" s="106" t="s">
        <v>1193</v>
      </c>
      <c r="AO6606" s="106" t="s">
        <v>1220</v>
      </c>
      <c r="AP6606" s="106"/>
      <c r="AQ6606" s="106" t="s">
        <v>1034</v>
      </c>
      <c r="AR6606" s="106" t="s">
        <v>1020</v>
      </c>
      <c r="AS6606" s="106">
        <v>295</v>
      </c>
    </row>
    <row r="6607" spans="40:45" x14ac:dyDescent="0.25">
      <c r="AN6607" s="106" t="s">
        <v>1193</v>
      </c>
      <c r="AO6607" s="106" t="s">
        <v>1220</v>
      </c>
      <c r="AP6607" s="106"/>
      <c r="AQ6607" s="106" t="s">
        <v>1035</v>
      </c>
      <c r="AR6607" s="106" t="s">
        <v>1020</v>
      </c>
      <c r="AS6607" s="106">
        <v>526</v>
      </c>
    </row>
    <row r="6608" spans="40:45" x14ac:dyDescent="0.25">
      <c r="AN6608" s="106" t="s">
        <v>1193</v>
      </c>
      <c r="AO6608" s="106" t="s">
        <v>1220</v>
      </c>
      <c r="AP6608" s="106"/>
      <c r="AQ6608" s="106" t="s">
        <v>1036</v>
      </c>
      <c r="AR6608" s="106" t="s">
        <v>1020</v>
      </c>
      <c r="AS6608" s="106">
        <v>6</v>
      </c>
    </row>
    <row r="6609" spans="40:45" x14ac:dyDescent="0.25">
      <c r="AN6609" s="106" t="s">
        <v>1193</v>
      </c>
      <c r="AO6609" s="106" t="s">
        <v>1220</v>
      </c>
      <c r="AP6609" s="106"/>
      <c r="AQ6609" s="106" t="s">
        <v>1037</v>
      </c>
      <c r="AR6609" s="106" t="s">
        <v>1020</v>
      </c>
      <c r="AS6609" s="106">
        <v>121</v>
      </c>
    </row>
    <row r="6610" spans="40:45" x14ac:dyDescent="0.25">
      <c r="AN6610" s="106" t="s">
        <v>1193</v>
      </c>
      <c r="AO6610" s="106" t="s">
        <v>1220</v>
      </c>
      <c r="AP6610" s="106"/>
      <c r="AQ6610" s="106" t="s">
        <v>1038</v>
      </c>
      <c r="AR6610" s="106" t="s">
        <v>1020</v>
      </c>
      <c r="AS6610" s="106">
        <v>1240</v>
      </c>
    </row>
    <row r="6611" spans="40:45" x14ac:dyDescent="0.25">
      <c r="AN6611" s="106" t="s">
        <v>1193</v>
      </c>
      <c r="AO6611" s="106"/>
      <c r="AP6611" s="106"/>
      <c r="AQ6611" s="106" t="s">
        <v>3</v>
      </c>
      <c r="AR6611" s="106" t="s">
        <v>1020</v>
      </c>
      <c r="AS6611" s="106">
        <v>21052</v>
      </c>
    </row>
    <row r="6612" spans="40:45" x14ac:dyDescent="0.25">
      <c r="AN6612" s="106" t="s">
        <v>1193</v>
      </c>
      <c r="AO6612" s="106" t="s">
        <v>1221</v>
      </c>
      <c r="AP6612" s="106"/>
      <c r="AQ6612" s="106" t="s">
        <v>1030</v>
      </c>
      <c r="AR6612" s="106" t="s">
        <v>1020</v>
      </c>
      <c r="AS6612" s="106">
        <v>28155</v>
      </c>
    </row>
    <row r="6613" spans="40:45" x14ac:dyDescent="0.25">
      <c r="AN6613" s="106" t="s">
        <v>1193</v>
      </c>
      <c r="AO6613" s="106" t="s">
        <v>1221</v>
      </c>
      <c r="AP6613" s="106"/>
      <c r="AQ6613" s="106" t="s">
        <v>1031</v>
      </c>
      <c r="AR6613" s="106" t="s">
        <v>1020</v>
      </c>
      <c r="AS6613" s="106">
        <v>2840</v>
      </c>
    </row>
    <row r="6614" spans="40:45" x14ac:dyDescent="0.25">
      <c r="AN6614" s="106" t="s">
        <v>1193</v>
      </c>
      <c r="AO6614" s="106" t="s">
        <v>1221</v>
      </c>
      <c r="AP6614" s="106"/>
      <c r="AQ6614" s="106" t="s">
        <v>1032</v>
      </c>
      <c r="AR6614" s="106" t="s">
        <v>1020</v>
      </c>
      <c r="AS6614" s="106">
        <v>32</v>
      </c>
    </row>
    <row r="6615" spans="40:45" x14ac:dyDescent="0.25">
      <c r="AN6615" s="106" t="s">
        <v>1193</v>
      </c>
      <c r="AO6615" s="106" t="s">
        <v>1221</v>
      </c>
      <c r="AP6615" s="106"/>
      <c r="AQ6615" s="106" t="s">
        <v>1033</v>
      </c>
      <c r="AR6615" s="106" t="s">
        <v>1020</v>
      </c>
      <c r="AS6615" s="106">
        <v>58</v>
      </c>
    </row>
    <row r="6616" spans="40:45" x14ac:dyDescent="0.25">
      <c r="AN6616" s="106" t="s">
        <v>1193</v>
      </c>
      <c r="AO6616" s="106" t="s">
        <v>1221</v>
      </c>
      <c r="AP6616" s="106"/>
      <c r="AQ6616" s="106" t="s">
        <v>1035</v>
      </c>
      <c r="AR6616" s="106" t="s">
        <v>1020</v>
      </c>
      <c r="AS6616" s="106">
        <v>5</v>
      </c>
    </row>
    <row r="6617" spans="40:45" x14ac:dyDescent="0.25">
      <c r="AN6617" s="106" t="s">
        <v>1193</v>
      </c>
      <c r="AO6617" s="106" t="s">
        <v>1221</v>
      </c>
      <c r="AP6617" s="106"/>
      <c r="AQ6617" s="106" t="s">
        <v>1037</v>
      </c>
      <c r="AR6617" s="106" t="s">
        <v>1020</v>
      </c>
      <c r="AS6617" s="106">
        <v>13</v>
      </c>
    </row>
    <row r="6618" spans="40:45" x14ac:dyDescent="0.25">
      <c r="AN6618" s="106" t="s">
        <v>1193</v>
      </c>
      <c r="AO6618" s="106" t="s">
        <v>1221</v>
      </c>
      <c r="AP6618" s="106"/>
      <c r="AQ6618" s="106" t="s">
        <v>1038</v>
      </c>
      <c r="AR6618" s="106" t="s">
        <v>1020</v>
      </c>
      <c r="AS6618" s="106">
        <v>182</v>
      </c>
    </row>
    <row r="6619" spans="40:45" x14ac:dyDescent="0.25">
      <c r="AN6619" s="106" t="s">
        <v>1193</v>
      </c>
      <c r="AO6619" s="106"/>
      <c r="AP6619" s="106"/>
      <c r="AQ6619" s="106" t="s">
        <v>3</v>
      </c>
      <c r="AR6619" s="106" t="s">
        <v>1020</v>
      </c>
      <c r="AS6619" s="106">
        <v>31285</v>
      </c>
    </row>
    <row r="6620" spans="40:45" x14ac:dyDescent="0.25">
      <c r="AN6620" s="106" t="s">
        <v>1193</v>
      </c>
      <c r="AO6620" s="106" t="s">
        <v>1222</v>
      </c>
      <c r="AP6620" s="106"/>
      <c r="AQ6620" s="106" t="s">
        <v>1030</v>
      </c>
      <c r="AR6620" s="106" t="s">
        <v>1020</v>
      </c>
      <c r="AS6620" s="106">
        <v>76398</v>
      </c>
    </row>
    <row r="6621" spans="40:45" x14ac:dyDescent="0.25">
      <c r="AN6621" s="106" t="s">
        <v>1193</v>
      </c>
      <c r="AO6621" s="106" t="s">
        <v>1222</v>
      </c>
      <c r="AP6621" s="106"/>
      <c r="AQ6621" s="106" t="s">
        <v>1031</v>
      </c>
      <c r="AR6621" s="106" t="s">
        <v>1020</v>
      </c>
      <c r="AS6621" s="106">
        <v>4797</v>
      </c>
    </row>
    <row r="6622" spans="40:45" x14ac:dyDescent="0.25">
      <c r="AN6622" s="106" t="s">
        <v>1193</v>
      </c>
      <c r="AO6622" s="106" t="s">
        <v>1222</v>
      </c>
      <c r="AP6622" s="106"/>
      <c r="AQ6622" s="106" t="s">
        <v>1032</v>
      </c>
      <c r="AR6622" s="106" t="s">
        <v>1020</v>
      </c>
      <c r="AS6622" s="106">
        <v>910</v>
      </c>
    </row>
    <row r="6623" spans="40:45" x14ac:dyDescent="0.25">
      <c r="AN6623" s="106" t="s">
        <v>1193</v>
      </c>
      <c r="AO6623" s="106" t="s">
        <v>1222</v>
      </c>
      <c r="AP6623" s="106"/>
      <c r="AQ6623" s="106" t="s">
        <v>1033</v>
      </c>
      <c r="AR6623" s="106" t="s">
        <v>1020</v>
      </c>
      <c r="AS6623" s="106">
        <v>12609</v>
      </c>
    </row>
    <row r="6624" spans="40:45" x14ac:dyDescent="0.25">
      <c r="AN6624" s="106" t="s">
        <v>1193</v>
      </c>
      <c r="AO6624" s="106" t="s">
        <v>1222</v>
      </c>
      <c r="AP6624" s="106"/>
      <c r="AQ6624" s="106" t="s">
        <v>1034</v>
      </c>
      <c r="AR6624" s="106" t="s">
        <v>1020</v>
      </c>
      <c r="AS6624" s="106">
        <v>12</v>
      </c>
    </row>
    <row r="6625" spans="40:45" x14ac:dyDescent="0.25">
      <c r="AN6625" s="106" t="s">
        <v>1193</v>
      </c>
      <c r="AO6625" s="106" t="s">
        <v>1222</v>
      </c>
      <c r="AP6625" s="106"/>
      <c r="AQ6625" s="106" t="s">
        <v>1035</v>
      </c>
      <c r="AR6625" s="106" t="s">
        <v>1020</v>
      </c>
      <c r="AS6625" s="106">
        <v>107</v>
      </c>
    </row>
    <row r="6626" spans="40:45" x14ac:dyDescent="0.25">
      <c r="AN6626" s="106" t="s">
        <v>1193</v>
      </c>
      <c r="AO6626" s="106" t="s">
        <v>1222</v>
      </c>
      <c r="AP6626" s="106"/>
      <c r="AQ6626" s="106" t="s">
        <v>1037</v>
      </c>
      <c r="AR6626" s="106" t="s">
        <v>1020</v>
      </c>
      <c r="AS6626" s="106">
        <v>36</v>
      </c>
    </row>
    <row r="6627" spans="40:45" x14ac:dyDescent="0.25">
      <c r="AN6627" s="106" t="s">
        <v>1193</v>
      </c>
      <c r="AO6627" s="106" t="s">
        <v>1222</v>
      </c>
      <c r="AP6627" s="106"/>
      <c r="AQ6627" s="106" t="s">
        <v>1038</v>
      </c>
      <c r="AR6627" s="106" t="s">
        <v>1020</v>
      </c>
      <c r="AS6627" s="106">
        <v>17280</v>
      </c>
    </row>
    <row r="6628" spans="40:45" x14ac:dyDescent="0.25">
      <c r="AN6628" s="106" t="s">
        <v>1193</v>
      </c>
      <c r="AO6628" s="106"/>
      <c r="AP6628" s="106"/>
      <c r="AQ6628" s="106" t="s">
        <v>3</v>
      </c>
      <c r="AR6628" s="106" t="s">
        <v>1020</v>
      </c>
      <c r="AS6628" s="106">
        <v>112148</v>
      </c>
    </row>
    <row r="6629" spans="40:45" x14ac:dyDescent="0.25">
      <c r="AN6629" s="106" t="s">
        <v>1229</v>
      </c>
      <c r="AO6629" s="106" t="s">
        <v>1230</v>
      </c>
      <c r="AP6629" s="106"/>
      <c r="AQ6629" s="106" t="s">
        <v>1030</v>
      </c>
      <c r="AR6629" s="106" t="s">
        <v>1231</v>
      </c>
      <c r="AS6629" s="106">
        <v>602324659</v>
      </c>
    </row>
    <row r="6630" spans="40:45" x14ac:dyDescent="0.25">
      <c r="AN6630" s="106" t="s">
        <v>1229</v>
      </c>
      <c r="AO6630" s="106" t="s">
        <v>1230</v>
      </c>
      <c r="AP6630" s="106"/>
      <c r="AQ6630" s="106" t="s">
        <v>1031</v>
      </c>
      <c r="AR6630" s="106" t="s">
        <v>1231</v>
      </c>
      <c r="AS6630" s="106">
        <v>738460690</v>
      </c>
    </row>
    <row r="6631" spans="40:45" x14ac:dyDescent="0.25">
      <c r="AN6631" s="106" t="s">
        <v>1229</v>
      </c>
      <c r="AO6631" s="106" t="s">
        <v>1230</v>
      </c>
      <c r="AP6631" s="106"/>
      <c r="AQ6631" s="106" t="s">
        <v>1032</v>
      </c>
      <c r="AR6631" s="106" t="s">
        <v>1231</v>
      </c>
      <c r="AS6631" s="106">
        <v>777910</v>
      </c>
    </row>
    <row r="6632" spans="40:45" x14ac:dyDescent="0.25">
      <c r="AN6632" s="106" t="s">
        <v>1229</v>
      </c>
      <c r="AO6632" s="106" t="s">
        <v>1230</v>
      </c>
      <c r="AP6632" s="106"/>
      <c r="AQ6632" s="106" t="s">
        <v>1033</v>
      </c>
      <c r="AR6632" s="106" t="s">
        <v>1231</v>
      </c>
      <c r="AS6632" s="106">
        <v>161121499</v>
      </c>
    </row>
    <row r="6633" spans="40:45" x14ac:dyDescent="0.25">
      <c r="AN6633" s="106" t="s">
        <v>1229</v>
      </c>
      <c r="AO6633" s="106" t="s">
        <v>1230</v>
      </c>
      <c r="AP6633" s="106"/>
      <c r="AQ6633" s="106" t="s">
        <v>1034</v>
      </c>
      <c r="AR6633" s="106" t="s">
        <v>1231</v>
      </c>
      <c r="AS6633" s="106">
        <v>768647109</v>
      </c>
    </row>
    <row r="6634" spans="40:45" x14ac:dyDescent="0.25">
      <c r="AN6634" s="106" t="s">
        <v>1229</v>
      </c>
      <c r="AO6634" s="106" t="s">
        <v>1230</v>
      </c>
      <c r="AP6634" s="106"/>
      <c r="AQ6634" s="106" t="s">
        <v>1035</v>
      </c>
      <c r="AR6634" s="106" t="s">
        <v>1231</v>
      </c>
      <c r="AS6634" s="106">
        <v>22026896</v>
      </c>
    </row>
    <row r="6635" spans="40:45" x14ac:dyDescent="0.25">
      <c r="AN6635" s="106" t="s">
        <v>1229</v>
      </c>
      <c r="AO6635" s="106" t="s">
        <v>1230</v>
      </c>
      <c r="AP6635" s="106"/>
      <c r="AQ6635" s="106" t="s">
        <v>1036</v>
      </c>
      <c r="AR6635" s="106" t="s">
        <v>1231</v>
      </c>
      <c r="AS6635" s="106">
        <v>57780222</v>
      </c>
    </row>
    <row r="6636" spans="40:45" x14ac:dyDescent="0.25">
      <c r="AN6636" s="106" t="s">
        <v>1229</v>
      </c>
      <c r="AO6636" s="106" t="s">
        <v>1230</v>
      </c>
      <c r="AP6636" s="106"/>
      <c r="AQ6636" s="106" t="s">
        <v>1037</v>
      </c>
      <c r="AR6636" s="106" t="s">
        <v>1231</v>
      </c>
      <c r="AS6636" s="106">
        <v>49083955</v>
      </c>
    </row>
    <row r="6637" spans="40:45" x14ac:dyDescent="0.25">
      <c r="AN6637" s="106" t="s">
        <v>1229</v>
      </c>
      <c r="AO6637" s="106" t="s">
        <v>1230</v>
      </c>
      <c r="AP6637" s="106"/>
      <c r="AQ6637" s="106" t="s">
        <v>1038</v>
      </c>
      <c r="AR6637" s="106" t="s">
        <v>1231</v>
      </c>
      <c r="AS6637" s="106">
        <v>81176573</v>
      </c>
    </row>
    <row r="6638" spans="40:45" x14ac:dyDescent="0.25">
      <c r="AN6638" s="106" t="s">
        <v>1229</v>
      </c>
      <c r="AO6638" s="106"/>
      <c r="AP6638" s="106"/>
      <c r="AQ6638" s="106" t="s">
        <v>3</v>
      </c>
      <c r="AR6638" s="106" t="s">
        <v>1231</v>
      </c>
      <c r="AS6638" s="106">
        <v>2481399514</v>
      </c>
    </row>
    <row r="6639" spans="40:45" x14ac:dyDescent="0.25">
      <c r="AN6639" s="106" t="s">
        <v>1226</v>
      </c>
      <c r="AO6639" s="106"/>
      <c r="AP6639" s="106"/>
      <c r="AQ6639" s="106" t="s">
        <v>1030</v>
      </c>
      <c r="AR6639" s="106" t="s">
        <v>1232</v>
      </c>
      <c r="AS6639" s="106">
        <v>2896027</v>
      </c>
    </row>
    <row r="6640" spans="40:45" x14ac:dyDescent="0.25">
      <c r="AN6640" s="106" t="s">
        <v>1226</v>
      </c>
      <c r="AO6640" s="106"/>
      <c r="AP6640" s="106"/>
      <c r="AQ6640" s="106" t="s">
        <v>1031</v>
      </c>
      <c r="AR6640" s="106" t="s">
        <v>1232</v>
      </c>
      <c r="AS6640" s="106">
        <v>3412521</v>
      </c>
    </row>
    <row r="6641" spans="40:45" x14ac:dyDescent="0.25">
      <c r="AN6641" s="106" t="s">
        <v>1226</v>
      </c>
      <c r="AO6641" s="106"/>
      <c r="AP6641" s="106"/>
      <c r="AQ6641" s="106" t="s">
        <v>1032</v>
      </c>
      <c r="AR6641" s="106" t="s">
        <v>1232</v>
      </c>
      <c r="AS6641" s="106">
        <v>2498141</v>
      </c>
    </row>
    <row r="6642" spans="40:45" x14ac:dyDescent="0.25">
      <c r="AN6642" s="106" t="s">
        <v>1226</v>
      </c>
      <c r="AO6642" s="106"/>
      <c r="AP6642" s="106"/>
      <c r="AQ6642" s="106" t="s">
        <v>1033</v>
      </c>
      <c r="AR6642" s="106" t="s">
        <v>1232</v>
      </c>
      <c r="AS6642" s="106">
        <v>3352214</v>
      </c>
    </row>
    <row r="6643" spans="40:45" x14ac:dyDescent="0.25">
      <c r="AN6643" s="106" t="s">
        <v>1226</v>
      </c>
      <c r="AO6643" s="106"/>
      <c r="AP6643" s="106"/>
      <c r="AQ6643" s="106" t="s">
        <v>1034</v>
      </c>
      <c r="AR6643" s="106" t="s">
        <v>1232</v>
      </c>
      <c r="AS6643" s="106">
        <v>130337</v>
      </c>
    </row>
    <row r="6644" spans="40:45" x14ac:dyDescent="0.25">
      <c r="AN6644" s="106" t="s">
        <v>1226</v>
      </c>
      <c r="AO6644" s="106"/>
      <c r="AP6644" s="106"/>
      <c r="AQ6644" s="106" t="s">
        <v>1035</v>
      </c>
      <c r="AR6644" s="106" t="s">
        <v>1232</v>
      </c>
      <c r="AS6644" s="106">
        <v>315261</v>
      </c>
    </row>
    <row r="6645" spans="40:45" x14ac:dyDescent="0.25">
      <c r="AN6645" s="106" t="s">
        <v>1226</v>
      </c>
      <c r="AO6645" s="106"/>
      <c r="AP6645" s="106"/>
      <c r="AQ6645" s="106" t="s">
        <v>1036</v>
      </c>
      <c r="AR6645" s="106" t="s">
        <v>1232</v>
      </c>
      <c r="AS6645" s="106">
        <v>11491</v>
      </c>
    </row>
    <row r="6646" spans="40:45" x14ac:dyDescent="0.25">
      <c r="AN6646" s="106" t="s">
        <v>1226</v>
      </c>
      <c r="AO6646" s="106"/>
      <c r="AP6646" s="106"/>
      <c r="AQ6646" s="106" t="s">
        <v>1037</v>
      </c>
      <c r="AR6646" s="106" t="s">
        <v>1232</v>
      </c>
      <c r="AS6646" s="106">
        <v>764685</v>
      </c>
    </row>
    <row r="6647" spans="40:45" x14ac:dyDescent="0.25">
      <c r="AN6647" s="106" t="s">
        <v>1226</v>
      </c>
      <c r="AO6647" s="106"/>
      <c r="AP6647" s="106"/>
      <c r="AQ6647" s="106" t="s">
        <v>1038</v>
      </c>
      <c r="AR6647" s="106" t="s">
        <v>1232</v>
      </c>
      <c r="AS6647" s="106">
        <v>4000</v>
      </c>
    </row>
    <row r="6648" spans="40:45" x14ac:dyDescent="0.25">
      <c r="AN6648" s="106" t="s">
        <v>1226</v>
      </c>
      <c r="AO6648" s="106"/>
      <c r="AP6648" s="106"/>
      <c r="AQ6648" s="106" t="s">
        <v>3</v>
      </c>
      <c r="AR6648" s="106" t="s">
        <v>1232</v>
      </c>
      <c r="AS6648" s="106">
        <v>13384676</v>
      </c>
    </row>
    <row r="6649" spans="40:45" x14ac:dyDescent="0.25">
      <c r="AN6649" s="106" t="s">
        <v>1233</v>
      </c>
      <c r="AO6649" s="106"/>
      <c r="AP6649" s="106"/>
      <c r="AQ6649" s="106" t="s">
        <v>1030</v>
      </c>
      <c r="AR6649" s="106" t="s">
        <v>1232</v>
      </c>
      <c r="AS6649" s="106">
        <v>139196</v>
      </c>
    </row>
    <row r="6650" spans="40:45" x14ac:dyDescent="0.25">
      <c r="AN6650" s="106" t="s">
        <v>1233</v>
      </c>
      <c r="AO6650" s="106"/>
      <c r="AP6650" s="106"/>
      <c r="AQ6650" s="106" t="s">
        <v>1031</v>
      </c>
      <c r="AR6650" s="106" t="s">
        <v>1232</v>
      </c>
      <c r="AS6650" s="106">
        <v>649111</v>
      </c>
    </row>
    <row r="6651" spans="40:45" x14ac:dyDescent="0.25">
      <c r="AN6651" s="106" t="s">
        <v>1233</v>
      </c>
      <c r="AO6651" s="106"/>
      <c r="AP6651" s="106"/>
      <c r="AQ6651" s="106" t="s">
        <v>1032</v>
      </c>
      <c r="AR6651" s="106" t="s">
        <v>1232</v>
      </c>
      <c r="AS6651" s="106">
        <v>12824</v>
      </c>
    </row>
    <row r="6652" spans="40:45" x14ac:dyDescent="0.25">
      <c r="AN6652" s="106" t="s">
        <v>1233</v>
      </c>
      <c r="AO6652" s="106"/>
      <c r="AP6652" s="106"/>
      <c r="AQ6652" s="106" t="s">
        <v>1033</v>
      </c>
      <c r="AR6652" s="106" t="s">
        <v>1232</v>
      </c>
      <c r="AS6652" s="106">
        <v>6653</v>
      </c>
    </row>
    <row r="6653" spans="40:45" x14ac:dyDescent="0.25">
      <c r="AN6653" s="106" t="s">
        <v>1233</v>
      </c>
      <c r="AO6653" s="106"/>
      <c r="AP6653" s="106"/>
      <c r="AQ6653" s="106" t="s">
        <v>1034</v>
      </c>
      <c r="AR6653" s="106" t="s">
        <v>1232</v>
      </c>
      <c r="AS6653" s="106"/>
    </row>
    <row r="6654" spans="40:45" x14ac:dyDescent="0.25">
      <c r="AN6654" s="106" t="s">
        <v>1233</v>
      </c>
      <c r="AO6654" s="106"/>
      <c r="AP6654" s="106"/>
      <c r="AQ6654" s="106" t="s">
        <v>1035</v>
      </c>
      <c r="AR6654" s="106" t="s">
        <v>1232</v>
      </c>
      <c r="AS6654" s="106"/>
    </row>
    <row r="6655" spans="40:45" x14ac:dyDescent="0.25">
      <c r="AN6655" s="106" t="s">
        <v>1233</v>
      </c>
      <c r="AO6655" s="106"/>
      <c r="AP6655" s="106"/>
      <c r="AQ6655" s="106" t="s">
        <v>1037</v>
      </c>
      <c r="AR6655" s="106" t="s">
        <v>1232</v>
      </c>
      <c r="AS6655" s="106"/>
    </row>
    <row r="6656" spans="40:45" x14ac:dyDescent="0.25">
      <c r="AN6656" s="106" t="s">
        <v>1233</v>
      </c>
      <c r="AO6656" s="106"/>
      <c r="AP6656" s="106"/>
      <c r="AQ6656" s="106" t="s">
        <v>3</v>
      </c>
      <c r="AR6656" s="106" t="s">
        <v>1232</v>
      </c>
      <c r="AS6656" s="106">
        <v>807785</v>
      </c>
    </row>
    <row r="6657" spans="40:45" x14ac:dyDescent="0.25">
      <c r="AN6657" s="106" t="s">
        <v>1234</v>
      </c>
      <c r="AO6657" s="106"/>
      <c r="AP6657" s="106"/>
      <c r="AQ6657" s="106" t="s">
        <v>1030</v>
      </c>
      <c r="AR6657" s="106" t="s">
        <v>1235</v>
      </c>
      <c r="AS6657" s="106">
        <v>86779585</v>
      </c>
    </row>
    <row r="6658" spans="40:45" x14ac:dyDescent="0.25">
      <c r="AN6658" s="106" t="s">
        <v>1234</v>
      </c>
      <c r="AO6658" s="106"/>
      <c r="AP6658" s="106"/>
      <c r="AQ6658" s="106" t="s">
        <v>1031</v>
      </c>
      <c r="AR6658" s="106" t="s">
        <v>1235</v>
      </c>
      <c r="AS6658" s="106">
        <v>18663657</v>
      </c>
    </row>
    <row r="6659" spans="40:45" x14ac:dyDescent="0.25">
      <c r="AN6659" s="106" t="s">
        <v>1234</v>
      </c>
      <c r="AO6659" s="106"/>
      <c r="AP6659" s="106"/>
      <c r="AQ6659" s="106" t="s">
        <v>1032</v>
      </c>
      <c r="AR6659" s="106" t="s">
        <v>1235</v>
      </c>
      <c r="AS6659" s="106"/>
    </row>
    <row r="6660" spans="40:45" x14ac:dyDescent="0.25">
      <c r="AN6660" s="106" t="s">
        <v>1234</v>
      </c>
      <c r="AO6660" s="106"/>
      <c r="AP6660" s="106"/>
      <c r="AQ6660" s="106" t="s">
        <v>1033</v>
      </c>
      <c r="AR6660" s="106" t="s">
        <v>1235</v>
      </c>
      <c r="AS6660" s="106">
        <v>72493686</v>
      </c>
    </row>
    <row r="6661" spans="40:45" x14ac:dyDescent="0.25">
      <c r="AN6661" s="106" t="s">
        <v>1234</v>
      </c>
      <c r="AO6661" s="106"/>
      <c r="AP6661" s="106"/>
      <c r="AQ6661" s="106" t="s">
        <v>1034</v>
      </c>
      <c r="AR6661" s="106" t="s">
        <v>1235</v>
      </c>
      <c r="AS6661" s="106">
        <v>27837141</v>
      </c>
    </row>
    <row r="6662" spans="40:45" x14ac:dyDescent="0.25">
      <c r="AN6662" s="106" t="s">
        <v>1234</v>
      </c>
      <c r="AO6662" s="106"/>
      <c r="AP6662" s="106"/>
      <c r="AQ6662" s="106" t="s">
        <v>1035</v>
      </c>
      <c r="AR6662" s="106" t="s">
        <v>1235</v>
      </c>
      <c r="AS6662" s="106">
        <v>45599259</v>
      </c>
    </row>
    <row r="6663" spans="40:45" x14ac:dyDescent="0.25">
      <c r="AN6663" s="106" t="s">
        <v>1234</v>
      </c>
      <c r="AO6663" s="106"/>
      <c r="AP6663" s="106"/>
      <c r="AQ6663" s="106" t="s">
        <v>1036</v>
      </c>
      <c r="AR6663" s="106" t="s">
        <v>1235</v>
      </c>
      <c r="AS6663" s="106">
        <v>97354758</v>
      </c>
    </row>
    <row r="6664" spans="40:45" x14ac:dyDescent="0.25">
      <c r="AN6664" s="106" t="s">
        <v>1234</v>
      </c>
      <c r="AO6664" s="106"/>
      <c r="AP6664" s="106"/>
      <c r="AQ6664" s="106" t="s">
        <v>1037</v>
      </c>
      <c r="AR6664" s="106" t="s">
        <v>1235</v>
      </c>
      <c r="AS6664" s="106">
        <v>29071707</v>
      </c>
    </row>
    <row r="6665" spans="40:45" x14ac:dyDescent="0.25">
      <c r="AN6665" s="106" t="s">
        <v>1234</v>
      </c>
      <c r="AO6665" s="106"/>
      <c r="AP6665" s="106"/>
      <c r="AQ6665" s="106" t="s">
        <v>1038</v>
      </c>
      <c r="AR6665" s="106" t="s">
        <v>1235</v>
      </c>
      <c r="AS6665" s="106">
        <v>40218603</v>
      </c>
    </row>
    <row r="6666" spans="40:45" x14ac:dyDescent="0.25">
      <c r="AN6666" s="106" t="s">
        <v>1234</v>
      </c>
      <c r="AO6666" s="106"/>
      <c r="AP6666" s="106"/>
      <c r="AQ6666" s="106" t="s">
        <v>3</v>
      </c>
      <c r="AR6666" s="106" t="s">
        <v>1235</v>
      </c>
      <c r="AS6666" s="106">
        <v>418018396</v>
      </c>
    </row>
    <row r="6667" spans="40:45" x14ac:dyDescent="0.25">
      <c r="AN6667" s="106" t="s">
        <v>1236</v>
      </c>
      <c r="AO6667" s="106" t="s">
        <v>1225</v>
      </c>
      <c r="AP6667" s="106" t="s">
        <v>1237</v>
      </c>
      <c r="AQ6667" s="106" t="s">
        <v>1030</v>
      </c>
      <c r="AR6667" s="106" t="s">
        <v>1232</v>
      </c>
      <c r="AS6667" s="106">
        <v>5983551</v>
      </c>
    </row>
    <row r="6668" spans="40:45" x14ac:dyDescent="0.25">
      <c r="AN6668" s="106" t="s">
        <v>1236</v>
      </c>
      <c r="AO6668" s="106" t="s">
        <v>1225</v>
      </c>
      <c r="AP6668" s="106" t="s">
        <v>1237</v>
      </c>
      <c r="AQ6668" s="106" t="s">
        <v>1031</v>
      </c>
      <c r="AR6668" s="106" t="s">
        <v>1232</v>
      </c>
      <c r="AS6668" s="106">
        <v>23757510</v>
      </c>
    </row>
    <row r="6669" spans="40:45" x14ac:dyDescent="0.25">
      <c r="AN6669" s="106" t="s">
        <v>1236</v>
      </c>
      <c r="AO6669" s="106" t="s">
        <v>1225</v>
      </c>
      <c r="AP6669" s="106" t="s">
        <v>1237</v>
      </c>
      <c r="AQ6669" s="106" t="s">
        <v>1032</v>
      </c>
      <c r="AR6669" s="106" t="s">
        <v>1232</v>
      </c>
      <c r="AS6669" s="106">
        <v>7563258</v>
      </c>
    </row>
    <row r="6670" spans="40:45" x14ac:dyDescent="0.25">
      <c r="AN6670" s="106" t="s">
        <v>1236</v>
      </c>
      <c r="AO6670" s="106" t="s">
        <v>1225</v>
      </c>
      <c r="AP6670" s="106" t="s">
        <v>1237</v>
      </c>
      <c r="AQ6670" s="106" t="s">
        <v>1033</v>
      </c>
      <c r="AR6670" s="106" t="s">
        <v>1232</v>
      </c>
      <c r="AS6670" s="106">
        <v>46745697</v>
      </c>
    </row>
    <row r="6671" spans="40:45" x14ac:dyDescent="0.25">
      <c r="AN6671" s="106" t="s">
        <v>1236</v>
      </c>
      <c r="AO6671" s="106" t="s">
        <v>1225</v>
      </c>
      <c r="AP6671" s="106" t="s">
        <v>1237</v>
      </c>
      <c r="AQ6671" s="106" t="s">
        <v>1034</v>
      </c>
      <c r="AR6671" s="106" t="s">
        <v>1232</v>
      </c>
      <c r="AS6671" s="106">
        <v>69125658</v>
      </c>
    </row>
    <row r="6672" spans="40:45" x14ac:dyDescent="0.25">
      <c r="AN6672" s="106" t="s">
        <v>1236</v>
      </c>
      <c r="AO6672" s="106" t="s">
        <v>1225</v>
      </c>
      <c r="AP6672" s="106" t="s">
        <v>1237</v>
      </c>
      <c r="AQ6672" s="106" t="s">
        <v>1035</v>
      </c>
      <c r="AR6672" s="106" t="s">
        <v>1232</v>
      </c>
      <c r="AS6672" s="106">
        <v>44844202</v>
      </c>
    </row>
    <row r="6673" spans="40:45" x14ac:dyDescent="0.25">
      <c r="AN6673" s="106" t="s">
        <v>1236</v>
      </c>
      <c r="AO6673" s="106" t="s">
        <v>1225</v>
      </c>
      <c r="AP6673" s="106" t="s">
        <v>1237</v>
      </c>
      <c r="AQ6673" s="106" t="s">
        <v>1036</v>
      </c>
      <c r="AR6673" s="106" t="s">
        <v>1232</v>
      </c>
      <c r="AS6673" s="106">
        <v>52998282</v>
      </c>
    </row>
    <row r="6674" spans="40:45" x14ac:dyDescent="0.25">
      <c r="AN6674" s="106" t="s">
        <v>1236</v>
      </c>
      <c r="AO6674" s="106" t="s">
        <v>1225</v>
      </c>
      <c r="AP6674" s="106" t="s">
        <v>1237</v>
      </c>
      <c r="AQ6674" s="106" t="s">
        <v>1037</v>
      </c>
      <c r="AR6674" s="106" t="s">
        <v>1232</v>
      </c>
      <c r="AS6674" s="106">
        <v>27115578</v>
      </c>
    </row>
    <row r="6675" spans="40:45" x14ac:dyDescent="0.25">
      <c r="AN6675" s="106" t="s">
        <v>1236</v>
      </c>
      <c r="AO6675" s="106" t="s">
        <v>1225</v>
      </c>
      <c r="AP6675" s="106" t="s">
        <v>1237</v>
      </c>
      <c r="AQ6675" s="106" t="s">
        <v>1038</v>
      </c>
      <c r="AR6675" s="106" t="s">
        <v>1232</v>
      </c>
      <c r="AS6675" s="106">
        <v>12533986</v>
      </c>
    </row>
    <row r="6676" spans="40:45" x14ac:dyDescent="0.25">
      <c r="AN6676" s="106" t="s">
        <v>1236</v>
      </c>
      <c r="AO6676" s="106"/>
      <c r="AP6676" s="106"/>
      <c r="AQ6676" s="106" t="s">
        <v>3</v>
      </c>
      <c r="AR6676" s="106" t="s">
        <v>1232</v>
      </c>
      <c r="AS6676" s="106">
        <v>290667723</v>
      </c>
    </row>
    <row r="6677" spans="40:45" x14ac:dyDescent="0.25">
      <c r="AN6677" s="106" t="s">
        <v>1236</v>
      </c>
      <c r="AO6677" s="106" t="s">
        <v>1238</v>
      </c>
      <c r="AP6677" s="106" t="s">
        <v>1237</v>
      </c>
      <c r="AQ6677" s="106" t="s">
        <v>1030</v>
      </c>
      <c r="AR6677" s="106" t="s">
        <v>1232</v>
      </c>
      <c r="AS6677" s="106">
        <v>333166703</v>
      </c>
    </row>
    <row r="6678" spans="40:45" x14ac:dyDescent="0.25">
      <c r="AN6678" s="106" t="s">
        <v>1236</v>
      </c>
      <c r="AO6678" s="106" t="s">
        <v>1238</v>
      </c>
      <c r="AP6678" s="106" t="s">
        <v>1237</v>
      </c>
      <c r="AQ6678" s="106" t="s">
        <v>1031</v>
      </c>
      <c r="AR6678" s="106" t="s">
        <v>1232</v>
      </c>
      <c r="AS6678" s="106">
        <v>38426250</v>
      </c>
    </row>
    <row r="6679" spans="40:45" x14ac:dyDescent="0.25">
      <c r="AN6679" s="106" t="s">
        <v>1236</v>
      </c>
      <c r="AO6679" s="106" t="s">
        <v>1238</v>
      </c>
      <c r="AP6679" s="106" t="s">
        <v>1237</v>
      </c>
      <c r="AQ6679" s="106" t="s">
        <v>1033</v>
      </c>
      <c r="AR6679" s="106" t="s">
        <v>1232</v>
      </c>
      <c r="AS6679" s="106">
        <v>24059190</v>
      </c>
    </row>
    <row r="6680" spans="40:45" x14ac:dyDescent="0.25">
      <c r="AN6680" s="106" t="s">
        <v>1236</v>
      </c>
      <c r="AO6680" s="106" t="s">
        <v>1238</v>
      </c>
      <c r="AP6680" s="106" t="s">
        <v>1237</v>
      </c>
      <c r="AQ6680" s="106" t="s">
        <v>1034</v>
      </c>
      <c r="AR6680" s="106" t="s">
        <v>1232</v>
      </c>
      <c r="AS6680" s="106">
        <v>137397790</v>
      </c>
    </row>
    <row r="6681" spans="40:45" x14ac:dyDescent="0.25">
      <c r="AN6681" s="106" t="s">
        <v>1236</v>
      </c>
      <c r="AO6681" s="106" t="s">
        <v>1238</v>
      </c>
      <c r="AP6681" s="106" t="s">
        <v>1237</v>
      </c>
      <c r="AQ6681" s="106" t="s">
        <v>1035</v>
      </c>
      <c r="AR6681" s="106" t="s">
        <v>1232</v>
      </c>
      <c r="AS6681" s="106">
        <v>265510964</v>
      </c>
    </row>
    <row r="6682" spans="40:45" x14ac:dyDescent="0.25">
      <c r="AN6682" s="106" t="s">
        <v>1236</v>
      </c>
      <c r="AO6682" s="106" t="s">
        <v>1238</v>
      </c>
      <c r="AP6682" s="106" t="s">
        <v>1237</v>
      </c>
      <c r="AQ6682" s="106" t="s">
        <v>1036</v>
      </c>
      <c r="AR6682" s="106" t="s">
        <v>1232</v>
      </c>
      <c r="AS6682" s="106">
        <v>139979503</v>
      </c>
    </row>
    <row r="6683" spans="40:45" x14ac:dyDescent="0.25">
      <c r="AN6683" s="106" t="s">
        <v>1236</v>
      </c>
      <c r="AO6683" s="106" t="s">
        <v>1238</v>
      </c>
      <c r="AP6683" s="106" t="s">
        <v>1237</v>
      </c>
      <c r="AQ6683" s="106" t="s">
        <v>1037</v>
      </c>
      <c r="AR6683" s="106" t="s">
        <v>1232</v>
      </c>
      <c r="AS6683" s="106">
        <v>347305433</v>
      </c>
    </row>
    <row r="6684" spans="40:45" x14ac:dyDescent="0.25">
      <c r="AN6684" s="106" t="s">
        <v>1236</v>
      </c>
      <c r="AO6684" s="106" t="s">
        <v>1238</v>
      </c>
      <c r="AP6684" s="106" t="s">
        <v>1237</v>
      </c>
      <c r="AQ6684" s="106" t="s">
        <v>1038</v>
      </c>
      <c r="AR6684" s="106" t="s">
        <v>1232</v>
      </c>
      <c r="AS6684" s="106">
        <v>26432498</v>
      </c>
    </row>
    <row r="6685" spans="40:45" x14ac:dyDescent="0.25">
      <c r="AN6685" s="106" t="s">
        <v>1236</v>
      </c>
      <c r="AO6685" s="106"/>
      <c r="AP6685" s="106"/>
      <c r="AQ6685" s="106" t="s">
        <v>3</v>
      </c>
      <c r="AR6685" s="106" t="s">
        <v>1232</v>
      </c>
      <c r="AS6685" s="106">
        <v>1312278332</v>
      </c>
    </row>
    <row r="6686" spans="40:45" x14ac:dyDescent="0.25">
      <c r="AN6686" s="106" t="s">
        <v>1236</v>
      </c>
      <c r="AO6686" s="106" t="s">
        <v>1239</v>
      </c>
      <c r="AP6686" s="106" t="s">
        <v>1237</v>
      </c>
      <c r="AQ6686" s="106" t="s">
        <v>1030</v>
      </c>
      <c r="AR6686" s="106" t="s">
        <v>1232</v>
      </c>
      <c r="AS6686" s="106">
        <v>6055668</v>
      </c>
    </row>
    <row r="6687" spans="40:45" x14ac:dyDescent="0.25">
      <c r="AN6687" s="106" t="s">
        <v>1236</v>
      </c>
      <c r="AO6687" s="106" t="s">
        <v>1239</v>
      </c>
      <c r="AP6687" s="106" t="s">
        <v>1237</v>
      </c>
      <c r="AQ6687" s="106" t="s">
        <v>1031</v>
      </c>
      <c r="AR6687" s="106" t="s">
        <v>1232</v>
      </c>
      <c r="AS6687" s="106">
        <v>6647850</v>
      </c>
    </row>
    <row r="6688" spans="40:45" x14ac:dyDescent="0.25">
      <c r="AN6688" s="106" t="s">
        <v>1236</v>
      </c>
      <c r="AO6688" s="106" t="s">
        <v>1239</v>
      </c>
      <c r="AP6688" s="106" t="s">
        <v>1237</v>
      </c>
      <c r="AQ6688" s="106" t="s">
        <v>1032</v>
      </c>
      <c r="AR6688" s="106" t="s">
        <v>1232</v>
      </c>
      <c r="AS6688" s="106">
        <v>9120466</v>
      </c>
    </row>
    <row r="6689" spans="40:45" x14ac:dyDescent="0.25">
      <c r="AN6689" s="106" t="s">
        <v>1236</v>
      </c>
      <c r="AO6689" s="106" t="s">
        <v>1239</v>
      </c>
      <c r="AP6689" s="106" t="s">
        <v>1237</v>
      </c>
      <c r="AQ6689" s="106" t="s">
        <v>1033</v>
      </c>
      <c r="AR6689" s="106" t="s">
        <v>1232</v>
      </c>
      <c r="AS6689" s="106">
        <v>10203046</v>
      </c>
    </row>
    <row r="6690" spans="40:45" x14ac:dyDescent="0.25">
      <c r="AN6690" s="106" t="s">
        <v>1236</v>
      </c>
      <c r="AO6690" s="106" t="s">
        <v>1239</v>
      </c>
      <c r="AP6690" s="106" t="s">
        <v>1237</v>
      </c>
      <c r="AQ6690" s="106" t="s">
        <v>1034</v>
      </c>
      <c r="AR6690" s="106" t="s">
        <v>1232</v>
      </c>
      <c r="AS6690" s="106">
        <v>718012</v>
      </c>
    </row>
    <row r="6691" spans="40:45" x14ac:dyDescent="0.25">
      <c r="AN6691" s="106" t="s">
        <v>1236</v>
      </c>
      <c r="AO6691" s="106" t="s">
        <v>1239</v>
      </c>
      <c r="AP6691" s="106" t="s">
        <v>1237</v>
      </c>
      <c r="AQ6691" s="106" t="s">
        <v>1035</v>
      </c>
      <c r="AR6691" s="106" t="s">
        <v>1232</v>
      </c>
      <c r="AS6691" s="106">
        <v>258691</v>
      </c>
    </row>
    <row r="6692" spans="40:45" x14ac:dyDescent="0.25">
      <c r="AN6692" s="106" t="s">
        <v>1236</v>
      </c>
      <c r="AO6692" s="106" t="s">
        <v>1239</v>
      </c>
      <c r="AP6692" s="106" t="s">
        <v>1237</v>
      </c>
      <c r="AQ6692" s="106" t="s">
        <v>1036</v>
      </c>
      <c r="AR6692" s="106" t="s">
        <v>1232</v>
      </c>
      <c r="AS6692" s="106">
        <v>439542</v>
      </c>
    </row>
    <row r="6693" spans="40:45" x14ac:dyDescent="0.25">
      <c r="AN6693" s="106" t="s">
        <v>1236</v>
      </c>
      <c r="AO6693" s="106" t="s">
        <v>1239</v>
      </c>
      <c r="AP6693" s="106" t="s">
        <v>1237</v>
      </c>
      <c r="AQ6693" s="106" t="s">
        <v>1037</v>
      </c>
      <c r="AR6693" s="106" t="s">
        <v>1232</v>
      </c>
      <c r="AS6693" s="106">
        <v>537619</v>
      </c>
    </row>
    <row r="6694" spans="40:45" x14ac:dyDescent="0.25">
      <c r="AN6694" s="106" t="s">
        <v>1236</v>
      </c>
      <c r="AO6694" s="106" t="s">
        <v>1239</v>
      </c>
      <c r="AP6694" s="106" t="s">
        <v>1237</v>
      </c>
      <c r="AQ6694" s="106" t="s">
        <v>1038</v>
      </c>
      <c r="AR6694" s="106" t="s">
        <v>1232</v>
      </c>
      <c r="AS6694" s="106">
        <v>10344</v>
      </c>
    </row>
    <row r="6695" spans="40:45" x14ac:dyDescent="0.25">
      <c r="AN6695" s="106" t="s">
        <v>1236</v>
      </c>
      <c r="AO6695" s="106"/>
      <c r="AP6695" s="106"/>
      <c r="AQ6695" s="106" t="s">
        <v>3</v>
      </c>
      <c r="AR6695" s="106" t="s">
        <v>1232</v>
      </c>
      <c r="AS6695" s="106">
        <v>33991240</v>
      </c>
    </row>
    <row r="6696" spans="40:45" x14ac:dyDescent="0.25">
      <c r="AN6696" s="106" t="s">
        <v>1236</v>
      </c>
      <c r="AO6696" s="106" t="s">
        <v>1240</v>
      </c>
      <c r="AP6696" s="106" t="s">
        <v>1237</v>
      </c>
      <c r="AQ6696" s="106" t="s">
        <v>1030</v>
      </c>
      <c r="AR6696" s="106" t="s">
        <v>1232</v>
      </c>
      <c r="AS6696" s="106">
        <v>108420</v>
      </c>
    </row>
    <row r="6697" spans="40:45" x14ac:dyDescent="0.25">
      <c r="AN6697" s="106" t="s">
        <v>1236</v>
      </c>
      <c r="AO6697" s="106" t="s">
        <v>1240</v>
      </c>
      <c r="AP6697" s="106" t="s">
        <v>1237</v>
      </c>
      <c r="AQ6697" s="106" t="s">
        <v>1031</v>
      </c>
      <c r="AR6697" s="106" t="s">
        <v>1232</v>
      </c>
      <c r="AS6697" s="106">
        <v>878747</v>
      </c>
    </row>
    <row r="6698" spans="40:45" x14ac:dyDescent="0.25">
      <c r="AN6698" s="106" t="s">
        <v>1236</v>
      </c>
      <c r="AO6698" s="106" t="s">
        <v>1240</v>
      </c>
      <c r="AP6698" s="106" t="s">
        <v>1237</v>
      </c>
      <c r="AQ6698" s="106" t="s">
        <v>1032</v>
      </c>
      <c r="AR6698" s="106" t="s">
        <v>1232</v>
      </c>
      <c r="AS6698" s="106">
        <v>950270</v>
      </c>
    </row>
    <row r="6699" spans="40:45" x14ac:dyDescent="0.25">
      <c r="AN6699" s="106" t="s">
        <v>1236</v>
      </c>
      <c r="AO6699" s="106" t="s">
        <v>1240</v>
      </c>
      <c r="AP6699" s="106" t="s">
        <v>1237</v>
      </c>
      <c r="AQ6699" s="106" t="s">
        <v>1033</v>
      </c>
      <c r="AR6699" s="106" t="s">
        <v>1232</v>
      </c>
      <c r="AS6699" s="106">
        <v>76042</v>
      </c>
    </row>
    <row r="6700" spans="40:45" x14ac:dyDescent="0.25">
      <c r="AN6700" s="106" t="s">
        <v>1236</v>
      </c>
      <c r="AO6700" s="106" t="s">
        <v>1240</v>
      </c>
      <c r="AP6700" s="106" t="s">
        <v>1237</v>
      </c>
      <c r="AQ6700" s="106" t="s">
        <v>1034</v>
      </c>
      <c r="AR6700" s="106" t="s">
        <v>1232</v>
      </c>
      <c r="AS6700" s="106">
        <v>13015</v>
      </c>
    </row>
    <row r="6701" spans="40:45" x14ac:dyDescent="0.25">
      <c r="AN6701" s="106" t="s">
        <v>1236</v>
      </c>
      <c r="AO6701" s="106" t="s">
        <v>1240</v>
      </c>
      <c r="AP6701" s="106" t="s">
        <v>1237</v>
      </c>
      <c r="AQ6701" s="106" t="s">
        <v>1035</v>
      </c>
      <c r="AR6701" s="106" t="s">
        <v>1232</v>
      </c>
      <c r="AS6701" s="106">
        <v>17203</v>
      </c>
    </row>
    <row r="6702" spans="40:45" x14ac:dyDescent="0.25">
      <c r="AN6702" s="106" t="s">
        <v>1236</v>
      </c>
      <c r="AO6702" s="106" t="s">
        <v>1240</v>
      </c>
      <c r="AP6702" s="106" t="s">
        <v>1237</v>
      </c>
      <c r="AQ6702" s="106" t="s">
        <v>1036</v>
      </c>
      <c r="AR6702" s="106" t="s">
        <v>1232</v>
      </c>
      <c r="AS6702" s="106">
        <v>500</v>
      </c>
    </row>
    <row r="6703" spans="40:45" x14ac:dyDescent="0.25">
      <c r="AN6703" s="106" t="s">
        <v>1236</v>
      </c>
      <c r="AO6703" s="106" t="s">
        <v>1240</v>
      </c>
      <c r="AP6703" s="106" t="s">
        <v>1237</v>
      </c>
      <c r="AQ6703" s="106" t="s">
        <v>1037</v>
      </c>
      <c r="AR6703" s="106" t="s">
        <v>1232</v>
      </c>
      <c r="AS6703" s="106">
        <v>68488</v>
      </c>
    </row>
    <row r="6704" spans="40:45" x14ac:dyDescent="0.25">
      <c r="AN6704" s="106" t="s">
        <v>1236</v>
      </c>
      <c r="AO6704" s="106" t="s">
        <v>1240</v>
      </c>
      <c r="AP6704" s="106" t="s">
        <v>1237</v>
      </c>
      <c r="AQ6704" s="106" t="s">
        <v>1038</v>
      </c>
      <c r="AR6704" s="106" t="s">
        <v>1232</v>
      </c>
      <c r="AS6704" s="106">
        <v>3135</v>
      </c>
    </row>
    <row r="6705" spans="40:45" x14ac:dyDescent="0.25">
      <c r="AN6705" s="106" t="s">
        <v>1236</v>
      </c>
      <c r="AO6705" s="106"/>
      <c r="AP6705" s="106"/>
      <c r="AQ6705" s="106" t="s">
        <v>3</v>
      </c>
      <c r="AR6705" s="106" t="s">
        <v>1232</v>
      </c>
      <c r="AS6705" s="106">
        <v>2115820</v>
      </c>
    </row>
    <row r="6706" spans="40:45" x14ac:dyDescent="0.25">
      <c r="AN6706" s="106" t="s">
        <v>1236</v>
      </c>
      <c r="AO6706" s="106" t="s">
        <v>1241</v>
      </c>
      <c r="AP6706" s="106" t="s">
        <v>1237</v>
      </c>
      <c r="AQ6706" s="106" t="s">
        <v>1030</v>
      </c>
      <c r="AR6706" s="106" t="s">
        <v>1232</v>
      </c>
      <c r="AS6706" s="106">
        <v>13596577</v>
      </c>
    </row>
    <row r="6707" spans="40:45" x14ac:dyDescent="0.25">
      <c r="AN6707" s="106" t="s">
        <v>1236</v>
      </c>
      <c r="AO6707" s="106" t="s">
        <v>1241</v>
      </c>
      <c r="AP6707" s="106" t="s">
        <v>1237</v>
      </c>
      <c r="AQ6707" s="106" t="s">
        <v>1031</v>
      </c>
      <c r="AR6707" s="106" t="s">
        <v>1232</v>
      </c>
      <c r="AS6707" s="106">
        <v>19883597</v>
      </c>
    </row>
    <row r="6708" spans="40:45" x14ac:dyDescent="0.25">
      <c r="AN6708" s="106" t="s">
        <v>1236</v>
      </c>
      <c r="AO6708" s="106" t="s">
        <v>1241</v>
      </c>
      <c r="AP6708" s="106" t="s">
        <v>1237</v>
      </c>
      <c r="AQ6708" s="106" t="s">
        <v>1032</v>
      </c>
      <c r="AR6708" s="106" t="s">
        <v>1232</v>
      </c>
      <c r="AS6708" s="106">
        <v>10091</v>
      </c>
    </row>
    <row r="6709" spans="40:45" x14ac:dyDescent="0.25">
      <c r="AN6709" s="106" t="s">
        <v>1236</v>
      </c>
      <c r="AO6709" s="106" t="s">
        <v>1241</v>
      </c>
      <c r="AP6709" s="106" t="s">
        <v>1237</v>
      </c>
      <c r="AQ6709" s="106" t="s">
        <v>1033</v>
      </c>
      <c r="AR6709" s="106" t="s">
        <v>1232</v>
      </c>
      <c r="AS6709" s="106">
        <v>18747455</v>
      </c>
    </row>
    <row r="6710" spans="40:45" x14ac:dyDescent="0.25">
      <c r="AN6710" s="106" t="s">
        <v>1236</v>
      </c>
      <c r="AO6710" s="106" t="s">
        <v>1241</v>
      </c>
      <c r="AP6710" s="106" t="s">
        <v>1237</v>
      </c>
      <c r="AQ6710" s="106" t="s">
        <v>1034</v>
      </c>
      <c r="AR6710" s="106" t="s">
        <v>1232</v>
      </c>
      <c r="AS6710" s="106">
        <v>10617838</v>
      </c>
    </row>
    <row r="6711" spans="40:45" x14ac:dyDescent="0.25">
      <c r="AN6711" s="106" t="s">
        <v>1236</v>
      </c>
      <c r="AO6711" s="106" t="s">
        <v>1241</v>
      </c>
      <c r="AP6711" s="106" t="s">
        <v>1237</v>
      </c>
      <c r="AQ6711" s="106" t="s">
        <v>1035</v>
      </c>
      <c r="AR6711" s="106" t="s">
        <v>1232</v>
      </c>
      <c r="AS6711" s="106">
        <v>3259487</v>
      </c>
    </row>
    <row r="6712" spans="40:45" x14ac:dyDescent="0.25">
      <c r="AN6712" s="106" t="s">
        <v>1236</v>
      </c>
      <c r="AO6712" s="106" t="s">
        <v>1241</v>
      </c>
      <c r="AP6712" s="106" t="s">
        <v>1237</v>
      </c>
      <c r="AQ6712" s="106" t="s">
        <v>1036</v>
      </c>
      <c r="AR6712" s="106" t="s">
        <v>1232</v>
      </c>
      <c r="AS6712" s="106">
        <v>19743281</v>
      </c>
    </row>
    <row r="6713" spans="40:45" x14ac:dyDescent="0.25">
      <c r="AN6713" s="106" t="s">
        <v>1236</v>
      </c>
      <c r="AO6713" s="106" t="s">
        <v>1241</v>
      </c>
      <c r="AP6713" s="106" t="s">
        <v>1237</v>
      </c>
      <c r="AQ6713" s="106" t="s">
        <v>1037</v>
      </c>
      <c r="AR6713" s="106" t="s">
        <v>1232</v>
      </c>
      <c r="AS6713" s="106">
        <v>3595634</v>
      </c>
    </row>
    <row r="6714" spans="40:45" x14ac:dyDescent="0.25">
      <c r="AN6714" s="106" t="s">
        <v>1236</v>
      </c>
      <c r="AO6714" s="106" t="s">
        <v>1241</v>
      </c>
      <c r="AP6714" s="106" t="s">
        <v>1237</v>
      </c>
      <c r="AQ6714" s="106" t="s">
        <v>1038</v>
      </c>
      <c r="AR6714" s="106" t="s">
        <v>1232</v>
      </c>
      <c r="AS6714" s="106">
        <v>4091377</v>
      </c>
    </row>
    <row r="6715" spans="40:45" x14ac:dyDescent="0.25">
      <c r="AN6715" s="106" t="s">
        <v>1236</v>
      </c>
      <c r="AO6715" s="106"/>
      <c r="AP6715" s="106"/>
      <c r="AQ6715" s="106" t="s">
        <v>3</v>
      </c>
      <c r="AR6715" s="106" t="s">
        <v>1232</v>
      </c>
      <c r="AS6715" s="106">
        <v>93545337</v>
      </c>
    </row>
    <row r="6716" spans="40:45" x14ac:dyDescent="0.25">
      <c r="AN6716" s="106" t="s">
        <v>1236</v>
      </c>
      <c r="AO6716" s="106" t="s">
        <v>1242</v>
      </c>
      <c r="AP6716" s="106" t="s">
        <v>1237</v>
      </c>
      <c r="AQ6716" s="106" t="s">
        <v>1030</v>
      </c>
      <c r="AR6716" s="106" t="s">
        <v>1232</v>
      </c>
      <c r="AS6716" s="106">
        <v>3389548</v>
      </c>
    </row>
    <row r="6717" spans="40:45" x14ac:dyDescent="0.25">
      <c r="AN6717" s="106" t="s">
        <v>1236</v>
      </c>
      <c r="AO6717" s="106" t="s">
        <v>1242</v>
      </c>
      <c r="AP6717" s="106" t="s">
        <v>1237</v>
      </c>
      <c r="AQ6717" s="106" t="s">
        <v>1031</v>
      </c>
      <c r="AR6717" s="106" t="s">
        <v>1232</v>
      </c>
      <c r="AS6717" s="106">
        <v>185845</v>
      </c>
    </row>
    <row r="6718" spans="40:45" x14ac:dyDescent="0.25">
      <c r="AN6718" s="106" t="s">
        <v>1236</v>
      </c>
      <c r="AO6718" s="106" t="s">
        <v>1242</v>
      </c>
      <c r="AP6718" s="106" t="s">
        <v>1237</v>
      </c>
      <c r="AQ6718" s="106" t="s">
        <v>1032</v>
      </c>
      <c r="AR6718" s="106" t="s">
        <v>1232</v>
      </c>
      <c r="AS6718" s="106">
        <v>112</v>
      </c>
    </row>
    <row r="6719" spans="40:45" x14ac:dyDescent="0.25">
      <c r="AN6719" s="106" t="s">
        <v>1236</v>
      </c>
      <c r="AO6719" s="106" t="s">
        <v>1242</v>
      </c>
      <c r="AP6719" s="106" t="s">
        <v>1237</v>
      </c>
      <c r="AQ6719" s="106" t="s">
        <v>1033</v>
      </c>
      <c r="AR6719" s="106" t="s">
        <v>1232</v>
      </c>
      <c r="AS6719" s="106">
        <v>795</v>
      </c>
    </row>
    <row r="6720" spans="40:45" x14ac:dyDescent="0.25">
      <c r="AN6720" s="106" t="s">
        <v>1236</v>
      </c>
      <c r="AO6720" s="106" t="s">
        <v>1242</v>
      </c>
      <c r="AP6720" s="106" t="s">
        <v>1237</v>
      </c>
      <c r="AQ6720" s="106" t="s">
        <v>1034</v>
      </c>
      <c r="AR6720" s="106" t="s">
        <v>1232</v>
      </c>
      <c r="AS6720" s="106">
        <v>12277</v>
      </c>
    </row>
    <row r="6721" spans="40:45" x14ac:dyDescent="0.25">
      <c r="AN6721" s="106" t="s">
        <v>1236</v>
      </c>
      <c r="AO6721" s="106" t="s">
        <v>1242</v>
      </c>
      <c r="AP6721" s="106" t="s">
        <v>1237</v>
      </c>
      <c r="AQ6721" s="106" t="s">
        <v>1037</v>
      </c>
      <c r="AR6721" s="106" t="s">
        <v>1232</v>
      </c>
      <c r="AS6721" s="106">
        <v>100</v>
      </c>
    </row>
    <row r="6722" spans="40:45" x14ac:dyDescent="0.25">
      <c r="AN6722" s="106" t="s">
        <v>1236</v>
      </c>
      <c r="AO6722" s="106" t="s">
        <v>1242</v>
      </c>
      <c r="AP6722" s="106" t="s">
        <v>1237</v>
      </c>
      <c r="AQ6722" s="106" t="s">
        <v>1038</v>
      </c>
      <c r="AR6722" s="106" t="s">
        <v>1232</v>
      </c>
      <c r="AS6722" s="106">
        <v>3067251</v>
      </c>
    </row>
    <row r="6723" spans="40:45" x14ac:dyDescent="0.25">
      <c r="AN6723" s="106" t="s">
        <v>1236</v>
      </c>
      <c r="AO6723" s="106"/>
      <c r="AP6723" s="106"/>
      <c r="AQ6723" s="106" t="s">
        <v>3</v>
      </c>
      <c r="AR6723" s="106" t="s">
        <v>1232</v>
      </c>
      <c r="AS6723" s="106">
        <v>6655929</v>
      </c>
    </row>
    <row r="6724" spans="40:45" x14ac:dyDescent="0.25">
      <c r="AN6724" s="106" t="s">
        <v>1236</v>
      </c>
      <c r="AO6724" s="106" t="s">
        <v>1243</v>
      </c>
      <c r="AP6724" s="106" t="s">
        <v>1237</v>
      </c>
      <c r="AQ6724" s="106" t="s">
        <v>1030</v>
      </c>
      <c r="AR6724" s="106" t="s">
        <v>1232</v>
      </c>
      <c r="AS6724" s="106">
        <v>2248</v>
      </c>
    </row>
    <row r="6725" spans="40:45" x14ac:dyDescent="0.25">
      <c r="AN6725" s="106" t="s">
        <v>1236</v>
      </c>
      <c r="AO6725" s="106" t="s">
        <v>1243</v>
      </c>
      <c r="AP6725" s="106" t="s">
        <v>1237</v>
      </c>
      <c r="AQ6725" s="106" t="s">
        <v>1031</v>
      </c>
      <c r="AR6725" s="106" t="s">
        <v>1232</v>
      </c>
      <c r="AS6725" s="106">
        <v>6999</v>
      </c>
    </row>
    <row r="6726" spans="40:45" x14ac:dyDescent="0.25">
      <c r="AN6726" s="106" t="s">
        <v>1236</v>
      </c>
      <c r="AO6726" s="106" t="s">
        <v>1243</v>
      </c>
      <c r="AP6726" s="106" t="s">
        <v>1237</v>
      </c>
      <c r="AQ6726" s="106" t="s">
        <v>1032</v>
      </c>
      <c r="AR6726" s="106" t="s">
        <v>1232</v>
      </c>
      <c r="AS6726" s="106">
        <v>495953</v>
      </c>
    </row>
    <row r="6727" spans="40:45" x14ac:dyDescent="0.25">
      <c r="AN6727" s="106" t="s">
        <v>1236</v>
      </c>
      <c r="AO6727" s="106" t="s">
        <v>1243</v>
      </c>
      <c r="AP6727" s="106" t="s">
        <v>1237</v>
      </c>
      <c r="AQ6727" s="106" t="s">
        <v>1033</v>
      </c>
      <c r="AR6727" s="106" t="s">
        <v>1232</v>
      </c>
      <c r="AS6727" s="106">
        <v>881495</v>
      </c>
    </row>
    <row r="6728" spans="40:45" x14ac:dyDescent="0.25">
      <c r="AN6728" s="106" t="s">
        <v>1236</v>
      </c>
      <c r="AO6728" s="106" t="s">
        <v>1243</v>
      </c>
      <c r="AP6728" s="106" t="s">
        <v>1237</v>
      </c>
      <c r="AQ6728" s="106" t="s">
        <v>1034</v>
      </c>
      <c r="AR6728" s="106" t="s">
        <v>1232</v>
      </c>
      <c r="AS6728" s="106">
        <v>5000</v>
      </c>
    </row>
    <row r="6729" spans="40:45" x14ac:dyDescent="0.25">
      <c r="AN6729" s="106" t="s">
        <v>1236</v>
      </c>
      <c r="AO6729" s="106" t="s">
        <v>1243</v>
      </c>
      <c r="AP6729" s="106" t="s">
        <v>1237</v>
      </c>
      <c r="AQ6729" s="106" t="s">
        <v>1036</v>
      </c>
      <c r="AR6729" s="106" t="s">
        <v>1232</v>
      </c>
      <c r="AS6729" s="106">
        <v>6060954</v>
      </c>
    </row>
    <row r="6730" spans="40:45" x14ac:dyDescent="0.25">
      <c r="AN6730" s="106" t="s">
        <v>1236</v>
      </c>
      <c r="AO6730" s="106" t="s">
        <v>1243</v>
      </c>
      <c r="AP6730" s="106" t="s">
        <v>1237</v>
      </c>
      <c r="AQ6730" s="106" t="s">
        <v>1037</v>
      </c>
      <c r="AR6730" s="106" t="s">
        <v>1232</v>
      </c>
      <c r="AS6730" s="106">
        <v>292428</v>
      </c>
    </row>
    <row r="6731" spans="40:45" x14ac:dyDescent="0.25">
      <c r="AN6731" s="106" t="s">
        <v>1236</v>
      </c>
      <c r="AO6731" s="106" t="s">
        <v>1243</v>
      </c>
      <c r="AP6731" s="106" t="s">
        <v>1237</v>
      </c>
      <c r="AQ6731" s="106" t="s">
        <v>1038</v>
      </c>
      <c r="AR6731" s="106" t="s">
        <v>1232</v>
      </c>
      <c r="AS6731" s="106">
        <v>335219</v>
      </c>
    </row>
    <row r="6732" spans="40:45" x14ac:dyDescent="0.25">
      <c r="AN6732" s="106" t="s">
        <v>1236</v>
      </c>
      <c r="AO6732" s="106"/>
      <c r="AP6732" s="106"/>
      <c r="AQ6732" s="106" t="s">
        <v>3</v>
      </c>
      <c r="AR6732" s="106" t="s">
        <v>1232</v>
      </c>
      <c r="AS6732" s="106">
        <v>8080296</v>
      </c>
    </row>
    <row r="6733" spans="40:45" x14ac:dyDescent="0.25">
      <c r="AN6733" s="106" t="s">
        <v>1236</v>
      </c>
      <c r="AO6733" s="106" t="s">
        <v>1225</v>
      </c>
      <c r="AP6733" s="106"/>
      <c r="AQ6733" s="106" t="s">
        <v>1030</v>
      </c>
      <c r="AR6733" s="106" t="s">
        <v>1022</v>
      </c>
      <c r="AS6733" s="106">
        <v>210804</v>
      </c>
    </row>
    <row r="6734" spans="40:45" x14ac:dyDescent="0.25">
      <c r="AN6734" s="106" t="s">
        <v>1236</v>
      </c>
      <c r="AO6734" s="106" t="s">
        <v>1225</v>
      </c>
      <c r="AP6734" s="106"/>
      <c r="AQ6734" s="106" t="s">
        <v>1031</v>
      </c>
      <c r="AR6734" s="106" t="s">
        <v>1022</v>
      </c>
      <c r="AS6734" s="106">
        <v>682364</v>
      </c>
    </row>
    <row r="6735" spans="40:45" x14ac:dyDescent="0.25">
      <c r="AN6735" s="106" t="s">
        <v>1236</v>
      </c>
      <c r="AO6735" s="106" t="s">
        <v>1225</v>
      </c>
      <c r="AP6735" s="106"/>
      <c r="AQ6735" s="106" t="s">
        <v>1032</v>
      </c>
      <c r="AR6735" s="106" t="s">
        <v>1022</v>
      </c>
      <c r="AS6735" s="106">
        <v>242545</v>
      </c>
    </row>
    <row r="6736" spans="40:45" x14ac:dyDescent="0.25">
      <c r="AN6736" s="106" t="s">
        <v>1236</v>
      </c>
      <c r="AO6736" s="106" t="s">
        <v>1225</v>
      </c>
      <c r="AP6736" s="106"/>
      <c r="AQ6736" s="106" t="s">
        <v>1033</v>
      </c>
      <c r="AR6736" s="106" t="s">
        <v>1022</v>
      </c>
      <c r="AS6736" s="106">
        <v>1418058</v>
      </c>
    </row>
    <row r="6737" spans="40:45" x14ac:dyDescent="0.25">
      <c r="AN6737" s="106" t="s">
        <v>1236</v>
      </c>
      <c r="AO6737" s="106" t="s">
        <v>1225</v>
      </c>
      <c r="AP6737" s="106"/>
      <c r="AQ6737" s="106" t="s">
        <v>1034</v>
      </c>
      <c r="AR6737" s="106" t="s">
        <v>1022</v>
      </c>
      <c r="AS6737" s="106">
        <v>2263582</v>
      </c>
    </row>
    <row r="6738" spans="40:45" x14ac:dyDescent="0.25">
      <c r="AN6738" s="106" t="s">
        <v>1236</v>
      </c>
      <c r="AO6738" s="106" t="s">
        <v>1225</v>
      </c>
      <c r="AP6738" s="106"/>
      <c r="AQ6738" s="106" t="s">
        <v>1035</v>
      </c>
      <c r="AR6738" s="106" t="s">
        <v>1022</v>
      </c>
      <c r="AS6738" s="106">
        <v>1401818</v>
      </c>
    </row>
    <row r="6739" spans="40:45" x14ac:dyDescent="0.25">
      <c r="AN6739" s="106" t="s">
        <v>1236</v>
      </c>
      <c r="AO6739" s="106" t="s">
        <v>1225</v>
      </c>
      <c r="AP6739" s="106"/>
      <c r="AQ6739" s="106" t="s">
        <v>1036</v>
      </c>
      <c r="AR6739" s="106" t="s">
        <v>1022</v>
      </c>
      <c r="AS6739" s="106">
        <v>2052545</v>
      </c>
    </row>
    <row r="6740" spans="40:45" x14ac:dyDescent="0.25">
      <c r="AN6740" s="106" t="s">
        <v>1236</v>
      </c>
      <c r="AO6740" s="106" t="s">
        <v>1225</v>
      </c>
      <c r="AP6740" s="106"/>
      <c r="AQ6740" s="106" t="s">
        <v>1037</v>
      </c>
      <c r="AR6740" s="106" t="s">
        <v>1022</v>
      </c>
      <c r="AS6740" s="106">
        <v>1096803</v>
      </c>
    </row>
    <row r="6741" spans="40:45" x14ac:dyDescent="0.25">
      <c r="AN6741" s="106" t="s">
        <v>1236</v>
      </c>
      <c r="AO6741" s="106" t="s">
        <v>1225</v>
      </c>
      <c r="AP6741" s="106"/>
      <c r="AQ6741" s="106" t="s">
        <v>1038</v>
      </c>
      <c r="AR6741" s="106" t="s">
        <v>1022</v>
      </c>
      <c r="AS6741" s="106">
        <v>391938</v>
      </c>
    </row>
    <row r="6742" spans="40:45" x14ac:dyDescent="0.25">
      <c r="AN6742" s="106" t="s">
        <v>1236</v>
      </c>
      <c r="AO6742" s="106"/>
      <c r="AP6742" s="106"/>
      <c r="AQ6742" s="106" t="s">
        <v>3</v>
      </c>
      <c r="AR6742" s="106" t="s">
        <v>1022</v>
      </c>
      <c r="AS6742" s="106">
        <v>9760457</v>
      </c>
    </row>
    <row r="6743" spans="40:45" x14ac:dyDescent="0.25">
      <c r="AN6743" s="106" t="s">
        <v>1236</v>
      </c>
      <c r="AO6743" s="106" t="s">
        <v>1238</v>
      </c>
      <c r="AP6743" s="106"/>
      <c r="AQ6743" s="106" t="s">
        <v>1030</v>
      </c>
      <c r="AR6743" s="106" t="s">
        <v>1022</v>
      </c>
      <c r="AS6743" s="106">
        <v>7972022</v>
      </c>
    </row>
    <row r="6744" spans="40:45" x14ac:dyDescent="0.25">
      <c r="AN6744" s="106" t="s">
        <v>1236</v>
      </c>
      <c r="AO6744" s="106" t="s">
        <v>1238</v>
      </c>
      <c r="AP6744" s="106"/>
      <c r="AQ6744" s="106" t="s">
        <v>1031</v>
      </c>
      <c r="AR6744" s="106" t="s">
        <v>1022</v>
      </c>
      <c r="AS6744" s="106">
        <v>950746</v>
      </c>
    </row>
    <row r="6745" spans="40:45" x14ac:dyDescent="0.25">
      <c r="AN6745" s="106" t="s">
        <v>1236</v>
      </c>
      <c r="AO6745" s="106" t="s">
        <v>1238</v>
      </c>
      <c r="AP6745" s="106"/>
      <c r="AQ6745" s="106" t="s">
        <v>1033</v>
      </c>
      <c r="AR6745" s="106" t="s">
        <v>1022</v>
      </c>
      <c r="AS6745" s="106">
        <v>534960</v>
      </c>
    </row>
    <row r="6746" spans="40:45" x14ac:dyDescent="0.25">
      <c r="AN6746" s="106" t="s">
        <v>1236</v>
      </c>
      <c r="AO6746" s="106" t="s">
        <v>1238</v>
      </c>
      <c r="AP6746" s="106"/>
      <c r="AQ6746" s="106" t="s">
        <v>1034</v>
      </c>
      <c r="AR6746" s="106" t="s">
        <v>1022</v>
      </c>
      <c r="AS6746" s="106">
        <v>3229582</v>
      </c>
    </row>
    <row r="6747" spans="40:45" x14ac:dyDescent="0.25">
      <c r="AN6747" s="106" t="s">
        <v>1236</v>
      </c>
      <c r="AO6747" s="106" t="s">
        <v>1238</v>
      </c>
      <c r="AP6747" s="106"/>
      <c r="AQ6747" s="106" t="s">
        <v>1035</v>
      </c>
      <c r="AR6747" s="106" t="s">
        <v>1022</v>
      </c>
      <c r="AS6747" s="106">
        <v>5762413</v>
      </c>
    </row>
    <row r="6748" spans="40:45" x14ac:dyDescent="0.25">
      <c r="AN6748" s="106" t="s">
        <v>1236</v>
      </c>
      <c r="AO6748" s="106" t="s">
        <v>1238</v>
      </c>
      <c r="AP6748" s="106"/>
      <c r="AQ6748" s="106" t="s">
        <v>1036</v>
      </c>
      <c r="AR6748" s="106" t="s">
        <v>1022</v>
      </c>
      <c r="AS6748" s="106">
        <v>3253650</v>
      </c>
    </row>
    <row r="6749" spans="40:45" x14ac:dyDescent="0.25">
      <c r="AN6749" s="106" t="s">
        <v>1236</v>
      </c>
      <c r="AO6749" s="106" t="s">
        <v>1238</v>
      </c>
      <c r="AP6749" s="106"/>
      <c r="AQ6749" s="106" t="s">
        <v>1037</v>
      </c>
      <c r="AR6749" s="106" t="s">
        <v>1022</v>
      </c>
      <c r="AS6749" s="106">
        <v>8174135</v>
      </c>
    </row>
    <row r="6750" spans="40:45" x14ac:dyDescent="0.25">
      <c r="AN6750" s="106" t="s">
        <v>1236</v>
      </c>
      <c r="AO6750" s="106" t="s">
        <v>1238</v>
      </c>
      <c r="AP6750" s="106"/>
      <c r="AQ6750" s="106" t="s">
        <v>1038</v>
      </c>
      <c r="AR6750" s="106" t="s">
        <v>1022</v>
      </c>
      <c r="AS6750" s="106">
        <v>621725</v>
      </c>
    </row>
    <row r="6751" spans="40:45" x14ac:dyDescent="0.25">
      <c r="AN6751" s="106" t="s">
        <v>1236</v>
      </c>
      <c r="AO6751" s="106"/>
      <c r="AP6751" s="106"/>
      <c r="AQ6751" s="106" t="s">
        <v>3</v>
      </c>
      <c r="AR6751" s="106" t="s">
        <v>1022</v>
      </c>
      <c r="AS6751" s="106">
        <v>30499233</v>
      </c>
    </row>
    <row r="6752" spans="40:45" x14ac:dyDescent="0.25">
      <c r="AN6752" s="106" t="s">
        <v>1236</v>
      </c>
      <c r="AO6752" s="106" t="s">
        <v>1239</v>
      </c>
      <c r="AP6752" s="106"/>
      <c r="AQ6752" s="106" t="s">
        <v>1030</v>
      </c>
      <c r="AR6752" s="106" t="s">
        <v>1022</v>
      </c>
      <c r="AS6752" s="106">
        <v>313703</v>
      </c>
    </row>
    <row r="6753" spans="40:45" x14ac:dyDescent="0.25">
      <c r="AN6753" s="106" t="s">
        <v>1236</v>
      </c>
      <c r="AO6753" s="106" t="s">
        <v>1239</v>
      </c>
      <c r="AP6753" s="106"/>
      <c r="AQ6753" s="106" t="s">
        <v>1031</v>
      </c>
      <c r="AR6753" s="106" t="s">
        <v>1022</v>
      </c>
      <c r="AS6753" s="106">
        <v>309286</v>
      </c>
    </row>
    <row r="6754" spans="40:45" x14ac:dyDescent="0.25">
      <c r="AN6754" s="106" t="s">
        <v>1236</v>
      </c>
      <c r="AO6754" s="106" t="s">
        <v>1239</v>
      </c>
      <c r="AP6754" s="106"/>
      <c r="AQ6754" s="106" t="s">
        <v>1032</v>
      </c>
      <c r="AR6754" s="106" t="s">
        <v>1022</v>
      </c>
      <c r="AS6754" s="106">
        <v>629766</v>
      </c>
    </row>
    <row r="6755" spans="40:45" x14ac:dyDescent="0.25">
      <c r="AN6755" s="106" t="s">
        <v>1236</v>
      </c>
      <c r="AO6755" s="106" t="s">
        <v>1239</v>
      </c>
      <c r="AP6755" s="106"/>
      <c r="AQ6755" s="106" t="s">
        <v>1033</v>
      </c>
      <c r="AR6755" s="106" t="s">
        <v>1022</v>
      </c>
      <c r="AS6755" s="106">
        <v>520737</v>
      </c>
    </row>
    <row r="6756" spans="40:45" x14ac:dyDescent="0.25">
      <c r="AN6756" s="106" t="s">
        <v>1236</v>
      </c>
      <c r="AO6756" s="106" t="s">
        <v>1239</v>
      </c>
      <c r="AP6756" s="106"/>
      <c r="AQ6756" s="106" t="s">
        <v>1034</v>
      </c>
      <c r="AR6756" s="106" t="s">
        <v>1022</v>
      </c>
      <c r="AS6756" s="106">
        <v>63169</v>
      </c>
    </row>
    <row r="6757" spans="40:45" x14ac:dyDescent="0.25">
      <c r="AN6757" s="106" t="s">
        <v>1236</v>
      </c>
      <c r="AO6757" s="106" t="s">
        <v>1239</v>
      </c>
      <c r="AP6757" s="106"/>
      <c r="AQ6757" s="106" t="s">
        <v>1035</v>
      </c>
      <c r="AR6757" s="106" t="s">
        <v>1022</v>
      </c>
      <c r="AS6757" s="106">
        <v>14176</v>
      </c>
    </row>
    <row r="6758" spans="40:45" x14ac:dyDescent="0.25">
      <c r="AN6758" s="106" t="s">
        <v>1236</v>
      </c>
      <c r="AO6758" s="106" t="s">
        <v>1239</v>
      </c>
      <c r="AP6758" s="106"/>
      <c r="AQ6758" s="106" t="s">
        <v>1036</v>
      </c>
      <c r="AR6758" s="106" t="s">
        <v>1022</v>
      </c>
      <c r="AS6758" s="106">
        <v>27058</v>
      </c>
    </row>
    <row r="6759" spans="40:45" x14ac:dyDescent="0.25">
      <c r="AN6759" s="106" t="s">
        <v>1236</v>
      </c>
      <c r="AO6759" s="106" t="s">
        <v>1239</v>
      </c>
      <c r="AP6759" s="106"/>
      <c r="AQ6759" s="106" t="s">
        <v>1037</v>
      </c>
      <c r="AR6759" s="106" t="s">
        <v>1022</v>
      </c>
      <c r="AS6759" s="106">
        <v>23845</v>
      </c>
    </row>
    <row r="6760" spans="40:45" x14ac:dyDescent="0.25">
      <c r="AN6760" s="106" t="s">
        <v>1236</v>
      </c>
      <c r="AO6760" s="106" t="s">
        <v>1239</v>
      </c>
      <c r="AP6760" s="106"/>
      <c r="AQ6760" s="106" t="s">
        <v>1038</v>
      </c>
      <c r="AR6760" s="106" t="s">
        <v>1022</v>
      </c>
      <c r="AS6760" s="106">
        <v>488</v>
      </c>
    </row>
    <row r="6761" spans="40:45" x14ac:dyDescent="0.25">
      <c r="AN6761" s="106" t="s">
        <v>1236</v>
      </c>
      <c r="AO6761" s="106"/>
      <c r="AP6761" s="106"/>
      <c r="AQ6761" s="106" t="s">
        <v>3</v>
      </c>
      <c r="AR6761" s="106" t="s">
        <v>1022</v>
      </c>
      <c r="AS6761" s="106">
        <v>1902228</v>
      </c>
    </row>
    <row r="6762" spans="40:45" x14ac:dyDescent="0.25">
      <c r="AN6762" s="106" t="s">
        <v>1236</v>
      </c>
      <c r="AO6762" s="106" t="s">
        <v>1240</v>
      </c>
      <c r="AP6762" s="106"/>
      <c r="AQ6762" s="106" t="s">
        <v>1030</v>
      </c>
      <c r="AR6762" s="106" t="s">
        <v>1022</v>
      </c>
      <c r="AS6762" s="106">
        <v>3648</v>
      </c>
    </row>
    <row r="6763" spans="40:45" x14ac:dyDescent="0.25">
      <c r="AN6763" s="106" t="s">
        <v>1236</v>
      </c>
      <c r="AO6763" s="106" t="s">
        <v>1240</v>
      </c>
      <c r="AP6763" s="106"/>
      <c r="AQ6763" s="106" t="s">
        <v>1031</v>
      </c>
      <c r="AR6763" s="106" t="s">
        <v>1022</v>
      </c>
      <c r="AS6763" s="106">
        <v>27169</v>
      </c>
    </row>
    <row r="6764" spans="40:45" x14ac:dyDescent="0.25">
      <c r="AN6764" s="106" t="s">
        <v>1236</v>
      </c>
      <c r="AO6764" s="106" t="s">
        <v>1240</v>
      </c>
      <c r="AP6764" s="106"/>
      <c r="AQ6764" s="106" t="s">
        <v>1032</v>
      </c>
      <c r="AR6764" s="106" t="s">
        <v>1022</v>
      </c>
      <c r="AS6764" s="106">
        <v>30824</v>
      </c>
    </row>
    <row r="6765" spans="40:45" x14ac:dyDescent="0.25">
      <c r="AN6765" s="106" t="s">
        <v>1236</v>
      </c>
      <c r="AO6765" s="106" t="s">
        <v>1240</v>
      </c>
      <c r="AP6765" s="106"/>
      <c r="AQ6765" s="106" t="s">
        <v>1033</v>
      </c>
      <c r="AR6765" s="106" t="s">
        <v>1022</v>
      </c>
      <c r="AS6765" s="106">
        <v>2713</v>
      </c>
    </row>
    <row r="6766" spans="40:45" x14ac:dyDescent="0.25">
      <c r="AN6766" s="106" t="s">
        <v>1236</v>
      </c>
      <c r="AO6766" s="106" t="s">
        <v>1240</v>
      </c>
      <c r="AP6766" s="106"/>
      <c r="AQ6766" s="106" t="s">
        <v>1034</v>
      </c>
      <c r="AR6766" s="106" t="s">
        <v>1022</v>
      </c>
      <c r="AS6766" s="106">
        <v>465</v>
      </c>
    </row>
    <row r="6767" spans="40:45" x14ac:dyDescent="0.25">
      <c r="AN6767" s="106" t="s">
        <v>1236</v>
      </c>
      <c r="AO6767" s="106" t="s">
        <v>1240</v>
      </c>
      <c r="AP6767" s="106"/>
      <c r="AQ6767" s="106" t="s">
        <v>1035</v>
      </c>
      <c r="AR6767" s="106" t="s">
        <v>1022</v>
      </c>
      <c r="AS6767" s="106">
        <v>518</v>
      </c>
    </row>
    <row r="6768" spans="40:45" x14ac:dyDescent="0.25">
      <c r="AN6768" s="106" t="s">
        <v>1236</v>
      </c>
      <c r="AO6768" s="106" t="s">
        <v>1240</v>
      </c>
      <c r="AP6768" s="106"/>
      <c r="AQ6768" s="106" t="s">
        <v>1036</v>
      </c>
      <c r="AR6768" s="106" t="s">
        <v>1022</v>
      </c>
      <c r="AS6768" s="106">
        <v>15</v>
      </c>
    </row>
    <row r="6769" spans="40:45" x14ac:dyDescent="0.25">
      <c r="AN6769" s="106" t="s">
        <v>1236</v>
      </c>
      <c r="AO6769" s="106" t="s">
        <v>1240</v>
      </c>
      <c r="AP6769" s="106"/>
      <c r="AQ6769" s="106" t="s">
        <v>1037</v>
      </c>
      <c r="AR6769" s="106" t="s">
        <v>1022</v>
      </c>
      <c r="AS6769" s="106">
        <v>3958</v>
      </c>
    </row>
    <row r="6770" spans="40:45" x14ac:dyDescent="0.25">
      <c r="AN6770" s="106" t="s">
        <v>1236</v>
      </c>
      <c r="AO6770" s="106" t="s">
        <v>1240</v>
      </c>
      <c r="AP6770" s="106"/>
      <c r="AQ6770" s="106" t="s">
        <v>1038</v>
      </c>
      <c r="AR6770" s="106" t="s">
        <v>1022</v>
      </c>
      <c r="AS6770" s="106">
        <v>101</v>
      </c>
    </row>
    <row r="6771" spans="40:45" x14ac:dyDescent="0.25">
      <c r="AN6771" s="106" t="s">
        <v>1236</v>
      </c>
      <c r="AO6771" s="106"/>
      <c r="AP6771" s="106"/>
      <c r="AQ6771" s="106" t="s">
        <v>3</v>
      </c>
      <c r="AR6771" s="106" t="s">
        <v>1022</v>
      </c>
      <c r="AS6771" s="106">
        <v>69412</v>
      </c>
    </row>
    <row r="6772" spans="40:45" x14ac:dyDescent="0.25">
      <c r="AN6772" s="106" t="s">
        <v>1236</v>
      </c>
      <c r="AO6772" s="106" t="s">
        <v>1241</v>
      </c>
      <c r="AP6772" s="106"/>
      <c r="AQ6772" s="106" t="s">
        <v>1030</v>
      </c>
      <c r="AR6772" s="106" t="s">
        <v>1022</v>
      </c>
      <c r="AS6772" s="106">
        <v>409730</v>
      </c>
    </row>
    <row r="6773" spans="40:45" x14ac:dyDescent="0.25">
      <c r="AN6773" s="106" t="s">
        <v>1236</v>
      </c>
      <c r="AO6773" s="106" t="s">
        <v>1241</v>
      </c>
      <c r="AP6773" s="106"/>
      <c r="AQ6773" s="106" t="s">
        <v>1031</v>
      </c>
      <c r="AR6773" s="106" t="s">
        <v>1022</v>
      </c>
      <c r="AS6773" s="106">
        <v>498905</v>
      </c>
    </row>
    <row r="6774" spans="40:45" x14ac:dyDescent="0.25">
      <c r="AN6774" s="106" t="s">
        <v>1236</v>
      </c>
      <c r="AO6774" s="106" t="s">
        <v>1241</v>
      </c>
      <c r="AP6774" s="106"/>
      <c r="AQ6774" s="106" t="s">
        <v>1032</v>
      </c>
      <c r="AR6774" s="106" t="s">
        <v>1022</v>
      </c>
      <c r="AS6774" s="106">
        <v>451</v>
      </c>
    </row>
    <row r="6775" spans="40:45" x14ac:dyDescent="0.25">
      <c r="AN6775" s="106" t="s">
        <v>1236</v>
      </c>
      <c r="AO6775" s="106" t="s">
        <v>1241</v>
      </c>
      <c r="AP6775" s="106"/>
      <c r="AQ6775" s="106" t="s">
        <v>1033</v>
      </c>
      <c r="AR6775" s="106" t="s">
        <v>1022</v>
      </c>
      <c r="AS6775" s="106">
        <v>501926</v>
      </c>
    </row>
    <row r="6776" spans="40:45" x14ac:dyDescent="0.25">
      <c r="AN6776" s="106" t="s">
        <v>1236</v>
      </c>
      <c r="AO6776" s="106" t="s">
        <v>1241</v>
      </c>
      <c r="AP6776" s="106"/>
      <c r="AQ6776" s="106" t="s">
        <v>1034</v>
      </c>
      <c r="AR6776" s="106" t="s">
        <v>1022</v>
      </c>
      <c r="AS6776" s="106">
        <v>272790</v>
      </c>
    </row>
    <row r="6777" spans="40:45" x14ac:dyDescent="0.25">
      <c r="AN6777" s="106" t="s">
        <v>1236</v>
      </c>
      <c r="AO6777" s="106" t="s">
        <v>1241</v>
      </c>
      <c r="AP6777" s="106"/>
      <c r="AQ6777" s="106" t="s">
        <v>1035</v>
      </c>
      <c r="AR6777" s="106" t="s">
        <v>1022</v>
      </c>
      <c r="AS6777" s="106">
        <v>83997</v>
      </c>
    </row>
    <row r="6778" spans="40:45" x14ac:dyDescent="0.25">
      <c r="AN6778" s="106" t="s">
        <v>1236</v>
      </c>
      <c r="AO6778" s="106" t="s">
        <v>1241</v>
      </c>
      <c r="AP6778" s="106"/>
      <c r="AQ6778" s="106" t="s">
        <v>1036</v>
      </c>
      <c r="AR6778" s="106" t="s">
        <v>1022</v>
      </c>
      <c r="AS6778" s="106">
        <v>600890</v>
      </c>
    </row>
    <row r="6779" spans="40:45" x14ac:dyDescent="0.25">
      <c r="AN6779" s="106" t="s">
        <v>1236</v>
      </c>
      <c r="AO6779" s="106" t="s">
        <v>1241</v>
      </c>
      <c r="AP6779" s="106"/>
      <c r="AQ6779" s="106" t="s">
        <v>1037</v>
      </c>
      <c r="AR6779" s="106" t="s">
        <v>1022</v>
      </c>
      <c r="AS6779" s="106">
        <v>101463</v>
      </c>
    </row>
    <row r="6780" spans="40:45" x14ac:dyDescent="0.25">
      <c r="AN6780" s="106" t="s">
        <v>1236</v>
      </c>
      <c r="AO6780" s="106" t="s">
        <v>1241</v>
      </c>
      <c r="AP6780" s="106"/>
      <c r="AQ6780" s="106" t="s">
        <v>1038</v>
      </c>
      <c r="AR6780" s="106" t="s">
        <v>1022</v>
      </c>
      <c r="AS6780" s="106">
        <v>109481</v>
      </c>
    </row>
    <row r="6781" spans="40:45" x14ac:dyDescent="0.25">
      <c r="AN6781" s="106" t="s">
        <v>1236</v>
      </c>
      <c r="AO6781" s="106"/>
      <c r="AP6781" s="106"/>
      <c r="AQ6781" s="106" t="s">
        <v>3</v>
      </c>
      <c r="AR6781" s="106" t="s">
        <v>1022</v>
      </c>
      <c r="AS6781" s="106">
        <v>2579633</v>
      </c>
    </row>
    <row r="6782" spans="40:45" x14ac:dyDescent="0.25">
      <c r="AN6782" s="106" t="s">
        <v>1236</v>
      </c>
      <c r="AO6782" s="106" t="s">
        <v>1242</v>
      </c>
      <c r="AP6782" s="106"/>
      <c r="AQ6782" s="106" t="s">
        <v>1030</v>
      </c>
      <c r="AR6782" s="106" t="s">
        <v>1022</v>
      </c>
      <c r="AS6782" s="106">
        <v>96172</v>
      </c>
    </row>
    <row r="6783" spans="40:45" x14ac:dyDescent="0.25">
      <c r="AN6783" s="106" t="s">
        <v>1236</v>
      </c>
      <c r="AO6783" s="106" t="s">
        <v>1242</v>
      </c>
      <c r="AP6783" s="106"/>
      <c r="AQ6783" s="106" t="s">
        <v>1031</v>
      </c>
      <c r="AR6783" s="106" t="s">
        <v>1022</v>
      </c>
      <c r="AS6783" s="106">
        <v>5575</v>
      </c>
    </row>
    <row r="6784" spans="40:45" x14ac:dyDescent="0.25">
      <c r="AN6784" s="106" t="s">
        <v>1236</v>
      </c>
      <c r="AO6784" s="106" t="s">
        <v>1242</v>
      </c>
      <c r="AP6784" s="106"/>
      <c r="AQ6784" s="106" t="s">
        <v>1032</v>
      </c>
      <c r="AR6784" s="106" t="s">
        <v>1022</v>
      </c>
      <c r="AS6784" s="106">
        <v>3</v>
      </c>
    </row>
    <row r="6785" spans="40:45" x14ac:dyDescent="0.25">
      <c r="AN6785" s="106" t="s">
        <v>1236</v>
      </c>
      <c r="AO6785" s="106" t="s">
        <v>1242</v>
      </c>
      <c r="AP6785" s="106"/>
      <c r="AQ6785" s="106" t="s">
        <v>1033</v>
      </c>
      <c r="AR6785" s="106" t="s">
        <v>1022</v>
      </c>
      <c r="AS6785" s="106">
        <v>30</v>
      </c>
    </row>
    <row r="6786" spans="40:45" x14ac:dyDescent="0.25">
      <c r="AN6786" s="106" t="s">
        <v>1236</v>
      </c>
      <c r="AO6786" s="106" t="s">
        <v>1242</v>
      </c>
      <c r="AP6786" s="106"/>
      <c r="AQ6786" s="106" t="s">
        <v>1034</v>
      </c>
      <c r="AR6786" s="106" t="s">
        <v>1022</v>
      </c>
      <c r="AS6786" s="106">
        <v>368</v>
      </c>
    </row>
    <row r="6787" spans="40:45" x14ac:dyDescent="0.25">
      <c r="AN6787" s="106" t="s">
        <v>1236</v>
      </c>
      <c r="AO6787" s="106" t="s">
        <v>1242</v>
      </c>
      <c r="AP6787" s="106"/>
      <c r="AQ6787" s="106" t="s">
        <v>1037</v>
      </c>
      <c r="AR6787" s="106" t="s">
        <v>1022</v>
      </c>
      <c r="AS6787" s="106">
        <v>3</v>
      </c>
    </row>
    <row r="6788" spans="40:45" x14ac:dyDescent="0.25">
      <c r="AN6788" s="106" t="s">
        <v>1236</v>
      </c>
      <c r="AO6788" s="106" t="s">
        <v>1242</v>
      </c>
      <c r="AP6788" s="106"/>
      <c r="AQ6788" s="106" t="s">
        <v>1038</v>
      </c>
      <c r="AR6788" s="106" t="s">
        <v>1022</v>
      </c>
      <c r="AS6788" s="106">
        <v>67479</v>
      </c>
    </row>
    <row r="6789" spans="40:45" x14ac:dyDescent="0.25">
      <c r="AN6789" s="106" t="s">
        <v>1236</v>
      </c>
      <c r="AO6789" s="106"/>
      <c r="AP6789" s="106"/>
      <c r="AQ6789" s="106" t="s">
        <v>3</v>
      </c>
      <c r="AR6789" s="106" t="s">
        <v>1022</v>
      </c>
      <c r="AS6789" s="106">
        <v>169631</v>
      </c>
    </row>
    <row r="6790" spans="40:45" x14ac:dyDescent="0.25">
      <c r="AN6790" s="106" t="s">
        <v>1236</v>
      </c>
      <c r="AO6790" s="106" t="s">
        <v>1243</v>
      </c>
      <c r="AP6790" s="106"/>
      <c r="AQ6790" s="106" t="s">
        <v>1030</v>
      </c>
      <c r="AR6790" s="106" t="s">
        <v>1022</v>
      </c>
      <c r="AS6790" s="106">
        <v>18</v>
      </c>
    </row>
    <row r="6791" spans="40:45" x14ac:dyDescent="0.25">
      <c r="AN6791" s="106" t="s">
        <v>1236</v>
      </c>
      <c r="AO6791" s="106" t="s">
        <v>1243</v>
      </c>
      <c r="AP6791" s="106"/>
      <c r="AQ6791" s="106" t="s">
        <v>1031</v>
      </c>
      <c r="AR6791" s="106" t="s">
        <v>1022</v>
      </c>
      <c r="AS6791" s="106">
        <v>29</v>
      </c>
    </row>
    <row r="6792" spans="40:45" x14ac:dyDescent="0.25">
      <c r="AN6792" s="106" t="s">
        <v>1236</v>
      </c>
      <c r="AO6792" s="106" t="s">
        <v>1243</v>
      </c>
      <c r="AP6792" s="106"/>
      <c r="AQ6792" s="106" t="s">
        <v>1032</v>
      </c>
      <c r="AR6792" s="106" t="s">
        <v>1022</v>
      </c>
      <c r="AS6792" s="106">
        <v>3968</v>
      </c>
    </row>
    <row r="6793" spans="40:45" x14ac:dyDescent="0.25">
      <c r="AN6793" s="106" t="s">
        <v>1236</v>
      </c>
      <c r="AO6793" s="106" t="s">
        <v>1243</v>
      </c>
      <c r="AP6793" s="106"/>
      <c r="AQ6793" s="106" t="s">
        <v>1033</v>
      </c>
      <c r="AR6793" s="106" t="s">
        <v>1022</v>
      </c>
      <c r="AS6793" s="106">
        <v>7052</v>
      </c>
    </row>
    <row r="6794" spans="40:45" x14ac:dyDescent="0.25">
      <c r="AN6794" s="106" t="s">
        <v>1236</v>
      </c>
      <c r="AO6794" s="106" t="s">
        <v>1243</v>
      </c>
      <c r="AP6794" s="106"/>
      <c r="AQ6794" s="106" t="s">
        <v>1034</v>
      </c>
      <c r="AR6794" s="106" t="s">
        <v>1022</v>
      </c>
      <c r="AS6794" s="106">
        <v>50</v>
      </c>
    </row>
    <row r="6795" spans="40:45" x14ac:dyDescent="0.25">
      <c r="AN6795" s="106" t="s">
        <v>1236</v>
      </c>
      <c r="AO6795" s="106" t="s">
        <v>1243</v>
      </c>
      <c r="AP6795" s="106"/>
      <c r="AQ6795" s="106" t="s">
        <v>1036</v>
      </c>
      <c r="AR6795" s="106" t="s">
        <v>1022</v>
      </c>
      <c r="AS6795" s="106">
        <v>56975</v>
      </c>
    </row>
    <row r="6796" spans="40:45" x14ac:dyDescent="0.25">
      <c r="AN6796" s="106" t="s">
        <v>1236</v>
      </c>
      <c r="AO6796" s="106" t="s">
        <v>1243</v>
      </c>
      <c r="AP6796" s="106"/>
      <c r="AQ6796" s="106" t="s">
        <v>1037</v>
      </c>
      <c r="AR6796" s="106" t="s">
        <v>1022</v>
      </c>
      <c r="AS6796" s="106">
        <v>4333</v>
      </c>
    </row>
    <row r="6797" spans="40:45" x14ac:dyDescent="0.25">
      <c r="AN6797" s="106" t="s">
        <v>1236</v>
      </c>
      <c r="AO6797" s="106" t="s">
        <v>1243</v>
      </c>
      <c r="AP6797" s="106"/>
      <c r="AQ6797" s="106" t="s">
        <v>1038</v>
      </c>
      <c r="AR6797" s="106" t="s">
        <v>1022</v>
      </c>
      <c r="AS6797" s="106">
        <v>1676</v>
      </c>
    </row>
    <row r="6798" spans="40:45" x14ac:dyDescent="0.25">
      <c r="AN6798" s="106" t="s">
        <v>1236</v>
      </c>
      <c r="AO6798" s="106"/>
      <c r="AP6798" s="106"/>
      <c r="AQ6798" s="106" t="s">
        <v>3</v>
      </c>
      <c r="AR6798" s="106" t="s">
        <v>1022</v>
      </c>
      <c r="AS6798" s="106">
        <v>74100</v>
      </c>
    </row>
    <row r="6799" spans="40:45" x14ac:dyDescent="0.25">
      <c r="AN6799" s="106" t="s">
        <v>1236</v>
      </c>
      <c r="AO6799" s="106" t="s">
        <v>1244</v>
      </c>
      <c r="AP6799" s="106"/>
      <c r="AQ6799" s="106" t="s">
        <v>1030</v>
      </c>
      <c r="AR6799" s="106" t="s">
        <v>1022</v>
      </c>
      <c r="AS6799" s="106">
        <v>4536</v>
      </c>
    </row>
    <row r="6800" spans="40:45" x14ac:dyDescent="0.25">
      <c r="AN6800" s="106" t="s">
        <v>1236</v>
      </c>
      <c r="AO6800" s="106" t="s">
        <v>1244</v>
      </c>
      <c r="AP6800" s="106"/>
      <c r="AQ6800" s="106" t="s">
        <v>1031</v>
      </c>
      <c r="AR6800" s="106" t="s">
        <v>1022</v>
      </c>
      <c r="AS6800" s="106">
        <v>56247</v>
      </c>
    </row>
    <row r="6801" spans="40:45" x14ac:dyDescent="0.25">
      <c r="AN6801" s="106" t="s">
        <v>1236</v>
      </c>
      <c r="AO6801" s="106" t="s">
        <v>1244</v>
      </c>
      <c r="AP6801" s="106"/>
      <c r="AQ6801" s="106" t="s">
        <v>1032</v>
      </c>
      <c r="AR6801" s="106" t="s">
        <v>1022</v>
      </c>
      <c r="AS6801" s="106">
        <v>9861</v>
      </c>
    </row>
    <row r="6802" spans="40:45" x14ac:dyDescent="0.25">
      <c r="AN6802" s="106" t="s">
        <v>1236</v>
      </c>
      <c r="AO6802" s="106" t="s">
        <v>1244</v>
      </c>
      <c r="AP6802" s="106"/>
      <c r="AQ6802" s="106" t="s">
        <v>1033</v>
      </c>
      <c r="AR6802" s="106" t="s">
        <v>1022</v>
      </c>
      <c r="AS6802" s="106">
        <v>4617</v>
      </c>
    </row>
    <row r="6803" spans="40:45" x14ac:dyDescent="0.25">
      <c r="AN6803" s="106" t="s">
        <v>1236</v>
      </c>
      <c r="AO6803" s="106" t="s">
        <v>1244</v>
      </c>
      <c r="AP6803" s="106"/>
      <c r="AQ6803" s="106" t="s">
        <v>1034</v>
      </c>
      <c r="AR6803" s="106" t="s">
        <v>1022</v>
      </c>
      <c r="AS6803" s="106">
        <v>20251</v>
      </c>
    </row>
    <row r="6804" spans="40:45" x14ac:dyDescent="0.25">
      <c r="AN6804" s="106" t="s">
        <v>1236</v>
      </c>
      <c r="AO6804" s="106" t="s">
        <v>1244</v>
      </c>
      <c r="AP6804" s="106"/>
      <c r="AQ6804" s="106" t="s">
        <v>1035</v>
      </c>
      <c r="AR6804" s="106" t="s">
        <v>1022</v>
      </c>
      <c r="AS6804" s="106">
        <v>2438</v>
      </c>
    </row>
    <row r="6805" spans="40:45" x14ac:dyDescent="0.25">
      <c r="AN6805" s="106" t="s">
        <v>1236</v>
      </c>
      <c r="AO6805" s="106" t="s">
        <v>1244</v>
      </c>
      <c r="AP6805" s="106"/>
      <c r="AQ6805" s="106" t="s">
        <v>1036</v>
      </c>
      <c r="AR6805" s="106" t="s">
        <v>1022</v>
      </c>
      <c r="AS6805" s="106">
        <v>1152</v>
      </c>
    </row>
    <row r="6806" spans="40:45" x14ac:dyDescent="0.25">
      <c r="AN6806" s="106" t="s">
        <v>1236</v>
      </c>
      <c r="AO6806" s="106" t="s">
        <v>1244</v>
      </c>
      <c r="AP6806" s="106"/>
      <c r="AQ6806" s="106" t="s">
        <v>1037</v>
      </c>
      <c r="AR6806" s="106" t="s">
        <v>1022</v>
      </c>
      <c r="AS6806" s="106">
        <v>1254</v>
      </c>
    </row>
    <row r="6807" spans="40:45" x14ac:dyDescent="0.25">
      <c r="AN6807" s="106" t="s">
        <v>1236</v>
      </c>
      <c r="AO6807" s="106" t="s">
        <v>1244</v>
      </c>
      <c r="AP6807" s="106"/>
      <c r="AQ6807" s="106" t="s">
        <v>1038</v>
      </c>
      <c r="AR6807" s="106" t="s">
        <v>1022</v>
      </c>
      <c r="AS6807" s="106">
        <v>18494</v>
      </c>
    </row>
    <row r="6808" spans="40:45" x14ac:dyDescent="0.25">
      <c r="AN6808" s="106" t="s">
        <v>1236</v>
      </c>
      <c r="AO6808" s="106"/>
      <c r="AP6808" s="106"/>
      <c r="AQ6808" s="106" t="s">
        <v>3</v>
      </c>
      <c r="AR6808" s="106" t="s">
        <v>1022</v>
      </c>
      <c r="AS6808" s="106">
        <v>118850</v>
      </c>
    </row>
    <row r="6809" spans="40:45" x14ac:dyDescent="0.25">
      <c r="AN6809" s="106" t="s">
        <v>1236</v>
      </c>
      <c r="AO6809" s="106" t="s">
        <v>1245</v>
      </c>
      <c r="AP6809" s="106"/>
      <c r="AQ6809" s="106" t="s">
        <v>1034</v>
      </c>
      <c r="AR6809" s="106" t="s">
        <v>1022</v>
      </c>
      <c r="AS6809" s="106">
        <v>65628</v>
      </c>
    </row>
    <row r="6810" spans="40:45" x14ac:dyDescent="0.25">
      <c r="AN6810" s="106" t="s">
        <v>1236</v>
      </c>
      <c r="AO6810" s="106" t="s">
        <v>1245</v>
      </c>
      <c r="AP6810" s="106"/>
      <c r="AQ6810" s="106" t="s">
        <v>1035</v>
      </c>
      <c r="AR6810" s="106" t="s">
        <v>1022</v>
      </c>
      <c r="AS6810" s="106">
        <v>482218</v>
      </c>
    </row>
    <row r="6811" spans="40:45" x14ac:dyDescent="0.25">
      <c r="AN6811" s="106" t="s">
        <v>1236</v>
      </c>
      <c r="AO6811" s="106" t="s">
        <v>1245</v>
      </c>
      <c r="AP6811" s="106"/>
      <c r="AQ6811" s="106" t="s">
        <v>1037</v>
      </c>
      <c r="AR6811" s="106" t="s">
        <v>1022</v>
      </c>
      <c r="AS6811" s="106">
        <v>174797</v>
      </c>
    </row>
    <row r="6812" spans="40:45" x14ac:dyDescent="0.25">
      <c r="AN6812" s="106" t="s">
        <v>1236</v>
      </c>
      <c r="AO6812" s="106" t="s">
        <v>1245</v>
      </c>
      <c r="AP6812" s="106"/>
      <c r="AQ6812" s="106" t="s">
        <v>1038</v>
      </c>
      <c r="AR6812" s="106" t="s">
        <v>1022</v>
      </c>
      <c r="AS6812" s="106">
        <v>9139</v>
      </c>
    </row>
    <row r="6813" spans="40:45" x14ac:dyDescent="0.25">
      <c r="AN6813" s="106" t="s">
        <v>1236</v>
      </c>
      <c r="AO6813" s="106"/>
      <c r="AP6813" s="106"/>
      <c r="AQ6813" s="106" t="s">
        <v>3</v>
      </c>
      <c r="AR6813" s="106" t="s">
        <v>1022</v>
      </c>
      <c r="AS6813" s="106">
        <v>731783</v>
      </c>
    </row>
    <row r="6814" spans="40:45" x14ac:dyDescent="0.25">
      <c r="AN6814" s="106" t="s">
        <v>1236</v>
      </c>
      <c r="AO6814" s="106" t="s">
        <v>1246</v>
      </c>
      <c r="AP6814" s="106"/>
      <c r="AQ6814" s="106" t="s">
        <v>1030</v>
      </c>
      <c r="AR6814" s="106" t="s">
        <v>1022</v>
      </c>
      <c r="AS6814" s="106">
        <v>39212</v>
      </c>
    </row>
    <row r="6815" spans="40:45" x14ac:dyDescent="0.25">
      <c r="AN6815" s="106" t="s">
        <v>1236</v>
      </c>
      <c r="AO6815" s="106" t="s">
        <v>1246</v>
      </c>
      <c r="AP6815" s="106"/>
      <c r="AQ6815" s="106" t="s">
        <v>1031</v>
      </c>
      <c r="AR6815" s="106" t="s">
        <v>1022</v>
      </c>
      <c r="AS6815" s="106">
        <v>87173</v>
      </c>
    </row>
    <row r="6816" spans="40:45" x14ac:dyDescent="0.25">
      <c r="AN6816" s="106" t="s">
        <v>1236</v>
      </c>
      <c r="AO6816" s="106" t="s">
        <v>1246</v>
      </c>
      <c r="AP6816" s="106"/>
      <c r="AQ6816" s="106" t="s">
        <v>1032</v>
      </c>
      <c r="AR6816" s="106" t="s">
        <v>1022</v>
      </c>
      <c r="AS6816" s="106">
        <v>15115</v>
      </c>
    </row>
    <row r="6817" spans="40:45" x14ac:dyDescent="0.25">
      <c r="AN6817" s="106" t="s">
        <v>1236</v>
      </c>
      <c r="AO6817" s="106" t="s">
        <v>1246</v>
      </c>
      <c r="AP6817" s="106"/>
      <c r="AQ6817" s="106" t="s">
        <v>1033</v>
      </c>
      <c r="AR6817" s="106" t="s">
        <v>1022</v>
      </c>
      <c r="AS6817" s="106">
        <v>6274</v>
      </c>
    </row>
    <row r="6818" spans="40:45" x14ac:dyDescent="0.25">
      <c r="AN6818" s="106" t="s">
        <v>1236</v>
      </c>
      <c r="AO6818" s="106" t="s">
        <v>1246</v>
      </c>
      <c r="AP6818" s="106"/>
      <c r="AQ6818" s="106" t="s">
        <v>1034</v>
      </c>
      <c r="AR6818" s="106" t="s">
        <v>1022</v>
      </c>
      <c r="AS6818" s="106">
        <v>3328</v>
      </c>
    </row>
    <row r="6819" spans="40:45" x14ac:dyDescent="0.25">
      <c r="AN6819" s="106" t="s">
        <v>1236</v>
      </c>
      <c r="AO6819" s="106" t="s">
        <v>1246</v>
      </c>
      <c r="AP6819" s="106"/>
      <c r="AQ6819" s="106" t="s">
        <v>1035</v>
      </c>
      <c r="AR6819" s="106" t="s">
        <v>1022</v>
      </c>
      <c r="AS6819" s="106">
        <v>1755</v>
      </c>
    </row>
    <row r="6820" spans="40:45" x14ac:dyDescent="0.25">
      <c r="AN6820" s="106" t="s">
        <v>1236</v>
      </c>
      <c r="AO6820" s="106" t="s">
        <v>1246</v>
      </c>
      <c r="AP6820" s="106"/>
      <c r="AQ6820" s="106" t="s">
        <v>1037</v>
      </c>
      <c r="AR6820" s="106" t="s">
        <v>1022</v>
      </c>
      <c r="AS6820" s="106">
        <v>8321</v>
      </c>
    </row>
    <row r="6821" spans="40:45" x14ac:dyDescent="0.25">
      <c r="AN6821" s="106" t="s">
        <v>1236</v>
      </c>
      <c r="AO6821" s="106" t="s">
        <v>1246</v>
      </c>
      <c r="AP6821" s="106"/>
      <c r="AQ6821" s="106" t="s">
        <v>1038</v>
      </c>
      <c r="AR6821" s="106" t="s">
        <v>1022</v>
      </c>
      <c r="AS6821" s="106">
        <v>18220</v>
      </c>
    </row>
    <row r="6822" spans="40:45" x14ac:dyDescent="0.25">
      <c r="AN6822" s="106" t="s">
        <v>1236</v>
      </c>
      <c r="AO6822" s="106"/>
      <c r="AP6822" s="106"/>
      <c r="AQ6822" s="106" t="s">
        <v>3</v>
      </c>
      <c r="AR6822" s="106" t="s">
        <v>1022</v>
      </c>
      <c r="AS6822" s="106">
        <v>179397</v>
      </c>
    </row>
    <row r="6823" spans="40:45" x14ac:dyDescent="0.25">
      <c r="AN6823" s="106" t="s">
        <v>1247</v>
      </c>
      <c r="AO6823" s="106" t="s">
        <v>1248</v>
      </c>
      <c r="AP6823" s="106"/>
      <c r="AQ6823" s="106" t="s">
        <v>1030</v>
      </c>
      <c r="AR6823" s="106" t="s">
        <v>1235</v>
      </c>
      <c r="AS6823" s="106">
        <v>72291848</v>
      </c>
    </row>
    <row r="6824" spans="40:45" x14ac:dyDescent="0.25">
      <c r="AN6824" s="106" t="s">
        <v>1247</v>
      </c>
      <c r="AO6824" s="106" t="s">
        <v>1248</v>
      </c>
      <c r="AP6824" s="106"/>
      <c r="AQ6824" s="106" t="s">
        <v>1031</v>
      </c>
      <c r="AR6824" s="106" t="s">
        <v>1235</v>
      </c>
      <c r="AS6824" s="106">
        <v>18312802</v>
      </c>
    </row>
    <row r="6825" spans="40:45" x14ac:dyDescent="0.25">
      <c r="AN6825" s="106" t="s">
        <v>1247</v>
      </c>
      <c r="AO6825" s="106" t="s">
        <v>1248</v>
      </c>
      <c r="AP6825" s="106"/>
      <c r="AQ6825" s="106" t="s">
        <v>1033</v>
      </c>
      <c r="AR6825" s="106" t="s">
        <v>1235</v>
      </c>
      <c r="AS6825" s="106">
        <v>70486279</v>
      </c>
    </row>
    <row r="6826" spans="40:45" x14ac:dyDescent="0.25">
      <c r="AN6826" s="106" t="s">
        <v>1247</v>
      </c>
      <c r="AO6826" s="106" t="s">
        <v>1248</v>
      </c>
      <c r="AP6826" s="106"/>
      <c r="AQ6826" s="106" t="s">
        <v>1034</v>
      </c>
      <c r="AR6826" s="106" t="s">
        <v>1235</v>
      </c>
      <c r="AS6826" s="106">
        <v>21856146</v>
      </c>
    </row>
    <row r="6827" spans="40:45" x14ac:dyDescent="0.25">
      <c r="AN6827" s="106" t="s">
        <v>1247</v>
      </c>
      <c r="AO6827" s="106" t="s">
        <v>1248</v>
      </c>
      <c r="AP6827" s="106"/>
      <c r="AQ6827" s="106" t="s">
        <v>1035</v>
      </c>
      <c r="AR6827" s="106" t="s">
        <v>1235</v>
      </c>
      <c r="AS6827" s="106">
        <v>40541641</v>
      </c>
    </row>
    <row r="6828" spans="40:45" x14ac:dyDescent="0.25">
      <c r="AN6828" s="106" t="s">
        <v>1247</v>
      </c>
      <c r="AO6828" s="106" t="s">
        <v>1248</v>
      </c>
      <c r="AP6828" s="106"/>
      <c r="AQ6828" s="106" t="s">
        <v>1036</v>
      </c>
      <c r="AR6828" s="106" t="s">
        <v>1235</v>
      </c>
      <c r="AS6828" s="106">
        <v>93777777</v>
      </c>
    </row>
    <row r="6829" spans="40:45" x14ac:dyDescent="0.25">
      <c r="AN6829" s="106" t="s">
        <v>1247</v>
      </c>
      <c r="AO6829" s="106" t="s">
        <v>1248</v>
      </c>
      <c r="AP6829" s="106"/>
      <c r="AQ6829" s="106" t="s">
        <v>1037</v>
      </c>
      <c r="AR6829" s="106" t="s">
        <v>1235</v>
      </c>
      <c r="AS6829" s="106">
        <v>26577834</v>
      </c>
    </row>
    <row r="6830" spans="40:45" x14ac:dyDescent="0.25">
      <c r="AN6830" s="106" t="s">
        <v>1247</v>
      </c>
      <c r="AO6830" s="106" t="s">
        <v>1248</v>
      </c>
      <c r="AP6830" s="106"/>
      <c r="AQ6830" s="106" t="s">
        <v>1038</v>
      </c>
      <c r="AR6830" s="106" t="s">
        <v>1235</v>
      </c>
      <c r="AS6830" s="106">
        <v>39893767</v>
      </c>
    </row>
    <row r="6831" spans="40:45" x14ac:dyDescent="0.25">
      <c r="AN6831" s="106" t="s">
        <v>1247</v>
      </c>
      <c r="AO6831" s="106"/>
      <c r="AP6831" s="106"/>
      <c r="AQ6831" s="106" t="s">
        <v>3</v>
      </c>
      <c r="AR6831" s="106" t="s">
        <v>1235</v>
      </c>
      <c r="AS6831" s="106">
        <v>383738094</v>
      </c>
    </row>
    <row r="6832" spans="40:45" x14ac:dyDescent="0.25">
      <c r="AN6832" s="106" t="s">
        <v>1247</v>
      </c>
      <c r="AO6832" s="106" t="s">
        <v>1249</v>
      </c>
      <c r="AP6832" s="106"/>
      <c r="AQ6832" s="106" t="s">
        <v>1030</v>
      </c>
      <c r="AR6832" s="106" t="s">
        <v>1235</v>
      </c>
      <c r="AS6832" s="106">
        <v>13314731</v>
      </c>
    </row>
    <row r="6833" spans="40:45" x14ac:dyDescent="0.25">
      <c r="AN6833" s="106" t="s">
        <v>1247</v>
      </c>
      <c r="AO6833" s="106" t="s">
        <v>1249</v>
      </c>
      <c r="AP6833" s="106"/>
      <c r="AQ6833" s="106" t="s">
        <v>1031</v>
      </c>
      <c r="AR6833" s="106" t="s">
        <v>1235</v>
      </c>
      <c r="AS6833" s="106">
        <v>350855</v>
      </c>
    </row>
    <row r="6834" spans="40:45" x14ac:dyDescent="0.25">
      <c r="AN6834" s="106" t="s">
        <v>1247</v>
      </c>
      <c r="AO6834" s="106" t="s">
        <v>1249</v>
      </c>
      <c r="AP6834" s="106"/>
      <c r="AQ6834" s="106" t="s">
        <v>1034</v>
      </c>
      <c r="AR6834" s="106" t="s">
        <v>1235</v>
      </c>
      <c r="AS6834" s="106">
        <v>5952995</v>
      </c>
    </row>
    <row r="6835" spans="40:45" x14ac:dyDescent="0.25">
      <c r="AN6835" s="106" t="s">
        <v>1247</v>
      </c>
      <c r="AO6835" s="106" t="s">
        <v>1249</v>
      </c>
      <c r="AP6835" s="106"/>
      <c r="AQ6835" s="106" t="s">
        <v>1035</v>
      </c>
      <c r="AR6835" s="106" t="s">
        <v>1235</v>
      </c>
      <c r="AS6835" s="106">
        <v>5012836</v>
      </c>
    </row>
    <row r="6836" spans="40:45" x14ac:dyDescent="0.25">
      <c r="AN6836" s="106" t="s">
        <v>1247</v>
      </c>
      <c r="AO6836" s="106" t="s">
        <v>1249</v>
      </c>
      <c r="AP6836" s="106"/>
      <c r="AQ6836" s="106" t="s">
        <v>1036</v>
      </c>
      <c r="AR6836" s="106" t="s">
        <v>1235</v>
      </c>
      <c r="AS6836" s="106">
        <v>3576972</v>
      </c>
    </row>
    <row r="6837" spans="40:45" x14ac:dyDescent="0.25">
      <c r="AN6837" s="106" t="s">
        <v>1247</v>
      </c>
      <c r="AO6837" s="106" t="s">
        <v>1249</v>
      </c>
      <c r="AP6837" s="106"/>
      <c r="AQ6837" s="106" t="s">
        <v>1037</v>
      </c>
      <c r="AR6837" s="106" t="s">
        <v>1235</v>
      </c>
      <c r="AS6837" s="106">
        <v>2493773</v>
      </c>
    </row>
    <row r="6838" spans="40:45" x14ac:dyDescent="0.25">
      <c r="AN6838" s="106" t="s">
        <v>1247</v>
      </c>
      <c r="AO6838" s="106" t="s">
        <v>1249</v>
      </c>
      <c r="AP6838" s="106"/>
      <c r="AQ6838" s="106" t="s">
        <v>1038</v>
      </c>
      <c r="AR6838" s="106" t="s">
        <v>1235</v>
      </c>
      <c r="AS6838" s="106">
        <v>284516</v>
      </c>
    </row>
    <row r="6839" spans="40:45" x14ac:dyDescent="0.25">
      <c r="AN6839" s="106" t="s">
        <v>1247</v>
      </c>
      <c r="AO6839" s="106"/>
      <c r="AP6839" s="106"/>
      <c r="AQ6839" s="106" t="s">
        <v>3</v>
      </c>
      <c r="AR6839" s="106" t="s">
        <v>1235</v>
      </c>
      <c r="AS6839" s="106">
        <v>30986678</v>
      </c>
    </row>
    <row r="6840" spans="40:45" x14ac:dyDescent="0.25">
      <c r="AN6840" s="106" t="s">
        <v>1247</v>
      </c>
      <c r="AO6840" s="106" t="s">
        <v>1250</v>
      </c>
      <c r="AP6840" s="106"/>
      <c r="AQ6840" s="106" t="s">
        <v>1030</v>
      </c>
      <c r="AR6840" s="106" t="s">
        <v>1235</v>
      </c>
      <c r="AS6840" s="106">
        <v>1173007</v>
      </c>
    </row>
    <row r="6841" spans="40:45" x14ac:dyDescent="0.25">
      <c r="AN6841" s="106" t="s">
        <v>1247</v>
      </c>
      <c r="AO6841" s="106" t="s">
        <v>1250</v>
      </c>
      <c r="AP6841" s="106"/>
      <c r="AQ6841" s="106" t="s">
        <v>1033</v>
      </c>
      <c r="AR6841" s="106" t="s">
        <v>1235</v>
      </c>
      <c r="AS6841" s="106">
        <v>2007406</v>
      </c>
    </row>
    <row r="6842" spans="40:45" x14ac:dyDescent="0.25">
      <c r="AN6842" s="106" t="s">
        <v>1247</v>
      </c>
      <c r="AO6842" s="106" t="s">
        <v>1250</v>
      </c>
      <c r="AP6842" s="106"/>
      <c r="AQ6842" s="106" t="s">
        <v>1034</v>
      </c>
      <c r="AR6842" s="106" t="s">
        <v>1235</v>
      </c>
      <c r="AS6842" s="106">
        <v>28000</v>
      </c>
    </row>
    <row r="6843" spans="40:45" x14ac:dyDescent="0.25">
      <c r="AN6843" s="106" t="s">
        <v>1247</v>
      </c>
      <c r="AO6843" s="106" t="s">
        <v>1250</v>
      </c>
      <c r="AP6843" s="106"/>
      <c r="AQ6843" s="106" t="s">
        <v>1035</v>
      </c>
      <c r="AR6843" s="106" t="s">
        <v>1235</v>
      </c>
      <c r="AS6843" s="106">
        <v>44782</v>
      </c>
    </row>
    <row r="6844" spans="40:45" x14ac:dyDescent="0.25">
      <c r="AN6844" s="106" t="s">
        <v>1247</v>
      </c>
      <c r="AO6844" s="106" t="s">
        <v>1250</v>
      </c>
      <c r="AP6844" s="106"/>
      <c r="AQ6844" s="106" t="s">
        <v>1036</v>
      </c>
      <c r="AR6844" s="106" t="s">
        <v>1235</v>
      </c>
      <c r="AS6844" s="106">
        <v>9</v>
      </c>
    </row>
    <row r="6845" spans="40:45" x14ac:dyDescent="0.25">
      <c r="AN6845" s="106" t="s">
        <v>1247</v>
      </c>
      <c r="AO6845" s="106" t="s">
        <v>1250</v>
      </c>
      <c r="AP6845" s="106"/>
      <c r="AQ6845" s="106" t="s">
        <v>1037</v>
      </c>
      <c r="AR6845" s="106" t="s">
        <v>1235</v>
      </c>
      <c r="AS6845" s="106">
        <v>100</v>
      </c>
    </row>
    <row r="6846" spans="40:45" x14ac:dyDescent="0.25">
      <c r="AN6846" s="106" t="s">
        <v>1247</v>
      </c>
      <c r="AO6846" s="106" t="s">
        <v>1250</v>
      </c>
      <c r="AP6846" s="106"/>
      <c r="AQ6846" s="106" t="s">
        <v>1038</v>
      </c>
      <c r="AR6846" s="106" t="s">
        <v>1235</v>
      </c>
      <c r="AS6846" s="106">
        <v>40320</v>
      </c>
    </row>
    <row r="6847" spans="40:45" x14ac:dyDescent="0.25">
      <c r="AN6847" s="106" t="s">
        <v>1247</v>
      </c>
      <c r="AO6847" s="106"/>
      <c r="AP6847" s="106"/>
      <c r="AQ6847" s="106" t="s">
        <v>3</v>
      </c>
      <c r="AR6847" s="106" t="s">
        <v>1235</v>
      </c>
      <c r="AS6847" s="106">
        <v>3293624</v>
      </c>
    </row>
    <row r="6848" spans="40:45" x14ac:dyDescent="0.25">
      <c r="AN6848" s="106" t="s">
        <v>1247</v>
      </c>
      <c r="AO6848" s="106" t="s">
        <v>1251</v>
      </c>
      <c r="AP6848" s="106"/>
      <c r="AQ6848" s="106" t="s">
        <v>1030</v>
      </c>
      <c r="AR6848" s="106" t="s">
        <v>1232</v>
      </c>
      <c r="AS6848" s="106">
        <v>25205</v>
      </c>
    </row>
    <row r="6849" spans="40:45" x14ac:dyDescent="0.25">
      <c r="AN6849" s="106" t="s">
        <v>1247</v>
      </c>
      <c r="AO6849" s="106" t="s">
        <v>1251</v>
      </c>
      <c r="AP6849" s="106"/>
      <c r="AQ6849" s="106" t="s">
        <v>1031</v>
      </c>
      <c r="AR6849" s="106" t="s">
        <v>1232</v>
      </c>
      <c r="AS6849" s="106">
        <v>30</v>
      </c>
    </row>
    <row r="6850" spans="40:45" x14ac:dyDescent="0.25">
      <c r="AN6850" s="106" t="s">
        <v>1247</v>
      </c>
      <c r="AO6850" s="106" t="s">
        <v>1251</v>
      </c>
      <c r="AP6850" s="106"/>
      <c r="AQ6850" s="106" t="s">
        <v>1032</v>
      </c>
      <c r="AR6850" s="106" t="s">
        <v>1232</v>
      </c>
      <c r="AS6850" s="106">
        <v>149</v>
      </c>
    </row>
    <row r="6851" spans="40:45" x14ac:dyDescent="0.25">
      <c r="AN6851" s="106" t="s">
        <v>1247</v>
      </c>
      <c r="AO6851" s="106" t="s">
        <v>1251</v>
      </c>
      <c r="AP6851" s="106"/>
      <c r="AQ6851" s="106" t="s">
        <v>1033</v>
      </c>
      <c r="AR6851" s="106" t="s">
        <v>1232</v>
      </c>
      <c r="AS6851" s="106">
        <v>41046</v>
      </c>
    </row>
    <row r="6852" spans="40:45" x14ac:dyDescent="0.25">
      <c r="AN6852" s="106" t="s">
        <v>1247</v>
      </c>
      <c r="AO6852" s="106" t="s">
        <v>1251</v>
      </c>
      <c r="AP6852" s="106"/>
      <c r="AQ6852" s="106" t="s">
        <v>1034</v>
      </c>
      <c r="AR6852" s="106" t="s">
        <v>1232</v>
      </c>
      <c r="AS6852" s="106">
        <v>614749</v>
      </c>
    </row>
    <row r="6853" spans="40:45" x14ac:dyDescent="0.25">
      <c r="AN6853" s="106" t="s">
        <v>1247</v>
      </c>
      <c r="AO6853" s="106" t="s">
        <v>1251</v>
      </c>
      <c r="AP6853" s="106"/>
      <c r="AQ6853" s="106" t="s">
        <v>1035</v>
      </c>
      <c r="AR6853" s="106" t="s">
        <v>1232</v>
      </c>
      <c r="AS6853" s="106">
        <v>17099</v>
      </c>
    </row>
    <row r="6854" spans="40:45" x14ac:dyDescent="0.25">
      <c r="AN6854" s="106" t="s">
        <v>1247</v>
      </c>
      <c r="AO6854" s="106" t="s">
        <v>1251</v>
      </c>
      <c r="AP6854" s="106"/>
      <c r="AQ6854" s="106" t="s">
        <v>1037</v>
      </c>
      <c r="AR6854" s="106" t="s">
        <v>1232</v>
      </c>
      <c r="AS6854" s="106">
        <v>63768</v>
      </c>
    </row>
    <row r="6855" spans="40:45" x14ac:dyDescent="0.25">
      <c r="AN6855" s="106" t="s">
        <v>1247</v>
      </c>
      <c r="AO6855" s="106" t="s">
        <v>1251</v>
      </c>
      <c r="AP6855" s="106"/>
      <c r="AQ6855" s="106" t="s">
        <v>1038</v>
      </c>
      <c r="AR6855" s="106" t="s">
        <v>1232</v>
      </c>
      <c r="AS6855" s="106">
        <v>115204</v>
      </c>
    </row>
    <row r="6856" spans="40:45" x14ac:dyDescent="0.25">
      <c r="AN6856" s="106" t="s">
        <v>1247</v>
      </c>
      <c r="AO6856" s="106"/>
      <c r="AP6856" s="106"/>
      <c r="AQ6856" s="106" t="s">
        <v>3</v>
      </c>
      <c r="AR6856" s="106" t="s">
        <v>1232</v>
      </c>
      <c r="AS6856" s="106">
        <v>877250</v>
      </c>
    </row>
    <row r="6857" spans="40:45" x14ac:dyDescent="0.25">
      <c r="AN6857" s="106" t="s">
        <v>1247</v>
      </c>
      <c r="AO6857" s="106" t="s">
        <v>1248</v>
      </c>
      <c r="AP6857" s="106"/>
      <c r="AQ6857" s="106" t="s">
        <v>1030</v>
      </c>
      <c r="AR6857" s="106" t="s">
        <v>1022</v>
      </c>
      <c r="AS6857" s="106">
        <v>905361</v>
      </c>
    </row>
    <row r="6858" spans="40:45" x14ac:dyDescent="0.25">
      <c r="AN6858" s="106" t="s">
        <v>1247</v>
      </c>
      <c r="AO6858" s="106" t="s">
        <v>1248</v>
      </c>
      <c r="AP6858" s="106"/>
      <c r="AQ6858" s="106" t="s">
        <v>1031</v>
      </c>
      <c r="AR6858" s="106" t="s">
        <v>1022</v>
      </c>
      <c r="AS6858" s="106">
        <v>263397</v>
      </c>
    </row>
    <row r="6859" spans="40:45" x14ac:dyDescent="0.25">
      <c r="AN6859" s="106" t="s">
        <v>1247</v>
      </c>
      <c r="AO6859" s="106" t="s">
        <v>1248</v>
      </c>
      <c r="AP6859" s="106"/>
      <c r="AQ6859" s="106" t="s">
        <v>1033</v>
      </c>
      <c r="AR6859" s="106" t="s">
        <v>1022</v>
      </c>
      <c r="AS6859" s="106">
        <v>1007928</v>
      </c>
    </row>
    <row r="6860" spans="40:45" x14ac:dyDescent="0.25">
      <c r="AN6860" s="106" t="s">
        <v>1247</v>
      </c>
      <c r="AO6860" s="106" t="s">
        <v>1248</v>
      </c>
      <c r="AP6860" s="106"/>
      <c r="AQ6860" s="106" t="s">
        <v>1034</v>
      </c>
      <c r="AR6860" s="106" t="s">
        <v>1022</v>
      </c>
      <c r="AS6860" s="106">
        <v>325924</v>
      </c>
    </row>
    <row r="6861" spans="40:45" x14ac:dyDescent="0.25">
      <c r="AN6861" s="106" t="s">
        <v>1247</v>
      </c>
      <c r="AO6861" s="106" t="s">
        <v>1248</v>
      </c>
      <c r="AP6861" s="106"/>
      <c r="AQ6861" s="106" t="s">
        <v>1035</v>
      </c>
      <c r="AR6861" s="106" t="s">
        <v>1022</v>
      </c>
      <c r="AS6861" s="106">
        <v>631746</v>
      </c>
    </row>
    <row r="6862" spans="40:45" x14ac:dyDescent="0.25">
      <c r="AN6862" s="106" t="s">
        <v>1247</v>
      </c>
      <c r="AO6862" s="106" t="s">
        <v>1248</v>
      </c>
      <c r="AP6862" s="106"/>
      <c r="AQ6862" s="106" t="s">
        <v>1036</v>
      </c>
      <c r="AR6862" s="106" t="s">
        <v>1022</v>
      </c>
      <c r="AS6862" s="106">
        <v>1524275</v>
      </c>
    </row>
    <row r="6863" spans="40:45" x14ac:dyDescent="0.25">
      <c r="AN6863" s="106" t="s">
        <v>1247</v>
      </c>
      <c r="AO6863" s="106" t="s">
        <v>1248</v>
      </c>
      <c r="AP6863" s="106"/>
      <c r="AQ6863" s="106" t="s">
        <v>1037</v>
      </c>
      <c r="AR6863" s="106" t="s">
        <v>1022</v>
      </c>
      <c r="AS6863" s="106">
        <v>404673</v>
      </c>
    </row>
    <row r="6864" spans="40:45" x14ac:dyDescent="0.25">
      <c r="AN6864" s="106" t="s">
        <v>1247</v>
      </c>
      <c r="AO6864" s="106" t="s">
        <v>1248</v>
      </c>
      <c r="AP6864" s="106"/>
      <c r="AQ6864" s="106" t="s">
        <v>1038</v>
      </c>
      <c r="AR6864" s="106" t="s">
        <v>1022</v>
      </c>
      <c r="AS6864" s="106">
        <v>674937</v>
      </c>
    </row>
    <row r="6865" spans="40:45" x14ac:dyDescent="0.25">
      <c r="AN6865" s="106" t="s">
        <v>1247</v>
      </c>
      <c r="AO6865" s="106"/>
      <c r="AP6865" s="106"/>
      <c r="AQ6865" s="106" t="s">
        <v>3</v>
      </c>
      <c r="AR6865" s="106" t="s">
        <v>1022</v>
      </c>
      <c r="AS6865" s="106">
        <v>5738241</v>
      </c>
    </row>
    <row r="6866" spans="40:45" x14ac:dyDescent="0.25">
      <c r="AN6866" s="106" t="s">
        <v>1247</v>
      </c>
      <c r="AO6866" s="106" t="s">
        <v>1249</v>
      </c>
      <c r="AP6866" s="106"/>
      <c r="AQ6866" s="106" t="s">
        <v>1030</v>
      </c>
      <c r="AR6866" s="106" t="s">
        <v>1022</v>
      </c>
      <c r="AS6866" s="106">
        <v>670620</v>
      </c>
    </row>
    <row r="6867" spans="40:45" x14ac:dyDescent="0.25">
      <c r="AN6867" s="106" t="s">
        <v>1247</v>
      </c>
      <c r="AO6867" s="106" t="s">
        <v>1249</v>
      </c>
      <c r="AP6867" s="106"/>
      <c r="AQ6867" s="106" t="s">
        <v>1031</v>
      </c>
      <c r="AR6867" s="106" t="s">
        <v>1022</v>
      </c>
      <c r="AS6867" s="106">
        <v>20350</v>
      </c>
    </row>
    <row r="6868" spans="40:45" x14ac:dyDescent="0.25">
      <c r="AN6868" s="106" t="s">
        <v>1247</v>
      </c>
      <c r="AO6868" s="106" t="s">
        <v>1249</v>
      </c>
      <c r="AP6868" s="106"/>
      <c r="AQ6868" s="106" t="s">
        <v>1034</v>
      </c>
      <c r="AR6868" s="106" t="s">
        <v>1022</v>
      </c>
      <c r="AS6868" s="106">
        <v>314236</v>
      </c>
    </row>
    <row r="6869" spans="40:45" x14ac:dyDescent="0.25">
      <c r="AN6869" s="106" t="s">
        <v>1247</v>
      </c>
      <c r="AO6869" s="106" t="s">
        <v>1249</v>
      </c>
      <c r="AP6869" s="106"/>
      <c r="AQ6869" s="106" t="s">
        <v>1035</v>
      </c>
      <c r="AR6869" s="106" t="s">
        <v>1022</v>
      </c>
      <c r="AS6869" s="106">
        <v>290744</v>
      </c>
    </row>
    <row r="6870" spans="40:45" x14ac:dyDescent="0.25">
      <c r="AN6870" s="106" t="s">
        <v>1247</v>
      </c>
      <c r="AO6870" s="106" t="s">
        <v>1249</v>
      </c>
      <c r="AP6870" s="106"/>
      <c r="AQ6870" s="106" t="s">
        <v>1036</v>
      </c>
      <c r="AR6870" s="106" t="s">
        <v>1022</v>
      </c>
      <c r="AS6870" s="106">
        <v>219347</v>
      </c>
    </row>
    <row r="6871" spans="40:45" x14ac:dyDescent="0.25">
      <c r="AN6871" s="106" t="s">
        <v>1247</v>
      </c>
      <c r="AO6871" s="106" t="s">
        <v>1249</v>
      </c>
      <c r="AP6871" s="106"/>
      <c r="AQ6871" s="106" t="s">
        <v>1037</v>
      </c>
      <c r="AR6871" s="106" t="s">
        <v>1022</v>
      </c>
      <c r="AS6871" s="106">
        <v>144639</v>
      </c>
    </row>
    <row r="6872" spans="40:45" x14ac:dyDescent="0.25">
      <c r="AN6872" s="106" t="s">
        <v>1247</v>
      </c>
      <c r="AO6872" s="106" t="s">
        <v>1249</v>
      </c>
      <c r="AP6872" s="106"/>
      <c r="AQ6872" s="106" t="s">
        <v>1038</v>
      </c>
      <c r="AR6872" s="106" t="s">
        <v>1022</v>
      </c>
      <c r="AS6872" s="106">
        <v>18180</v>
      </c>
    </row>
    <row r="6873" spans="40:45" x14ac:dyDescent="0.25">
      <c r="AN6873" s="106" t="s">
        <v>1247</v>
      </c>
      <c r="AO6873" s="106"/>
      <c r="AP6873" s="106"/>
      <c r="AQ6873" s="106" t="s">
        <v>3</v>
      </c>
      <c r="AR6873" s="106" t="s">
        <v>1022</v>
      </c>
      <c r="AS6873" s="106">
        <v>1678117</v>
      </c>
    </row>
    <row r="6874" spans="40:45" x14ac:dyDescent="0.25">
      <c r="AN6874" s="106" t="s">
        <v>1247</v>
      </c>
      <c r="AO6874" s="106" t="s">
        <v>1250</v>
      </c>
      <c r="AP6874" s="106"/>
      <c r="AQ6874" s="106" t="s">
        <v>1030</v>
      </c>
      <c r="AR6874" s="106" t="s">
        <v>1022</v>
      </c>
      <c r="AS6874" s="106">
        <v>22115</v>
      </c>
    </row>
    <row r="6875" spans="40:45" x14ac:dyDescent="0.25">
      <c r="AN6875" s="106" t="s">
        <v>1247</v>
      </c>
      <c r="AO6875" s="106" t="s">
        <v>1250</v>
      </c>
      <c r="AP6875" s="106"/>
      <c r="AQ6875" s="106" t="s">
        <v>1033</v>
      </c>
      <c r="AR6875" s="106" t="s">
        <v>1022</v>
      </c>
      <c r="AS6875" s="106">
        <v>21974</v>
      </c>
    </row>
    <row r="6876" spans="40:45" x14ac:dyDescent="0.25">
      <c r="AN6876" s="106" t="s">
        <v>1247</v>
      </c>
      <c r="AO6876" s="106" t="s">
        <v>1250</v>
      </c>
      <c r="AP6876" s="106"/>
      <c r="AQ6876" s="106" t="s">
        <v>1034</v>
      </c>
      <c r="AR6876" s="106" t="s">
        <v>1022</v>
      </c>
      <c r="AS6876" s="106">
        <v>280</v>
      </c>
    </row>
    <row r="6877" spans="40:45" x14ac:dyDescent="0.25">
      <c r="AN6877" s="106" t="s">
        <v>1247</v>
      </c>
      <c r="AO6877" s="106" t="s">
        <v>1250</v>
      </c>
      <c r="AP6877" s="106"/>
      <c r="AQ6877" s="106" t="s">
        <v>1035</v>
      </c>
      <c r="AR6877" s="106" t="s">
        <v>1022</v>
      </c>
      <c r="AS6877" s="106">
        <v>672</v>
      </c>
    </row>
    <row r="6878" spans="40:45" x14ac:dyDescent="0.25">
      <c r="AN6878" s="106" t="s">
        <v>1247</v>
      </c>
      <c r="AO6878" s="106" t="s">
        <v>1250</v>
      </c>
      <c r="AP6878" s="106"/>
      <c r="AQ6878" s="106" t="s">
        <v>1036</v>
      </c>
      <c r="AR6878" s="106" t="s">
        <v>1022</v>
      </c>
      <c r="AS6878" s="106">
        <v>0</v>
      </c>
    </row>
    <row r="6879" spans="40:45" x14ac:dyDescent="0.25">
      <c r="AN6879" s="106" t="s">
        <v>1247</v>
      </c>
      <c r="AO6879" s="106" t="s">
        <v>1250</v>
      </c>
      <c r="AP6879" s="106"/>
      <c r="AQ6879" s="106" t="s">
        <v>1037</v>
      </c>
      <c r="AR6879" s="106" t="s">
        <v>1022</v>
      </c>
      <c r="AS6879" s="106">
        <v>1</v>
      </c>
    </row>
    <row r="6880" spans="40:45" x14ac:dyDescent="0.25">
      <c r="AN6880" s="106" t="s">
        <v>1247</v>
      </c>
      <c r="AO6880" s="106" t="s">
        <v>1250</v>
      </c>
      <c r="AP6880" s="106"/>
      <c r="AQ6880" s="106" t="s">
        <v>1038</v>
      </c>
      <c r="AR6880" s="106" t="s">
        <v>1022</v>
      </c>
      <c r="AS6880" s="106">
        <v>927</v>
      </c>
    </row>
    <row r="6881" spans="40:45" x14ac:dyDescent="0.25">
      <c r="AN6881" s="106" t="s">
        <v>1247</v>
      </c>
      <c r="AO6881" s="106"/>
      <c r="AP6881" s="106"/>
      <c r="AQ6881" s="106" t="s">
        <v>3</v>
      </c>
      <c r="AR6881" s="106" t="s">
        <v>1022</v>
      </c>
      <c r="AS6881" s="106">
        <v>45968</v>
      </c>
    </row>
    <row r="6882" spans="40:45" x14ac:dyDescent="0.25">
      <c r="AN6882" s="106" t="s">
        <v>1247</v>
      </c>
      <c r="AO6882" s="106" t="s">
        <v>1251</v>
      </c>
      <c r="AP6882" s="106"/>
      <c r="AQ6882" s="106" t="s">
        <v>1030</v>
      </c>
      <c r="AR6882" s="106" t="s">
        <v>1022</v>
      </c>
      <c r="AS6882" s="106">
        <v>1985</v>
      </c>
    </row>
    <row r="6883" spans="40:45" x14ac:dyDescent="0.25">
      <c r="AN6883" s="106" t="s">
        <v>1247</v>
      </c>
      <c r="AO6883" s="106" t="s">
        <v>1251</v>
      </c>
      <c r="AP6883" s="106"/>
      <c r="AQ6883" s="106" t="s">
        <v>1031</v>
      </c>
      <c r="AR6883" s="106" t="s">
        <v>1022</v>
      </c>
      <c r="AS6883" s="106">
        <v>2</v>
      </c>
    </row>
    <row r="6884" spans="40:45" x14ac:dyDescent="0.25">
      <c r="AN6884" s="106" t="s">
        <v>1247</v>
      </c>
      <c r="AO6884" s="106" t="s">
        <v>1251</v>
      </c>
      <c r="AP6884" s="106"/>
      <c r="AQ6884" s="106" t="s">
        <v>1032</v>
      </c>
      <c r="AR6884" s="106" t="s">
        <v>1022</v>
      </c>
      <c r="AS6884" s="106">
        <v>10</v>
      </c>
    </row>
    <row r="6885" spans="40:45" x14ac:dyDescent="0.25">
      <c r="AN6885" s="106" t="s">
        <v>1247</v>
      </c>
      <c r="AO6885" s="106" t="s">
        <v>1251</v>
      </c>
      <c r="AP6885" s="106"/>
      <c r="AQ6885" s="106" t="s">
        <v>1033</v>
      </c>
      <c r="AR6885" s="106" t="s">
        <v>1022</v>
      </c>
      <c r="AS6885" s="106">
        <v>3284</v>
      </c>
    </row>
    <row r="6886" spans="40:45" x14ac:dyDescent="0.25">
      <c r="AN6886" s="106" t="s">
        <v>1247</v>
      </c>
      <c r="AO6886" s="106" t="s">
        <v>1251</v>
      </c>
      <c r="AP6886" s="106"/>
      <c r="AQ6886" s="106" t="s">
        <v>1034</v>
      </c>
      <c r="AR6886" s="106" t="s">
        <v>1022</v>
      </c>
      <c r="AS6886" s="106">
        <v>33812</v>
      </c>
    </row>
    <row r="6887" spans="40:45" x14ac:dyDescent="0.25">
      <c r="AN6887" s="106" t="s">
        <v>1247</v>
      </c>
      <c r="AO6887" s="106" t="s">
        <v>1251</v>
      </c>
      <c r="AP6887" s="106"/>
      <c r="AQ6887" s="106" t="s">
        <v>1035</v>
      </c>
      <c r="AR6887" s="106" t="s">
        <v>1022</v>
      </c>
      <c r="AS6887" s="106">
        <v>1354</v>
      </c>
    </row>
    <row r="6888" spans="40:45" x14ac:dyDescent="0.25">
      <c r="AN6888" s="106" t="s">
        <v>1247</v>
      </c>
      <c r="AO6888" s="106" t="s">
        <v>1251</v>
      </c>
      <c r="AP6888" s="106"/>
      <c r="AQ6888" s="106" t="s">
        <v>1037</v>
      </c>
      <c r="AR6888" s="106" t="s">
        <v>1022</v>
      </c>
      <c r="AS6888" s="106">
        <v>4906</v>
      </c>
    </row>
    <row r="6889" spans="40:45" x14ac:dyDescent="0.25">
      <c r="AN6889" s="106" t="s">
        <v>1247</v>
      </c>
      <c r="AO6889" s="106" t="s">
        <v>1251</v>
      </c>
      <c r="AP6889" s="106"/>
      <c r="AQ6889" s="106" t="s">
        <v>1038</v>
      </c>
      <c r="AR6889" s="106" t="s">
        <v>1022</v>
      </c>
      <c r="AS6889" s="106">
        <v>8525</v>
      </c>
    </row>
    <row r="6890" spans="40:45" x14ac:dyDescent="0.25">
      <c r="AN6890" s="106" t="s">
        <v>1247</v>
      </c>
      <c r="AO6890" s="106"/>
      <c r="AP6890" s="106"/>
      <c r="AQ6890" s="106" t="s">
        <v>3</v>
      </c>
      <c r="AR6890" s="106" t="s">
        <v>1022</v>
      </c>
      <c r="AS6890" s="106">
        <v>53878</v>
      </c>
    </row>
    <row r="6891" spans="40:45" x14ac:dyDescent="0.25">
      <c r="AN6891" s="106" t="s">
        <v>1247</v>
      </c>
      <c r="AO6891" s="106" t="s">
        <v>1252</v>
      </c>
      <c r="AP6891" s="106"/>
      <c r="AQ6891" s="106" t="s">
        <v>1030</v>
      </c>
      <c r="AR6891" s="106" t="s">
        <v>1022</v>
      </c>
      <c r="AS6891" s="106">
        <v>3048</v>
      </c>
    </row>
    <row r="6892" spans="40:45" x14ac:dyDescent="0.25">
      <c r="AN6892" s="106" t="s">
        <v>1247</v>
      </c>
      <c r="AO6892" s="106" t="s">
        <v>1252</v>
      </c>
      <c r="AP6892" s="106"/>
      <c r="AQ6892" s="106" t="s">
        <v>1032</v>
      </c>
      <c r="AR6892" s="106" t="s">
        <v>1022</v>
      </c>
      <c r="AS6892" s="106">
        <v>580</v>
      </c>
    </row>
    <row r="6893" spans="40:45" x14ac:dyDescent="0.25">
      <c r="AN6893" s="106" t="s">
        <v>1247</v>
      </c>
      <c r="AO6893" s="106" t="s">
        <v>1252</v>
      </c>
      <c r="AP6893" s="106"/>
      <c r="AQ6893" s="106" t="s">
        <v>1033</v>
      </c>
      <c r="AR6893" s="106" t="s">
        <v>1022</v>
      </c>
      <c r="AS6893" s="106">
        <v>22123</v>
      </c>
    </row>
    <row r="6894" spans="40:45" x14ac:dyDescent="0.25">
      <c r="AN6894" s="106" t="s">
        <v>1247</v>
      </c>
      <c r="AO6894" s="106" t="s">
        <v>1252</v>
      </c>
      <c r="AP6894" s="106"/>
      <c r="AQ6894" s="106" t="s">
        <v>1037</v>
      </c>
      <c r="AR6894" s="106" t="s">
        <v>1022</v>
      </c>
      <c r="AS6894" s="106">
        <v>83216</v>
      </c>
    </row>
    <row r="6895" spans="40:45" x14ac:dyDescent="0.25">
      <c r="AN6895" s="106" t="s">
        <v>1247</v>
      </c>
      <c r="AO6895" s="106"/>
      <c r="AP6895" s="106"/>
      <c r="AQ6895" s="106" t="s">
        <v>3</v>
      </c>
      <c r="AR6895" s="106" t="s">
        <v>1022</v>
      </c>
      <c r="AS6895" s="106">
        <v>108967</v>
      </c>
    </row>
    <row r="6896" spans="40:45" x14ac:dyDescent="0.25">
      <c r="AN6896" s="106" t="s">
        <v>1247</v>
      </c>
      <c r="AO6896" s="106" t="s">
        <v>1253</v>
      </c>
      <c r="AP6896" s="106"/>
      <c r="AQ6896" s="106" t="s">
        <v>1030</v>
      </c>
      <c r="AR6896" s="106" t="s">
        <v>1022</v>
      </c>
      <c r="AS6896" s="106">
        <v>22800</v>
      </c>
    </row>
    <row r="6897" spans="40:45" x14ac:dyDescent="0.25">
      <c r="AN6897" s="106" t="s">
        <v>1247</v>
      </c>
      <c r="AO6897" s="106" t="s">
        <v>1253</v>
      </c>
      <c r="AP6897" s="106"/>
      <c r="AQ6897" s="106" t="s">
        <v>1031</v>
      </c>
      <c r="AR6897" s="106" t="s">
        <v>1022</v>
      </c>
      <c r="AS6897" s="106">
        <v>648</v>
      </c>
    </row>
    <row r="6898" spans="40:45" x14ac:dyDescent="0.25">
      <c r="AN6898" s="106" t="s">
        <v>1247</v>
      </c>
      <c r="AO6898" s="106" t="s">
        <v>1253</v>
      </c>
      <c r="AP6898" s="106"/>
      <c r="AQ6898" s="106" t="s">
        <v>1033</v>
      </c>
      <c r="AR6898" s="106" t="s">
        <v>1022</v>
      </c>
      <c r="AS6898" s="106">
        <v>6265</v>
      </c>
    </row>
    <row r="6899" spans="40:45" x14ac:dyDescent="0.25">
      <c r="AN6899" s="106" t="s">
        <v>1247</v>
      </c>
      <c r="AO6899" s="106" t="s">
        <v>1253</v>
      </c>
      <c r="AP6899" s="106"/>
      <c r="AQ6899" s="106" t="s">
        <v>1034</v>
      </c>
      <c r="AR6899" s="106" t="s">
        <v>1022</v>
      </c>
      <c r="AS6899" s="106">
        <v>134</v>
      </c>
    </row>
    <row r="6900" spans="40:45" x14ac:dyDescent="0.25">
      <c r="AN6900" s="106" t="s">
        <v>1247</v>
      </c>
      <c r="AO6900" s="106" t="s">
        <v>1253</v>
      </c>
      <c r="AP6900" s="106"/>
      <c r="AQ6900" s="106" t="s">
        <v>1035</v>
      </c>
      <c r="AR6900" s="106" t="s">
        <v>1022</v>
      </c>
      <c r="AS6900" s="106">
        <v>13234</v>
      </c>
    </row>
    <row r="6901" spans="40:45" x14ac:dyDescent="0.25">
      <c r="AN6901" s="106" t="s">
        <v>1247</v>
      </c>
      <c r="AO6901" s="106" t="s">
        <v>1253</v>
      </c>
      <c r="AP6901" s="106"/>
      <c r="AQ6901" s="106" t="s">
        <v>1036</v>
      </c>
      <c r="AR6901" s="106" t="s">
        <v>1022</v>
      </c>
      <c r="AS6901" s="106">
        <v>29627</v>
      </c>
    </row>
    <row r="6902" spans="40:45" x14ac:dyDescent="0.25">
      <c r="AN6902" s="106" t="s">
        <v>1247</v>
      </c>
      <c r="AO6902" s="106" t="s">
        <v>1253</v>
      </c>
      <c r="AP6902" s="106"/>
      <c r="AQ6902" s="106" t="s">
        <v>1037</v>
      </c>
      <c r="AR6902" s="106" t="s">
        <v>1022</v>
      </c>
      <c r="AS6902" s="106">
        <v>49476</v>
      </c>
    </row>
    <row r="6903" spans="40:45" x14ac:dyDescent="0.25">
      <c r="AN6903" s="106" t="s">
        <v>1247</v>
      </c>
      <c r="AO6903" s="106" t="s">
        <v>1253</v>
      </c>
      <c r="AP6903" s="106"/>
      <c r="AQ6903" s="106" t="s">
        <v>1038</v>
      </c>
      <c r="AR6903" s="106" t="s">
        <v>1022</v>
      </c>
      <c r="AS6903" s="106">
        <v>65</v>
      </c>
    </row>
    <row r="6904" spans="40:45" x14ac:dyDescent="0.25">
      <c r="AN6904" s="106" t="s">
        <v>1247</v>
      </c>
      <c r="AO6904" s="106"/>
      <c r="AP6904" s="106"/>
      <c r="AQ6904" s="106" t="s">
        <v>3</v>
      </c>
      <c r="AR6904" s="106" t="s">
        <v>1022</v>
      </c>
      <c r="AS6904" s="106">
        <v>122248</v>
      </c>
    </row>
    <row r="6905" spans="40:45" x14ac:dyDescent="0.25">
      <c r="AN6905" s="106" t="s">
        <v>1247</v>
      </c>
      <c r="AO6905" s="106" t="s">
        <v>1017</v>
      </c>
      <c r="AP6905" s="106"/>
      <c r="AQ6905" s="106" t="s">
        <v>1030</v>
      </c>
      <c r="AR6905" s="106" t="s">
        <v>1022</v>
      </c>
      <c r="AS6905" s="106">
        <v>31038</v>
      </c>
    </row>
    <row r="6906" spans="40:45" x14ac:dyDescent="0.25">
      <c r="AN6906" s="106" t="s">
        <v>1247</v>
      </c>
      <c r="AO6906" s="106" t="s">
        <v>1017</v>
      </c>
      <c r="AP6906" s="106"/>
      <c r="AQ6906" s="106" t="s">
        <v>1031</v>
      </c>
      <c r="AR6906" s="106" t="s">
        <v>1022</v>
      </c>
      <c r="AS6906" s="106">
        <v>7020</v>
      </c>
    </row>
    <row r="6907" spans="40:45" x14ac:dyDescent="0.25">
      <c r="AN6907" s="106" t="s">
        <v>1247</v>
      </c>
      <c r="AO6907" s="106" t="s">
        <v>1017</v>
      </c>
      <c r="AP6907" s="106"/>
      <c r="AQ6907" s="106" t="s">
        <v>1032</v>
      </c>
      <c r="AR6907" s="106" t="s">
        <v>1022</v>
      </c>
      <c r="AS6907" s="106">
        <v>60</v>
      </c>
    </row>
    <row r="6908" spans="40:45" x14ac:dyDescent="0.25">
      <c r="AN6908" s="106" t="s">
        <v>1247</v>
      </c>
      <c r="AO6908" s="106" t="s">
        <v>1017</v>
      </c>
      <c r="AP6908" s="106"/>
      <c r="AQ6908" s="106" t="s">
        <v>1033</v>
      </c>
      <c r="AR6908" s="106" t="s">
        <v>1022</v>
      </c>
      <c r="AS6908" s="106">
        <v>1575</v>
      </c>
    </row>
    <row r="6909" spans="40:45" x14ac:dyDescent="0.25">
      <c r="AN6909" s="106" t="s">
        <v>1247</v>
      </c>
      <c r="AO6909" s="106" t="s">
        <v>1017</v>
      </c>
      <c r="AP6909" s="106"/>
      <c r="AQ6909" s="106" t="s">
        <v>1034</v>
      </c>
      <c r="AR6909" s="106" t="s">
        <v>1022</v>
      </c>
      <c r="AS6909" s="106">
        <v>25278</v>
      </c>
    </row>
    <row r="6910" spans="40:45" x14ac:dyDescent="0.25">
      <c r="AN6910" s="106" t="s">
        <v>1247</v>
      </c>
      <c r="AO6910" s="106" t="s">
        <v>1017</v>
      </c>
      <c r="AP6910" s="106"/>
      <c r="AQ6910" s="106" t="s">
        <v>1035</v>
      </c>
      <c r="AR6910" s="106" t="s">
        <v>1022</v>
      </c>
      <c r="AS6910" s="106">
        <v>49831</v>
      </c>
    </row>
    <row r="6911" spans="40:45" x14ac:dyDescent="0.25">
      <c r="AN6911" s="106" t="s">
        <v>1247</v>
      </c>
      <c r="AO6911" s="106" t="s">
        <v>1017</v>
      </c>
      <c r="AP6911" s="106"/>
      <c r="AQ6911" s="106" t="s">
        <v>1036</v>
      </c>
      <c r="AR6911" s="106" t="s">
        <v>1022</v>
      </c>
      <c r="AS6911" s="106">
        <v>1724</v>
      </c>
    </row>
    <row r="6912" spans="40:45" x14ac:dyDescent="0.25">
      <c r="AN6912" s="106" t="s">
        <v>1247</v>
      </c>
      <c r="AO6912" s="106" t="s">
        <v>1017</v>
      </c>
      <c r="AP6912" s="106"/>
      <c r="AQ6912" s="106" t="s">
        <v>1038</v>
      </c>
      <c r="AR6912" s="106" t="s">
        <v>1022</v>
      </c>
      <c r="AS6912" s="106">
        <v>5051</v>
      </c>
    </row>
    <row r="6913" spans="40:45" x14ac:dyDescent="0.25">
      <c r="AN6913" s="106" t="s">
        <v>1247</v>
      </c>
      <c r="AO6913" s="106"/>
      <c r="AP6913" s="106"/>
      <c r="AQ6913" s="106" t="s">
        <v>3</v>
      </c>
      <c r="AR6913" s="106" t="s">
        <v>1022</v>
      </c>
      <c r="AS6913" s="106">
        <v>121577</v>
      </c>
    </row>
    <row r="6914" spans="40:45" x14ac:dyDescent="0.25">
      <c r="AN6914" s="106" t="s">
        <v>1254</v>
      </c>
      <c r="AO6914" s="106" t="s">
        <v>1255</v>
      </c>
      <c r="AP6914" s="106"/>
      <c r="AQ6914" s="106" t="s">
        <v>1030</v>
      </c>
      <c r="AR6914" s="106" t="s">
        <v>1020</v>
      </c>
      <c r="AS6914" s="106">
        <v>3207</v>
      </c>
    </row>
    <row r="6915" spans="40:45" x14ac:dyDescent="0.25">
      <c r="AN6915" s="106" t="s">
        <v>1254</v>
      </c>
      <c r="AO6915" s="106" t="s">
        <v>1255</v>
      </c>
      <c r="AP6915" s="106"/>
      <c r="AQ6915" s="106" t="s">
        <v>1031</v>
      </c>
      <c r="AR6915" s="106" t="s">
        <v>1020</v>
      </c>
      <c r="AS6915" s="106">
        <v>1055</v>
      </c>
    </row>
    <row r="6916" spans="40:45" x14ac:dyDescent="0.25">
      <c r="AN6916" s="106" t="s">
        <v>1254</v>
      </c>
      <c r="AO6916" s="106" t="s">
        <v>1255</v>
      </c>
      <c r="AP6916" s="106"/>
      <c r="AQ6916" s="106" t="s">
        <v>1032</v>
      </c>
      <c r="AR6916" s="106" t="s">
        <v>1020</v>
      </c>
      <c r="AS6916" s="106">
        <v>1672</v>
      </c>
    </row>
    <row r="6917" spans="40:45" x14ac:dyDescent="0.25">
      <c r="AN6917" s="106" t="s">
        <v>1254</v>
      </c>
      <c r="AO6917" s="106" t="s">
        <v>1255</v>
      </c>
      <c r="AP6917" s="106"/>
      <c r="AQ6917" s="106" t="s">
        <v>1033</v>
      </c>
      <c r="AR6917" s="106" t="s">
        <v>1020</v>
      </c>
      <c r="AS6917" s="106">
        <v>1137</v>
      </c>
    </row>
    <row r="6918" spans="40:45" x14ac:dyDescent="0.25">
      <c r="AN6918" s="106" t="s">
        <v>1254</v>
      </c>
      <c r="AO6918" s="106" t="s">
        <v>1255</v>
      </c>
      <c r="AP6918" s="106"/>
      <c r="AQ6918" s="106" t="s">
        <v>1034</v>
      </c>
      <c r="AR6918" s="106" t="s">
        <v>1020</v>
      </c>
      <c r="AS6918" s="106">
        <v>459</v>
      </c>
    </row>
    <row r="6919" spans="40:45" x14ac:dyDescent="0.25">
      <c r="AN6919" s="106" t="s">
        <v>1254</v>
      </c>
      <c r="AO6919" s="106" t="s">
        <v>1255</v>
      </c>
      <c r="AP6919" s="106"/>
      <c r="AQ6919" s="106" t="s">
        <v>1035</v>
      </c>
      <c r="AR6919" s="106" t="s">
        <v>1020</v>
      </c>
      <c r="AS6919" s="106">
        <v>878</v>
      </c>
    </row>
    <row r="6920" spans="40:45" x14ac:dyDescent="0.25">
      <c r="AN6920" s="106" t="s">
        <v>1254</v>
      </c>
      <c r="AO6920" s="106" t="s">
        <v>1255</v>
      </c>
      <c r="AP6920" s="106"/>
      <c r="AQ6920" s="106" t="s">
        <v>1036</v>
      </c>
      <c r="AR6920" s="106" t="s">
        <v>1020</v>
      </c>
      <c r="AS6920" s="106">
        <v>477</v>
      </c>
    </row>
    <row r="6921" spans="40:45" x14ac:dyDescent="0.25">
      <c r="AN6921" s="106" t="s">
        <v>1254</v>
      </c>
      <c r="AO6921" s="106" t="s">
        <v>1255</v>
      </c>
      <c r="AP6921" s="106"/>
      <c r="AQ6921" s="106" t="s">
        <v>1037</v>
      </c>
      <c r="AR6921" s="106" t="s">
        <v>1020</v>
      </c>
      <c r="AS6921" s="106">
        <v>425</v>
      </c>
    </row>
    <row r="6922" spans="40:45" x14ac:dyDescent="0.25">
      <c r="AN6922" s="106" t="s">
        <v>1254</v>
      </c>
      <c r="AO6922" s="106" t="s">
        <v>1255</v>
      </c>
      <c r="AP6922" s="106"/>
      <c r="AQ6922" s="106" t="s">
        <v>1038</v>
      </c>
      <c r="AR6922" s="106" t="s">
        <v>1020</v>
      </c>
      <c r="AS6922" s="106">
        <v>1318</v>
      </c>
    </row>
    <row r="6923" spans="40:45" x14ac:dyDescent="0.25">
      <c r="AN6923" s="106" t="s">
        <v>1254</v>
      </c>
      <c r="AO6923" s="106"/>
      <c r="AP6923" s="106"/>
      <c r="AQ6923" s="106" t="s">
        <v>3</v>
      </c>
      <c r="AR6923" s="106" t="s">
        <v>1020</v>
      </c>
      <c r="AS6923" s="106">
        <v>10627</v>
      </c>
    </row>
    <row r="6924" spans="40:45" x14ac:dyDescent="0.25">
      <c r="AN6924" s="106" t="s">
        <v>1254</v>
      </c>
      <c r="AO6924" s="106" t="s">
        <v>1256</v>
      </c>
      <c r="AP6924" s="106"/>
      <c r="AQ6924" s="106" t="s">
        <v>1030</v>
      </c>
      <c r="AR6924" s="106" t="s">
        <v>1020</v>
      </c>
      <c r="AS6924" s="106">
        <v>712</v>
      </c>
    </row>
    <row r="6925" spans="40:45" x14ac:dyDescent="0.25">
      <c r="AN6925" s="106" t="s">
        <v>1254</v>
      </c>
      <c r="AO6925" s="106" t="s">
        <v>1256</v>
      </c>
      <c r="AP6925" s="106"/>
      <c r="AQ6925" s="106" t="s">
        <v>1031</v>
      </c>
      <c r="AR6925" s="106" t="s">
        <v>1020</v>
      </c>
      <c r="AS6925" s="106">
        <v>238</v>
      </c>
    </row>
    <row r="6926" spans="40:45" x14ac:dyDescent="0.25">
      <c r="AN6926" s="106" t="s">
        <v>1254</v>
      </c>
      <c r="AO6926" s="106" t="s">
        <v>1256</v>
      </c>
      <c r="AP6926" s="106"/>
      <c r="AQ6926" s="106" t="s">
        <v>1032</v>
      </c>
      <c r="AR6926" s="106" t="s">
        <v>1020</v>
      </c>
      <c r="AS6926" s="106">
        <v>217</v>
      </c>
    </row>
    <row r="6927" spans="40:45" x14ac:dyDescent="0.25">
      <c r="AN6927" s="106" t="s">
        <v>1254</v>
      </c>
      <c r="AO6927" s="106" t="s">
        <v>1256</v>
      </c>
      <c r="AP6927" s="106"/>
      <c r="AQ6927" s="106" t="s">
        <v>1033</v>
      </c>
      <c r="AR6927" s="106" t="s">
        <v>1020</v>
      </c>
      <c r="AS6927" s="106">
        <v>3487</v>
      </c>
    </row>
    <row r="6928" spans="40:45" x14ac:dyDescent="0.25">
      <c r="AN6928" s="106" t="s">
        <v>1254</v>
      </c>
      <c r="AO6928" s="106" t="s">
        <v>1256</v>
      </c>
      <c r="AP6928" s="106"/>
      <c r="AQ6928" s="106" t="s">
        <v>1034</v>
      </c>
      <c r="AR6928" s="106" t="s">
        <v>1020</v>
      </c>
      <c r="AS6928" s="106">
        <v>743</v>
      </c>
    </row>
    <row r="6929" spans="40:45" x14ac:dyDescent="0.25">
      <c r="AN6929" s="106" t="s">
        <v>1254</v>
      </c>
      <c r="AO6929" s="106" t="s">
        <v>1256</v>
      </c>
      <c r="AP6929" s="106"/>
      <c r="AQ6929" s="106" t="s">
        <v>1035</v>
      </c>
      <c r="AR6929" s="106" t="s">
        <v>1020</v>
      </c>
      <c r="AS6929" s="106">
        <v>1617</v>
      </c>
    </row>
    <row r="6930" spans="40:45" x14ac:dyDescent="0.25">
      <c r="AN6930" s="106" t="s">
        <v>1254</v>
      </c>
      <c r="AO6930" s="106" t="s">
        <v>1256</v>
      </c>
      <c r="AP6930" s="106"/>
      <c r="AQ6930" s="106" t="s">
        <v>1036</v>
      </c>
      <c r="AR6930" s="106" t="s">
        <v>1020</v>
      </c>
      <c r="AS6930" s="106">
        <v>364</v>
      </c>
    </row>
    <row r="6931" spans="40:45" x14ac:dyDescent="0.25">
      <c r="AN6931" s="106" t="s">
        <v>1254</v>
      </c>
      <c r="AO6931" s="106" t="s">
        <v>1256</v>
      </c>
      <c r="AP6931" s="106"/>
      <c r="AQ6931" s="106" t="s">
        <v>1037</v>
      </c>
      <c r="AR6931" s="106" t="s">
        <v>1020</v>
      </c>
      <c r="AS6931" s="106">
        <v>1194</v>
      </c>
    </row>
    <row r="6932" spans="40:45" x14ac:dyDescent="0.25">
      <c r="AN6932" s="106" t="s">
        <v>1254</v>
      </c>
      <c r="AO6932" s="106" t="s">
        <v>1256</v>
      </c>
      <c r="AP6932" s="106"/>
      <c r="AQ6932" s="106" t="s">
        <v>1038</v>
      </c>
      <c r="AR6932" s="106" t="s">
        <v>1020</v>
      </c>
      <c r="AS6932" s="106">
        <v>155</v>
      </c>
    </row>
    <row r="6933" spans="40:45" x14ac:dyDescent="0.25">
      <c r="AN6933" s="106" t="s">
        <v>1254</v>
      </c>
      <c r="AO6933" s="106"/>
      <c r="AP6933" s="106"/>
      <c r="AQ6933" s="106" t="s">
        <v>3</v>
      </c>
      <c r="AR6933" s="106" t="s">
        <v>1020</v>
      </c>
      <c r="AS6933" s="106">
        <v>8728</v>
      </c>
    </row>
    <row r="6934" spans="40:45" x14ac:dyDescent="0.25">
      <c r="AN6934" s="106" t="s">
        <v>1254</v>
      </c>
      <c r="AO6934" s="106" t="s">
        <v>1257</v>
      </c>
      <c r="AP6934" s="106"/>
      <c r="AQ6934" s="106" t="s">
        <v>1030</v>
      </c>
      <c r="AR6934" s="106" t="s">
        <v>1020</v>
      </c>
      <c r="AS6934" s="106">
        <v>1200</v>
      </c>
    </row>
    <row r="6935" spans="40:45" x14ac:dyDescent="0.25">
      <c r="AN6935" s="106" t="s">
        <v>1254</v>
      </c>
      <c r="AO6935" s="106" t="s">
        <v>1257</v>
      </c>
      <c r="AP6935" s="106"/>
      <c r="AQ6935" s="106" t="s">
        <v>1031</v>
      </c>
      <c r="AR6935" s="106" t="s">
        <v>1020</v>
      </c>
      <c r="AS6935" s="106">
        <v>499</v>
      </c>
    </row>
    <row r="6936" spans="40:45" x14ac:dyDescent="0.25">
      <c r="AN6936" s="106" t="s">
        <v>1254</v>
      </c>
      <c r="AO6936" s="106" t="s">
        <v>1257</v>
      </c>
      <c r="AP6936" s="106"/>
      <c r="AQ6936" s="106" t="s">
        <v>1032</v>
      </c>
      <c r="AR6936" s="106" t="s">
        <v>1020</v>
      </c>
      <c r="AS6936" s="106">
        <v>138</v>
      </c>
    </row>
    <row r="6937" spans="40:45" x14ac:dyDescent="0.25">
      <c r="AN6937" s="106" t="s">
        <v>1254</v>
      </c>
      <c r="AO6937" s="106" t="s">
        <v>1257</v>
      </c>
      <c r="AP6937" s="106"/>
      <c r="AQ6937" s="106" t="s">
        <v>1033</v>
      </c>
      <c r="AR6937" s="106" t="s">
        <v>1020</v>
      </c>
      <c r="AS6937" s="106">
        <v>887</v>
      </c>
    </row>
    <row r="6938" spans="40:45" x14ac:dyDescent="0.25">
      <c r="AN6938" s="106" t="s">
        <v>1254</v>
      </c>
      <c r="AO6938" s="106" t="s">
        <v>1257</v>
      </c>
      <c r="AP6938" s="106"/>
      <c r="AQ6938" s="106" t="s">
        <v>1034</v>
      </c>
      <c r="AR6938" s="106" t="s">
        <v>1020</v>
      </c>
      <c r="AS6938" s="106">
        <v>691</v>
      </c>
    </row>
    <row r="6939" spans="40:45" x14ac:dyDescent="0.25">
      <c r="AN6939" s="106" t="s">
        <v>1254</v>
      </c>
      <c r="AO6939" s="106" t="s">
        <v>1257</v>
      </c>
      <c r="AP6939" s="106"/>
      <c r="AQ6939" s="106" t="s">
        <v>1035</v>
      </c>
      <c r="AR6939" s="106" t="s">
        <v>1020</v>
      </c>
      <c r="AS6939" s="106">
        <v>616</v>
      </c>
    </row>
    <row r="6940" spans="40:45" x14ac:dyDescent="0.25">
      <c r="AN6940" s="106" t="s">
        <v>1254</v>
      </c>
      <c r="AO6940" s="106" t="s">
        <v>1257</v>
      </c>
      <c r="AP6940" s="106"/>
      <c r="AQ6940" s="106" t="s">
        <v>1036</v>
      </c>
      <c r="AR6940" s="106" t="s">
        <v>1020</v>
      </c>
      <c r="AS6940" s="106">
        <v>402</v>
      </c>
    </row>
    <row r="6941" spans="40:45" x14ac:dyDescent="0.25">
      <c r="AN6941" s="106" t="s">
        <v>1254</v>
      </c>
      <c r="AO6941" s="106" t="s">
        <v>1257</v>
      </c>
      <c r="AP6941" s="106"/>
      <c r="AQ6941" s="106" t="s">
        <v>1037</v>
      </c>
      <c r="AR6941" s="106" t="s">
        <v>1020</v>
      </c>
      <c r="AS6941" s="106">
        <v>506</v>
      </c>
    </row>
    <row r="6942" spans="40:45" x14ac:dyDescent="0.25">
      <c r="AN6942" s="106" t="s">
        <v>1254</v>
      </c>
      <c r="AO6942" s="106" t="s">
        <v>1257</v>
      </c>
      <c r="AP6942" s="106"/>
      <c r="AQ6942" s="106" t="s">
        <v>1038</v>
      </c>
      <c r="AR6942" s="106" t="s">
        <v>1020</v>
      </c>
      <c r="AS6942" s="106">
        <v>531</v>
      </c>
    </row>
    <row r="6943" spans="40:45" x14ac:dyDescent="0.25">
      <c r="AN6943" s="106" t="s">
        <v>1254</v>
      </c>
      <c r="AO6943" s="106"/>
      <c r="AP6943" s="106"/>
      <c r="AQ6943" s="106" t="s">
        <v>3</v>
      </c>
      <c r="AR6943" s="106" t="s">
        <v>1020</v>
      </c>
      <c r="AS6943" s="106">
        <v>5470</v>
      </c>
    </row>
    <row r="6944" spans="40:45" x14ac:dyDescent="0.25">
      <c r="AN6944" s="106" t="s">
        <v>1258</v>
      </c>
      <c r="AO6944" s="106"/>
      <c r="AP6944" s="106"/>
      <c r="AQ6944" s="106" t="s">
        <v>1030</v>
      </c>
      <c r="AR6944" s="106" t="s">
        <v>1020</v>
      </c>
      <c r="AS6944" s="106">
        <v>82</v>
      </c>
    </row>
    <row r="6945" spans="40:45" x14ac:dyDescent="0.25">
      <c r="AN6945" s="106" t="s">
        <v>1258</v>
      </c>
      <c r="AO6945" s="106"/>
      <c r="AP6945" s="106"/>
      <c r="AQ6945" s="106" t="s">
        <v>1031</v>
      </c>
      <c r="AR6945" s="106" t="s">
        <v>1020</v>
      </c>
      <c r="AS6945" s="106">
        <v>15</v>
      </c>
    </row>
    <row r="6946" spans="40:45" x14ac:dyDescent="0.25">
      <c r="AN6946" s="106" t="s">
        <v>1258</v>
      </c>
      <c r="AO6946" s="106"/>
      <c r="AP6946" s="106"/>
      <c r="AQ6946" s="106" t="s">
        <v>1032</v>
      </c>
      <c r="AR6946" s="106" t="s">
        <v>1020</v>
      </c>
      <c r="AS6946" s="106">
        <v>20</v>
      </c>
    </row>
    <row r="6947" spans="40:45" x14ac:dyDescent="0.25">
      <c r="AN6947" s="106" t="s">
        <v>1258</v>
      </c>
      <c r="AO6947" s="106"/>
      <c r="AP6947" s="106"/>
      <c r="AQ6947" s="106" t="s">
        <v>1033</v>
      </c>
      <c r="AR6947" s="106" t="s">
        <v>1020</v>
      </c>
      <c r="AS6947" s="106">
        <v>27</v>
      </c>
    </row>
    <row r="6948" spans="40:45" x14ac:dyDescent="0.25">
      <c r="AN6948" s="106" t="s">
        <v>1258</v>
      </c>
      <c r="AO6948" s="106"/>
      <c r="AP6948" s="106"/>
      <c r="AQ6948" s="106" t="s">
        <v>1034</v>
      </c>
      <c r="AR6948" s="106" t="s">
        <v>1020</v>
      </c>
      <c r="AS6948" s="106">
        <v>34</v>
      </c>
    </row>
    <row r="6949" spans="40:45" x14ac:dyDescent="0.25">
      <c r="AN6949" s="106" t="s">
        <v>1258</v>
      </c>
      <c r="AO6949" s="106"/>
      <c r="AP6949" s="106"/>
      <c r="AQ6949" s="106" t="s">
        <v>1035</v>
      </c>
      <c r="AR6949" s="106" t="s">
        <v>1020</v>
      </c>
      <c r="AS6949" s="106">
        <v>31</v>
      </c>
    </row>
    <row r="6950" spans="40:45" x14ac:dyDescent="0.25">
      <c r="AN6950" s="106" t="s">
        <v>1258</v>
      </c>
      <c r="AO6950" s="106"/>
      <c r="AP6950" s="106"/>
      <c r="AQ6950" s="106" t="s">
        <v>1036</v>
      </c>
      <c r="AR6950" s="106" t="s">
        <v>1020</v>
      </c>
      <c r="AS6950" s="106">
        <v>18</v>
      </c>
    </row>
    <row r="6951" spans="40:45" x14ac:dyDescent="0.25">
      <c r="AN6951" s="106" t="s">
        <v>1258</v>
      </c>
      <c r="AO6951" s="106"/>
      <c r="AP6951" s="106"/>
      <c r="AQ6951" s="106" t="s">
        <v>1037</v>
      </c>
      <c r="AR6951" s="106" t="s">
        <v>1020</v>
      </c>
      <c r="AS6951" s="106">
        <v>18</v>
      </c>
    </row>
    <row r="6952" spans="40:45" x14ac:dyDescent="0.25">
      <c r="AN6952" s="106" t="s">
        <v>1258</v>
      </c>
      <c r="AO6952" s="106"/>
      <c r="AP6952" s="106"/>
      <c r="AQ6952" s="106" t="s">
        <v>1038</v>
      </c>
      <c r="AR6952" s="106" t="s">
        <v>1020</v>
      </c>
      <c r="AS6952" s="106">
        <v>20</v>
      </c>
    </row>
    <row r="6953" spans="40:45" x14ac:dyDescent="0.25">
      <c r="AN6953" s="106" t="s">
        <v>1258</v>
      </c>
      <c r="AO6953" s="106"/>
      <c r="AP6953" s="106"/>
      <c r="AQ6953" s="106" t="s">
        <v>3</v>
      </c>
      <c r="AR6953" s="106" t="s">
        <v>1020</v>
      </c>
      <c r="AS6953" s="106">
        <v>265</v>
      </c>
    </row>
    <row r="6954" spans="40:45" x14ac:dyDescent="0.25">
      <c r="AN6954" s="106" t="s">
        <v>1259</v>
      </c>
      <c r="AO6954" s="106"/>
      <c r="AP6954" s="106"/>
      <c r="AQ6954" s="106" t="s">
        <v>1030</v>
      </c>
      <c r="AR6954" s="106" t="s">
        <v>1020</v>
      </c>
      <c r="AS6954" s="106">
        <v>561</v>
      </c>
    </row>
    <row r="6955" spans="40:45" x14ac:dyDescent="0.25">
      <c r="AN6955" s="106" t="s">
        <v>1259</v>
      </c>
      <c r="AO6955" s="106"/>
      <c r="AP6955" s="106"/>
      <c r="AQ6955" s="106" t="s">
        <v>1031</v>
      </c>
      <c r="AR6955" s="106" t="s">
        <v>1020</v>
      </c>
      <c r="AS6955" s="106">
        <v>154</v>
      </c>
    </row>
    <row r="6956" spans="40:45" x14ac:dyDescent="0.25">
      <c r="AN6956" s="106" t="s">
        <v>1259</v>
      </c>
      <c r="AO6956" s="106"/>
      <c r="AP6956" s="106"/>
      <c r="AQ6956" s="106" t="s">
        <v>1032</v>
      </c>
      <c r="AR6956" s="106" t="s">
        <v>1020</v>
      </c>
      <c r="AS6956" s="106">
        <v>213</v>
      </c>
    </row>
    <row r="6957" spans="40:45" x14ac:dyDescent="0.25">
      <c r="AN6957" s="106" t="s">
        <v>1259</v>
      </c>
      <c r="AO6957" s="106"/>
      <c r="AP6957" s="106"/>
      <c r="AQ6957" s="106" t="s">
        <v>1033</v>
      </c>
      <c r="AR6957" s="106" t="s">
        <v>1020</v>
      </c>
      <c r="AS6957" s="106">
        <v>143</v>
      </c>
    </row>
    <row r="6958" spans="40:45" x14ac:dyDescent="0.25">
      <c r="AN6958" s="106" t="s">
        <v>1259</v>
      </c>
      <c r="AO6958" s="106"/>
      <c r="AP6958" s="106"/>
      <c r="AQ6958" s="106" t="s">
        <v>1034</v>
      </c>
      <c r="AR6958" s="106" t="s">
        <v>1020</v>
      </c>
      <c r="AS6958" s="106">
        <v>245</v>
      </c>
    </row>
    <row r="6959" spans="40:45" x14ac:dyDescent="0.25">
      <c r="AN6959" s="106" t="s">
        <v>1259</v>
      </c>
      <c r="AO6959" s="106"/>
      <c r="AP6959" s="106"/>
      <c r="AQ6959" s="106" t="s">
        <v>1035</v>
      </c>
      <c r="AR6959" s="106" t="s">
        <v>1020</v>
      </c>
      <c r="AS6959" s="106">
        <v>60</v>
      </c>
    </row>
    <row r="6960" spans="40:45" x14ac:dyDescent="0.25">
      <c r="AN6960" s="106" t="s">
        <v>1259</v>
      </c>
      <c r="AO6960" s="106"/>
      <c r="AP6960" s="106"/>
      <c r="AQ6960" s="106" t="s">
        <v>1036</v>
      </c>
      <c r="AR6960" s="106" t="s">
        <v>1020</v>
      </c>
      <c r="AS6960" s="106">
        <v>32</v>
      </c>
    </row>
    <row r="6961" spans="40:45" x14ac:dyDescent="0.25">
      <c r="AN6961" s="106" t="s">
        <v>1259</v>
      </c>
      <c r="AO6961" s="106"/>
      <c r="AP6961" s="106"/>
      <c r="AQ6961" s="106" t="s">
        <v>1037</v>
      </c>
      <c r="AR6961" s="106" t="s">
        <v>1020</v>
      </c>
      <c r="AS6961" s="106">
        <v>232</v>
      </c>
    </row>
    <row r="6962" spans="40:45" x14ac:dyDescent="0.25">
      <c r="AN6962" s="106" t="s">
        <v>1259</v>
      </c>
      <c r="AO6962" s="106"/>
      <c r="AP6962" s="106"/>
      <c r="AQ6962" s="106" t="s">
        <v>1038</v>
      </c>
      <c r="AR6962" s="106" t="s">
        <v>1020</v>
      </c>
      <c r="AS6962" s="106">
        <v>177</v>
      </c>
    </row>
    <row r="6963" spans="40:45" x14ac:dyDescent="0.25">
      <c r="AN6963" s="106" t="s">
        <v>1259</v>
      </c>
      <c r="AO6963" s="106"/>
      <c r="AP6963" s="106"/>
      <c r="AQ6963" s="106" t="s">
        <v>3</v>
      </c>
      <c r="AR6963" s="106" t="s">
        <v>1020</v>
      </c>
      <c r="AS6963" s="106">
        <v>1817</v>
      </c>
    </row>
    <row r="6964" spans="40:45" x14ac:dyDescent="0.25">
      <c r="AN6964" s="106" t="s">
        <v>1260</v>
      </c>
      <c r="AO6964" s="106"/>
      <c r="AP6964" s="106"/>
      <c r="AQ6964" s="106" t="s">
        <v>1030</v>
      </c>
      <c r="AR6964" s="106" t="s">
        <v>1020</v>
      </c>
      <c r="AS6964" s="106">
        <v>813</v>
      </c>
    </row>
    <row r="6965" spans="40:45" x14ac:dyDescent="0.25">
      <c r="AN6965" s="106" t="s">
        <v>1260</v>
      </c>
      <c r="AO6965" s="106"/>
      <c r="AP6965" s="106"/>
      <c r="AQ6965" s="106" t="s">
        <v>1031</v>
      </c>
      <c r="AR6965" s="106" t="s">
        <v>1020</v>
      </c>
      <c r="AS6965" s="106">
        <v>196</v>
      </c>
    </row>
    <row r="6966" spans="40:45" x14ac:dyDescent="0.25">
      <c r="AN6966" s="106" t="s">
        <v>1260</v>
      </c>
      <c r="AO6966" s="106"/>
      <c r="AP6966" s="106"/>
      <c r="AQ6966" s="106" t="s">
        <v>1032</v>
      </c>
      <c r="AR6966" s="106" t="s">
        <v>1020</v>
      </c>
      <c r="AS6966" s="106">
        <v>48</v>
      </c>
    </row>
    <row r="6967" spans="40:45" x14ac:dyDescent="0.25">
      <c r="AN6967" s="106" t="s">
        <v>1260</v>
      </c>
      <c r="AO6967" s="106"/>
      <c r="AP6967" s="106"/>
      <c r="AQ6967" s="106" t="s">
        <v>1033</v>
      </c>
      <c r="AR6967" s="106" t="s">
        <v>1020</v>
      </c>
      <c r="AS6967" s="106">
        <v>178</v>
      </c>
    </row>
    <row r="6968" spans="40:45" x14ac:dyDescent="0.25">
      <c r="AN6968" s="106" t="s">
        <v>1260</v>
      </c>
      <c r="AO6968" s="106"/>
      <c r="AP6968" s="106"/>
      <c r="AQ6968" s="106" t="s">
        <v>1034</v>
      </c>
      <c r="AR6968" s="106" t="s">
        <v>1020</v>
      </c>
      <c r="AS6968" s="106">
        <v>353</v>
      </c>
    </row>
    <row r="6969" spans="40:45" x14ac:dyDescent="0.25">
      <c r="AN6969" s="106" t="s">
        <v>1260</v>
      </c>
      <c r="AO6969" s="106"/>
      <c r="AP6969" s="106"/>
      <c r="AQ6969" s="106" t="s">
        <v>1035</v>
      </c>
      <c r="AR6969" s="106" t="s">
        <v>1020</v>
      </c>
      <c r="AS6969" s="106">
        <v>81</v>
      </c>
    </row>
    <row r="6970" spans="40:45" x14ac:dyDescent="0.25">
      <c r="AN6970" s="106" t="s">
        <v>1260</v>
      </c>
      <c r="AO6970" s="106"/>
      <c r="AP6970" s="106"/>
      <c r="AQ6970" s="106" t="s">
        <v>1036</v>
      </c>
      <c r="AR6970" s="106" t="s">
        <v>1020</v>
      </c>
      <c r="AS6970" s="106">
        <v>39</v>
      </c>
    </row>
    <row r="6971" spans="40:45" x14ac:dyDescent="0.25">
      <c r="AN6971" s="106" t="s">
        <v>1260</v>
      </c>
      <c r="AO6971" s="106"/>
      <c r="AP6971" s="106"/>
      <c r="AQ6971" s="106" t="s">
        <v>1037</v>
      </c>
      <c r="AR6971" s="106" t="s">
        <v>1020</v>
      </c>
      <c r="AS6971" s="106">
        <v>300</v>
      </c>
    </row>
    <row r="6972" spans="40:45" x14ac:dyDescent="0.25">
      <c r="AN6972" s="106" t="s">
        <v>1260</v>
      </c>
      <c r="AO6972" s="106"/>
      <c r="AP6972" s="106"/>
      <c r="AQ6972" s="106" t="s">
        <v>1038</v>
      </c>
      <c r="AR6972" s="106" t="s">
        <v>1020</v>
      </c>
      <c r="AS6972" s="106">
        <v>156</v>
      </c>
    </row>
    <row r="6973" spans="40:45" x14ac:dyDescent="0.25">
      <c r="AN6973" s="106" t="s">
        <v>1260</v>
      </c>
      <c r="AO6973" s="106"/>
      <c r="AP6973" s="106"/>
      <c r="AQ6973" s="106" t="s">
        <v>3</v>
      </c>
      <c r="AR6973" s="106" t="s">
        <v>1020</v>
      </c>
      <c r="AS6973" s="106">
        <v>2164</v>
      </c>
    </row>
    <row r="6974" spans="40:45" x14ac:dyDescent="0.25">
      <c r="AN6974" s="106" t="s">
        <v>1261</v>
      </c>
      <c r="AO6974" s="106"/>
      <c r="AP6974" s="106"/>
      <c r="AQ6974" s="106" t="s">
        <v>1030</v>
      </c>
      <c r="AR6974" s="106" t="s">
        <v>1020</v>
      </c>
      <c r="AS6974" s="106">
        <v>610</v>
      </c>
    </row>
    <row r="6975" spans="40:45" x14ac:dyDescent="0.25">
      <c r="AN6975" s="106" t="s">
        <v>1261</v>
      </c>
      <c r="AO6975" s="106"/>
      <c r="AP6975" s="106"/>
      <c r="AQ6975" s="106" t="s">
        <v>1031</v>
      </c>
      <c r="AR6975" s="106" t="s">
        <v>1020</v>
      </c>
      <c r="AS6975" s="106">
        <v>154</v>
      </c>
    </row>
    <row r="6976" spans="40:45" x14ac:dyDescent="0.25">
      <c r="AN6976" s="106" t="s">
        <v>1261</v>
      </c>
      <c r="AO6976" s="106"/>
      <c r="AP6976" s="106"/>
      <c r="AQ6976" s="106" t="s">
        <v>1032</v>
      </c>
      <c r="AR6976" s="106" t="s">
        <v>1020</v>
      </c>
      <c r="AS6976" s="106">
        <v>196</v>
      </c>
    </row>
    <row r="6977" spans="40:45" x14ac:dyDescent="0.25">
      <c r="AN6977" s="106" t="s">
        <v>1261</v>
      </c>
      <c r="AO6977" s="106"/>
      <c r="AP6977" s="106"/>
      <c r="AQ6977" s="106" t="s">
        <v>1033</v>
      </c>
      <c r="AR6977" s="106" t="s">
        <v>1020</v>
      </c>
      <c r="AS6977" s="106">
        <v>49</v>
      </c>
    </row>
    <row r="6978" spans="40:45" x14ac:dyDescent="0.25">
      <c r="AN6978" s="106" t="s">
        <v>1261</v>
      </c>
      <c r="AO6978" s="106"/>
      <c r="AP6978" s="106"/>
      <c r="AQ6978" s="106" t="s">
        <v>1034</v>
      </c>
      <c r="AR6978" s="106" t="s">
        <v>1020</v>
      </c>
      <c r="AS6978" s="106">
        <v>55</v>
      </c>
    </row>
    <row r="6979" spans="40:45" x14ac:dyDescent="0.25">
      <c r="AN6979" s="106" t="s">
        <v>1261</v>
      </c>
      <c r="AO6979" s="106"/>
      <c r="AP6979" s="106"/>
      <c r="AQ6979" s="106" t="s">
        <v>1035</v>
      </c>
      <c r="AR6979" s="106" t="s">
        <v>1020</v>
      </c>
      <c r="AS6979" s="106">
        <v>117</v>
      </c>
    </row>
    <row r="6980" spans="40:45" x14ac:dyDescent="0.25">
      <c r="AN6980" s="106" t="s">
        <v>1261</v>
      </c>
      <c r="AO6980" s="106"/>
      <c r="AP6980" s="106"/>
      <c r="AQ6980" s="106" t="s">
        <v>1036</v>
      </c>
      <c r="AR6980" s="106" t="s">
        <v>1020</v>
      </c>
      <c r="AS6980" s="106">
        <v>9</v>
      </c>
    </row>
    <row r="6981" spans="40:45" x14ac:dyDescent="0.25">
      <c r="AN6981" s="106" t="s">
        <v>1261</v>
      </c>
      <c r="AO6981" s="106"/>
      <c r="AP6981" s="106"/>
      <c r="AQ6981" s="106" t="s">
        <v>1037</v>
      </c>
      <c r="AR6981" s="106" t="s">
        <v>1020</v>
      </c>
      <c r="AS6981" s="106">
        <v>85</v>
      </c>
    </row>
    <row r="6982" spans="40:45" x14ac:dyDescent="0.25">
      <c r="AN6982" s="106" t="s">
        <v>1261</v>
      </c>
      <c r="AO6982" s="106"/>
      <c r="AP6982" s="106"/>
      <c r="AQ6982" s="106" t="s">
        <v>1038</v>
      </c>
      <c r="AR6982" s="106" t="s">
        <v>1020</v>
      </c>
      <c r="AS6982" s="106">
        <v>151</v>
      </c>
    </row>
    <row r="6983" spans="40:45" x14ac:dyDescent="0.25">
      <c r="AN6983" s="106" t="s">
        <v>1261</v>
      </c>
      <c r="AO6983" s="106"/>
      <c r="AP6983" s="106"/>
      <c r="AQ6983" s="106" t="s">
        <v>3</v>
      </c>
      <c r="AR6983" s="106" t="s">
        <v>1020</v>
      </c>
      <c r="AS6983" s="106">
        <v>1426</v>
      </c>
    </row>
    <row r="6984" spans="40:45" x14ac:dyDescent="0.25">
      <c r="AN6984" s="106" t="s">
        <v>1262</v>
      </c>
      <c r="AO6984" s="106"/>
      <c r="AP6984" s="106"/>
      <c r="AQ6984" s="106" t="s">
        <v>1030</v>
      </c>
      <c r="AR6984" s="106" t="s">
        <v>1020</v>
      </c>
      <c r="AS6984" s="106">
        <v>629</v>
      </c>
    </row>
    <row r="6985" spans="40:45" x14ac:dyDescent="0.25">
      <c r="AN6985" s="106" t="s">
        <v>1262</v>
      </c>
      <c r="AO6985" s="106"/>
      <c r="AP6985" s="106"/>
      <c r="AQ6985" s="106" t="s">
        <v>1031</v>
      </c>
      <c r="AR6985" s="106" t="s">
        <v>1020</v>
      </c>
      <c r="AS6985" s="106">
        <v>117</v>
      </c>
    </row>
    <row r="6986" spans="40:45" x14ac:dyDescent="0.25">
      <c r="AN6986" s="106" t="s">
        <v>1262</v>
      </c>
      <c r="AO6986" s="106"/>
      <c r="AP6986" s="106"/>
      <c r="AQ6986" s="106" t="s">
        <v>1032</v>
      </c>
      <c r="AR6986" s="106" t="s">
        <v>1020</v>
      </c>
      <c r="AS6986" s="106">
        <v>54</v>
      </c>
    </row>
    <row r="6987" spans="40:45" x14ac:dyDescent="0.25">
      <c r="AN6987" s="106" t="s">
        <v>1262</v>
      </c>
      <c r="AO6987" s="106"/>
      <c r="AP6987" s="106"/>
      <c r="AQ6987" s="106" t="s">
        <v>1033</v>
      </c>
      <c r="AR6987" s="106" t="s">
        <v>1020</v>
      </c>
      <c r="AS6987" s="106">
        <v>372</v>
      </c>
    </row>
    <row r="6988" spans="40:45" x14ac:dyDescent="0.25">
      <c r="AN6988" s="106" t="s">
        <v>1262</v>
      </c>
      <c r="AO6988" s="106"/>
      <c r="AP6988" s="106"/>
      <c r="AQ6988" s="106" t="s">
        <v>1034</v>
      </c>
      <c r="AR6988" s="106" t="s">
        <v>1020</v>
      </c>
      <c r="AS6988" s="106">
        <v>154</v>
      </c>
    </row>
    <row r="6989" spans="40:45" x14ac:dyDescent="0.25">
      <c r="AN6989" s="106" t="s">
        <v>1262</v>
      </c>
      <c r="AO6989" s="106"/>
      <c r="AP6989" s="106"/>
      <c r="AQ6989" s="106" t="s">
        <v>1035</v>
      </c>
      <c r="AR6989" s="106" t="s">
        <v>1020</v>
      </c>
      <c r="AS6989" s="106">
        <v>373</v>
      </c>
    </row>
    <row r="6990" spans="40:45" x14ac:dyDescent="0.25">
      <c r="AN6990" s="106" t="s">
        <v>1262</v>
      </c>
      <c r="AO6990" s="106"/>
      <c r="AP6990" s="106"/>
      <c r="AQ6990" s="106" t="s">
        <v>1036</v>
      </c>
      <c r="AR6990" s="106" t="s">
        <v>1020</v>
      </c>
      <c r="AS6990" s="106">
        <v>139</v>
      </c>
    </row>
    <row r="6991" spans="40:45" x14ac:dyDescent="0.25">
      <c r="AN6991" s="106" t="s">
        <v>1262</v>
      </c>
      <c r="AO6991" s="106"/>
      <c r="AP6991" s="106"/>
      <c r="AQ6991" s="106" t="s">
        <v>1037</v>
      </c>
      <c r="AR6991" s="106" t="s">
        <v>1020</v>
      </c>
      <c r="AS6991" s="106">
        <v>244</v>
      </c>
    </row>
    <row r="6992" spans="40:45" x14ac:dyDescent="0.25">
      <c r="AN6992" s="106" t="s">
        <v>1262</v>
      </c>
      <c r="AO6992" s="106"/>
      <c r="AP6992" s="106"/>
      <c r="AQ6992" s="106" t="s">
        <v>1038</v>
      </c>
      <c r="AR6992" s="106" t="s">
        <v>1020</v>
      </c>
      <c r="AS6992" s="106">
        <v>384</v>
      </c>
    </row>
    <row r="6993" spans="40:45" x14ac:dyDescent="0.25">
      <c r="AN6993" s="106" t="s">
        <v>1262</v>
      </c>
      <c r="AO6993" s="106"/>
      <c r="AP6993" s="106"/>
      <c r="AQ6993" s="106" t="s">
        <v>3</v>
      </c>
      <c r="AR6993" s="106" t="s">
        <v>1020</v>
      </c>
      <c r="AS6993" s="106">
        <v>2466</v>
      </c>
    </row>
    <row r="6994" spans="40:45" x14ac:dyDescent="0.25">
      <c r="AN6994" s="106" t="s">
        <v>1263</v>
      </c>
      <c r="AO6994" s="106"/>
      <c r="AP6994" s="106"/>
      <c r="AQ6994" s="106" t="s">
        <v>1030</v>
      </c>
      <c r="AR6994" s="106" t="s">
        <v>1020</v>
      </c>
      <c r="AS6994" s="106">
        <v>149</v>
      </c>
    </row>
    <row r="6995" spans="40:45" x14ac:dyDescent="0.25">
      <c r="AN6995" s="106" t="s">
        <v>1263</v>
      </c>
      <c r="AO6995" s="106"/>
      <c r="AP6995" s="106"/>
      <c r="AQ6995" s="106" t="s">
        <v>1031</v>
      </c>
      <c r="AR6995" s="106" t="s">
        <v>1020</v>
      </c>
      <c r="AS6995" s="106">
        <v>33</v>
      </c>
    </row>
    <row r="6996" spans="40:45" x14ac:dyDescent="0.25">
      <c r="AN6996" s="106" t="s">
        <v>1263</v>
      </c>
      <c r="AO6996" s="106"/>
      <c r="AP6996" s="106"/>
      <c r="AQ6996" s="106" t="s">
        <v>1032</v>
      </c>
      <c r="AR6996" s="106" t="s">
        <v>1020</v>
      </c>
      <c r="AS6996" s="106">
        <v>4</v>
      </c>
    </row>
    <row r="6997" spans="40:45" x14ac:dyDescent="0.25">
      <c r="AN6997" s="106" t="s">
        <v>1263</v>
      </c>
      <c r="AO6997" s="106"/>
      <c r="AP6997" s="106"/>
      <c r="AQ6997" s="106" t="s">
        <v>1033</v>
      </c>
      <c r="AR6997" s="106" t="s">
        <v>1020</v>
      </c>
      <c r="AS6997" s="106">
        <v>62</v>
      </c>
    </row>
    <row r="6998" spans="40:45" x14ac:dyDescent="0.25">
      <c r="AN6998" s="106" t="s">
        <v>1263</v>
      </c>
      <c r="AO6998" s="106"/>
      <c r="AP6998" s="106"/>
      <c r="AQ6998" s="106" t="s">
        <v>1034</v>
      </c>
      <c r="AR6998" s="106" t="s">
        <v>1020</v>
      </c>
      <c r="AS6998" s="106">
        <v>30</v>
      </c>
    </row>
    <row r="6999" spans="40:45" x14ac:dyDescent="0.25">
      <c r="AN6999" s="106" t="s">
        <v>1263</v>
      </c>
      <c r="AO6999" s="106"/>
      <c r="AP6999" s="106"/>
      <c r="AQ6999" s="106" t="s">
        <v>1035</v>
      </c>
      <c r="AR6999" s="106" t="s">
        <v>1020</v>
      </c>
      <c r="AS6999" s="106">
        <v>28</v>
      </c>
    </row>
    <row r="7000" spans="40:45" x14ac:dyDescent="0.25">
      <c r="AN7000" s="106" t="s">
        <v>1263</v>
      </c>
      <c r="AO7000" s="106"/>
      <c r="AP7000" s="106"/>
      <c r="AQ7000" s="106" t="s">
        <v>1036</v>
      </c>
      <c r="AR7000" s="106" t="s">
        <v>1020</v>
      </c>
      <c r="AS7000" s="106">
        <v>16</v>
      </c>
    </row>
    <row r="7001" spans="40:45" x14ac:dyDescent="0.25">
      <c r="AN7001" s="106" t="s">
        <v>1263</v>
      </c>
      <c r="AO7001" s="106"/>
      <c r="AP7001" s="106"/>
      <c r="AQ7001" s="106" t="s">
        <v>1037</v>
      </c>
      <c r="AR7001" s="106" t="s">
        <v>1020</v>
      </c>
      <c r="AS7001" s="106">
        <v>43</v>
      </c>
    </row>
    <row r="7002" spans="40:45" x14ac:dyDescent="0.25">
      <c r="AN7002" s="106" t="s">
        <v>1263</v>
      </c>
      <c r="AO7002" s="106"/>
      <c r="AP7002" s="106"/>
      <c r="AQ7002" s="106" t="s">
        <v>1038</v>
      </c>
      <c r="AR7002" s="106" t="s">
        <v>1020</v>
      </c>
      <c r="AS7002" s="106">
        <v>51</v>
      </c>
    </row>
    <row r="7003" spans="40:45" x14ac:dyDescent="0.25">
      <c r="AN7003" s="106" t="s">
        <v>1263</v>
      </c>
      <c r="AO7003" s="106"/>
      <c r="AP7003" s="106"/>
      <c r="AQ7003" s="106" t="s">
        <v>3</v>
      </c>
      <c r="AR7003" s="106" t="s">
        <v>1020</v>
      </c>
      <c r="AS7003" s="106">
        <v>416</v>
      </c>
    </row>
    <row r="7004" spans="40:45" x14ac:dyDescent="0.25">
      <c r="AN7004" s="106" t="s">
        <v>1264</v>
      </c>
      <c r="AO7004" s="106"/>
      <c r="AP7004" s="106"/>
      <c r="AQ7004" s="106" t="s">
        <v>1030</v>
      </c>
      <c r="AR7004" s="106" t="s">
        <v>1020</v>
      </c>
      <c r="AS7004" s="106">
        <v>33</v>
      </c>
    </row>
    <row r="7005" spans="40:45" x14ac:dyDescent="0.25">
      <c r="AN7005" s="106" t="s">
        <v>1264</v>
      </c>
      <c r="AO7005" s="106"/>
      <c r="AP7005" s="106"/>
      <c r="AQ7005" s="106" t="s">
        <v>1031</v>
      </c>
      <c r="AR7005" s="106" t="s">
        <v>1020</v>
      </c>
      <c r="AS7005" s="106">
        <v>5</v>
      </c>
    </row>
    <row r="7006" spans="40:45" x14ac:dyDescent="0.25">
      <c r="AN7006" s="106" t="s">
        <v>1264</v>
      </c>
      <c r="AO7006" s="106"/>
      <c r="AP7006" s="106"/>
      <c r="AQ7006" s="106" t="s">
        <v>1032</v>
      </c>
      <c r="AR7006" s="106" t="s">
        <v>1020</v>
      </c>
      <c r="AS7006" s="106">
        <v>1</v>
      </c>
    </row>
    <row r="7007" spans="40:45" x14ac:dyDescent="0.25">
      <c r="AN7007" s="106" t="s">
        <v>1264</v>
      </c>
      <c r="AO7007" s="106"/>
      <c r="AP7007" s="106"/>
      <c r="AQ7007" s="106" t="s">
        <v>1033</v>
      </c>
      <c r="AR7007" s="106" t="s">
        <v>1020</v>
      </c>
      <c r="AS7007" s="106">
        <v>4</v>
      </c>
    </row>
    <row r="7008" spans="40:45" x14ac:dyDescent="0.25">
      <c r="AN7008" s="106" t="s">
        <v>1264</v>
      </c>
      <c r="AO7008" s="106"/>
      <c r="AP7008" s="106"/>
      <c r="AQ7008" s="106" t="s">
        <v>1034</v>
      </c>
      <c r="AR7008" s="106" t="s">
        <v>1020</v>
      </c>
      <c r="AS7008" s="106">
        <v>6</v>
      </c>
    </row>
    <row r="7009" spans="40:45" x14ac:dyDescent="0.25">
      <c r="AN7009" s="106" t="s">
        <v>1264</v>
      </c>
      <c r="AO7009" s="106"/>
      <c r="AP7009" s="106"/>
      <c r="AQ7009" s="106" t="s">
        <v>1035</v>
      </c>
      <c r="AR7009" s="106" t="s">
        <v>1020</v>
      </c>
      <c r="AS7009" s="106">
        <v>3</v>
      </c>
    </row>
    <row r="7010" spans="40:45" x14ac:dyDescent="0.25">
      <c r="AN7010" s="106" t="s">
        <v>1264</v>
      </c>
      <c r="AO7010" s="106"/>
      <c r="AP7010" s="106"/>
      <c r="AQ7010" s="106" t="s">
        <v>1036</v>
      </c>
      <c r="AR7010" s="106" t="s">
        <v>1020</v>
      </c>
      <c r="AS7010" s="106">
        <v>3</v>
      </c>
    </row>
    <row r="7011" spans="40:45" x14ac:dyDescent="0.25">
      <c r="AN7011" s="106" t="s">
        <v>1264</v>
      </c>
      <c r="AO7011" s="106"/>
      <c r="AP7011" s="106"/>
      <c r="AQ7011" s="106" t="s">
        <v>1037</v>
      </c>
      <c r="AR7011" s="106" t="s">
        <v>1020</v>
      </c>
      <c r="AS7011" s="106">
        <v>4</v>
      </c>
    </row>
    <row r="7012" spans="40:45" x14ac:dyDescent="0.25">
      <c r="AN7012" s="106" t="s">
        <v>1264</v>
      </c>
      <c r="AO7012" s="106"/>
      <c r="AP7012" s="106"/>
      <c r="AQ7012" s="106" t="s">
        <v>1038</v>
      </c>
      <c r="AR7012" s="106" t="s">
        <v>1020</v>
      </c>
      <c r="AS7012" s="106">
        <v>5</v>
      </c>
    </row>
    <row r="7013" spans="40:45" x14ac:dyDescent="0.25">
      <c r="AN7013" s="106" t="s">
        <v>1264</v>
      </c>
      <c r="AO7013" s="106"/>
      <c r="AP7013" s="106"/>
      <c r="AQ7013" s="106" t="s">
        <v>3</v>
      </c>
      <c r="AR7013" s="106" t="s">
        <v>1020</v>
      </c>
      <c r="AS7013" s="106">
        <v>64</v>
      </c>
    </row>
    <row r="7014" spans="40:45" x14ac:dyDescent="0.25">
      <c r="AN7014" s="106" t="s">
        <v>1265</v>
      </c>
      <c r="AO7014" s="106"/>
      <c r="AP7014" s="106"/>
      <c r="AQ7014" s="106" t="s">
        <v>1030</v>
      </c>
      <c r="AR7014" s="106" t="s">
        <v>1020</v>
      </c>
      <c r="AS7014" s="106">
        <v>303</v>
      </c>
    </row>
    <row r="7015" spans="40:45" x14ac:dyDescent="0.25">
      <c r="AN7015" s="106" t="s">
        <v>1265</v>
      </c>
      <c r="AO7015" s="106"/>
      <c r="AP7015" s="106"/>
      <c r="AQ7015" s="106" t="s">
        <v>1031</v>
      </c>
      <c r="AR7015" s="106" t="s">
        <v>1020</v>
      </c>
      <c r="AS7015" s="106">
        <v>51</v>
      </c>
    </row>
    <row r="7016" spans="40:45" x14ac:dyDescent="0.25">
      <c r="AN7016" s="106" t="s">
        <v>1265</v>
      </c>
      <c r="AO7016" s="106"/>
      <c r="AP7016" s="106"/>
      <c r="AQ7016" s="106" t="s">
        <v>1032</v>
      </c>
      <c r="AR7016" s="106" t="s">
        <v>1020</v>
      </c>
      <c r="AS7016" s="106">
        <v>14</v>
      </c>
    </row>
    <row r="7017" spans="40:45" x14ac:dyDescent="0.25">
      <c r="AN7017" s="106" t="s">
        <v>1265</v>
      </c>
      <c r="AO7017" s="106"/>
      <c r="AP7017" s="106"/>
      <c r="AQ7017" s="106" t="s">
        <v>1033</v>
      </c>
      <c r="AR7017" s="106" t="s">
        <v>1020</v>
      </c>
      <c r="AS7017" s="106">
        <v>400</v>
      </c>
    </row>
    <row r="7018" spans="40:45" x14ac:dyDescent="0.25">
      <c r="AN7018" s="106" t="s">
        <v>1265</v>
      </c>
      <c r="AO7018" s="106"/>
      <c r="AP7018" s="106"/>
      <c r="AQ7018" s="106" t="s">
        <v>1034</v>
      </c>
      <c r="AR7018" s="106" t="s">
        <v>1020</v>
      </c>
      <c r="AS7018" s="106">
        <v>160</v>
      </c>
    </row>
    <row r="7019" spans="40:45" x14ac:dyDescent="0.25">
      <c r="AN7019" s="106" t="s">
        <v>1265</v>
      </c>
      <c r="AO7019" s="106"/>
      <c r="AP7019" s="106"/>
      <c r="AQ7019" s="106" t="s">
        <v>1035</v>
      </c>
      <c r="AR7019" s="106" t="s">
        <v>1020</v>
      </c>
      <c r="AS7019" s="106">
        <v>152</v>
      </c>
    </row>
    <row r="7020" spans="40:45" x14ac:dyDescent="0.25">
      <c r="AN7020" s="106" t="s">
        <v>1265</v>
      </c>
      <c r="AO7020" s="106"/>
      <c r="AP7020" s="106"/>
      <c r="AQ7020" s="106" t="s">
        <v>1036</v>
      </c>
      <c r="AR7020" s="106" t="s">
        <v>1020</v>
      </c>
      <c r="AS7020" s="106">
        <v>61</v>
      </c>
    </row>
    <row r="7021" spans="40:45" x14ac:dyDescent="0.25">
      <c r="AN7021" s="106" t="s">
        <v>1265</v>
      </c>
      <c r="AO7021" s="106"/>
      <c r="AP7021" s="106"/>
      <c r="AQ7021" s="106" t="s">
        <v>1037</v>
      </c>
      <c r="AR7021" s="106" t="s">
        <v>1020</v>
      </c>
      <c r="AS7021" s="106">
        <v>219</v>
      </c>
    </row>
    <row r="7022" spans="40:45" x14ac:dyDescent="0.25">
      <c r="AN7022" s="106" t="s">
        <v>1265</v>
      </c>
      <c r="AO7022" s="106"/>
      <c r="AP7022" s="106"/>
      <c r="AQ7022" s="106" t="s">
        <v>1038</v>
      </c>
      <c r="AR7022" s="106" t="s">
        <v>1020</v>
      </c>
      <c r="AS7022" s="106">
        <v>52</v>
      </c>
    </row>
    <row r="7023" spans="40:45" x14ac:dyDescent="0.25">
      <c r="AN7023" s="106" t="s">
        <v>1265</v>
      </c>
      <c r="AO7023" s="106"/>
      <c r="AP7023" s="106"/>
      <c r="AQ7023" s="106" t="s">
        <v>3</v>
      </c>
      <c r="AR7023" s="106" t="s">
        <v>1020</v>
      </c>
      <c r="AS7023" s="106">
        <v>1412</v>
      </c>
    </row>
    <row r="7024" spans="40:45" x14ac:dyDescent="0.25">
      <c r="AN7024" s="106" t="s">
        <v>1266</v>
      </c>
      <c r="AO7024" s="106"/>
      <c r="AP7024" s="106"/>
      <c r="AQ7024" s="106" t="s">
        <v>1030</v>
      </c>
      <c r="AR7024" s="106" t="s">
        <v>1020</v>
      </c>
      <c r="AS7024" s="106">
        <v>44</v>
      </c>
    </row>
    <row r="7025" spans="40:45" x14ac:dyDescent="0.25">
      <c r="AN7025" s="106" t="s">
        <v>1266</v>
      </c>
      <c r="AO7025" s="106"/>
      <c r="AP7025" s="106"/>
      <c r="AQ7025" s="106" t="s">
        <v>1031</v>
      </c>
      <c r="AR7025" s="106" t="s">
        <v>1020</v>
      </c>
      <c r="AS7025" s="106">
        <v>8</v>
      </c>
    </row>
    <row r="7026" spans="40:45" x14ac:dyDescent="0.25">
      <c r="AN7026" s="106" t="s">
        <v>1266</v>
      </c>
      <c r="AO7026" s="106"/>
      <c r="AP7026" s="106"/>
      <c r="AQ7026" s="106" t="s">
        <v>1032</v>
      </c>
      <c r="AR7026" s="106" t="s">
        <v>1020</v>
      </c>
      <c r="AS7026" s="106">
        <v>8</v>
      </c>
    </row>
    <row r="7027" spans="40:45" x14ac:dyDescent="0.25">
      <c r="AN7027" s="106" t="s">
        <v>1266</v>
      </c>
      <c r="AO7027" s="106"/>
      <c r="AP7027" s="106"/>
      <c r="AQ7027" s="106" t="s">
        <v>1033</v>
      </c>
      <c r="AR7027" s="106" t="s">
        <v>1020</v>
      </c>
      <c r="AS7027" s="106">
        <v>57</v>
      </c>
    </row>
    <row r="7028" spans="40:45" x14ac:dyDescent="0.25">
      <c r="AN7028" s="106" t="s">
        <v>1266</v>
      </c>
      <c r="AO7028" s="106"/>
      <c r="AP7028" s="106"/>
      <c r="AQ7028" s="106" t="s">
        <v>1034</v>
      </c>
      <c r="AR7028" s="106" t="s">
        <v>1020</v>
      </c>
      <c r="AS7028" s="106">
        <v>29</v>
      </c>
    </row>
    <row r="7029" spans="40:45" x14ac:dyDescent="0.25">
      <c r="AN7029" s="106" t="s">
        <v>1266</v>
      </c>
      <c r="AO7029" s="106"/>
      <c r="AP7029" s="106"/>
      <c r="AQ7029" s="106" t="s">
        <v>1035</v>
      </c>
      <c r="AR7029" s="106" t="s">
        <v>1020</v>
      </c>
      <c r="AS7029" s="106">
        <v>65</v>
      </c>
    </row>
    <row r="7030" spans="40:45" x14ac:dyDescent="0.25">
      <c r="AN7030" s="106" t="s">
        <v>1266</v>
      </c>
      <c r="AO7030" s="106"/>
      <c r="AP7030" s="106"/>
      <c r="AQ7030" s="106" t="s">
        <v>1036</v>
      </c>
      <c r="AR7030" s="106" t="s">
        <v>1020</v>
      </c>
      <c r="AS7030" s="106">
        <v>14</v>
      </c>
    </row>
    <row r="7031" spans="40:45" x14ac:dyDescent="0.25">
      <c r="AN7031" s="106" t="s">
        <v>1266</v>
      </c>
      <c r="AO7031" s="106"/>
      <c r="AP7031" s="106"/>
      <c r="AQ7031" s="106" t="s">
        <v>1037</v>
      </c>
      <c r="AR7031" s="106" t="s">
        <v>1020</v>
      </c>
      <c r="AS7031" s="106">
        <v>30</v>
      </c>
    </row>
    <row r="7032" spans="40:45" x14ac:dyDescent="0.25">
      <c r="AN7032" s="106" t="s">
        <v>1266</v>
      </c>
      <c r="AO7032" s="106"/>
      <c r="AP7032" s="106"/>
      <c r="AQ7032" s="106" t="s">
        <v>1038</v>
      </c>
      <c r="AR7032" s="106" t="s">
        <v>1020</v>
      </c>
      <c r="AS7032" s="106">
        <v>10</v>
      </c>
    </row>
    <row r="7033" spans="40:45" x14ac:dyDescent="0.25">
      <c r="AN7033" s="106" t="s">
        <v>1266</v>
      </c>
      <c r="AO7033" s="106"/>
      <c r="AP7033" s="106"/>
      <c r="AQ7033" s="106" t="s">
        <v>3</v>
      </c>
      <c r="AR7033" s="106" t="s">
        <v>1020</v>
      </c>
      <c r="AS7033" s="106">
        <v>265</v>
      </c>
    </row>
    <row r="7034" spans="40:45" x14ac:dyDescent="0.25">
      <c r="AN7034" s="106" t="s">
        <v>1267</v>
      </c>
      <c r="AO7034" s="106"/>
      <c r="AP7034" s="106"/>
      <c r="AQ7034" s="106" t="s">
        <v>1030</v>
      </c>
      <c r="AR7034" s="106" t="s">
        <v>1020</v>
      </c>
      <c r="AS7034" s="106">
        <v>417</v>
      </c>
    </row>
    <row r="7035" spans="40:45" x14ac:dyDescent="0.25">
      <c r="AN7035" s="106" t="s">
        <v>1267</v>
      </c>
      <c r="AO7035" s="106"/>
      <c r="AP7035" s="106"/>
      <c r="AQ7035" s="106" t="s">
        <v>1031</v>
      </c>
      <c r="AR7035" s="106" t="s">
        <v>1020</v>
      </c>
      <c r="AS7035" s="106">
        <v>148</v>
      </c>
    </row>
    <row r="7036" spans="40:45" x14ac:dyDescent="0.25">
      <c r="AN7036" s="106" t="s">
        <v>1267</v>
      </c>
      <c r="AO7036" s="106"/>
      <c r="AP7036" s="106"/>
      <c r="AQ7036" s="106" t="s">
        <v>1032</v>
      </c>
      <c r="AR7036" s="106" t="s">
        <v>1020</v>
      </c>
      <c r="AS7036" s="106">
        <v>79</v>
      </c>
    </row>
    <row r="7037" spans="40:45" x14ac:dyDescent="0.25">
      <c r="AN7037" s="106" t="s">
        <v>1267</v>
      </c>
      <c r="AO7037" s="106"/>
      <c r="AP7037" s="106"/>
      <c r="AQ7037" s="106" t="s">
        <v>1033</v>
      </c>
      <c r="AR7037" s="106" t="s">
        <v>1020</v>
      </c>
      <c r="AS7037" s="106">
        <v>97</v>
      </c>
    </row>
    <row r="7038" spans="40:45" x14ac:dyDescent="0.25">
      <c r="AN7038" s="106" t="s">
        <v>1267</v>
      </c>
      <c r="AO7038" s="106"/>
      <c r="AP7038" s="106"/>
      <c r="AQ7038" s="106" t="s">
        <v>1034</v>
      </c>
      <c r="AR7038" s="106" t="s">
        <v>1020</v>
      </c>
      <c r="AS7038" s="106">
        <v>209</v>
      </c>
    </row>
    <row r="7039" spans="40:45" x14ac:dyDescent="0.25">
      <c r="AN7039" s="106" t="s">
        <v>1267</v>
      </c>
      <c r="AO7039" s="106"/>
      <c r="AP7039" s="106"/>
      <c r="AQ7039" s="106" t="s">
        <v>1035</v>
      </c>
      <c r="AR7039" s="106" t="s">
        <v>1020</v>
      </c>
      <c r="AS7039" s="106">
        <v>130</v>
      </c>
    </row>
    <row r="7040" spans="40:45" x14ac:dyDescent="0.25">
      <c r="AN7040" s="106" t="s">
        <v>1267</v>
      </c>
      <c r="AO7040" s="106"/>
      <c r="AP7040" s="106"/>
      <c r="AQ7040" s="106" t="s">
        <v>1036</v>
      </c>
      <c r="AR7040" s="106" t="s">
        <v>1020</v>
      </c>
      <c r="AS7040" s="106">
        <v>65</v>
      </c>
    </row>
    <row r="7041" spans="40:45" x14ac:dyDescent="0.25">
      <c r="AN7041" s="106" t="s">
        <v>1267</v>
      </c>
      <c r="AO7041" s="106"/>
      <c r="AP7041" s="106"/>
      <c r="AQ7041" s="106" t="s">
        <v>1037</v>
      </c>
      <c r="AR7041" s="106" t="s">
        <v>1020</v>
      </c>
      <c r="AS7041" s="106">
        <v>101</v>
      </c>
    </row>
    <row r="7042" spans="40:45" x14ac:dyDescent="0.25">
      <c r="AN7042" s="106" t="s">
        <v>1267</v>
      </c>
      <c r="AO7042" s="106"/>
      <c r="AP7042" s="106"/>
      <c r="AQ7042" s="106" t="s">
        <v>1038</v>
      </c>
      <c r="AR7042" s="106" t="s">
        <v>1020</v>
      </c>
      <c r="AS7042" s="106">
        <v>125</v>
      </c>
    </row>
    <row r="7043" spans="40:45" x14ac:dyDescent="0.25">
      <c r="AN7043" s="106" t="s">
        <v>1267</v>
      </c>
      <c r="AO7043" s="106"/>
      <c r="AP7043" s="106"/>
      <c r="AQ7043" s="106" t="s">
        <v>3</v>
      </c>
      <c r="AR7043" s="106" t="s">
        <v>1020</v>
      </c>
      <c r="AS7043" s="106">
        <v>1371</v>
      </c>
    </row>
    <row r="7044" spans="40:45" x14ac:dyDescent="0.25">
      <c r="AN7044" s="106" t="s">
        <v>1268</v>
      </c>
      <c r="AO7044" s="106"/>
      <c r="AP7044" s="106"/>
      <c r="AQ7044" s="106" t="s">
        <v>1030</v>
      </c>
      <c r="AR7044" s="106" t="s">
        <v>1020</v>
      </c>
      <c r="AS7044" s="106">
        <v>654</v>
      </c>
    </row>
    <row r="7045" spans="40:45" x14ac:dyDescent="0.25">
      <c r="AN7045" s="106" t="s">
        <v>1268</v>
      </c>
      <c r="AO7045" s="106"/>
      <c r="AP7045" s="106"/>
      <c r="AQ7045" s="106" t="s">
        <v>1031</v>
      </c>
      <c r="AR7045" s="106" t="s">
        <v>1020</v>
      </c>
      <c r="AS7045" s="106">
        <v>123</v>
      </c>
    </row>
    <row r="7046" spans="40:45" x14ac:dyDescent="0.25">
      <c r="AN7046" s="106" t="s">
        <v>1268</v>
      </c>
      <c r="AO7046" s="106"/>
      <c r="AP7046" s="106"/>
      <c r="AQ7046" s="106" t="s">
        <v>1032</v>
      </c>
      <c r="AR7046" s="106" t="s">
        <v>1020</v>
      </c>
      <c r="AS7046" s="106">
        <v>102</v>
      </c>
    </row>
    <row r="7047" spans="40:45" x14ac:dyDescent="0.25">
      <c r="AN7047" s="106" t="s">
        <v>1268</v>
      </c>
      <c r="AO7047" s="106"/>
      <c r="AP7047" s="106"/>
      <c r="AQ7047" s="106" t="s">
        <v>1033</v>
      </c>
      <c r="AR7047" s="106" t="s">
        <v>1020</v>
      </c>
      <c r="AS7047" s="106">
        <v>31</v>
      </c>
    </row>
    <row r="7048" spans="40:45" x14ac:dyDescent="0.25">
      <c r="AN7048" s="106" t="s">
        <v>1268</v>
      </c>
      <c r="AO7048" s="106"/>
      <c r="AP7048" s="106"/>
      <c r="AQ7048" s="106" t="s">
        <v>1034</v>
      </c>
      <c r="AR7048" s="106" t="s">
        <v>1020</v>
      </c>
      <c r="AS7048" s="106">
        <v>80</v>
      </c>
    </row>
    <row r="7049" spans="40:45" x14ac:dyDescent="0.25">
      <c r="AN7049" s="106" t="s">
        <v>1268</v>
      </c>
      <c r="AO7049" s="106"/>
      <c r="AP7049" s="106"/>
      <c r="AQ7049" s="106" t="s">
        <v>1035</v>
      </c>
      <c r="AR7049" s="106" t="s">
        <v>1020</v>
      </c>
      <c r="AS7049" s="106">
        <v>45</v>
      </c>
    </row>
    <row r="7050" spans="40:45" x14ac:dyDescent="0.25">
      <c r="AN7050" s="106" t="s">
        <v>1268</v>
      </c>
      <c r="AO7050" s="106"/>
      <c r="AP7050" s="106"/>
      <c r="AQ7050" s="106" t="s">
        <v>1036</v>
      </c>
      <c r="AR7050" s="106" t="s">
        <v>1020</v>
      </c>
      <c r="AS7050" s="106">
        <v>30</v>
      </c>
    </row>
    <row r="7051" spans="40:45" x14ac:dyDescent="0.25">
      <c r="AN7051" s="106" t="s">
        <v>1268</v>
      </c>
      <c r="AO7051" s="106"/>
      <c r="AP7051" s="106"/>
      <c r="AQ7051" s="106" t="s">
        <v>1037</v>
      </c>
      <c r="AR7051" s="106" t="s">
        <v>1020</v>
      </c>
      <c r="AS7051" s="106">
        <v>132</v>
      </c>
    </row>
    <row r="7052" spans="40:45" x14ac:dyDescent="0.25">
      <c r="AN7052" s="106" t="s">
        <v>1268</v>
      </c>
      <c r="AO7052" s="106"/>
      <c r="AP7052" s="106"/>
      <c r="AQ7052" s="106" t="s">
        <v>1038</v>
      </c>
      <c r="AR7052" s="106" t="s">
        <v>1020</v>
      </c>
      <c r="AS7052" s="106">
        <v>187</v>
      </c>
    </row>
    <row r="7053" spans="40:45" x14ac:dyDescent="0.25">
      <c r="AN7053" s="106" t="s">
        <v>1268</v>
      </c>
      <c r="AO7053" s="106"/>
      <c r="AP7053" s="106"/>
      <c r="AQ7053" s="106" t="s">
        <v>3</v>
      </c>
      <c r="AR7053" s="106" t="s">
        <v>1020</v>
      </c>
      <c r="AS7053" s="106">
        <v>1384</v>
      </c>
    </row>
    <row r="7054" spans="40:45" x14ac:dyDescent="0.25">
      <c r="AN7054" s="106" t="s">
        <v>1269</v>
      </c>
      <c r="AO7054" s="106"/>
      <c r="AP7054" s="106"/>
      <c r="AQ7054" s="106" t="s">
        <v>1030</v>
      </c>
      <c r="AR7054" s="106" t="s">
        <v>1020</v>
      </c>
      <c r="AS7054" s="106">
        <v>905</v>
      </c>
    </row>
    <row r="7055" spans="40:45" x14ac:dyDescent="0.25">
      <c r="AN7055" s="106" t="s">
        <v>1269</v>
      </c>
      <c r="AO7055" s="106"/>
      <c r="AP7055" s="106"/>
      <c r="AQ7055" s="106" t="s">
        <v>1031</v>
      </c>
      <c r="AR7055" s="106" t="s">
        <v>1020</v>
      </c>
      <c r="AS7055" s="106">
        <v>142</v>
      </c>
    </row>
    <row r="7056" spans="40:45" x14ac:dyDescent="0.25">
      <c r="AN7056" s="106" t="s">
        <v>1269</v>
      </c>
      <c r="AO7056" s="106"/>
      <c r="AP7056" s="106"/>
      <c r="AQ7056" s="106" t="s">
        <v>1032</v>
      </c>
      <c r="AR7056" s="106" t="s">
        <v>1020</v>
      </c>
      <c r="AS7056" s="106">
        <v>103</v>
      </c>
    </row>
    <row r="7057" spans="40:45" x14ac:dyDescent="0.25">
      <c r="AN7057" s="106" t="s">
        <v>1269</v>
      </c>
      <c r="AO7057" s="106"/>
      <c r="AP7057" s="106"/>
      <c r="AQ7057" s="106" t="s">
        <v>1033</v>
      </c>
      <c r="AR7057" s="106" t="s">
        <v>1020</v>
      </c>
      <c r="AS7057" s="106">
        <v>46</v>
      </c>
    </row>
    <row r="7058" spans="40:45" x14ac:dyDescent="0.25">
      <c r="AN7058" s="106" t="s">
        <v>1269</v>
      </c>
      <c r="AO7058" s="106"/>
      <c r="AP7058" s="106"/>
      <c r="AQ7058" s="106" t="s">
        <v>1034</v>
      </c>
      <c r="AR7058" s="106" t="s">
        <v>1020</v>
      </c>
      <c r="AS7058" s="106">
        <v>67</v>
      </c>
    </row>
    <row r="7059" spans="40:45" x14ac:dyDescent="0.25">
      <c r="AN7059" s="106" t="s">
        <v>1269</v>
      </c>
      <c r="AO7059" s="106"/>
      <c r="AP7059" s="106"/>
      <c r="AQ7059" s="106" t="s">
        <v>1035</v>
      </c>
      <c r="AR7059" s="106" t="s">
        <v>1020</v>
      </c>
      <c r="AS7059" s="106">
        <v>54</v>
      </c>
    </row>
    <row r="7060" spans="40:45" x14ac:dyDescent="0.25">
      <c r="AN7060" s="106" t="s">
        <v>1269</v>
      </c>
      <c r="AO7060" s="106"/>
      <c r="AP7060" s="106"/>
      <c r="AQ7060" s="106" t="s">
        <v>1036</v>
      </c>
      <c r="AR7060" s="106" t="s">
        <v>1020</v>
      </c>
      <c r="AS7060" s="106">
        <v>42</v>
      </c>
    </row>
    <row r="7061" spans="40:45" x14ac:dyDescent="0.25">
      <c r="AN7061" s="106" t="s">
        <v>1269</v>
      </c>
      <c r="AO7061" s="106"/>
      <c r="AP7061" s="106"/>
      <c r="AQ7061" s="106" t="s">
        <v>1037</v>
      </c>
      <c r="AR7061" s="106" t="s">
        <v>1020</v>
      </c>
      <c r="AS7061" s="106">
        <v>152</v>
      </c>
    </row>
    <row r="7062" spans="40:45" x14ac:dyDescent="0.25">
      <c r="AN7062" s="106" t="s">
        <v>1269</v>
      </c>
      <c r="AO7062" s="106"/>
      <c r="AP7062" s="106"/>
      <c r="AQ7062" s="106" t="s">
        <v>1038</v>
      </c>
      <c r="AR7062" s="106" t="s">
        <v>1020</v>
      </c>
      <c r="AS7062" s="106">
        <v>270</v>
      </c>
    </row>
    <row r="7063" spans="40:45" x14ac:dyDescent="0.25">
      <c r="AN7063" s="106" t="s">
        <v>1269</v>
      </c>
      <c r="AO7063" s="106"/>
      <c r="AP7063" s="106"/>
      <c r="AQ7063" s="106" t="s">
        <v>3</v>
      </c>
      <c r="AR7063" s="106" t="s">
        <v>1020</v>
      </c>
      <c r="AS7063" s="106">
        <v>1781</v>
      </c>
    </row>
    <row r="7064" spans="40:45" x14ac:dyDescent="0.25">
      <c r="AN7064" s="106" t="s">
        <v>1270</v>
      </c>
      <c r="AO7064" s="106"/>
      <c r="AP7064" s="106"/>
      <c r="AQ7064" s="106" t="s">
        <v>1030</v>
      </c>
      <c r="AR7064" s="106" t="s">
        <v>1020</v>
      </c>
      <c r="AS7064" s="106">
        <v>153</v>
      </c>
    </row>
    <row r="7065" spans="40:45" x14ac:dyDescent="0.25">
      <c r="AN7065" s="106" t="s">
        <v>1270</v>
      </c>
      <c r="AO7065" s="106"/>
      <c r="AP7065" s="106"/>
      <c r="AQ7065" s="106" t="s">
        <v>1031</v>
      </c>
      <c r="AR7065" s="106" t="s">
        <v>1020</v>
      </c>
      <c r="AS7065" s="106">
        <v>130</v>
      </c>
    </row>
    <row r="7066" spans="40:45" x14ac:dyDescent="0.25">
      <c r="AN7066" s="106" t="s">
        <v>1270</v>
      </c>
      <c r="AO7066" s="106"/>
      <c r="AP7066" s="106"/>
      <c r="AQ7066" s="106" t="s">
        <v>1032</v>
      </c>
      <c r="AR7066" s="106" t="s">
        <v>1020</v>
      </c>
      <c r="AS7066" s="106">
        <v>123</v>
      </c>
    </row>
    <row r="7067" spans="40:45" x14ac:dyDescent="0.25">
      <c r="AN7067" s="106" t="s">
        <v>1270</v>
      </c>
      <c r="AO7067" s="106"/>
      <c r="AP7067" s="106"/>
      <c r="AQ7067" s="106" t="s">
        <v>1033</v>
      </c>
      <c r="AR7067" s="106" t="s">
        <v>1020</v>
      </c>
      <c r="AS7067" s="106">
        <v>226</v>
      </c>
    </row>
    <row r="7068" spans="40:45" x14ac:dyDescent="0.25">
      <c r="AN7068" s="106" t="s">
        <v>1270</v>
      </c>
      <c r="AO7068" s="106"/>
      <c r="AP7068" s="106"/>
      <c r="AQ7068" s="106" t="s">
        <v>1034</v>
      </c>
      <c r="AR7068" s="106" t="s">
        <v>1020</v>
      </c>
      <c r="AS7068" s="106">
        <v>184</v>
      </c>
    </row>
    <row r="7069" spans="40:45" x14ac:dyDescent="0.25">
      <c r="AN7069" s="106" t="s">
        <v>1270</v>
      </c>
      <c r="AO7069" s="106"/>
      <c r="AP7069" s="106"/>
      <c r="AQ7069" s="106" t="s">
        <v>1035</v>
      </c>
      <c r="AR7069" s="106" t="s">
        <v>1020</v>
      </c>
      <c r="AS7069" s="106">
        <v>213</v>
      </c>
    </row>
    <row r="7070" spans="40:45" x14ac:dyDescent="0.25">
      <c r="AN7070" s="106" t="s">
        <v>1270</v>
      </c>
      <c r="AO7070" s="106"/>
      <c r="AP7070" s="106"/>
      <c r="AQ7070" s="106" t="s">
        <v>1036</v>
      </c>
      <c r="AR7070" s="106" t="s">
        <v>1020</v>
      </c>
      <c r="AS7070" s="106">
        <v>51</v>
      </c>
    </row>
    <row r="7071" spans="40:45" x14ac:dyDescent="0.25">
      <c r="AN7071" s="106" t="s">
        <v>1270</v>
      </c>
      <c r="AO7071" s="106"/>
      <c r="AP7071" s="106"/>
      <c r="AQ7071" s="106" t="s">
        <v>1037</v>
      </c>
      <c r="AR7071" s="106" t="s">
        <v>1020</v>
      </c>
      <c r="AS7071" s="106">
        <v>143</v>
      </c>
    </row>
    <row r="7072" spans="40:45" x14ac:dyDescent="0.25">
      <c r="AN7072" s="106" t="s">
        <v>1270</v>
      </c>
      <c r="AO7072" s="106"/>
      <c r="AP7072" s="106"/>
      <c r="AQ7072" s="106" t="s">
        <v>1038</v>
      </c>
      <c r="AR7072" s="106" t="s">
        <v>1020</v>
      </c>
      <c r="AS7072" s="106">
        <v>252</v>
      </c>
    </row>
    <row r="7073" spans="40:45" x14ac:dyDescent="0.25">
      <c r="AN7073" s="106" t="s">
        <v>1270</v>
      </c>
      <c r="AO7073" s="106"/>
      <c r="AP7073" s="106"/>
      <c r="AQ7073" s="106" t="s">
        <v>3</v>
      </c>
      <c r="AR7073" s="106" t="s">
        <v>1020</v>
      </c>
      <c r="AS7073" s="106">
        <v>1475</v>
      </c>
    </row>
    <row r="7074" spans="40:45" x14ac:dyDescent="0.25">
      <c r="AN7074" s="106" t="s">
        <v>1271</v>
      </c>
      <c r="AO7074" s="106"/>
      <c r="AP7074" s="106"/>
      <c r="AQ7074" s="106" t="s">
        <v>1030</v>
      </c>
      <c r="AR7074" s="106" t="s">
        <v>1020</v>
      </c>
      <c r="AS7074" s="106">
        <v>23</v>
      </c>
    </row>
    <row r="7075" spans="40:45" x14ac:dyDescent="0.25">
      <c r="AN7075" s="106" t="s">
        <v>1271</v>
      </c>
      <c r="AO7075" s="106"/>
      <c r="AP7075" s="106"/>
      <c r="AQ7075" s="106" t="s">
        <v>1031</v>
      </c>
      <c r="AR7075" s="106" t="s">
        <v>1020</v>
      </c>
      <c r="AS7075" s="106">
        <v>11</v>
      </c>
    </row>
    <row r="7076" spans="40:45" x14ac:dyDescent="0.25">
      <c r="AN7076" s="106" t="s">
        <v>1271</v>
      </c>
      <c r="AO7076" s="106"/>
      <c r="AP7076" s="106"/>
      <c r="AQ7076" s="106" t="s">
        <v>1032</v>
      </c>
      <c r="AR7076" s="106" t="s">
        <v>1020</v>
      </c>
      <c r="AS7076" s="106">
        <v>76</v>
      </c>
    </row>
    <row r="7077" spans="40:45" x14ac:dyDescent="0.25">
      <c r="AN7077" s="106" t="s">
        <v>1271</v>
      </c>
      <c r="AO7077" s="106"/>
      <c r="AP7077" s="106"/>
      <c r="AQ7077" s="106" t="s">
        <v>1033</v>
      </c>
      <c r="AR7077" s="106" t="s">
        <v>1020</v>
      </c>
      <c r="AS7077" s="106">
        <v>8</v>
      </c>
    </row>
    <row r="7078" spans="40:45" x14ac:dyDescent="0.25">
      <c r="AN7078" s="106" t="s">
        <v>1271</v>
      </c>
      <c r="AO7078" s="106"/>
      <c r="AP7078" s="106"/>
      <c r="AQ7078" s="106" t="s">
        <v>1034</v>
      </c>
      <c r="AR7078" s="106" t="s">
        <v>1020</v>
      </c>
      <c r="AS7078" s="106">
        <v>8</v>
      </c>
    </row>
    <row r="7079" spans="40:45" x14ac:dyDescent="0.25">
      <c r="AN7079" s="106" t="s">
        <v>1271</v>
      </c>
      <c r="AO7079" s="106"/>
      <c r="AP7079" s="106"/>
      <c r="AQ7079" s="106" t="s">
        <v>1035</v>
      </c>
      <c r="AR7079" s="106" t="s">
        <v>1020</v>
      </c>
      <c r="AS7079" s="106">
        <v>19</v>
      </c>
    </row>
    <row r="7080" spans="40:45" x14ac:dyDescent="0.25">
      <c r="AN7080" s="106" t="s">
        <v>1271</v>
      </c>
      <c r="AO7080" s="106"/>
      <c r="AP7080" s="106"/>
      <c r="AQ7080" s="106" t="s">
        <v>1036</v>
      </c>
      <c r="AR7080" s="106" t="s">
        <v>1020</v>
      </c>
      <c r="AS7080" s="106">
        <v>2</v>
      </c>
    </row>
    <row r="7081" spans="40:45" x14ac:dyDescent="0.25">
      <c r="AN7081" s="106" t="s">
        <v>1271</v>
      </c>
      <c r="AO7081" s="106"/>
      <c r="AP7081" s="106"/>
      <c r="AQ7081" s="106" t="s">
        <v>1037</v>
      </c>
      <c r="AR7081" s="106" t="s">
        <v>1020</v>
      </c>
      <c r="AS7081" s="106">
        <v>6</v>
      </c>
    </row>
    <row r="7082" spans="40:45" x14ac:dyDescent="0.25">
      <c r="AN7082" s="106" t="s">
        <v>1271</v>
      </c>
      <c r="AO7082" s="106"/>
      <c r="AP7082" s="106"/>
      <c r="AQ7082" s="106" t="s">
        <v>1038</v>
      </c>
      <c r="AR7082" s="106" t="s">
        <v>1020</v>
      </c>
      <c r="AS7082" s="106">
        <v>23</v>
      </c>
    </row>
    <row r="7083" spans="40:45" x14ac:dyDescent="0.25">
      <c r="AN7083" s="106" t="s">
        <v>1271</v>
      </c>
      <c r="AO7083" s="106"/>
      <c r="AP7083" s="106"/>
      <c r="AQ7083" s="106" t="s">
        <v>3</v>
      </c>
      <c r="AR7083" s="106" t="s">
        <v>1020</v>
      </c>
      <c r="AS7083" s="106">
        <v>176</v>
      </c>
    </row>
    <row r="7084" spans="40:45" x14ac:dyDescent="0.25">
      <c r="AN7084" s="106" t="s">
        <v>1272</v>
      </c>
      <c r="AO7084" s="106"/>
      <c r="AP7084" s="106"/>
      <c r="AQ7084" s="106" t="s">
        <v>1030</v>
      </c>
      <c r="AR7084" s="106" t="s">
        <v>1020</v>
      </c>
      <c r="AS7084" s="106">
        <v>50</v>
      </c>
    </row>
    <row r="7085" spans="40:45" x14ac:dyDescent="0.25">
      <c r="AN7085" s="106" t="s">
        <v>1272</v>
      </c>
      <c r="AO7085" s="106"/>
      <c r="AP7085" s="106"/>
      <c r="AQ7085" s="106" t="s">
        <v>1031</v>
      </c>
      <c r="AR7085" s="106" t="s">
        <v>1020</v>
      </c>
      <c r="AS7085" s="106">
        <v>31</v>
      </c>
    </row>
    <row r="7086" spans="40:45" x14ac:dyDescent="0.25">
      <c r="AN7086" s="106" t="s">
        <v>1272</v>
      </c>
      <c r="AO7086" s="106"/>
      <c r="AP7086" s="106"/>
      <c r="AQ7086" s="106" t="s">
        <v>1032</v>
      </c>
      <c r="AR7086" s="106" t="s">
        <v>1020</v>
      </c>
      <c r="AS7086" s="106">
        <v>163</v>
      </c>
    </row>
    <row r="7087" spans="40:45" x14ac:dyDescent="0.25">
      <c r="AN7087" s="106" t="s">
        <v>1272</v>
      </c>
      <c r="AO7087" s="106"/>
      <c r="AP7087" s="106"/>
      <c r="AQ7087" s="106" t="s">
        <v>1033</v>
      </c>
      <c r="AR7087" s="106" t="s">
        <v>1020</v>
      </c>
      <c r="AS7087" s="106">
        <v>17</v>
      </c>
    </row>
    <row r="7088" spans="40:45" x14ac:dyDescent="0.25">
      <c r="AN7088" s="106" t="s">
        <v>1272</v>
      </c>
      <c r="AO7088" s="106"/>
      <c r="AP7088" s="106"/>
      <c r="AQ7088" s="106" t="s">
        <v>1034</v>
      </c>
      <c r="AR7088" s="106" t="s">
        <v>1020</v>
      </c>
      <c r="AS7088" s="106">
        <v>8</v>
      </c>
    </row>
    <row r="7089" spans="40:45" x14ac:dyDescent="0.25">
      <c r="AN7089" s="106" t="s">
        <v>1272</v>
      </c>
      <c r="AO7089" s="106"/>
      <c r="AP7089" s="106"/>
      <c r="AQ7089" s="106" t="s">
        <v>1035</v>
      </c>
      <c r="AR7089" s="106" t="s">
        <v>1020</v>
      </c>
      <c r="AS7089" s="106">
        <v>21</v>
      </c>
    </row>
    <row r="7090" spans="40:45" x14ac:dyDescent="0.25">
      <c r="AN7090" s="106" t="s">
        <v>1272</v>
      </c>
      <c r="AO7090" s="106"/>
      <c r="AP7090" s="106"/>
      <c r="AQ7090" s="106" t="s">
        <v>1036</v>
      </c>
      <c r="AR7090" s="106" t="s">
        <v>1020</v>
      </c>
      <c r="AS7090" s="106">
        <v>3</v>
      </c>
    </row>
    <row r="7091" spans="40:45" x14ac:dyDescent="0.25">
      <c r="AN7091" s="106" t="s">
        <v>1272</v>
      </c>
      <c r="AO7091" s="106"/>
      <c r="AP7091" s="106"/>
      <c r="AQ7091" s="106" t="s">
        <v>1037</v>
      </c>
      <c r="AR7091" s="106" t="s">
        <v>1020</v>
      </c>
      <c r="AS7091" s="106">
        <v>2</v>
      </c>
    </row>
    <row r="7092" spans="40:45" x14ac:dyDescent="0.25">
      <c r="AN7092" s="106" t="s">
        <v>1272</v>
      </c>
      <c r="AO7092" s="106"/>
      <c r="AP7092" s="106"/>
      <c r="AQ7092" s="106" t="s">
        <v>1038</v>
      </c>
      <c r="AR7092" s="106" t="s">
        <v>1020</v>
      </c>
      <c r="AS7092" s="106">
        <v>5</v>
      </c>
    </row>
    <row r="7093" spans="40:45" x14ac:dyDescent="0.25">
      <c r="AN7093" s="106" t="s">
        <v>1272</v>
      </c>
      <c r="AO7093" s="106"/>
      <c r="AP7093" s="106"/>
      <c r="AQ7093" s="106" t="s">
        <v>3</v>
      </c>
      <c r="AR7093" s="106" t="s">
        <v>1020</v>
      </c>
      <c r="AS7093" s="106">
        <v>300</v>
      </c>
    </row>
    <row r="7094" spans="40:45" x14ac:dyDescent="0.25">
      <c r="AN7094" s="106" t="s">
        <v>1273</v>
      </c>
      <c r="AO7094" s="106"/>
      <c r="AP7094" s="106"/>
      <c r="AQ7094" s="106" t="s">
        <v>1030</v>
      </c>
      <c r="AR7094" s="106" t="s">
        <v>1020</v>
      </c>
      <c r="AS7094" s="106">
        <v>97</v>
      </c>
    </row>
    <row r="7095" spans="40:45" x14ac:dyDescent="0.25">
      <c r="AN7095" s="106" t="s">
        <v>1273</v>
      </c>
      <c r="AO7095" s="106"/>
      <c r="AP7095" s="106"/>
      <c r="AQ7095" s="106" t="s">
        <v>1031</v>
      </c>
      <c r="AR7095" s="106" t="s">
        <v>1020</v>
      </c>
      <c r="AS7095" s="106">
        <v>77</v>
      </c>
    </row>
    <row r="7096" spans="40:45" x14ac:dyDescent="0.25">
      <c r="AN7096" s="106" t="s">
        <v>1273</v>
      </c>
      <c r="AO7096" s="106"/>
      <c r="AP7096" s="106"/>
      <c r="AQ7096" s="106" t="s">
        <v>1032</v>
      </c>
      <c r="AR7096" s="106" t="s">
        <v>1020</v>
      </c>
      <c r="AS7096" s="106">
        <v>10</v>
      </c>
    </row>
    <row r="7097" spans="40:45" x14ac:dyDescent="0.25">
      <c r="AN7097" s="106" t="s">
        <v>1273</v>
      </c>
      <c r="AO7097" s="106"/>
      <c r="AP7097" s="106"/>
      <c r="AQ7097" s="106" t="s">
        <v>1033</v>
      </c>
      <c r="AR7097" s="106" t="s">
        <v>1020</v>
      </c>
      <c r="AS7097" s="106">
        <v>17</v>
      </c>
    </row>
    <row r="7098" spans="40:45" x14ac:dyDescent="0.25">
      <c r="AN7098" s="106" t="s">
        <v>1273</v>
      </c>
      <c r="AO7098" s="106"/>
      <c r="AP7098" s="106"/>
      <c r="AQ7098" s="106" t="s">
        <v>1034</v>
      </c>
      <c r="AR7098" s="106" t="s">
        <v>1020</v>
      </c>
      <c r="AS7098" s="106">
        <v>101</v>
      </c>
    </row>
    <row r="7099" spans="40:45" x14ac:dyDescent="0.25">
      <c r="AN7099" s="106" t="s">
        <v>1273</v>
      </c>
      <c r="AO7099" s="106"/>
      <c r="AP7099" s="106"/>
      <c r="AQ7099" s="106" t="s">
        <v>1035</v>
      </c>
      <c r="AR7099" s="106" t="s">
        <v>1020</v>
      </c>
      <c r="AS7099" s="106">
        <v>30</v>
      </c>
    </row>
    <row r="7100" spans="40:45" x14ac:dyDescent="0.25">
      <c r="AN7100" s="106" t="s">
        <v>1273</v>
      </c>
      <c r="AO7100" s="106"/>
      <c r="AP7100" s="106"/>
      <c r="AQ7100" s="106" t="s">
        <v>1036</v>
      </c>
      <c r="AR7100" s="106" t="s">
        <v>1020</v>
      </c>
      <c r="AS7100" s="106">
        <v>8</v>
      </c>
    </row>
    <row r="7101" spans="40:45" x14ac:dyDescent="0.25">
      <c r="AN7101" s="106" t="s">
        <v>1273</v>
      </c>
      <c r="AO7101" s="106"/>
      <c r="AP7101" s="106"/>
      <c r="AQ7101" s="106" t="s">
        <v>1037</v>
      </c>
      <c r="AR7101" s="106" t="s">
        <v>1020</v>
      </c>
      <c r="AS7101" s="106">
        <v>26</v>
      </c>
    </row>
    <row r="7102" spans="40:45" x14ac:dyDescent="0.25">
      <c r="AN7102" s="106" t="s">
        <v>1273</v>
      </c>
      <c r="AO7102" s="106"/>
      <c r="AP7102" s="106"/>
      <c r="AQ7102" s="106" t="s">
        <v>1038</v>
      </c>
      <c r="AR7102" s="106" t="s">
        <v>1020</v>
      </c>
      <c r="AS7102" s="106">
        <v>15</v>
      </c>
    </row>
    <row r="7103" spans="40:45" x14ac:dyDescent="0.25">
      <c r="AN7103" s="106" t="s">
        <v>1273</v>
      </c>
      <c r="AO7103" s="106"/>
      <c r="AP7103" s="106"/>
      <c r="AQ7103" s="106" t="s">
        <v>3</v>
      </c>
      <c r="AR7103" s="106" t="s">
        <v>1020</v>
      </c>
      <c r="AS7103" s="106">
        <v>381</v>
      </c>
    </row>
    <row r="7104" spans="40:45" x14ac:dyDescent="0.25">
      <c r="AN7104" s="106" t="s">
        <v>1017</v>
      </c>
      <c r="AO7104" s="106"/>
      <c r="AP7104" s="106"/>
      <c r="AQ7104" s="106" t="s">
        <v>1030</v>
      </c>
      <c r="AR7104" s="106" t="s">
        <v>1020</v>
      </c>
      <c r="AS7104" s="106">
        <v>11</v>
      </c>
    </row>
    <row r="7105" spans="40:45" x14ac:dyDescent="0.25">
      <c r="AN7105" s="106" t="s">
        <v>1017</v>
      </c>
      <c r="AO7105" s="106"/>
      <c r="AP7105" s="106"/>
      <c r="AQ7105" s="106" t="s">
        <v>1031</v>
      </c>
      <c r="AR7105" s="106" t="s">
        <v>1020</v>
      </c>
      <c r="AS7105" s="106">
        <v>3</v>
      </c>
    </row>
    <row r="7106" spans="40:45" x14ac:dyDescent="0.25">
      <c r="AN7106" s="106" t="s">
        <v>1017</v>
      </c>
      <c r="AO7106" s="106"/>
      <c r="AP7106" s="106"/>
      <c r="AQ7106" s="106" t="s">
        <v>1032</v>
      </c>
      <c r="AR7106" s="106" t="s">
        <v>1020</v>
      </c>
      <c r="AS7106" s="106">
        <v>4</v>
      </c>
    </row>
    <row r="7107" spans="40:45" x14ac:dyDescent="0.25">
      <c r="AN7107" s="106" t="s">
        <v>1017</v>
      </c>
      <c r="AO7107" s="106"/>
      <c r="AP7107" s="106"/>
      <c r="AQ7107" s="106" t="s">
        <v>1033</v>
      </c>
      <c r="AR7107" s="106" t="s">
        <v>1020</v>
      </c>
      <c r="AS7107" s="106">
        <v>6</v>
      </c>
    </row>
    <row r="7108" spans="40:45" x14ac:dyDescent="0.25">
      <c r="AN7108" s="106" t="s">
        <v>1017</v>
      </c>
      <c r="AO7108" s="106"/>
      <c r="AP7108" s="106"/>
      <c r="AQ7108" s="106" t="s">
        <v>1034</v>
      </c>
      <c r="AR7108" s="106" t="s">
        <v>1020</v>
      </c>
      <c r="AS7108" s="106">
        <v>11</v>
      </c>
    </row>
    <row r="7109" spans="40:45" x14ac:dyDescent="0.25">
      <c r="AN7109" s="106" t="s">
        <v>1017</v>
      </c>
      <c r="AO7109" s="106"/>
      <c r="AP7109" s="106"/>
      <c r="AQ7109" s="106" t="s">
        <v>1035</v>
      </c>
      <c r="AR7109" s="106" t="s">
        <v>1020</v>
      </c>
      <c r="AS7109" s="106">
        <v>11</v>
      </c>
    </row>
    <row r="7110" spans="40:45" x14ac:dyDescent="0.25">
      <c r="AN7110" s="106" t="s">
        <v>1017</v>
      </c>
      <c r="AO7110" s="106"/>
      <c r="AP7110" s="106"/>
      <c r="AQ7110" s="106" t="s">
        <v>1036</v>
      </c>
      <c r="AR7110" s="106" t="s">
        <v>1020</v>
      </c>
      <c r="AS7110" s="106">
        <v>10</v>
      </c>
    </row>
    <row r="7111" spans="40:45" x14ac:dyDescent="0.25">
      <c r="AN7111" s="106" t="s">
        <v>1017</v>
      </c>
      <c r="AO7111" s="106"/>
      <c r="AP7111" s="106"/>
      <c r="AQ7111" s="106" t="s">
        <v>1037</v>
      </c>
      <c r="AR7111" s="106" t="s">
        <v>1020</v>
      </c>
      <c r="AS7111" s="106">
        <v>7</v>
      </c>
    </row>
    <row r="7112" spans="40:45" x14ac:dyDescent="0.25">
      <c r="AN7112" s="106" t="s">
        <v>1017</v>
      </c>
      <c r="AO7112" s="106"/>
      <c r="AP7112" s="106"/>
      <c r="AQ7112" s="106" t="s">
        <v>1038</v>
      </c>
      <c r="AR7112" s="106" t="s">
        <v>1020</v>
      </c>
      <c r="AS7112" s="106">
        <v>5</v>
      </c>
    </row>
    <row r="7113" spans="40:45" x14ac:dyDescent="0.25">
      <c r="AN7113" s="106" t="s">
        <v>1017</v>
      </c>
      <c r="AO7113" s="106"/>
      <c r="AP7113" s="106"/>
      <c r="AQ7113" s="106" t="s">
        <v>3</v>
      </c>
      <c r="AR7113" s="106" t="s">
        <v>1020</v>
      </c>
      <c r="AS7113" s="106">
        <v>68</v>
      </c>
    </row>
    <row r="7114" spans="40:45" x14ac:dyDescent="0.25">
      <c r="AN7114" s="106" t="s">
        <v>1274</v>
      </c>
      <c r="AO7114" s="106"/>
      <c r="AP7114" s="106"/>
      <c r="AQ7114" s="106" t="s">
        <v>1030</v>
      </c>
      <c r="AR7114" s="106" t="s">
        <v>1020</v>
      </c>
      <c r="AS7114" s="106">
        <v>435</v>
      </c>
    </row>
    <row r="7115" spans="40:45" x14ac:dyDescent="0.25">
      <c r="AN7115" s="106" t="s">
        <v>1274</v>
      </c>
      <c r="AO7115" s="106"/>
      <c r="AP7115" s="106"/>
      <c r="AQ7115" s="106" t="s">
        <v>1031</v>
      </c>
      <c r="AR7115" s="106" t="s">
        <v>1020</v>
      </c>
      <c r="AS7115" s="106">
        <v>363</v>
      </c>
    </row>
    <row r="7116" spans="40:45" x14ac:dyDescent="0.25">
      <c r="AN7116" s="106" t="s">
        <v>1274</v>
      </c>
      <c r="AO7116" s="106"/>
      <c r="AP7116" s="106"/>
      <c r="AQ7116" s="106" t="s">
        <v>1032</v>
      </c>
      <c r="AR7116" s="106" t="s">
        <v>1020</v>
      </c>
      <c r="AS7116" s="106">
        <v>332</v>
      </c>
    </row>
    <row r="7117" spans="40:45" x14ac:dyDescent="0.25">
      <c r="AN7117" s="106" t="s">
        <v>1274</v>
      </c>
      <c r="AO7117" s="106"/>
      <c r="AP7117" s="106"/>
      <c r="AQ7117" s="106" t="s">
        <v>1033</v>
      </c>
      <c r="AR7117" s="106" t="s">
        <v>1020</v>
      </c>
      <c r="AS7117" s="106">
        <v>534</v>
      </c>
    </row>
    <row r="7118" spans="40:45" x14ac:dyDescent="0.25">
      <c r="AN7118" s="106" t="s">
        <v>1274</v>
      </c>
      <c r="AO7118" s="106"/>
      <c r="AP7118" s="106"/>
      <c r="AQ7118" s="106" t="s">
        <v>1034</v>
      </c>
      <c r="AR7118" s="106" t="s">
        <v>1020</v>
      </c>
      <c r="AS7118" s="106">
        <v>261</v>
      </c>
    </row>
    <row r="7119" spans="40:45" x14ac:dyDescent="0.25">
      <c r="AN7119" s="106" t="s">
        <v>1274</v>
      </c>
      <c r="AO7119" s="106"/>
      <c r="AP7119" s="106"/>
      <c r="AQ7119" s="106" t="s">
        <v>1035</v>
      </c>
      <c r="AR7119" s="106" t="s">
        <v>1020</v>
      </c>
      <c r="AS7119" s="106">
        <v>430</v>
      </c>
    </row>
    <row r="7120" spans="40:45" x14ac:dyDescent="0.25">
      <c r="AN7120" s="106" t="s">
        <v>1274</v>
      </c>
      <c r="AO7120" s="106"/>
      <c r="AP7120" s="106"/>
      <c r="AQ7120" s="106" t="s">
        <v>1036</v>
      </c>
      <c r="AR7120" s="106" t="s">
        <v>1020</v>
      </c>
      <c r="AS7120" s="106">
        <v>141</v>
      </c>
    </row>
    <row r="7121" spans="40:45" x14ac:dyDescent="0.25">
      <c r="AN7121" s="106" t="s">
        <v>1274</v>
      </c>
      <c r="AO7121" s="106"/>
      <c r="AP7121" s="106"/>
      <c r="AQ7121" s="106" t="s">
        <v>1037</v>
      </c>
      <c r="AR7121" s="106" t="s">
        <v>1020</v>
      </c>
      <c r="AS7121" s="106">
        <v>308</v>
      </c>
    </row>
    <row r="7122" spans="40:45" x14ac:dyDescent="0.25">
      <c r="AN7122" s="106" t="s">
        <v>1274</v>
      </c>
      <c r="AO7122" s="106"/>
      <c r="AP7122" s="106"/>
      <c r="AQ7122" s="106" t="s">
        <v>1038</v>
      </c>
      <c r="AR7122" s="106" t="s">
        <v>1020</v>
      </c>
      <c r="AS7122" s="106">
        <v>283</v>
      </c>
    </row>
    <row r="7123" spans="40:45" x14ac:dyDescent="0.25">
      <c r="AN7123" s="106" t="s">
        <v>1274</v>
      </c>
      <c r="AO7123" s="106"/>
      <c r="AP7123" s="106"/>
      <c r="AQ7123" s="106" t="s">
        <v>3</v>
      </c>
      <c r="AR7123" s="106" t="s">
        <v>1020</v>
      </c>
      <c r="AS7123" s="106">
        <v>3087</v>
      </c>
    </row>
    <row r="7124" spans="40:45" x14ac:dyDescent="0.25">
      <c r="AN7124" s="106" t="s">
        <v>1275</v>
      </c>
      <c r="AO7124" s="106"/>
      <c r="AP7124" s="106"/>
      <c r="AQ7124" s="106" t="s">
        <v>1030</v>
      </c>
      <c r="AR7124" s="106" t="s">
        <v>1020</v>
      </c>
      <c r="AS7124" s="106">
        <v>309</v>
      </c>
    </row>
    <row r="7125" spans="40:45" x14ac:dyDescent="0.25">
      <c r="AN7125" s="106" t="s">
        <v>1275</v>
      </c>
      <c r="AO7125" s="106"/>
      <c r="AP7125" s="106"/>
      <c r="AQ7125" s="106" t="s">
        <v>1031</v>
      </c>
      <c r="AR7125" s="106" t="s">
        <v>1020</v>
      </c>
      <c r="AS7125" s="106">
        <v>127</v>
      </c>
    </row>
    <row r="7126" spans="40:45" x14ac:dyDescent="0.25">
      <c r="AN7126" s="106" t="s">
        <v>1275</v>
      </c>
      <c r="AO7126" s="106"/>
      <c r="AP7126" s="106"/>
      <c r="AQ7126" s="106" t="s">
        <v>1032</v>
      </c>
      <c r="AR7126" s="106" t="s">
        <v>1020</v>
      </c>
      <c r="AS7126" s="106">
        <v>78</v>
      </c>
    </row>
    <row r="7127" spans="40:45" x14ac:dyDescent="0.25">
      <c r="AN7127" s="106" t="s">
        <v>1275</v>
      </c>
      <c r="AO7127" s="106"/>
      <c r="AP7127" s="106"/>
      <c r="AQ7127" s="106" t="s">
        <v>1033</v>
      </c>
      <c r="AR7127" s="106" t="s">
        <v>1020</v>
      </c>
      <c r="AS7127" s="106">
        <v>91</v>
      </c>
    </row>
    <row r="7128" spans="40:45" x14ac:dyDescent="0.25">
      <c r="AN7128" s="106" t="s">
        <v>1275</v>
      </c>
      <c r="AO7128" s="106"/>
      <c r="AP7128" s="106"/>
      <c r="AQ7128" s="106" t="s">
        <v>1034</v>
      </c>
      <c r="AR7128" s="106" t="s">
        <v>1020</v>
      </c>
      <c r="AS7128" s="106">
        <v>150</v>
      </c>
    </row>
    <row r="7129" spans="40:45" x14ac:dyDescent="0.25">
      <c r="AN7129" s="106" t="s">
        <v>1275</v>
      </c>
      <c r="AO7129" s="106"/>
      <c r="AP7129" s="106"/>
      <c r="AQ7129" s="106" t="s">
        <v>1035</v>
      </c>
      <c r="AR7129" s="106" t="s">
        <v>1020</v>
      </c>
      <c r="AS7129" s="106">
        <v>48</v>
      </c>
    </row>
    <row r="7130" spans="40:45" x14ac:dyDescent="0.25">
      <c r="AN7130" s="106" t="s">
        <v>1275</v>
      </c>
      <c r="AO7130" s="106"/>
      <c r="AP7130" s="106"/>
      <c r="AQ7130" s="106" t="s">
        <v>1036</v>
      </c>
      <c r="AR7130" s="106" t="s">
        <v>1020</v>
      </c>
      <c r="AS7130" s="106">
        <v>42</v>
      </c>
    </row>
    <row r="7131" spans="40:45" x14ac:dyDescent="0.25">
      <c r="AN7131" s="106" t="s">
        <v>1275</v>
      </c>
      <c r="AO7131" s="106"/>
      <c r="AP7131" s="106"/>
      <c r="AQ7131" s="106" t="s">
        <v>1037</v>
      </c>
      <c r="AR7131" s="106" t="s">
        <v>1020</v>
      </c>
      <c r="AS7131" s="106">
        <v>110</v>
      </c>
    </row>
    <row r="7132" spans="40:45" x14ac:dyDescent="0.25">
      <c r="AN7132" s="106" t="s">
        <v>1275</v>
      </c>
      <c r="AO7132" s="106"/>
      <c r="AP7132" s="106"/>
      <c r="AQ7132" s="106" t="s">
        <v>1038</v>
      </c>
      <c r="AR7132" s="106" t="s">
        <v>1020</v>
      </c>
      <c r="AS7132" s="106">
        <v>144</v>
      </c>
    </row>
    <row r="7133" spans="40:45" x14ac:dyDescent="0.25">
      <c r="AN7133" s="106" t="s">
        <v>1275</v>
      </c>
      <c r="AO7133" s="106"/>
      <c r="AP7133" s="106"/>
      <c r="AQ7133" s="106" t="s">
        <v>3</v>
      </c>
      <c r="AR7133" s="106" t="s">
        <v>1020</v>
      </c>
      <c r="AS7133" s="106">
        <v>1099</v>
      </c>
    </row>
    <row r="7134" spans="40:45" x14ac:dyDescent="0.25">
      <c r="AN7134" s="106" t="s">
        <v>1276</v>
      </c>
      <c r="AO7134" s="106"/>
      <c r="AP7134" s="106"/>
      <c r="AQ7134" s="106" t="s">
        <v>1030</v>
      </c>
      <c r="AR7134" s="106" t="s">
        <v>1020</v>
      </c>
      <c r="AS7134" s="106">
        <v>941</v>
      </c>
    </row>
    <row r="7135" spans="40:45" x14ac:dyDescent="0.25">
      <c r="AN7135" s="106" t="s">
        <v>1276</v>
      </c>
      <c r="AO7135" s="106"/>
      <c r="AP7135" s="106"/>
      <c r="AQ7135" s="106" t="s">
        <v>1031</v>
      </c>
      <c r="AR7135" s="106" t="s">
        <v>1020</v>
      </c>
      <c r="AS7135" s="106">
        <v>417</v>
      </c>
    </row>
    <row r="7136" spans="40:45" x14ac:dyDescent="0.25">
      <c r="AN7136" s="106" t="s">
        <v>1276</v>
      </c>
      <c r="AO7136" s="106"/>
      <c r="AP7136" s="106"/>
      <c r="AQ7136" s="106" t="s">
        <v>1032</v>
      </c>
      <c r="AR7136" s="106" t="s">
        <v>1020</v>
      </c>
      <c r="AS7136" s="106">
        <v>285</v>
      </c>
    </row>
    <row r="7137" spans="40:45" x14ac:dyDescent="0.25">
      <c r="AN7137" s="106" t="s">
        <v>1276</v>
      </c>
      <c r="AO7137" s="106"/>
      <c r="AP7137" s="106"/>
      <c r="AQ7137" s="106" t="s">
        <v>1033</v>
      </c>
      <c r="AR7137" s="106" t="s">
        <v>1020</v>
      </c>
      <c r="AS7137" s="106">
        <v>298</v>
      </c>
    </row>
    <row r="7138" spans="40:45" x14ac:dyDescent="0.25">
      <c r="AN7138" s="106" t="s">
        <v>1276</v>
      </c>
      <c r="AO7138" s="106"/>
      <c r="AP7138" s="106"/>
      <c r="AQ7138" s="106" t="s">
        <v>1034</v>
      </c>
      <c r="AR7138" s="106" t="s">
        <v>1020</v>
      </c>
      <c r="AS7138" s="106">
        <v>359</v>
      </c>
    </row>
    <row r="7139" spans="40:45" x14ac:dyDescent="0.25">
      <c r="AN7139" s="106" t="s">
        <v>1276</v>
      </c>
      <c r="AO7139" s="106"/>
      <c r="AP7139" s="106"/>
      <c r="AQ7139" s="106" t="s">
        <v>1035</v>
      </c>
      <c r="AR7139" s="106" t="s">
        <v>1020</v>
      </c>
      <c r="AS7139" s="106">
        <v>293</v>
      </c>
    </row>
    <row r="7140" spans="40:45" x14ac:dyDescent="0.25">
      <c r="AN7140" s="106" t="s">
        <v>1276</v>
      </c>
      <c r="AO7140" s="106"/>
      <c r="AP7140" s="106"/>
      <c r="AQ7140" s="106" t="s">
        <v>1036</v>
      </c>
      <c r="AR7140" s="106" t="s">
        <v>1020</v>
      </c>
      <c r="AS7140" s="106">
        <v>82</v>
      </c>
    </row>
    <row r="7141" spans="40:45" x14ac:dyDescent="0.25">
      <c r="AN7141" s="106" t="s">
        <v>1276</v>
      </c>
      <c r="AO7141" s="106"/>
      <c r="AP7141" s="106"/>
      <c r="AQ7141" s="106" t="s">
        <v>1037</v>
      </c>
      <c r="AR7141" s="106" t="s">
        <v>1020</v>
      </c>
      <c r="AS7141" s="106">
        <v>267</v>
      </c>
    </row>
    <row r="7142" spans="40:45" x14ac:dyDescent="0.25">
      <c r="AN7142" s="106" t="s">
        <v>1276</v>
      </c>
      <c r="AO7142" s="106"/>
      <c r="AP7142" s="106"/>
      <c r="AQ7142" s="106" t="s">
        <v>1038</v>
      </c>
      <c r="AR7142" s="106" t="s">
        <v>1020</v>
      </c>
      <c r="AS7142" s="106">
        <v>338</v>
      </c>
    </row>
    <row r="7143" spans="40:45" x14ac:dyDescent="0.25">
      <c r="AN7143" s="106" t="s">
        <v>1276</v>
      </c>
      <c r="AO7143" s="106"/>
      <c r="AP7143" s="106"/>
      <c r="AQ7143" s="106" t="s">
        <v>3</v>
      </c>
      <c r="AR7143" s="106" t="s">
        <v>1020</v>
      </c>
      <c r="AS7143" s="106">
        <v>3280</v>
      </c>
    </row>
    <row r="7144" spans="40:45" x14ac:dyDescent="0.25">
      <c r="AN7144" s="106" t="s">
        <v>1017</v>
      </c>
      <c r="AO7144" s="106"/>
      <c r="AP7144" s="106"/>
      <c r="AQ7144" s="106" t="s">
        <v>1030</v>
      </c>
      <c r="AR7144" s="106" t="s">
        <v>1020</v>
      </c>
      <c r="AS7144" s="106">
        <v>81</v>
      </c>
    </row>
    <row r="7145" spans="40:45" x14ac:dyDescent="0.25">
      <c r="AN7145" s="106" t="s">
        <v>1017</v>
      </c>
      <c r="AO7145" s="106"/>
      <c r="AP7145" s="106"/>
      <c r="AQ7145" s="106" t="s">
        <v>1031</v>
      </c>
      <c r="AR7145" s="106" t="s">
        <v>1020</v>
      </c>
      <c r="AS7145" s="106">
        <v>51</v>
      </c>
    </row>
    <row r="7146" spans="40:45" x14ac:dyDescent="0.25">
      <c r="AN7146" s="106" t="s">
        <v>1017</v>
      </c>
      <c r="AO7146" s="106"/>
      <c r="AP7146" s="106"/>
      <c r="AQ7146" s="106" t="s">
        <v>1032</v>
      </c>
      <c r="AR7146" s="106" t="s">
        <v>1020</v>
      </c>
      <c r="AS7146" s="106">
        <v>42</v>
      </c>
    </row>
    <row r="7147" spans="40:45" x14ac:dyDescent="0.25">
      <c r="AN7147" s="106" t="s">
        <v>1017</v>
      </c>
      <c r="AO7147" s="106"/>
      <c r="AP7147" s="106"/>
      <c r="AQ7147" s="106" t="s">
        <v>1033</v>
      </c>
      <c r="AR7147" s="106" t="s">
        <v>1020</v>
      </c>
      <c r="AS7147" s="106">
        <v>117</v>
      </c>
    </row>
    <row r="7148" spans="40:45" x14ac:dyDescent="0.25">
      <c r="AN7148" s="106" t="s">
        <v>1017</v>
      </c>
      <c r="AO7148" s="106"/>
      <c r="AP7148" s="106"/>
      <c r="AQ7148" s="106" t="s">
        <v>1034</v>
      </c>
      <c r="AR7148" s="106" t="s">
        <v>1020</v>
      </c>
      <c r="AS7148" s="106">
        <v>65</v>
      </c>
    </row>
    <row r="7149" spans="40:45" x14ac:dyDescent="0.25">
      <c r="AN7149" s="106" t="s">
        <v>1017</v>
      </c>
      <c r="AO7149" s="106"/>
      <c r="AP7149" s="106"/>
      <c r="AQ7149" s="106" t="s">
        <v>1035</v>
      </c>
      <c r="AR7149" s="106" t="s">
        <v>1020</v>
      </c>
      <c r="AS7149" s="106">
        <v>91</v>
      </c>
    </row>
    <row r="7150" spans="40:45" x14ac:dyDescent="0.25">
      <c r="AN7150" s="106" t="s">
        <v>1017</v>
      </c>
      <c r="AO7150" s="106"/>
      <c r="AP7150" s="106"/>
      <c r="AQ7150" s="106" t="s">
        <v>1036</v>
      </c>
      <c r="AR7150" s="106" t="s">
        <v>1020</v>
      </c>
      <c r="AS7150" s="106">
        <v>45</v>
      </c>
    </row>
    <row r="7151" spans="40:45" x14ac:dyDescent="0.25">
      <c r="AN7151" s="106" t="s">
        <v>1017</v>
      </c>
      <c r="AO7151" s="106"/>
      <c r="AP7151" s="106"/>
      <c r="AQ7151" s="106" t="s">
        <v>1037</v>
      </c>
      <c r="AR7151" s="106" t="s">
        <v>1020</v>
      </c>
      <c r="AS7151" s="106">
        <v>82</v>
      </c>
    </row>
    <row r="7152" spans="40:45" x14ac:dyDescent="0.25">
      <c r="AN7152" s="106" t="s">
        <v>1017</v>
      </c>
      <c r="AO7152" s="106"/>
      <c r="AP7152" s="106"/>
      <c r="AQ7152" s="106" t="s">
        <v>1038</v>
      </c>
      <c r="AR7152" s="106" t="s">
        <v>1020</v>
      </c>
      <c r="AS7152" s="106">
        <v>64</v>
      </c>
    </row>
    <row r="7153" spans="40:45" x14ac:dyDescent="0.25">
      <c r="AN7153" s="106" t="s">
        <v>1017</v>
      </c>
      <c r="AO7153" s="106"/>
      <c r="AP7153" s="106"/>
      <c r="AQ7153" s="106" t="s">
        <v>3</v>
      </c>
      <c r="AR7153" s="106" t="s">
        <v>1020</v>
      </c>
      <c r="AS7153" s="106">
        <v>638</v>
      </c>
    </row>
    <row r="7154" spans="40:45" x14ac:dyDescent="0.25">
      <c r="AN7154" s="106" t="s">
        <v>1277</v>
      </c>
      <c r="AO7154" s="106"/>
      <c r="AP7154" s="106"/>
      <c r="AQ7154" s="106" t="s">
        <v>1030</v>
      </c>
      <c r="AR7154" s="106" t="s">
        <v>1020</v>
      </c>
      <c r="AS7154" s="106">
        <v>355</v>
      </c>
    </row>
    <row r="7155" spans="40:45" x14ac:dyDescent="0.25">
      <c r="AN7155" s="106" t="s">
        <v>1277</v>
      </c>
      <c r="AO7155" s="106"/>
      <c r="AP7155" s="106"/>
      <c r="AQ7155" s="106" t="s">
        <v>1031</v>
      </c>
      <c r="AR7155" s="106" t="s">
        <v>1020</v>
      </c>
      <c r="AS7155" s="106">
        <v>301</v>
      </c>
    </row>
    <row r="7156" spans="40:45" x14ac:dyDescent="0.25">
      <c r="AN7156" s="106" t="s">
        <v>1277</v>
      </c>
      <c r="AO7156" s="106"/>
      <c r="AP7156" s="106"/>
      <c r="AQ7156" s="106" t="s">
        <v>1032</v>
      </c>
      <c r="AR7156" s="106" t="s">
        <v>1020</v>
      </c>
      <c r="AS7156" s="106">
        <v>329</v>
      </c>
    </row>
    <row r="7157" spans="40:45" x14ac:dyDescent="0.25">
      <c r="AN7157" s="106" t="s">
        <v>1277</v>
      </c>
      <c r="AO7157" s="106"/>
      <c r="AP7157" s="106"/>
      <c r="AQ7157" s="106" t="s">
        <v>1033</v>
      </c>
      <c r="AR7157" s="106" t="s">
        <v>1020</v>
      </c>
      <c r="AS7157" s="106">
        <v>827</v>
      </c>
    </row>
    <row r="7158" spans="40:45" x14ac:dyDescent="0.25">
      <c r="AN7158" s="106" t="s">
        <v>1277</v>
      </c>
      <c r="AO7158" s="106"/>
      <c r="AP7158" s="106"/>
      <c r="AQ7158" s="106" t="s">
        <v>1034</v>
      </c>
      <c r="AR7158" s="106" t="s">
        <v>1020</v>
      </c>
      <c r="AS7158" s="106">
        <v>231</v>
      </c>
    </row>
    <row r="7159" spans="40:45" x14ac:dyDescent="0.25">
      <c r="AN7159" s="106" t="s">
        <v>1277</v>
      </c>
      <c r="AO7159" s="106"/>
      <c r="AP7159" s="106"/>
      <c r="AQ7159" s="106" t="s">
        <v>1035</v>
      </c>
      <c r="AR7159" s="106" t="s">
        <v>1020</v>
      </c>
      <c r="AS7159" s="106">
        <v>549</v>
      </c>
    </row>
    <row r="7160" spans="40:45" x14ac:dyDescent="0.25">
      <c r="AN7160" s="106" t="s">
        <v>1277</v>
      </c>
      <c r="AO7160" s="106"/>
      <c r="AP7160" s="106"/>
      <c r="AQ7160" s="106" t="s">
        <v>1036</v>
      </c>
      <c r="AR7160" s="106" t="s">
        <v>1020</v>
      </c>
      <c r="AS7160" s="106">
        <v>131</v>
      </c>
    </row>
    <row r="7161" spans="40:45" x14ac:dyDescent="0.25">
      <c r="AN7161" s="106" t="s">
        <v>1277</v>
      </c>
      <c r="AO7161" s="106"/>
      <c r="AP7161" s="106"/>
      <c r="AQ7161" s="106" t="s">
        <v>1037</v>
      </c>
      <c r="AR7161" s="106" t="s">
        <v>1020</v>
      </c>
      <c r="AS7161" s="106">
        <v>312</v>
      </c>
    </row>
    <row r="7162" spans="40:45" x14ac:dyDescent="0.25">
      <c r="AN7162" s="106" t="s">
        <v>1277</v>
      </c>
      <c r="AO7162" s="106"/>
      <c r="AP7162" s="106"/>
      <c r="AQ7162" s="106" t="s">
        <v>1038</v>
      </c>
      <c r="AR7162" s="106" t="s">
        <v>1020</v>
      </c>
      <c r="AS7162" s="106">
        <v>251</v>
      </c>
    </row>
    <row r="7163" spans="40:45" x14ac:dyDescent="0.25">
      <c r="AN7163" s="106" t="s">
        <v>1277</v>
      </c>
      <c r="AO7163" s="106"/>
      <c r="AP7163" s="106"/>
      <c r="AQ7163" s="106" t="s">
        <v>3</v>
      </c>
      <c r="AR7163" s="106" t="s">
        <v>1020</v>
      </c>
      <c r="AS7163" s="106">
        <v>3286</v>
      </c>
    </row>
    <row r="7164" spans="40:45" x14ac:dyDescent="0.25">
      <c r="AN7164" s="106" t="s">
        <v>1086</v>
      </c>
      <c r="AO7164" s="106"/>
      <c r="AP7164" s="106"/>
      <c r="AQ7164" s="106" t="s">
        <v>1030</v>
      </c>
      <c r="AR7164" s="106" t="s">
        <v>1020</v>
      </c>
      <c r="AS7164" s="106">
        <v>1563</v>
      </c>
    </row>
    <row r="7165" spans="40:45" x14ac:dyDescent="0.25">
      <c r="AN7165" s="106" t="s">
        <v>1086</v>
      </c>
      <c r="AO7165" s="106"/>
      <c r="AP7165" s="106"/>
      <c r="AQ7165" s="106" t="s">
        <v>1031</v>
      </c>
      <c r="AR7165" s="106" t="s">
        <v>1020</v>
      </c>
      <c r="AS7165" s="106">
        <v>929</v>
      </c>
    </row>
    <row r="7166" spans="40:45" x14ac:dyDescent="0.25">
      <c r="AN7166" s="106" t="s">
        <v>1086</v>
      </c>
      <c r="AO7166" s="106"/>
      <c r="AP7166" s="106"/>
      <c r="AQ7166" s="106" t="s">
        <v>1032</v>
      </c>
      <c r="AR7166" s="106" t="s">
        <v>1020</v>
      </c>
      <c r="AS7166" s="106">
        <v>701</v>
      </c>
    </row>
    <row r="7167" spans="40:45" x14ac:dyDescent="0.25">
      <c r="AN7167" s="106" t="s">
        <v>1086</v>
      </c>
      <c r="AO7167" s="106"/>
      <c r="AP7167" s="106"/>
      <c r="AQ7167" s="106" t="s">
        <v>1033</v>
      </c>
      <c r="AR7167" s="106" t="s">
        <v>1020</v>
      </c>
      <c r="AS7167" s="106">
        <v>1176</v>
      </c>
    </row>
    <row r="7168" spans="40:45" x14ac:dyDescent="0.25">
      <c r="AN7168" s="106" t="s">
        <v>1086</v>
      </c>
      <c r="AO7168" s="106"/>
      <c r="AP7168" s="106"/>
      <c r="AQ7168" s="106" t="s">
        <v>1034</v>
      </c>
      <c r="AR7168" s="106" t="s">
        <v>1020</v>
      </c>
      <c r="AS7168" s="106">
        <v>754</v>
      </c>
    </row>
    <row r="7169" spans="40:45" x14ac:dyDescent="0.25">
      <c r="AN7169" s="106" t="s">
        <v>1086</v>
      </c>
      <c r="AO7169" s="106"/>
      <c r="AP7169" s="106"/>
      <c r="AQ7169" s="106" t="s">
        <v>1035</v>
      </c>
      <c r="AR7169" s="106" t="s">
        <v>1020</v>
      </c>
      <c r="AS7169" s="106">
        <v>981</v>
      </c>
    </row>
    <row r="7170" spans="40:45" x14ac:dyDescent="0.25">
      <c r="AN7170" s="106" t="s">
        <v>1086</v>
      </c>
      <c r="AO7170" s="106"/>
      <c r="AP7170" s="106"/>
      <c r="AQ7170" s="106" t="s">
        <v>1036</v>
      </c>
      <c r="AR7170" s="106" t="s">
        <v>1020</v>
      </c>
      <c r="AS7170" s="106">
        <v>315</v>
      </c>
    </row>
    <row r="7171" spans="40:45" x14ac:dyDescent="0.25">
      <c r="AN7171" s="106" t="s">
        <v>1086</v>
      </c>
      <c r="AO7171" s="106"/>
      <c r="AP7171" s="106"/>
      <c r="AQ7171" s="106" t="s">
        <v>1037</v>
      </c>
      <c r="AR7171" s="106" t="s">
        <v>1020</v>
      </c>
      <c r="AS7171" s="106">
        <v>777</v>
      </c>
    </row>
    <row r="7172" spans="40:45" x14ac:dyDescent="0.25">
      <c r="AN7172" s="106" t="s">
        <v>1086</v>
      </c>
      <c r="AO7172" s="106"/>
      <c r="AP7172" s="106"/>
      <c r="AQ7172" s="106" t="s">
        <v>1038</v>
      </c>
      <c r="AR7172" s="106" t="s">
        <v>1020</v>
      </c>
      <c r="AS7172" s="106">
        <v>803</v>
      </c>
    </row>
    <row r="7173" spans="40:45" x14ac:dyDescent="0.25">
      <c r="AN7173" s="106" t="s">
        <v>1086</v>
      </c>
      <c r="AO7173" s="106"/>
      <c r="AP7173" s="106"/>
      <c r="AQ7173" s="106" t="s">
        <v>3</v>
      </c>
      <c r="AR7173" s="106" t="s">
        <v>1020</v>
      </c>
      <c r="AS7173" s="106">
        <v>7999</v>
      </c>
    </row>
    <row r="7174" spans="40:45" x14ac:dyDescent="0.25">
      <c r="AN7174" s="106" t="s">
        <v>1278</v>
      </c>
      <c r="AO7174" s="106"/>
      <c r="AP7174" s="106"/>
      <c r="AQ7174" s="106" t="s">
        <v>1030</v>
      </c>
      <c r="AR7174" s="106" t="s">
        <v>1020</v>
      </c>
      <c r="AS7174" s="106">
        <v>209</v>
      </c>
    </row>
    <row r="7175" spans="40:45" x14ac:dyDescent="0.25">
      <c r="AN7175" s="106" t="s">
        <v>1278</v>
      </c>
      <c r="AO7175" s="106"/>
      <c r="AP7175" s="106"/>
      <c r="AQ7175" s="106" t="s">
        <v>1031</v>
      </c>
      <c r="AR7175" s="106" t="s">
        <v>1020</v>
      </c>
      <c r="AS7175" s="106">
        <v>86</v>
      </c>
    </row>
    <row r="7176" spans="40:45" x14ac:dyDescent="0.25">
      <c r="AN7176" s="106" t="s">
        <v>1278</v>
      </c>
      <c r="AO7176" s="106"/>
      <c r="AP7176" s="106"/>
      <c r="AQ7176" s="106" t="s">
        <v>1032</v>
      </c>
      <c r="AR7176" s="106" t="s">
        <v>1020</v>
      </c>
      <c r="AS7176" s="106">
        <v>122</v>
      </c>
    </row>
    <row r="7177" spans="40:45" x14ac:dyDescent="0.25">
      <c r="AN7177" s="106" t="s">
        <v>1278</v>
      </c>
      <c r="AO7177" s="106"/>
      <c r="AP7177" s="106"/>
      <c r="AQ7177" s="106" t="s">
        <v>1033</v>
      </c>
      <c r="AR7177" s="106" t="s">
        <v>1020</v>
      </c>
      <c r="AS7177" s="106">
        <v>92</v>
      </c>
    </row>
    <row r="7178" spans="40:45" x14ac:dyDescent="0.25">
      <c r="AN7178" s="106" t="s">
        <v>1278</v>
      </c>
      <c r="AO7178" s="106"/>
      <c r="AP7178" s="106"/>
      <c r="AQ7178" s="106" t="s">
        <v>1034</v>
      </c>
      <c r="AR7178" s="106" t="s">
        <v>1020</v>
      </c>
      <c r="AS7178" s="106">
        <v>103</v>
      </c>
    </row>
    <row r="7179" spans="40:45" x14ac:dyDescent="0.25">
      <c r="AN7179" s="106" t="s">
        <v>1278</v>
      </c>
      <c r="AO7179" s="106"/>
      <c r="AP7179" s="106"/>
      <c r="AQ7179" s="106" t="s">
        <v>1035</v>
      </c>
      <c r="AR7179" s="106" t="s">
        <v>1020</v>
      </c>
      <c r="AS7179" s="106">
        <v>102</v>
      </c>
    </row>
    <row r="7180" spans="40:45" x14ac:dyDescent="0.25">
      <c r="AN7180" s="106" t="s">
        <v>1278</v>
      </c>
      <c r="AO7180" s="106"/>
      <c r="AP7180" s="106"/>
      <c r="AQ7180" s="106" t="s">
        <v>1036</v>
      </c>
      <c r="AR7180" s="106" t="s">
        <v>1020</v>
      </c>
      <c r="AS7180" s="106">
        <v>20</v>
      </c>
    </row>
    <row r="7181" spans="40:45" x14ac:dyDescent="0.25">
      <c r="AN7181" s="106" t="s">
        <v>1278</v>
      </c>
      <c r="AO7181" s="106"/>
      <c r="AP7181" s="106"/>
      <c r="AQ7181" s="106" t="s">
        <v>1037</v>
      </c>
      <c r="AR7181" s="106" t="s">
        <v>1020</v>
      </c>
      <c r="AS7181" s="106">
        <v>103</v>
      </c>
    </row>
    <row r="7182" spans="40:45" x14ac:dyDescent="0.25">
      <c r="AN7182" s="106" t="s">
        <v>1278</v>
      </c>
      <c r="AO7182" s="106"/>
      <c r="AP7182" s="106"/>
      <c r="AQ7182" s="106" t="s">
        <v>1038</v>
      </c>
      <c r="AR7182" s="106" t="s">
        <v>1020</v>
      </c>
      <c r="AS7182" s="106">
        <v>103</v>
      </c>
    </row>
    <row r="7183" spans="40:45" x14ac:dyDescent="0.25">
      <c r="AN7183" s="106" t="s">
        <v>1278</v>
      </c>
      <c r="AO7183" s="106"/>
      <c r="AP7183" s="106"/>
      <c r="AQ7183" s="106" t="s">
        <v>3</v>
      </c>
      <c r="AR7183" s="106" t="s">
        <v>1020</v>
      </c>
      <c r="AS7183" s="106">
        <v>940</v>
      </c>
    </row>
    <row r="7184" spans="40:45" x14ac:dyDescent="0.25">
      <c r="AN7184" s="106" t="s">
        <v>1277</v>
      </c>
      <c r="AO7184" s="106"/>
      <c r="AP7184" s="106"/>
      <c r="AQ7184" s="106" t="s">
        <v>1030</v>
      </c>
      <c r="AR7184" s="106" t="s">
        <v>1020</v>
      </c>
      <c r="AS7184" s="106">
        <v>254</v>
      </c>
    </row>
    <row r="7185" spans="40:45" x14ac:dyDescent="0.25">
      <c r="AN7185" s="106" t="s">
        <v>1277</v>
      </c>
      <c r="AO7185" s="106"/>
      <c r="AP7185" s="106"/>
      <c r="AQ7185" s="106" t="s">
        <v>1031</v>
      </c>
      <c r="AR7185" s="106" t="s">
        <v>1020</v>
      </c>
      <c r="AS7185" s="106">
        <v>202</v>
      </c>
    </row>
    <row r="7186" spans="40:45" x14ac:dyDescent="0.25">
      <c r="AN7186" s="106" t="s">
        <v>1277</v>
      </c>
      <c r="AO7186" s="106"/>
      <c r="AP7186" s="106"/>
      <c r="AQ7186" s="106" t="s">
        <v>1032</v>
      </c>
      <c r="AR7186" s="106" t="s">
        <v>1020</v>
      </c>
      <c r="AS7186" s="106">
        <v>209</v>
      </c>
    </row>
    <row r="7187" spans="40:45" x14ac:dyDescent="0.25">
      <c r="AN7187" s="106" t="s">
        <v>1277</v>
      </c>
      <c r="AO7187" s="106"/>
      <c r="AP7187" s="106"/>
      <c r="AQ7187" s="106" t="s">
        <v>1033</v>
      </c>
      <c r="AR7187" s="106" t="s">
        <v>1020</v>
      </c>
      <c r="AS7187" s="106">
        <v>593</v>
      </c>
    </row>
    <row r="7188" spans="40:45" x14ac:dyDescent="0.25">
      <c r="AN7188" s="106" t="s">
        <v>1277</v>
      </c>
      <c r="AO7188" s="106"/>
      <c r="AP7188" s="106"/>
      <c r="AQ7188" s="106" t="s">
        <v>1034</v>
      </c>
      <c r="AR7188" s="106" t="s">
        <v>1020</v>
      </c>
      <c r="AS7188" s="106">
        <v>166</v>
      </c>
    </row>
    <row r="7189" spans="40:45" x14ac:dyDescent="0.25">
      <c r="AN7189" s="106" t="s">
        <v>1277</v>
      </c>
      <c r="AO7189" s="106"/>
      <c r="AP7189" s="106"/>
      <c r="AQ7189" s="106" t="s">
        <v>1035</v>
      </c>
      <c r="AR7189" s="106" t="s">
        <v>1020</v>
      </c>
      <c r="AS7189" s="106">
        <v>305</v>
      </c>
    </row>
    <row r="7190" spans="40:45" x14ac:dyDescent="0.25">
      <c r="AN7190" s="106" t="s">
        <v>1277</v>
      </c>
      <c r="AO7190" s="106"/>
      <c r="AP7190" s="106"/>
      <c r="AQ7190" s="106" t="s">
        <v>1036</v>
      </c>
      <c r="AR7190" s="106" t="s">
        <v>1020</v>
      </c>
      <c r="AS7190" s="106">
        <v>92</v>
      </c>
    </row>
    <row r="7191" spans="40:45" x14ac:dyDescent="0.25">
      <c r="AN7191" s="106" t="s">
        <v>1277</v>
      </c>
      <c r="AO7191" s="106"/>
      <c r="AP7191" s="106"/>
      <c r="AQ7191" s="106" t="s">
        <v>1037</v>
      </c>
      <c r="AR7191" s="106" t="s">
        <v>1020</v>
      </c>
      <c r="AS7191" s="106">
        <v>194</v>
      </c>
    </row>
    <row r="7192" spans="40:45" x14ac:dyDescent="0.25">
      <c r="AN7192" s="106" t="s">
        <v>1277</v>
      </c>
      <c r="AO7192" s="106"/>
      <c r="AP7192" s="106"/>
      <c r="AQ7192" s="106" t="s">
        <v>1038</v>
      </c>
      <c r="AR7192" s="106" t="s">
        <v>1020</v>
      </c>
      <c r="AS7192" s="106">
        <v>150</v>
      </c>
    </row>
    <row r="7193" spans="40:45" x14ac:dyDescent="0.25">
      <c r="AN7193" s="106" t="s">
        <v>1277</v>
      </c>
      <c r="AO7193" s="106"/>
      <c r="AP7193" s="106"/>
      <c r="AQ7193" s="106" t="s">
        <v>3</v>
      </c>
      <c r="AR7193" s="106" t="s">
        <v>1020</v>
      </c>
      <c r="AS7193" s="106">
        <v>2165</v>
      </c>
    </row>
    <row r="7194" spans="40:45" x14ac:dyDescent="0.25">
      <c r="AN7194" s="106" t="s">
        <v>1279</v>
      </c>
      <c r="AO7194" s="106"/>
      <c r="AP7194" s="106"/>
      <c r="AQ7194" s="106" t="s">
        <v>1030</v>
      </c>
      <c r="AR7194" s="106" t="s">
        <v>1020</v>
      </c>
      <c r="AS7194" s="106">
        <v>1444</v>
      </c>
    </row>
    <row r="7195" spans="40:45" x14ac:dyDescent="0.25">
      <c r="AN7195" s="106" t="s">
        <v>1279</v>
      </c>
      <c r="AO7195" s="106"/>
      <c r="AP7195" s="106"/>
      <c r="AQ7195" s="106" t="s">
        <v>1031</v>
      </c>
      <c r="AR7195" s="106" t="s">
        <v>1020</v>
      </c>
      <c r="AS7195" s="106">
        <v>551</v>
      </c>
    </row>
    <row r="7196" spans="40:45" x14ac:dyDescent="0.25">
      <c r="AN7196" s="106" t="s">
        <v>1279</v>
      </c>
      <c r="AO7196" s="106"/>
      <c r="AP7196" s="106"/>
      <c r="AQ7196" s="106" t="s">
        <v>1032</v>
      </c>
      <c r="AR7196" s="106" t="s">
        <v>1020</v>
      </c>
      <c r="AS7196" s="106">
        <v>358</v>
      </c>
    </row>
    <row r="7197" spans="40:45" x14ac:dyDescent="0.25">
      <c r="AN7197" s="106" t="s">
        <v>1279</v>
      </c>
      <c r="AO7197" s="106"/>
      <c r="AP7197" s="106"/>
      <c r="AQ7197" s="106" t="s">
        <v>1033</v>
      </c>
      <c r="AR7197" s="106" t="s">
        <v>1020</v>
      </c>
      <c r="AS7197" s="106">
        <v>911</v>
      </c>
    </row>
    <row r="7198" spans="40:45" x14ac:dyDescent="0.25">
      <c r="AN7198" s="106" t="s">
        <v>1279</v>
      </c>
      <c r="AO7198" s="106"/>
      <c r="AP7198" s="106"/>
      <c r="AQ7198" s="106" t="s">
        <v>1034</v>
      </c>
      <c r="AR7198" s="106" t="s">
        <v>1020</v>
      </c>
      <c r="AS7198" s="106">
        <v>684</v>
      </c>
    </row>
    <row r="7199" spans="40:45" x14ac:dyDescent="0.25">
      <c r="AN7199" s="106" t="s">
        <v>1279</v>
      </c>
      <c r="AO7199" s="106"/>
      <c r="AP7199" s="106"/>
      <c r="AQ7199" s="106" t="s">
        <v>1035</v>
      </c>
      <c r="AR7199" s="106" t="s">
        <v>1020</v>
      </c>
      <c r="AS7199" s="106">
        <v>643</v>
      </c>
    </row>
    <row r="7200" spans="40:45" x14ac:dyDescent="0.25">
      <c r="AN7200" s="106" t="s">
        <v>1279</v>
      </c>
      <c r="AO7200" s="106"/>
      <c r="AP7200" s="106"/>
      <c r="AQ7200" s="106" t="s">
        <v>1036</v>
      </c>
      <c r="AR7200" s="106" t="s">
        <v>1020</v>
      </c>
      <c r="AS7200" s="106">
        <v>199</v>
      </c>
    </row>
    <row r="7201" spans="40:45" x14ac:dyDescent="0.25">
      <c r="AN7201" s="106" t="s">
        <v>1279</v>
      </c>
      <c r="AO7201" s="106"/>
      <c r="AP7201" s="106"/>
      <c r="AQ7201" s="106" t="s">
        <v>1037</v>
      </c>
      <c r="AR7201" s="106" t="s">
        <v>1020</v>
      </c>
      <c r="AS7201" s="106">
        <v>725</v>
      </c>
    </row>
    <row r="7202" spans="40:45" x14ac:dyDescent="0.25">
      <c r="AN7202" s="106" t="s">
        <v>1279</v>
      </c>
      <c r="AO7202" s="106"/>
      <c r="AP7202" s="106"/>
      <c r="AQ7202" s="106" t="s">
        <v>1038</v>
      </c>
      <c r="AR7202" s="106" t="s">
        <v>1020</v>
      </c>
      <c r="AS7202" s="106">
        <v>570</v>
      </c>
    </row>
    <row r="7203" spans="40:45" x14ac:dyDescent="0.25">
      <c r="AN7203" s="106" t="s">
        <v>1279</v>
      </c>
      <c r="AO7203" s="106"/>
      <c r="AP7203" s="106"/>
      <c r="AQ7203" s="106" t="s">
        <v>3</v>
      </c>
      <c r="AR7203" s="106" t="s">
        <v>1020</v>
      </c>
      <c r="AS7203" s="106">
        <v>6085</v>
      </c>
    </row>
    <row r="7204" spans="40:45" x14ac:dyDescent="0.25">
      <c r="AN7204" s="106" t="s">
        <v>1280</v>
      </c>
      <c r="AO7204" s="106"/>
      <c r="AP7204" s="106"/>
      <c r="AQ7204" s="106" t="s">
        <v>1030</v>
      </c>
      <c r="AR7204" s="106" t="s">
        <v>1020</v>
      </c>
      <c r="AS7204" s="106">
        <v>1323</v>
      </c>
    </row>
    <row r="7205" spans="40:45" x14ac:dyDescent="0.25">
      <c r="AN7205" s="106" t="s">
        <v>1280</v>
      </c>
      <c r="AO7205" s="106"/>
      <c r="AP7205" s="106"/>
      <c r="AQ7205" s="106" t="s">
        <v>1031</v>
      </c>
      <c r="AR7205" s="106" t="s">
        <v>1020</v>
      </c>
      <c r="AS7205" s="106">
        <v>476</v>
      </c>
    </row>
    <row r="7206" spans="40:45" x14ac:dyDescent="0.25">
      <c r="AN7206" s="106" t="s">
        <v>1280</v>
      </c>
      <c r="AO7206" s="106"/>
      <c r="AP7206" s="106"/>
      <c r="AQ7206" s="106" t="s">
        <v>1032</v>
      </c>
      <c r="AR7206" s="106" t="s">
        <v>1020</v>
      </c>
      <c r="AS7206" s="106">
        <v>356</v>
      </c>
    </row>
    <row r="7207" spans="40:45" x14ac:dyDescent="0.25">
      <c r="AN7207" s="106" t="s">
        <v>1280</v>
      </c>
      <c r="AO7207" s="106"/>
      <c r="AP7207" s="106"/>
      <c r="AQ7207" s="106" t="s">
        <v>1033</v>
      </c>
      <c r="AR7207" s="106" t="s">
        <v>1020</v>
      </c>
      <c r="AS7207" s="106">
        <v>735</v>
      </c>
    </row>
    <row r="7208" spans="40:45" x14ac:dyDescent="0.25">
      <c r="AN7208" s="106" t="s">
        <v>1280</v>
      </c>
      <c r="AO7208" s="106"/>
      <c r="AP7208" s="106"/>
      <c r="AQ7208" s="106" t="s">
        <v>1034</v>
      </c>
      <c r="AR7208" s="106" t="s">
        <v>1020</v>
      </c>
      <c r="AS7208" s="106">
        <v>578</v>
      </c>
    </row>
    <row r="7209" spans="40:45" x14ac:dyDescent="0.25">
      <c r="AN7209" s="106" t="s">
        <v>1280</v>
      </c>
      <c r="AO7209" s="106"/>
      <c r="AP7209" s="106"/>
      <c r="AQ7209" s="106" t="s">
        <v>1035</v>
      </c>
      <c r="AR7209" s="106" t="s">
        <v>1020</v>
      </c>
      <c r="AS7209" s="106">
        <v>560</v>
      </c>
    </row>
    <row r="7210" spans="40:45" x14ac:dyDescent="0.25">
      <c r="AN7210" s="106" t="s">
        <v>1280</v>
      </c>
      <c r="AO7210" s="106"/>
      <c r="AP7210" s="106"/>
      <c r="AQ7210" s="106" t="s">
        <v>1036</v>
      </c>
      <c r="AR7210" s="106" t="s">
        <v>1020</v>
      </c>
      <c r="AS7210" s="106">
        <v>145</v>
      </c>
    </row>
    <row r="7211" spans="40:45" x14ac:dyDescent="0.25">
      <c r="AN7211" s="106" t="s">
        <v>1280</v>
      </c>
      <c r="AO7211" s="106"/>
      <c r="AP7211" s="106"/>
      <c r="AQ7211" s="106" t="s">
        <v>1037</v>
      </c>
      <c r="AR7211" s="106" t="s">
        <v>1020</v>
      </c>
      <c r="AS7211" s="106">
        <v>575</v>
      </c>
    </row>
    <row r="7212" spans="40:45" x14ac:dyDescent="0.25">
      <c r="AN7212" s="106" t="s">
        <v>1280</v>
      </c>
      <c r="AO7212" s="106"/>
      <c r="AP7212" s="106"/>
      <c r="AQ7212" s="106" t="s">
        <v>1038</v>
      </c>
      <c r="AR7212" s="106" t="s">
        <v>1020</v>
      </c>
      <c r="AS7212" s="106">
        <v>510</v>
      </c>
    </row>
    <row r="7213" spans="40:45" x14ac:dyDescent="0.25">
      <c r="AN7213" s="106" t="s">
        <v>1280</v>
      </c>
      <c r="AO7213" s="106"/>
      <c r="AP7213" s="106"/>
      <c r="AQ7213" s="106" t="s">
        <v>3</v>
      </c>
      <c r="AR7213" s="106" t="s">
        <v>1020</v>
      </c>
      <c r="AS7213" s="106">
        <v>5258</v>
      </c>
    </row>
    <row r="7214" spans="40:45" x14ac:dyDescent="0.25">
      <c r="AN7214" s="106" t="s">
        <v>1281</v>
      </c>
      <c r="AO7214" s="106"/>
      <c r="AP7214" s="106"/>
      <c r="AQ7214" s="106" t="s">
        <v>1030</v>
      </c>
      <c r="AR7214" s="106" t="s">
        <v>1020</v>
      </c>
      <c r="AS7214" s="106">
        <v>1239</v>
      </c>
    </row>
    <row r="7215" spans="40:45" x14ac:dyDescent="0.25">
      <c r="AN7215" s="106" t="s">
        <v>1281</v>
      </c>
      <c r="AO7215" s="106"/>
      <c r="AP7215" s="106"/>
      <c r="AQ7215" s="106" t="s">
        <v>1031</v>
      </c>
      <c r="AR7215" s="106" t="s">
        <v>1020</v>
      </c>
      <c r="AS7215" s="106">
        <v>417</v>
      </c>
    </row>
    <row r="7216" spans="40:45" x14ac:dyDescent="0.25">
      <c r="AN7216" s="106" t="s">
        <v>1281</v>
      </c>
      <c r="AO7216" s="106"/>
      <c r="AP7216" s="106"/>
      <c r="AQ7216" s="106" t="s">
        <v>1032</v>
      </c>
      <c r="AR7216" s="106" t="s">
        <v>1020</v>
      </c>
      <c r="AS7216" s="106">
        <v>306</v>
      </c>
    </row>
    <row r="7217" spans="40:45" x14ac:dyDescent="0.25">
      <c r="AN7217" s="106" t="s">
        <v>1281</v>
      </c>
      <c r="AO7217" s="106"/>
      <c r="AP7217" s="106"/>
      <c r="AQ7217" s="106" t="s">
        <v>1033</v>
      </c>
      <c r="AR7217" s="106" t="s">
        <v>1020</v>
      </c>
      <c r="AS7217" s="106">
        <v>658</v>
      </c>
    </row>
    <row r="7218" spans="40:45" x14ac:dyDescent="0.25">
      <c r="AN7218" s="106" t="s">
        <v>1281</v>
      </c>
      <c r="AO7218" s="106"/>
      <c r="AP7218" s="106"/>
      <c r="AQ7218" s="106" t="s">
        <v>1034</v>
      </c>
      <c r="AR7218" s="106" t="s">
        <v>1020</v>
      </c>
      <c r="AS7218" s="106">
        <v>573</v>
      </c>
    </row>
    <row r="7219" spans="40:45" x14ac:dyDescent="0.25">
      <c r="AN7219" s="106" t="s">
        <v>1281</v>
      </c>
      <c r="AO7219" s="106"/>
      <c r="AP7219" s="106"/>
      <c r="AQ7219" s="106" t="s">
        <v>1035</v>
      </c>
      <c r="AR7219" s="106" t="s">
        <v>1020</v>
      </c>
      <c r="AS7219" s="106">
        <v>487</v>
      </c>
    </row>
    <row r="7220" spans="40:45" x14ac:dyDescent="0.25">
      <c r="AN7220" s="106" t="s">
        <v>1281</v>
      </c>
      <c r="AO7220" s="106"/>
      <c r="AP7220" s="106"/>
      <c r="AQ7220" s="106" t="s">
        <v>1036</v>
      </c>
      <c r="AR7220" s="106" t="s">
        <v>1020</v>
      </c>
      <c r="AS7220" s="106">
        <v>140</v>
      </c>
    </row>
    <row r="7221" spans="40:45" x14ac:dyDescent="0.25">
      <c r="AN7221" s="106" t="s">
        <v>1281</v>
      </c>
      <c r="AO7221" s="106"/>
      <c r="AP7221" s="106"/>
      <c r="AQ7221" s="106" t="s">
        <v>1037</v>
      </c>
      <c r="AR7221" s="106" t="s">
        <v>1020</v>
      </c>
      <c r="AS7221" s="106">
        <v>556</v>
      </c>
    </row>
    <row r="7222" spans="40:45" x14ac:dyDescent="0.25">
      <c r="AN7222" s="106" t="s">
        <v>1281</v>
      </c>
      <c r="AO7222" s="106"/>
      <c r="AP7222" s="106"/>
      <c r="AQ7222" s="106" t="s">
        <v>1038</v>
      </c>
      <c r="AR7222" s="106" t="s">
        <v>1020</v>
      </c>
      <c r="AS7222" s="106">
        <v>501</v>
      </c>
    </row>
    <row r="7223" spans="40:45" x14ac:dyDescent="0.25">
      <c r="AN7223" s="106" t="s">
        <v>1281</v>
      </c>
      <c r="AO7223" s="106"/>
      <c r="AP7223" s="106"/>
      <c r="AQ7223" s="106" t="s">
        <v>3</v>
      </c>
      <c r="AR7223" s="106" t="s">
        <v>1020</v>
      </c>
      <c r="AS7223" s="106">
        <v>4877</v>
      </c>
    </row>
    <row r="7224" spans="40:45" x14ac:dyDescent="0.25">
      <c r="AN7224" s="106" t="s">
        <v>1282</v>
      </c>
      <c r="AO7224" s="106"/>
      <c r="AP7224" s="106"/>
      <c r="AQ7224" s="106" t="s">
        <v>1030</v>
      </c>
      <c r="AR7224" s="106" t="s">
        <v>1020</v>
      </c>
      <c r="AS7224" s="106">
        <v>1260</v>
      </c>
    </row>
    <row r="7225" spans="40:45" x14ac:dyDescent="0.25">
      <c r="AN7225" s="106" t="s">
        <v>1282</v>
      </c>
      <c r="AO7225" s="106"/>
      <c r="AP7225" s="106"/>
      <c r="AQ7225" s="106" t="s">
        <v>1031</v>
      </c>
      <c r="AR7225" s="106" t="s">
        <v>1020</v>
      </c>
      <c r="AS7225" s="106">
        <v>337</v>
      </c>
    </row>
    <row r="7226" spans="40:45" x14ac:dyDescent="0.25">
      <c r="AN7226" s="106" t="s">
        <v>1282</v>
      </c>
      <c r="AO7226" s="106"/>
      <c r="AP7226" s="106"/>
      <c r="AQ7226" s="106" t="s">
        <v>1032</v>
      </c>
      <c r="AR7226" s="106" t="s">
        <v>1020</v>
      </c>
      <c r="AS7226" s="106">
        <v>175</v>
      </c>
    </row>
    <row r="7227" spans="40:45" x14ac:dyDescent="0.25">
      <c r="AN7227" s="106" t="s">
        <v>1282</v>
      </c>
      <c r="AO7227" s="106"/>
      <c r="AP7227" s="106"/>
      <c r="AQ7227" s="106" t="s">
        <v>1033</v>
      </c>
      <c r="AR7227" s="106" t="s">
        <v>1020</v>
      </c>
      <c r="AS7227" s="106">
        <v>735</v>
      </c>
    </row>
    <row r="7228" spans="40:45" x14ac:dyDescent="0.25">
      <c r="AN7228" s="106" t="s">
        <v>1282</v>
      </c>
      <c r="AO7228" s="106"/>
      <c r="AP7228" s="106"/>
      <c r="AQ7228" s="106" t="s">
        <v>1034</v>
      </c>
      <c r="AR7228" s="106" t="s">
        <v>1020</v>
      </c>
      <c r="AS7228" s="106">
        <v>640</v>
      </c>
    </row>
    <row r="7229" spans="40:45" x14ac:dyDescent="0.25">
      <c r="AN7229" s="106" t="s">
        <v>1282</v>
      </c>
      <c r="AO7229" s="106"/>
      <c r="AP7229" s="106"/>
      <c r="AQ7229" s="106" t="s">
        <v>1035</v>
      </c>
      <c r="AR7229" s="106" t="s">
        <v>1020</v>
      </c>
      <c r="AS7229" s="106">
        <v>487</v>
      </c>
    </row>
    <row r="7230" spans="40:45" x14ac:dyDescent="0.25">
      <c r="AN7230" s="106" t="s">
        <v>1282</v>
      </c>
      <c r="AO7230" s="106"/>
      <c r="AP7230" s="106"/>
      <c r="AQ7230" s="106" t="s">
        <v>1036</v>
      </c>
      <c r="AR7230" s="106" t="s">
        <v>1020</v>
      </c>
      <c r="AS7230" s="106">
        <v>175</v>
      </c>
    </row>
    <row r="7231" spans="40:45" x14ac:dyDescent="0.25">
      <c r="AN7231" s="106" t="s">
        <v>1282</v>
      </c>
      <c r="AO7231" s="106"/>
      <c r="AP7231" s="106"/>
      <c r="AQ7231" s="106" t="s">
        <v>1037</v>
      </c>
      <c r="AR7231" s="106" t="s">
        <v>1020</v>
      </c>
      <c r="AS7231" s="106">
        <v>645</v>
      </c>
    </row>
    <row r="7232" spans="40:45" x14ac:dyDescent="0.25">
      <c r="AN7232" s="106" t="s">
        <v>1282</v>
      </c>
      <c r="AO7232" s="106"/>
      <c r="AP7232" s="106"/>
      <c r="AQ7232" s="106" t="s">
        <v>1038</v>
      </c>
      <c r="AR7232" s="106" t="s">
        <v>1020</v>
      </c>
      <c r="AS7232" s="106">
        <v>422</v>
      </c>
    </row>
    <row r="7233" spans="40:45" x14ac:dyDescent="0.25">
      <c r="AN7233" s="106" t="s">
        <v>1282</v>
      </c>
      <c r="AO7233" s="106"/>
      <c r="AP7233" s="106"/>
      <c r="AQ7233" s="106" t="s">
        <v>3</v>
      </c>
      <c r="AR7233" s="106" t="s">
        <v>1020</v>
      </c>
      <c r="AS7233" s="106">
        <v>4876</v>
      </c>
    </row>
    <row r="7234" spans="40:45" x14ac:dyDescent="0.25">
      <c r="AN7234" s="106" t="s">
        <v>1283</v>
      </c>
      <c r="AO7234" s="106"/>
      <c r="AP7234" s="106"/>
      <c r="AQ7234" s="106" t="s">
        <v>1030</v>
      </c>
      <c r="AR7234" s="106" t="s">
        <v>1020</v>
      </c>
      <c r="AS7234" s="106">
        <v>1247</v>
      </c>
    </row>
    <row r="7235" spans="40:45" x14ac:dyDescent="0.25">
      <c r="AN7235" s="106" t="s">
        <v>1283</v>
      </c>
      <c r="AO7235" s="106"/>
      <c r="AP7235" s="106"/>
      <c r="AQ7235" s="106" t="s">
        <v>1031</v>
      </c>
      <c r="AR7235" s="106" t="s">
        <v>1020</v>
      </c>
      <c r="AS7235" s="106">
        <v>420</v>
      </c>
    </row>
    <row r="7236" spans="40:45" x14ac:dyDescent="0.25">
      <c r="AN7236" s="106" t="s">
        <v>1283</v>
      </c>
      <c r="AO7236" s="106"/>
      <c r="AP7236" s="106"/>
      <c r="AQ7236" s="106" t="s">
        <v>1032</v>
      </c>
      <c r="AR7236" s="106" t="s">
        <v>1020</v>
      </c>
      <c r="AS7236" s="106">
        <v>308</v>
      </c>
    </row>
    <row r="7237" spans="40:45" x14ac:dyDescent="0.25">
      <c r="AN7237" s="106" t="s">
        <v>1283</v>
      </c>
      <c r="AO7237" s="106"/>
      <c r="AP7237" s="106"/>
      <c r="AQ7237" s="106" t="s">
        <v>1033</v>
      </c>
      <c r="AR7237" s="106" t="s">
        <v>1020</v>
      </c>
      <c r="AS7237" s="106">
        <v>930</v>
      </c>
    </row>
    <row r="7238" spans="40:45" x14ac:dyDescent="0.25">
      <c r="AN7238" s="106" t="s">
        <v>1283</v>
      </c>
      <c r="AO7238" s="106"/>
      <c r="AP7238" s="106"/>
      <c r="AQ7238" s="106" t="s">
        <v>1034</v>
      </c>
      <c r="AR7238" s="106" t="s">
        <v>1020</v>
      </c>
      <c r="AS7238" s="106">
        <v>637</v>
      </c>
    </row>
    <row r="7239" spans="40:45" x14ac:dyDescent="0.25">
      <c r="AN7239" s="106" t="s">
        <v>1283</v>
      </c>
      <c r="AO7239" s="106"/>
      <c r="AP7239" s="106"/>
      <c r="AQ7239" s="106" t="s">
        <v>1035</v>
      </c>
      <c r="AR7239" s="106" t="s">
        <v>1020</v>
      </c>
      <c r="AS7239" s="106">
        <v>595</v>
      </c>
    </row>
    <row r="7240" spans="40:45" x14ac:dyDescent="0.25">
      <c r="AN7240" s="106" t="s">
        <v>1283</v>
      </c>
      <c r="AO7240" s="106"/>
      <c r="AP7240" s="106"/>
      <c r="AQ7240" s="106" t="s">
        <v>1036</v>
      </c>
      <c r="AR7240" s="106" t="s">
        <v>1020</v>
      </c>
      <c r="AS7240" s="106">
        <v>170</v>
      </c>
    </row>
    <row r="7241" spans="40:45" x14ac:dyDescent="0.25">
      <c r="AN7241" s="106" t="s">
        <v>1283</v>
      </c>
      <c r="AO7241" s="106"/>
      <c r="AP7241" s="106"/>
      <c r="AQ7241" s="106" t="s">
        <v>1037</v>
      </c>
      <c r="AR7241" s="106" t="s">
        <v>1020</v>
      </c>
      <c r="AS7241" s="106">
        <v>644</v>
      </c>
    </row>
    <row r="7242" spans="40:45" x14ac:dyDescent="0.25">
      <c r="AN7242" s="106" t="s">
        <v>1283</v>
      </c>
      <c r="AO7242" s="106"/>
      <c r="AP7242" s="106"/>
      <c r="AQ7242" s="106" t="s">
        <v>1038</v>
      </c>
      <c r="AR7242" s="106" t="s">
        <v>1020</v>
      </c>
      <c r="AS7242" s="106">
        <v>465</v>
      </c>
    </row>
    <row r="7243" spans="40:45" x14ac:dyDescent="0.25">
      <c r="AN7243" s="106" t="s">
        <v>1283</v>
      </c>
      <c r="AO7243" s="106"/>
      <c r="AP7243" s="106"/>
      <c r="AQ7243" s="106" t="s">
        <v>3</v>
      </c>
      <c r="AR7243" s="106" t="s">
        <v>1020</v>
      </c>
      <c r="AS7243" s="106">
        <v>5416</v>
      </c>
    </row>
    <row r="7244" spans="40:45" x14ac:dyDescent="0.25">
      <c r="AN7244" s="106" t="s">
        <v>1284</v>
      </c>
      <c r="AO7244" s="106"/>
      <c r="AP7244" s="106"/>
      <c r="AQ7244" s="106" t="s">
        <v>1030</v>
      </c>
      <c r="AR7244" s="106" t="s">
        <v>1020</v>
      </c>
      <c r="AS7244" s="106">
        <v>1044</v>
      </c>
    </row>
    <row r="7245" spans="40:45" x14ac:dyDescent="0.25">
      <c r="AN7245" s="106" t="s">
        <v>1284</v>
      </c>
      <c r="AO7245" s="106"/>
      <c r="AP7245" s="106"/>
      <c r="AQ7245" s="106" t="s">
        <v>1031</v>
      </c>
      <c r="AR7245" s="106" t="s">
        <v>1020</v>
      </c>
      <c r="AS7245" s="106">
        <v>367</v>
      </c>
    </row>
    <row r="7246" spans="40:45" x14ac:dyDescent="0.25">
      <c r="AN7246" s="106" t="s">
        <v>1284</v>
      </c>
      <c r="AO7246" s="106"/>
      <c r="AP7246" s="106"/>
      <c r="AQ7246" s="106" t="s">
        <v>1032</v>
      </c>
      <c r="AR7246" s="106" t="s">
        <v>1020</v>
      </c>
      <c r="AS7246" s="106">
        <v>265</v>
      </c>
    </row>
    <row r="7247" spans="40:45" x14ac:dyDescent="0.25">
      <c r="AN7247" s="106" t="s">
        <v>1284</v>
      </c>
      <c r="AO7247" s="106"/>
      <c r="AP7247" s="106"/>
      <c r="AQ7247" s="106" t="s">
        <v>1033</v>
      </c>
      <c r="AR7247" s="106" t="s">
        <v>1020</v>
      </c>
      <c r="AS7247" s="106">
        <v>408</v>
      </c>
    </row>
    <row r="7248" spans="40:45" x14ac:dyDescent="0.25">
      <c r="AN7248" s="106" t="s">
        <v>1284</v>
      </c>
      <c r="AO7248" s="106"/>
      <c r="AP7248" s="106"/>
      <c r="AQ7248" s="106" t="s">
        <v>1034</v>
      </c>
      <c r="AR7248" s="106" t="s">
        <v>1020</v>
      </c>
      <c r="AS7248" s="106">
        <v>456</v>
      </c>
    </row>
    <row r="7249" spans="40:45" x14ac:dyDescent="0.25">
      <c r="AN7249" s="106" t="s">
        <v>1284</v>
      </c>
      <c r="AO7249" s="106"/>
      <c r="AP7249" s="106"/>
      <c r="AQ7249" s="106" t="s">
        <v>1035</v>
      </c>
      <c r="AR7249" s="106" t="s">
        <v>1020</v>
      </c>
      <c r="AS7249" s="106">
        <v>377</v>
      </c>
    </row>
    <row r="7250" spans="40:45" x14ac:dyDescent="0.25">
      <c r="AN7250" s="106" t="s">
        <v>1284</v>
      </c>
      <c r="AO7250" s="106"/>
      <c r="AP7250" s="106"/>
      <c r="AQ7250" s="106" t="s">
        <v>1036</v>
      </c>
      <c r="AR7250" s="106" t="s">
        <v>1020</v>
      </c>
      <c r="AS7250" s="106">
        <v>189</v>
      </c>
    </row>
    <row r="7251" spans="40:45" x14ac:dyDescent="0.25">
      <c r="AN7251" s="106" t="s">
        <v>1284</v>
      </c>
      <c r="AO7251" s="106"/>
      <c r="AP7251" s="106"/>
      <c r="AQ7251" s="106" t="s">
        <v>1037</v>
      </c>
      <c r="AR7251" s="106" t="s">
        <v>1020</v>
      </c>
      <c r="AS7251" s="106">
        <v>440</v>
      </c>
    </row>
    <row r="7252" spans="40:45" x14ac:dyDescent="0.25">
      <c r="AN7252" s="106" t="s">
        <v>1284</v>
      </c>
      <c r="AO7252" s="106"/>
      <c r="AP7252" s="106"/>
      <c r="AQ7252" s="106" t="s">
        <v>1038</v>
      </c>
      <c r="AR7252" s="106" t="s">
        <v>1020</v>
      </c>
      <c r="AS7252" s="106">
        <v>343</v>
      </c>
    </row>
    <row r="7253" spans="40:45" x14ac:dyDescent="0.25">
      <c r="AN7253" s="106" t="s">
        <v>1284</v>
      </c>
      <c r="AO7253" s="106"/>
      <c r="AP7253" s="106"/>
      <c r="AQ7253" s="106" t="s">
        <v>3</v>
      </c>
      <c r="AR7253" s="106" t="s">
        <v>1020</v>
      </c>
      <c r="AS7253" s="106">
        <v>3889</v>
      </c>
    </row>
    <row r="7254" spans="40:45" x14ac:dyDescent="0.25">
      <c r="AN7254" s="106" t="s">
        <v>1285</v>
      </c>
      <c r="AO7254" s="106"/>
      <c r="AP7254" s="106"/>
      <c r="AQ7254" s="106" t="s">
        <v>1030</v>
      </c>
      <c r="AR7254" s="106" t="s">
        <v>1020</v>
      </c>
      <c r="AS7254" s="106">
        <v>70</v>
      </c>
    </row>
    <row r="7255" spans="40:45" x14ac:dyDescent="0.25">
      <c r="AN7255" s="106" t="s">
        <v>1285</v>
      </c>
      <c r="AO7255" s="106"/>
      <c r="AP7255" s="106"/>
      <c r="AQ7255" s="106" t="s">
        <v>1031</v>
      </c>
      <c r="AR7255" s="106" t="s">
        <v>1020</v>
      </c>
      <c r="AS7255" s="106">
        <v>27</v>
      </c>
    </row>
    <row r="7256" spans="40:45" x14ac:dyDescent="0.25">
      <c r="AN7256" s="106" t="s">
        <v>1285</v>
      </c>
      <c r="AO7256" s="106"/>
      <c r="AP7256" s="106"/>
      <c r="AQ7256" s="106" t="s">
        <v>1032</v>
      </c>
      <c r="AR7256" s="106" t="s">
        <v>1020</v>
      </c>
      <c r="AS7256" s="106">
        <v>24</v>
      </c>
    </row>
    <row r="7257" spans="40:45" x14ac:dyDescent="0.25">
      <c r="AN7257" s="106" t="s">
        <v>1285</v>
      </c>
      <c r="AO7257" s="106"/>
      <c r="AP7257" s="106"/>
      <c r="AQ7257" s="106" t="s">
        <v>1033</v>
      </c>
      <c r="AR7257" s="106" t="s">
        <v>1020</v>
      </c>
      <c r="AS7257" s="106">
        <v>51</v>
      </c>
    </row>
    <row r="7258" spans="40:45" x14ac:dyDescent="0.25">
      <c r="AN7258" s="106" t="s">
        <v>1285</v>
      </c>
      <c r="AO7258" s="106"/>
      <c r="AP7258" s="106"/>
      <c r="AQ7258" s="106" t="s">
        <v>1034</v>
      </c>
      <c r="AR7258" s="106" t="s">
        <v>1020</v>
      </c>
      <c r="AS7258" s="106">
        <v>62</v>
      </c>
    </row>
    <row r="7259" spans="40:45" x14ac:dyDescent="0.25">
      <c r="AN7259" s="106" t="s">
        <v>1285</v>
      </c>
      <c r="AO7259" s="106"/>
      <c r="AP7259" s="106"/>
      <c r="AQ7259" s="106" t="s">
        <v>1035</v>
      </c>
      <c r="AR7259" s="106" t="s">
        <v>1020</v>
      </c>
      <c r="AS7259" s="106">
        <v>32</v>
      </c>
    </row>
    <row r="7260" spans="40:45" x14ac:dyDescent="0.25">
      <c r="AN7260" s="106" t="s">
        <v>1285</v>
      </c>
      <c r="AO7260" s="106"/>
      <c r="AP7260" s="106"/>
      <c r="AQ7260" s="106" t="s">
        <v>1036</v>
      </c>
      <c r="AR7260" s="106" t="s">
        <v>1020</v>
      </c>
      <c r="AS7260" s="106">
        <v>24</v>
      </c>
    </row>
    <row r="7261" spans="40:45" x14ac:dyDescent="0.25">
      <c r="AN7261" s="106" t="s">
        <v>1285</v>
      </c>
      <c r="AO7261" s="106"/>
      <c r="AP7261" s="106"/>
      <c r="AQ7261" s="106" t="s">
        <v>1037</v>
      </c>
      <c r="AR7261" s="106" t="s">
        <v>1020</v>
      </c>
      <c r="AS7261" s="106">
        <v>36</v>
      </c>
    </row>
    <row r="7262" spans="40:45" x14ac:dyDescent="0.25">
      <c r="AN7262" s="106" t="s">
        <v>1285</v>
      </c>
      <c r="AO7262" s="106"/>
      <c r="AP7262" s="106"/>
      <c r="AQ7262" s="106" t="s">
        <v>1038</v>
      </c>
      <c r="AR7262" s="106" t="s">
        <v>1020</v>
      </c>
      <c r="AS7262" s="106">
        <v>53</v>
      </c>
    </row>
    <row r="7263" spans="40:45" x14ac:dyDescent="0.25">
      <c r="AN7263" s="106" t="s">
        <v>1285</v>
      </c>
      <c r="AO7263" s="106"/>
      <c r="AP7263" s="106"/>
      <c r="AQ7263" s="106" t="s">
        <v>3</v>
      </c>
      <c r="AR7263" s="106" t="s">
        <v>1020</v>
      </c>
      <c r="AS7263" s="106">
        <v>379</v>
      </c>
    </row>
    <row r="7264" spans="40:45" x14ac:dyDescent="0.25">
      <c r="AN7264" s="106" t="s">
        <v>1277</v>
      </c>
      <c r="AO7264" s="106"/>
      <c r="AP7264" s="106"/>
      <c r="AQ7264" s="106" t="s">
        <v>1030</v>
      </c>
      <c r="AR7264" s="106" t="s">
        <v>1020</v>
      </c>
      <c r="AS7264" s="106">
        <v>295</v>
      </c>
    </row>
    <row r="7265" spans="40:45" x14ac:dyDescent="0.25">
      <c r="AN7265" s="106" t="s">
        <v>1277</v>
      </c>
      <c r="AO7265" s="106"/>
      <c r="AP7265" s="106"/>
      <c r="AQ7265" s="106" t="s">
        <v>1031</v>
      </c>
      <c r="AR7265" s="106" t="s">
        <v>1020</v>
      </c>
      <c r="AS7265" s="106">
        <v>492</v>
      </c>
    </row>
    <row r="7266" spans="40:45" x14ac:dyDescent="0.25">
      <c r="AN7266" s="106" t="s">
        <v>1277</v>
      </c>
      <c r="AO7266" s="106"/>
      <c r="AP7266" s="106"/>
      <c r="AQ7266" s="106" t="s">
        <v>1032</v>
      </c>
      <c r="AR7266" s="106" t="s">
        <v>1020</v>
      </c>
      <c r="AS7266" s="106">
        <v>543</v>
      </c>
    </row>
    <row r="7267" spans="40:45" x14ac:dyDescent="0.25">
      <c r="AN7267" s="106" t="s">
        <v>1277</v>
      </c>
      <c r="AO7267" s="106"/>
      <c r="AP7267" s="106"/>
      <c r="AQ7267" s="106" t="s">
        <v>1033</v>
      </c>
      <c r="AR7267" s="106" t="s">
        <v>1020</v>
      </c>
      <c r="AS7267" s="106">
        <v>621</v>
      </c>
    </row>
    <row r="7268" spans="40:45" x14ac:dyDescent="0.25">
      <c r="AN7268" s="106" t="s">
        <v>1277</v>
      </c>
      <c r="AO7268" s="106"/>
      <c r="AP7268" s="106"/>
      <c r="AQ7268" s="106" t="s">
        <v>1034</v>
      </c>
      <c r="AR7268" s="106" t="s">
        <v>1020</v>
      </c>
      <c r="AS7268" s="106">
        <v>176</v>
      </c>
    </row>
    <row r="7269" spans="40:45" x14ac:dyDescent="0.25">
      <c r="AN7269" s="106" t="s">
        <v>1277</v>
      </c>
      <c r="AO7269" s="106"/>
      <c r="AP7269" s="106"/>
      <c r="AQ7269" s="106" t="s">
        <v>1035</v>
      </c>
      <c r="AR7269" s="106" t="s">
        <v>1020</v>
      </c>
      <c r="AS7269" s="106">
        <v>512</v>
      </c>
    </row>
    <row r="7270" spans="40:45" x14ac:dyDescent="0.25">
      <c r="AN7270" s="106" t="s">
        <v>1277</v>
      </c>
      <c r="AO7270" s="106"/>
      <c r="AP7270" s="106"/>
      <c r="AQ7270" s="106" t="s">
        <v>1036</v>
      </c>
      <c r="AR7270" s="106" t="s">
        <v>1020</v>
      </c>
      <c r="AS7270" s="106">
        <v>123</v>
      </c>
    </row>
    <row r="7271" spans="40:45" x14ac:dyDescent="0.25">
      <c r="AN7271" s="106" t="s">
        <v>1277</v>
      </c>
      <c r="AO7271" s="106"/>
      <c r="AP7271" s="106"/>
      <c r="AQ7271" s="106" t="s">
        <v>1037</v>
      </c>
      <c r="AR7271" s="106" t="s">
        <v>1020</v>
      </c>
      <c r="AS7271" s="106">
        <v>175</v>
      </c>
    </row>
    <row r="7272" spans="40:45" x14ac:dyDescent="0.25">
      <c r="AN7272" s="106" t="s">
        <v>1277</v>
      </c>
      <c r="AO7272" s="106"/>
      <c r="AP7272" s="106"/>
      <c r="AQ7272" s="106" t="s">
        <v>1038</v>
      </c>
      <c r="AR7272" s="106" t="s">
        <v>1020</v>
      </c>
      <c r="AS7272" s="106">
        <v>365</v>
      </c>
    </row>
    <row r="7273" spans="40:45" x14ac:dyDescent="0.25">
      <c r="AN7273" s="106" t="s">
        <v>1277</v>
      </c>
      <c r="AO7273" s="106"/>
      <c r="AP7273" s="106"/>
      <c r="AQ7273" s="106" t="s">
        <v>3</v>
      </c>
      <c r="AR7273" s="106" t="s">
        <v>1020</v>
      </c>
      <c r="AS7273" s="106">
        <v>3302</v>
      </c>
    </row>
    <row r="7274" spans="40:45" x14ac:dyDescent="0.25">
      <c r="AN7274" s="106" t="s">
        <v>1286</v>
      </c>
      <c r="AO7274" s="106"/>
      <c r="AP7274" s="106"/>
      <c r="AQ7274" s="106" t="s">
        <v>1030</v>
      </c>
      <c r="AR7274" s="106" t="s">
        <v>1020</v>
      </c>
      <c r="AS7274" s="106">
        <v>1526</v>
      </c>
    </row>
    <row r="7275" spans="40:45" x14ac:dyDescent="0.25">
      <c r="AN7275" s="106" t="s">
        <v>1286</v>
      </c>
      <c r="AO7275" s="106"/>
      <c r="AP7275" s="106"/>
      <c r="AQ7275" s="106" t="s">
        <v>1031</v>
      </c>
      <c r="AR7275" s="106" t="s">
        <v>1020</v>
      </c>
      <c r="AS7275" s="106">
        <v>487</v>
      </c>
    </row>
    <row r="7276" spans="40:45" x14ac:dyDescent="0.25">
      <c r="AN7276" s="106" t="s">
        <v>1286</v>
      </c>
      <c r="AO7276" s="106"/>
      <c r="AP7276" s="106"/>
      <c r="AQ7276" s="106" t="s">
        <v>1032</v>
      </c>
      <c r="AR7276" s="106" t="s">
        <v>1020</v>
      </c>
      <c r="AS7276" s="106">
        <v>397</v>
      </c>
    </row>
    <row r="7277" spans="40:45" x14ac:dyDescent="0.25">
      <c r="AN7277" s="106" t="s">
        <v>1286</v>
      </c>
      <c r="AO7277" s="106"/>
      <c r="AP7277" s="106"/>
      <c r="AQ7277" s="106" t="s">
        <v>1033</v>
      </c>
      <c r="AR7277" s="106" t="s">
        <v>1020</v>
      </c>
      <c r="AS7277" s="106">
        <v>1027</v>
      </c>
    </row>
    <row r="7278" spans="40:45" x14ac:dyDescent="0.25">
      <c r="AN7278" s="106" t="s">
        <v>1286</v>
      </c>
      <c r="AO7278" s="106"/>
      <c r="AP7278" s="106"/>
      <c r="AQ7278" s="106" t="s">
        <v>1034</v>
      </c>
      <c r="AR7278" s="106" t="s">
        <v>1020</v>
      </c>
      <c r="AS7278" s="106">
        <v>711</v>
      </c>
    </row>
    <row r="7279" spans="40:45" x14ac:dyDescent="0.25">
      <c r="AN7279" s="106" t="s">
        <v>1286</v>
      </c>
      <c r="AO7279" s="106"/>
      <c r="AP7279" s="106"/>
      <c r="AQ7279" s="106" t="s">
        <v>1035</v>
      </c>
      <c r="AR7279" s="106" t="s">
        <v>1020</v>
      </c>
      <c r="AS7279" s="106">
        <v>727</v>
      </c>
    </row>
    <row r="7280" spans="40:45" x14ac:dyDescent="0.25">
      <c r="AN7280" s="106" t="s">
        <v>1286</v>
      </c>
      <c r="AO7280" s="106"/>
      <c r="AP7280" s="106"/>
      <c r="AQ7280" s="106" t="s">
        <v>1036</v>
      </c>
      <c r="AR7280" s="106" t="s">
        <v>1020</v>
      </c>
      <c r="AS7280" s="106">
        <v>267</v>
      </c>
    </row>
    <row r="7281" spans="40:45" x14ac:dyDescent="0.25">
      <c r="AN7281" s="106" t="s">
        <v>1286</v>
      </c>
      <c r="AO7281" s="106"/>
      <c r="AP7281" s="106"/>
      <c r="AQ7281" s="106" t="s">
        <v>1037</v>
      </c>
      <c r="AR7281" s="106" t="s">
        <v>1020</v>
      </c>
      <c r="AS7281" s="106">
        <v>756</v>
      </c>
    </row>
    <row r="7282" spans="40:45" x14ac:dyDescent="0.25">
      <c r="AN7282" s="106" t="s">
        <v>1286</v>
      </c>
      <c r="AO7282" s="106"/>
      <c r="AP7282" s="106"/>
      <c r="AQ7282" s="106" t="s">
        <v>1038</v>
      </c>
      <c r="AR7282" s="106" t="s">
        <v>1020</v>
      </c>
      <c r="AS7282" s="106">
        <v>638</v>
      </c>
    </row>
    <row r="7283" spans="40:45" x14ac:dyDescent="0.25">
      <c r="AN7283" s="106" t="s">
        <v>1286</v>
      </c>
      <c r="AO7283" s="106"/>
      <c r="AP7283" s="106"/>
      <c r="AQ7283" s="106" t="s">
        <v>3</v>
      </c>
      <c r="AR7283" s="106" t="s">
        <v>1020</v>
      </c>
      <c r="AS7283" s="106">
        <v>6536</v>
      </c>
    </row>
    <row r="7284" spans="40:45" x14ac:dyDescent="0.25">
      <c r="AN7284" s="106" t="s">
        <v>1287</v>
      </c>
      <c r="AO7284" s="106"/>
      <c r="AP7284" s="106"/>
      <c r="AQ7284" s="106" t="s">
        <v>1030</v>
      </c>
      <c r="AR7284" s="106" t="s">
        <v>1020</v>
      </c>
      <c r="AS7284" s="106">
        <v>1538</v>
      </c>
    </row>
    <row r="7285" spans="40:45" x14ac:dyDescent="0.25">
      <c r="AN7285" s="106" t="s">
        <v>1287</v>
      </c>
      <c r="AO7285" s="106"/>
      <c r="AP7285" s="106"/>
      <c r="AQ7285" s="106" t="s">
        <v>1031</v>
      </c>
      <c r="AR7285" s="106" t="s">
        <v>1020</v>
      </c>
      <c r="AS7285" s="106">
        <v>567</v>
      </c>
    </row>
    <row r="7286" spans="40:45" x14ac:dyDescent="0.25">
      <c r="AN7286" s="106" t="s">
        <v>1287</v>
      </c>
      <c r="AO7286" s="106"/>
      <c r="AP7286" s="106"/>
      <c r="AQ7286" s="106" t="s">
        <v>1032</v>
      </c>
      <c r="AR7286" s="106" t="s">
        <v>1020</v>
      </c>
      <c r="AS7286" s="106">
        <v>430</v>
      </c>
    </row>
    <row r="7287" spans="40:45" x14ac:dyDescent="0.25">
      <c r="AN7287" s="106" t="s">
        <v>1287</v>
      </c>
      <c r="AO7287" s="106"/>
      <c r="AP7287" s="106"/>
      <c r="AQ7287" s="106" t="s">
        <v>1033</v>
      </c>
      <c r="AR7287" s="106" t="s">
        <v>1020</v>
      </c>
      <c r="AS7287" s="106">
        <v>1122</v>
      </c>
    </row>
    <row r="7288" spans="40:45" x14ac:dyDescent="0.25">
      <c r="AN7288" s="106" t="s">
        <v>1287</v>
      </c>
      <c r="AO7288" s="106"/>
      <c r="AP7288" s="106"/>
      <c r="AQ7288" s="106" t="s">
        <v>1034</v>
      </c>
      <c r="AR7288" s="106" t="s">
        <v>1020</v>
      </c>
      <c r="AS7288" s="106">
        <v>782</v>
      </c>
    </row>
    <row r="7289" spans="40:45" x14ac:dyDescent="0.25">
      <c r="AN7289" s="106" t="s">
        <v>1287</v>
      </c>
      <c r="AO7289" s="106"/>
      <c r="AP7289" s="106"/>
      <c r="AQ7289" s="106" t="s">
        <v>1035</v>
      </c>
      <c r="AR7289" s="106" t="s">
        <v>1020</v>
      </c>
      <c r="AS7289" s="106">
        <v>744</v>
      </c>
    </row>
    <row r="7290" spans="40:45" x14ac:dyDescent="0.25">
      <c r="AN7290" s="106" t="s">
        <v>1287</v>
      </c>
      <c r="AO7290" s="106"/>
      <c r="AP7290" s="106"/>
      <c r="AQ7290" s="106" t="s">
        <v>1036</v>
      </c>
      <c r="AR7290" s="106" t="s">
        <v>1020</v>
      </c>
      <c r="AS7290" s="106">
        <v>250</v>
      </c>
    </row>
    <row r="7291" spans="40:45" x14ac:dyDescent="0.25">
      <c r="AN7291" s="106" t="s">
        <v>1287</v>
      </c>
      <c r="AO7291" s="106"/>
      <c r="AP7291" s="106"/>
      <c r="AQ7291" s="106" t="s">
        <v>1037</v>
      </c>
      <c r="AR7291" s="106" t="s">
        <v>1020</v>
      </c>
      <c r="AS7291" s="106">
        <v>780</v>
      </c>
    </row>
    <row r="7292" spans="40:45" x14ac:dyDescent="0.25">
      <c r="AN7292" s="106" t="s">
        <v>1287</v>
      </c>
      <c r="AO7292" s="106"/>
      <c r="AP7292" s="106"/>
      <c r="AQ7292" s="106" t="s">
        <v>1038</v>
      </c>
      <c r="AR7292" s="106" t="s">
        <v>1020</v>
      </c>
      <c r="AS7292" s="106">
        <v>629</v>
      </c>
    </row>
    <row r="7293" spans="40:45" x14ac:dyDescent="0.25">
      <c r="AN7293" s="106" t="s">
        <v>1287</v>
      </c>
      <c r="AO7293" s="106"/>
      <c r="AP7293" s="106"/>
      <c r="AQ7293" s="106" t="s">
        <v>3</v>
      </c>
      <c r="AR7293" s="106" t="s">
        <v>1020</v>
      </c>
      <c r="AS7293" s="106">
        <v>6842</v>
      </c>
    </row>
    <row r="7294" spans="40:45" x14ac:dyDescent="0.25">
      <c r="AN7294" s="106" t="s">
        <v>1288</v>
      </c>
      <c r="AO7294" s="106"/>
      <c r="AP7294" s="106"/>
      <c r="AQ7294" s="106" t="s">
        <v>1030</v>
      </c>
      <c r="AR7294" s="106" t="s">
        <v>1020</v>
      </c>
      <c r="AS7294" s="106">
        <v>1390</v>
      </c>
    </row>
    <row r="7295" spans="40:45" x14ac:dyDescent="0.25">
      <c r="AN7295" s="106" t="s">
        <v>1288</v>
      </c>
      <c r="AO7295" s="106"/>
      <c r="AP7295" s="106"/>
      <c r="AQ7295" s="106" t="s">
        <v>1031</v>
      </c>
      <c r="AR7295" s="106" t="s">
        <v>1020</v>
      </c>
      <c r="AS7295" s="106">
        <v>312</v>
      </c>
    </row>
    <row r="7296" spans="40:45" x14ac:dyDescent="0.25">
      <c r="AN7296" s="106" t="s">
        <v>1288</v>
      </c>
      <c r="AO7296" s="106"/>
      <c r="AP7296" s="106"/>
      <c r="AQ7296" s="106" t="s">
        <v>1032</v>
      </c>
      <c r="AR7296" s="106" t="s">
        <v>1020</v>
      </c>
      <c r="AS7296" s="106">
        <v>280</v>
      </c>
    </row>
    <row r="7297" spans="40:45" x14ac:dyDescent="0.25">
      <c r="AN7297" s="106" t="s">
        <v>1288</v>
      </c>
      <c r="AO7297" s="106"/>
      <c r="AP7297" s="106"/>
      <c r="AQ7297" s="106" t="s">
        <v>1033</v>
      </c>
      <c r="AR7297" s="106" t="s">
        <v>1020</v>
      </c>
      <c r="AS7297" s="106">
        <v>559</v>
      </c>
    </row>
    <row r="7298" spans="40:45" x14ac:dyDescent="0.25">
      <c r="AN7298" s="106" t="s">
        <v>1288</v>
      </c>
      <c r="AO7298" s="106"/>
      <c r="AP7298" s="106"/>
      <c r="AQ7298" s="106" t="s">
        <v>1034</v>
      </c>
      <c r="AR7298" s="106" t="s">
        <v>1020</v>
      </c>
      <c r="AS7298" s="106">
        <v>512</v>
      </c>
    </row>
    <row r="7299" spans="40:45" x14ac:dyDescent="0.25">
      <c r="AN7299" s="106" t="s">
        <v>1288</v>
      </c>
      <c r="AO7299" s="106"/>
      <c r="AP7299" s="106"/>
      <c r="AQ7299" s="106" t="s">
        <v>1035</v>
      </c>
      <c r="AR7299" s="106" t="s">
        <v>1020</v>
      </c>
      <c r="AS7299" s="106">
        <v>426</v>
      </c>
    </row>
    <row r="7300" spans="40:45" x14ac:dyDescent="0.25">
      <c r="AN7300" s="106" t="s">
        <v>1288</v>
      </c>
      <c r="AO7300" s="106"/>
      <c r="AP7300" s="106"/>
      <c r="AQ7300" s="106" t="s">
        <v>1036</v>
      </c>
      <c r="AR7300" s="106" t="s">
        <v>1020</v>
      </c>
      <c r="AS7300" s="106">
        <v>142</v>
      </c>
    </row>
    <row r="7301" spans="40:45" x14ac:dyDescent="0.25">
      <c r="AN7301" s="106" t="s">
        <v>1288</v>
      </c>
      <c r="AO7301" s="106"/>
      <c r="AP7301" s="106"/>
      <c r="AQ7301" s="106" t="s">
        <v>1037</v>
      </c>
      <c r="AR7301" s="106" t="s">
        <v>1020</v>
      </c>
      <c r="AS7301" s="106">
        <v>505</v>
      </c>
    </row>
    <row r="7302" spans="40:45" x14ac:dyDescent="0.25">
      <c r="AN7302" s="106" t="s">
        <v>1288</v>
      </c>
      <c r="AO7302" s="106"/>
      <c r="AP7302" s="106"/>
      <c r="AQ7302" s="106" t="s">
        <v>1038</v>
      </c>
      <c r="AR7302" s="106" t="s">
        <v>1020</v>
      </c>
      <c r="AS7302" s="106">
        <v>480</v>
      </c>
    </row>
    <row r="7303" spans="40:45" x14ac:dyDescent="0.25">
      <c r="AN7303" s="106" t="s">
        <v>1288</v>
      </c>
      <c r="AO7303" s="106"/>
      <c r="AP7303" s="106"/>
      <c r="AQ7303" s="106" t="s">
        <v>3</v>
      </c>
      <c r="AR7303" s="106" t="s">
        <v>1020</v>
      </c>
      <c r="AS7303" s="106">
        <v>4606</v>
      </c>
    </row>
    <row r="7304" spans="40:45" x14ac:dyDescent="0.25">
      <c r="AN7304" s="106" t="s">
        <v>1289</v>
      </c>
      <c r="AO7304" s="106"/>
      <c r="AP7304" s="106"/>
      <c r="AQ7304" s="106" t="s">
        <v>1030</v>
      </c>
      <c r="AR7304" s="106" t="s">
        <v>1020</v>
      </c>
      <c r="AS7304" s="106">
        <v>630</v>
      </c>
    </row>
    <row r="7305" spans="40:45" x14ac:dyDescent="0.25">
      <c r="AN7305" s="106" t="s">
        <v>1289</v>
      </c>
      <c r="AO7305" s="106"/>
      <c r="AP7305" s="106"/>
      <c r="AQ7305" s="106" t="s">
        <v>1031</v>
      </c>
      <c r="AR7305" s="106" t="s">
        <v>1020</v>
      </c>
      <c r="AS7305" s="106">
        <v>162</v>
      </c>
    </row>
    <row r="7306" spans="40:45" x14ac:dyDescent="0.25">
      <c r="AN7306" s="106" t="s">
        <v>1289</v>
      </c>
      <c r="AO7306" s="106"/>
      <c r="AP7306" s="106"/>
      <c r="AQ7306" s="106" t="s">
        <v>1032</v>
      </c>
      <c r="AR7306" s="106" t="s">
        <v>1020</v>
      </c>
      <c r="AS7306" s="106">
        <v>107</v>
      </c>
    </row>
    <row r="7307" spans="40:45" x14ac:dyDescent="0.25">
      <c r="AN7307" s="106" t="s">
        <v>1289</v>
      </c>
      <c r="AO7307" s="106"/>
      <c r="AP7307" s="106"/>
      <c r="AQ7307" s="106" t="s">
        <v>1033</v>
      </c>
      <c r="AR7307" s="106" t="s">
        <v>1020</v>
      </c>
      <c r="AS7307" s="106">
        <v>429</v>
      </c>
    </row>
    <row r="7308" spans="40:45" x14ac:dyDescent="0.25">
      <c r="AN7308" s="106" t="s">
        <v>1289</v>
      </c>
      <c r="AO7308" s="106"/>
      <c r="AP7308" s="106"/>
      <c r="AQ7308" s="106" t="s">
        <v>1034</v>
      </c>
      <c r="AR7308" s="106" t="s">
        <v>1020</v>
      </c>
      <c r="AS7308" s="106">
        <v>293</v>
      </c>
    </row>
    <row r="7309" spans="40:45" x14ac:dyDescent="0.25">
      <c r="AN7309" s="106" t="s">
        <v>1289</v>
      </c>
      <c r="AO7309" s="106"/>
      <c r="AP7309" s="106"/>
      <c r="AQ7309" s="106" t="s">
        <v>1035</v>
      </c>
      <c r="AR7309" s="106" t="s">
        <v>1020</v>
      </c>
      <c r="AS7309" s="106">
        <v>340</v>
      </c>
    </row>
    <row r="7310" spans="40:45" x14ac:dyDescent="0.25">
      <c r="AN7310" s="106" t="s">
        <v>1289</v>
      </c>
      <c r="AO7310" s="106"/>
      <c r="AP7310" s="106"/>
      <c r="AQ7310" s="106" t="s">
        <v>1036</v>
      </c>
      <c r="AR7310" s="106" t="s">
        <v>1020</v>
      </c>
      <c r="AS7310" s="106">
        <v>134</v>
      </c>
    </row>
    <row r="7311" spans="40:45" x14ac:dyDescent="0.25">
      <c r="AN7311" s="106" t="s">
        <v>1289</v>
      </c>
      <c r="AO7311" s="106"/>
      <c r="AP7311" s="106"/>
      <c r="AQ7311" s="106" t="s">
        <v>1037</v>
      </c>
      <c r="AR7311" s="106" t="s">
        <v>1020</v>
      </c>
      <c r="AS7311" s="106">
        <v>400</v>
      </c>
    </row>
    <row r="7312" spans="40:45" x14ac:dyDescent="0.25">
      <c r="AN7312" s="106" t="s">
        <v>1289</v>
      </c>
      <c r="AO7312" s="106"/>
      <c r="AP7312" s="106"/>
      <c r="AQ7312" s="106" t="s">
        <v>1038</v>
      </c>
      <c r="AR7312" s="106" t="s">
        <v>1020</v>
      </c>
      <c r="AS7312" s="106">
        <v>238</v>
      </c>
    </row>
    <row r="7313" spans="40:45" x14ac:dyDescent="0.25">
      <c r="AN7313" s="106" t="s">
        <v>1289</v>
      </c>
      <c r="AO7313" s="106"/>
      <c r="AP7313" s="106"/>
      <c r="AQ7313" s="106" t="s">
        <v>3</v>
      </c>
      <c r="AR7313" s="106" t="s">
        <v>1020</v>
      </c>
      <c r="AS7313" s="106">
        <v>2733</v>
      </c>
    </row>
    <row r="7314" spans="40:45" x14ac:dyDescent="0.25">
      <c r="AN7314" s="106" t="s">
        <v>1290</v>
      </c>
      <c r="AO7314" s="106"/>
      <c r="AP7314" s="106"/>
      <c r="AQ7314" s="106" t="s">
        <v>1030</v>
      </c>
      <c r="AR7314" s="106" t="s">
        <v>1020</v>
      </c>
      <c r="AS7314" s="106">
        <v>46</v>
      </c>
    </row>
    <row r="7315" spans="40:45" x14ac:dyDescent="0.25">
      <c r="AN7315" s="106" t="s">
        <v>1290</v>
      </c>
      <c r="AO7315" s="106"/>
      <c r="AP7315" s="106"/>
      <c r="AQ7315" s="106" t="s">
        <v>1031</v>
      </c>
      <c r="AR7315" s="106" t="s">
        <v>1020</v>
      </c>
      <c r="AS7315" s="106">
        <v>40</v>
      </c>
    </row>
    <row r="7316" spans="40:45" x14ac:dyDescent="0.25">
      <c r="AN7316" s="106" t="s">
        <v>1290</v>
      </c>
      <c r="AO7316" s="106"/>
      <c r="AP7316" s="106"/>
      <c r="AQ7316" s="106" t="s">
        <v>1032</v>
      </c>
      <c r="AR7316" s="106" t="s">
        <v>1020</v>
      </c>
      <c r="AS7316" s="106">
        <v>15</v>
      </c>
    </row>
    <row r="7317" spans="40:45" x14ac:dyDescent="0.25">
      <c r="AN7317" s="106" t="s">
        <v>1290</v>
      </c>
      <c r="AO7317" s="106"/>
      <c r="AP7317" s="106"/>
      <c r="AQ7317" s="106" t="s">
        <v>1033</v>
      </c>
      <c r="AR7317" s="106" t="s">
        <v>1020</v>
      </c>
      <c r="AS7317" s="106">
        <v>28</v>
      </c>
    </row>
    <row r="7318" spans="40:45" x14ac:dyDescent="0.25">
      <c r="AN7318" s="106" t="s">
        <v>1290</v>
      </c>
      <c r="AO7318" s="106"/>
      <c r="AP7318" s="106"/>
      <c r="AQ7318" s="106" t="s">
        <v>1034</v>
      </c>
      <c r="AR7318" s="106" t="s">
        <v>1020</v>
      </c>
      <c r="AS7318" s="106">
        <v>22</v>
      </c>
    </row>
    <row r="7319" spans="40:45" x14ac:dyDescent="0.25">
      <c r="AN7319" s="106" t="s">
        <v>1290</v>
      </c>
      <c r="AO7319" s="106"/>
      <c r="AP7319" s="106"/>
      <c r="AQ7319" s="106" t="s">
        <v>1035</v>
      </c>
      <c r="AR7319" s="106" t="s">
        <v>1020</v>
      </c>
      <c r="AS7319" s="106">
        <v>29</v>
      </c>
    </row>
    <row r="7320" spans="40:45" x14ac:dyDescent="0.25">
      <c r="AN7320" s="106" t="s">
        <v>1290</v>
      </c>
      <c r="AO7320" s="106"/>
      <c r="AP7320" s="106"/>
      <c r="AQ7320" s="106" t="s">
        <v>1036</v>
      </c>
      <c r="AR7320" s="106" t="s">
        <v>1020</v>
      </c>
      <c r="AS7320" s="106">
        <v>18</v>
      </c>
    </row>
    <row r="7321" spans="40:45" x14ac:dyDescent="0.25">
      <c r="AN7321" s="106" t="s">
        <v>1290</v>
      </c>
      <c r="AO7321" s="106"/>
      <c r="AP7321" s="106"/>
      <c r="AQ7321" s="106" t="s">
        <v>1037</v>
      </c>
      <c r="AR7321" s="106" t="s">
        <v>1020</v>
      </c>
      <c r="AS7321" s="106">
        <v>11</v>
      </c>
    </row>
    <row r="7322" spans="40:45" x14ac:dyDescent="0.25">
      <c r="AN7322" s="106" t="s">
        <v>1290</v>
      </c>
      <c r="AO7322" s="106"/>
      <c r="AP7322" s="106"/>
      <c r="AQ7322" s="106" t="s">
        <v>1038</v>
      </c>
      <c r="AR7322" s="106" t="s">
        <v>1020</v>
      </c>
      <c r="AS7322" s="106">
        <v>20</v>
      </c>
    </row>
    <row r="7323" spans="40:45" x14ac:dyDescent="0.25">
      <c r="AN7323" s="106" t="s">
        <v>1290</v>
      </c>
      <c r="AO7323" s="106"/>
      <c r="AP7323" s="106"/>
      <c r="AQ7323" s="106" t="s">
        <v>3</v>
      </c>
      <c r="AR7323" s="106" t="s">
        <v>1020</v>
      </c>
      <c r="AS7323" s="106">
        <v>229</v>
      </c>
    </row>
    <row r="7324" spans="40:45" x14ac:dyDescent="0.25">
      <c r="AN7324" s="106" t="s">
        <v>1277</v>
      </c>
      <c r="AO7324" s="106"/>
      <c r="AP7324" s="106"/>
      <c r="AQ7324" s="106" t="s">
        <v>1030</v>
      </c>
      <c r="AR7324" s="106" t="s">
        <v>1020</v>
      </c>
      <c r="AS7324" s="106">
        <v>282</v>
      </c>
    </row>
    <row r="7325" spans="40:45" x14ac:dyDescent="0.25">
      <c r="AN7325" s="106" t="s">
        <v>1277</v>
      </c>
      <c r="AO7325" s="106"/>
      <c r="AP7325" s="106"/>
      <c r="AQ7325" s="106" t="s">
        <v>1031</v>
      </c>
      <c r="AR7325" s="106" t="s">
        <v>1020</v>
      </c>
      <c r="AS7325" s="106">
        <v>481</v>
      </c>
    </row>
    <row r="7326" spans="40:45" x14ac:dyDescent="0.25">
      <c r="AN7326" s="106" t="s">
        <v>1277</v>
      </c>
      <c r="AO7326" s="106"/>
      <c r="AP7326" s="106"/>
      <c r="AQ7326" s="106" t="s">
        <v>1032</v>
      </c>
      <c r="AR7326" s="106" t="s">
        <v>1020</v>
      </c>
      <c r="AS7326" s="106">
        <v>504</v>
      </c>
    </row>
    <row r="7327" spans="40:45" x14ac:dyDescent="0.25">
      <c r="AN7327" s="106" t="s">
        <v>1277</v>
      </c>
      <c r="AO7327" s="106"/>
      <c r="AP7327" s="106"/>
      <c r="AQ7327" s="106" t="s">
        <v>1033</v>
      </c>
      <c r="AR7327" s="106" t="s">
        <v>1020</v>
      </c>
      <c r="AS7327" s="106">
        <v>574</v>
      </c>
    </row>
    <row r="7328" spans="40:45" x14ac:dyDescent="0.25">
      <c r="AN7328" s="106" t="s">
        <v>1277</v>
      </c>
      <c r="AO7328" s="106"/>
      <c r="AP7328" s="106"/>
      <c r="AQ7328" s="106" t="s">
        <v>1034</v>
      </c>
      <c r="AR7328" s="106" t="s">
        <v>1020</v>
      </c>
      <c r="AS7328" s="106">
        <v>149</v>
      </c>
    </row>
    <row r="7329" spans="40:45" x14ac:dyDescent="0.25">
      <c r="AN7329" s="106" t="s">
        <v>1277</v>
      </c>
      <c r="AO7329" s="106"/>
      <c r="AP7329" s="106"/>
      <c r="AQ7329" s="106" t="s">
        <v>1035</v>
      </c>
      <c r="AR7329" s="106" t="s">
        <v>1020</v>
      </c>
      <c r="AS7329" s="106">
        <v>454</v>
      </c>
    </row>
    <row r="7330" spans="40:45" x14ac:dyDescent="0.25">
      <c r="AN7330" s="106" t="s">
        <v>1277</v>
      </c>
      <c r="AO7330" s="106"/>
      <c r="AP7330" s="106"/>
      <c r="AQ7330" s="106" t="s">
        <v>1036</v>
      </c>
      <c r="AR7330" s="106" t="s">
        <v>1020</v>
      </c>
      <c r="AS7330" s="106">
        <v>88</v>
      </c>
    </row>
    <row r="7331" spans="40:45" x14ac:dyDescent="0.25">
      <c r="AN7331" s="106" t="s">
        <v>1277</v>
      </c>
      <c r="AO7331" s="106"/>
      <c r="AP7331" s="106"/>
      <c r="AQ7331" s="106" t="s">
        <v>1037</v>
      </c>
      <c r="AR7331" s="106" t="s">
        <v>1020</v>
      </c>
      <c r="AS7331" s="106">
        <v>190</v>
      </c>
    </row>
    <row r="7332" spans="40:45" x14ac:dyDescent="0.25">
      <c r="AN7332" s="106" t="s">
        <v>1277</v>
      </c>
      <c r="AO7332" s="106"/>
      <c r="AP7332" s="106"/>
      <c r="AQ7332" s="106" t="s">
        <v>1038</v>
      </c>
      <c r="AR7332" s="106" t="s">
        <v>1020</v>
      </c>
      <c r="AS7332" s="106">
        <v>291</v>
      </c>
    </row>
    <row r="7333" spans="40:45" x14ac:dyDescent="0.25">
      <c r="AN7333" s="106" t="s">
        <v>1277</v>
      </c>
      <c r="AO7333" s="106"/>
      <c r="AP7333" s="106"/>
      <c r="AQ7333" s="106" t="s">
        <v>3</v>
      </c>
      <c r="AR7333" s="106" t="s">
        <v>1020</v>
      </c>
      <c r="AS7333" s="106">
        <v>3013</v>
      </c>
    </row>
    <row r="7334" spans="40:45" x14ac:dyDescent="0.25">
      <c r="AN7334" s="106" t="s">
        <v>1291</v>
      </c>
      <c r="AO7334" s="106"/>
      <c r="AP7334" s="106"/>
      <c r="AQ7334" s="106" t="s">
        <v>1030</v>
      </c>
      <c r="AR7334" s="106" t="s">
        <v>1020</v>
      </c>
      <c r="AS7334" s="106">
        <v>16561</v>
      </c>
    </row>
    <row r="7335" spans="40:45" x14ac:dyDescent="0.25">
      <c r="AN7335" s="106" t="s">
        <v>1291</v>
      </c>
      <c r="AO7335" s="106"/>
      <c r="AP7335" s="106"/>
      <c r="AQ7335" s="106" t="s">
        <v>1031</v>
      </c>
      <c r="AR7335" s="106" t="s">
        <v>1020</v>
      </c>
      <c r="AS7335" s="106">
        <v>7058</v>
      </c>
    </row>
    <row r="7336" spans="40:45" x14ac:dyDescent="0.25">
      <c r="AN7336" s="106" t="s">
        <v>1291</v>
      </c>
      <c r="AO7336" s="106"/>
      <c r="AP7336" s="106"/>
      <c r="AQ7336" s="106" t="s">
        <v>1032</v>
      </c>
      <c r="AR7336" s="106" t="s">
        <v>1020</v>
      </c>
      <c r="AS7336" s="106">
        <v>5090</v>
      </c>
    </row>
    <row r="7337" spans="40:45" x14ac:dyDescent="0.25">
      <c r="AN7337" s="106" t="s">
        <v>1291</v>
      </c>
      <c r="AO7337" s="106"/>
      <c r="AP7337" s="106"/>
      <c r="AQ7337" s="106" t="s">
        <v>1033</v>
      </c>
      <c r="AR7337" s="106" t="s">
        <v>1020</v>
      </c>
      <c r="AS7337" s="106">
        <v>13225</v>
      </c>
    </row>
    <row r="7338" spans="40:45" x14ac:dyDescent="0.25">
      <c r="AN7338" s="106" t="s">
        <v>1291</v>
      </c>
      <c r="AO7338" s="106"/>
      <c r="AP7338" s="106"/>
      <c r="AQ7338" s="106" t="s">
        <v>1034</v>
      </c>
      <c r="AR7338" s="106" t="s">
        <v>1020</v>
      </c>
      <c r="AS7338" s="106">
        <v>7105</v>
      </c>
    </row>
    <row r="7339" spans="40:45" x14ac:dyDescent="0.25">
      <c r="AN7339" s="106" t="s">
        <v>1291</v>
      </c>
      <c r="AO7339" s="106"/>
      <c r="AP7339" s="106"/>
      <c r="AQ7339" s="106" t="s">
        <v>1035</v>
      </c>
      <c r="AR7339" s="106" t="s">
        <v>1020</v>
      </c>
      <c r="AS7339" s="106">
        <v>8257</v>
      </c>
    </row>
    <row r="7340" spans="40:45" x14ac:dyDescent="0.25">
      <c r="AN7340" s="106" t="s">
        <v>1291</v>
      </c>
      <c r="AO7340" s="106"/>
      <c r="AP7340" s="106"/>
      <c r="AQ7340" s="106" t="s">
        <v>1036</v>
      </c>
      <c r="AR7340" s="106" t="s">
        <v>1020</v>
      </c>
      <c r="AS7340" s="106">
        <v>2222</v>
      </c>
    </row>
    <row r="7341" spans="40:45" x14ac:dyDescent="0.25">
      <c r="AN7341" s="106" t="s">
        <v>1291</v>
      </c>
      <c r="AO7341" s="106"/>
      <c r="AP7341" s="106"/>
      <c r="AQ7341" s="106" t="s">
        <v>1037</v>
      </c>
      <c r="AR7341" s="106" t="s">
        <v>1020</v>
      </c>
      <c r="AS7341" s="106">
        <v>8048</v>
      </c>
    </row>
    <row r="7342" spans="40:45" x14ac:dyDescent="0.25">
      <c r="AN7342" s="106" t="s">
        <v>1291</v>
      </c>
      <c r="AO7342" s="106"/>
      <c r="AP7342" s="106"/>
      <c r="AQ7342" s="106" t="s">
        <v>1038</v>
      </c>
      <c r="AR7342" s="106" t="s">
        <v>1020</v>
      </c>
      <c r="AS7342" s="106">
        <v>7099</v>
      </c>
    </row>
    <row r="7343" spans="40:45" x14ac:dyDescent="0.25">
      <c r="AN7343" s="106" t="s">
        <v>1291</v>
      </c>
      <c r="AO7343" s="106"/>
      <c r="AP7343" s="106"/>
      <c r="AQ7343" s="106" t="s">
        <v>3</v>
      </c>
      <c r="AR7343" s="106" t="s">
        <v>1020</v>
      </c>
      <c r="AS7343" s="106">
        <v>74666</v>
      </c>
    </row>
    <row r="7344" spans="40:45" x14ac:dyDescent="0.25">
      <c r="AN7344" s="106" t="s">
        <v>1292</v>
      </c>
      <c r="AO7344" s="106"/>
      <c r="AP7344" s="106"/>
      <c r="AQ7344" s="106" t="s">
        <v>1030</v>
      </c>
      <c r="AR7344" s="106" t="s">
        <v>1020</v>
      </c>
      <c r="AS7344" s="106">
        <v>2747</v>
      </c>
    </row>
    <row r="7345" spans="40:45" x14ac:dyDescent="0.25">
      <c r="AN7345" s="106" t="s">
        <v>1292</v>
      </c>
      <c r="AO7345" s="106"/>
      <c r="AP7345" s="106"/>
      <c r="AQ7345" s="106" t="s">
        <v>1031</v>
      </c>
      <c r="AR7345" s="106" t="s">
        <v>1020</v>
      </c>
      <c r="AS7345" s="106">
        <v>629</v>
      </c>
    </row>
    <row r="7346" spans="40:45" x14ac:dyDescent="0.25">
      <c r="AN7346" s="106" t="s">
        <v>1292</v>
      </c>
      <c r="AO7346" s="106"/>
      <c r="AP7346" s="106"/>
      <c r="AQ7346" s="106" t="s">
        <v>1032</v>
      </c>
      <c r="AR7346" s="106" t="s">
        <v>1020</v>
      </c>
      <c r="AS7346" s="106">
        <v>686</v>
      </c>
    </row>
    <row r="7347" spans="40:45" x14ac:dyDescent="0.25">
      <c r="AN7347" s="106" t="s">
        <v>1292</v>
      </c>
      <c r="AO7347" s="106"/>
      <c r="AP7347" s="106"/>
      <c r="AQ7347" s="106" t="s">
        <v>1033</v>
      </c>
      <c r="AR7347" s="106" t="s">
        <v>1020</v>
      </c>
      <c r="AS7347" s="106">
        <v>2631</v>
      </c>
    </row>
    <row r="7348" spans="40:45" x14ac:dyDescent="0.25">
      <c r="AN7348" s="106" t="s">
        <v>1292</v>
      </c>
      <c r="AO7348" s="106"/>
      <c r="AP7348" s="106"/>
      <c r="AQ7348" s="106" t="s">
        <v>1034</v>
      </c>
      <c r="AR7348" s="106" t="s">
        <v>1020</v>
      </c>
      <c r="AS7348" s="106">
        <v>790</v>
      </c>
    </row>
    <row r="7349" spans="40:45" x14ac:dyDescent="0.25">
      <c r="AN7349" s="106" t="s">
        <v>1292</v>
      </c>
      <c r="AO7349" s="106"/>
      <c r="AP7349" s="106"/>
      <c r="AQ7349" s="106" t="s">
        <v>1035</v>
      </c>
      <c r="AR7349" s="106" t="s">
        <v>1020</v>
      </c>
      <c r="AS7349" s="106">
        <v>2119</v>
      </c>
    </row>
    <row r="7350" spans="40:45" x14ac:dyDescent="0.25">
      <c r="AN7350" s="106" t="s">
        <v>1292</v>
      </c>
      <c r="AO7350" s="106"/>
      <c r="AP7350" s="106"/>
      <c r="AQ7350" s="106" t="s">
        <v>1036</v>
      </c>
      <c r="AR7350" s="106" t="s">
        <v>1020</v>
      </c>
      <c r="AS7350" s="106">
        <v>592</v>
      </c>
    </row>
    <row r="7351" spans="40:45" x14ac:dyDescent="0.25">
      <c r="AN7351" s="106" t="s">
        <v>1292</v>
      </c>
      <c r="AO7351" s="106"/>
      <c r="AP7351" s="106"/>
      <c r="AQ7351" s="106" t="s">
        <v>1037</v>
      </c>
      <c r="AR7351" s="106" t="s">
        <v>1020</v>
      </c>
      <c r="AS7351" s="106">
        <v>1194</v>
      </c>
    </row>
    <row r="7352" spans="40:45" x14ac:dyDescent="0.25">
      <c r="AN7352" s="106" t="s">
        <v>1292</v>
      </c>
      <c r="AO7352" s="106"/>
      <c r="AP7352" s="106"/>
      <c r="AQ7352" s="106" t="s">
        <v>1038</v>
      </c>
      <c r="AR7352" s="106" t="s">
        <v>1020</v>
      </c>
      <c r="AS7352" s="106">
        <v>993</v>
      </c>
    </row>
    <row r="7353" spans="40:45" x14ac:dyDescent="0.25">
      <c r="AN7353" s="106" t="s">
        <v>1292</v>
      </c>
      <c r="AO7353" s="106"/>
      <c r="AP7353" s="106"/>
      <c r="AQ7353" s="106" t="s">
        <v>3</v>
      </c>
      <c r="AR7353" s="106" t="s">
        <v>1020</v>
      </c>
      <c r="AS7353" s="106">
        <v>12382</v>
      </c>
    </row>
    <row r="7354" spans="40:45" x14ac:dyDescent="0.25">
      <c r="AN7354" s="106" t="s">
        <v>1293</v>
      </c>
      <c r="AO7354" s="106"/>
      <c r="AP7354" s="106"/>
      <c r="AQ7354" s="106" t="s">
        <v>1030</v>
      </c>
      <c r="AR7354" s="106" t="s">
        <v>1020</v>
      </c>
      <c r="AS7354" s="106">
        <v>596</v>
      </c>
    </row>
    <row r="7355" spans="40:45" x14ac:dyDescent="0.25">
      <c r="AN7355" s="106" t="s">
        <v>1293</v>
      </c>
      <c r="AO7355" s="106"/>
      <c r="AP7355" s="106"/>
      <c r="AQ7355" s="106" t="s">
        <v>1031</v>
      </c>
      <c r="AR7355" s="106" t="s">
        <v>1020</v>
      </c>
      <c r="AS7355" s="106">
        <v>880</v>
      </c>
    </row>
    <row r="7356" spans="40:45" x14ac:dyDescent="0.25">
      <c r="AN7356" s="106" t="s">
        <v>1293</v>
      </c>
      <c r="AO7356" s="106"/>
      <c r="AP7356" s="106"/>
      <c r="AQ7356" s="106" t="s">
        <v>1032</v>
      </c>
      <c r="AR7356" s="106" t="s">
        <v>1020</v>
      </c>
      <c r="AS7356" s="106">
        <v>11</v>
      </c>
    </row>
    <row r="7357" spans="40:45" x14ac:dyDescent="0.25">
      <c r="AN7357" s="106" t="s">
        <v>1293</v>
      </c>
      <c r="AO7357" s="106"/>
      <c r="AP7357" s="106"/>
      <c r="AQ7357" s="106" t="s">
        <v>1033</v>
      </c>
      <c r="AR7357" s="106" t="s">
        <v>1020</v>
      </c>
      <c r="AS7357" s="106">
        <v>504</v>
      </c>
    </row>
    <row r="7358" spans="40:45" x14ac:dyDescent="0.25">
      <c r="AN7358" s="106" t="s">
        <v>1293</v>
      </c>
      <c r="AO7358" s="106"/>
      <c r="AP7358" s="106"/>
      <c r="AQ7358" s="106" t="s">
        <v>1034</v>
      </c>
      <c r="AR7358" s="106" t="s">
        <v>1020</v>
      </c>
      <c r="AS7358" s="106">
        <v>2266</v>
      </c>
    </row>
    <row r="7359" spans="40:45" x14ac:dyDescent="0.25">
      <c r="AN7359" s="106" t="s">
        <v>1293</v>
      </c>
      <c r="AO7359" s="106"/>
      <c r="AP7359" s="106"/>
      <c r="AQ7359" s="106" t="s">
        <v>1035</v>
      </c>
      <c r="AR7359" s="106" t="s">
        <v>1020</v>
      </c>
      <c r="AS7359" s="106">
        <v>178</v>
      </c>
    </row>
    <row r="7360" spans="40:45" x14ac:dyDescent="0.25">
      <c r="AN7360" s="106" t="s">
        <v>1293</v>
      </c>
      <c r="AO7360" s="106"/>
      <c r="AP7360" s="106"/>
      <c r="AQ7360" s="106" t="s">
        <v>1036</v>
      </c>
      <c r="AR7360" s="106" t="s">
        <v>1020</v>
      </c>
      <c r="AS7360" s="106">
        <v>138</v>
      </c>
    </row>
    <row r="7361" spans="40:45" x14ac:dyDescent="0.25">
      <c r="AN7361" s="106" t="s">
        <v>1293</v>
      </c>
      <c r="AO7361" s="106"/>
      <c r="AP7361" s="106"/>
      <c r="AQ7361" s="106" t="s">
        <v>1037</v>
      </c>
      <c r="AR7361" s="106" t="s">
        <v>1020</v>
      </c>
      <c r="AS7361" s="106">
        <v>137</v>
      </c>
    </row>
    <row r="7362" spans="40:45" x14ac:dyDescent="0.25">
      <c r="AN7362" s="106" t="s">
        <v>1293</v>
      </c>
      <c r="AO7362" s="106"/>
      <c r="AP7362" s="106"/>
      <c r="AQ7362" s="106" t="s">
        <v>1038</v>
      </c>
      <c r="AR7362" s="106" t="s">
        <v>1020</v>
      </c>
      <c r="AS7362" s="106">
        <v>18</v>
      </c>
    </row>
    <row r="7363" spans="40:45" x14ac:dyDescent="0.25">
      <c r="AN7363" s="106" t="s">
        <v>1293</v>
      </c>
      <c r="AO7363" s="106"/>
      <c r="AP7363" s="106"/>
      <c r="AQ7363" s="106" t="s">
        <v>3</v>
      </c>
      <c r="AR7363" s="106" t="s">
        <v>1020</v>
      </c>
      <c r="AS7363" s="106">
        <v>4727</v>
      </c>
    </row>
    <row r="7364" spans="40:45" x14ac:dyDescent="0.25">
      <c r="AN7364" s="106" t="s">
        <v>1294</v>
      </c>
      <c r="AO7364" s="106"/>
      <c r="AP7364" s="106"/>
      <c r="AQ7364" s="106" t="s">
        <v>1030</v>
      </c>
      <c r="AR7364" s="106" t="s">
        <v>1020</v>
      </c>
      <c r="AS7364" s="106">
        <v>373</v>
      </c>
    </row>
    <row r="7365" spans="40:45" x14ac:dyDescent="0.25">
      <c r="AN7365" s="106" t="s">
        <v>1294</v>
      </c>
      <c r="AO7365" s="106"/>
      <c r="AP7365" s="106"/>
      <c r="AQ7365" s="106" t="s">
        <v>1031</v>
      </c>
      <c r="AR7365" s="106" t="s">
        <v>1020</v>
      </c>
      <c r="AS7365" s="106">
        <v>101</v>
      </c>
    </row>
    <row r="7366" spans="40:45" x14ac:dyDescent="0.25">
      <c r="AN7366" s="106" t="s">
        <v>1294</v>
      </c>
      <c r="AO7366" s="106"/>
      <c r="AP7366" s="106"/>
      <c r="AQ7366" s="106" t="s">
        <v>1032</v>
      </c>
      <c r="AR7366" s="106" t="s">
        <v>1020</v>
      </c>
      <c r="AS7366" s="106">
        <v>172</v>
      </c>
    </row>
    <row r="7367" spans="40:45" x14ac:dyDescent="0.25">
      <c r="AN7367" s="106" t="s">
        <v>1294</v>
      </c>
      <c r="AO7367" s="106"/>
      <c r="AP7367" s="106"/>
      <c r="AQ7367" s="106" t="s">
        <v>1033</v>
      </c>
      <c r="AR7367" s="106" t="s">
        <v>1020</v>
      </c>
      <c r="AS7367" s="106">
        <v>101</v>
      </c>
    </row>
    <row r="7368" spans="40:45" x14ac:dyDescent="0.25">
      <c r="AN7368" s="106" t="s">
        <v>1294</v>
      </c>
      <c r="AO7368" s="106"/>
      <c r="AP7368" s="106"/>
      <c r="AQ7368" s="106" t="s">
        <v>1034</v>
      </c>
      <c r="AR7368" s="106" t="s">
        <v>1020</v>
      </c>
      <c r="AS7368" s="106">
        <v>37</v>
      </c>
    </row>
    <row r="7369" spans="40:45" x14ac:dyDescent="0.25">
      <c r="AN7369" s="106" t="s">
        <v>1294</v>
      </c>
      <c r="AO7369" s="106"/>
      <c r="AP7369" s="106"/>
      <c r="AQ7369" s="106" t="s">
        <v>1035</v>
      </c>
      <c r="AR7369" s="106" t="s">
        <v>1020</v>
      </c>
      <c r="AS7369" s="106">
        <v>59</v>
      </c>
    </row>
    <row r="7370" spans="40:45" x14ac:dyDescent="0.25">
      <c r="AN7370" s="106" t="s">
        <v>1294</v>
      </c>
      <c r="AO7370" s="106"/>
      <c r="AP7370" s="106"/>
      <c r="AQ7370" s="106" t="s">
        <v>1036</v>
      </c>
      <c r="AR7370" s="106" t="s">
        <v>1020</v>
      </c>
      <c r="AS7370" s="106">
        <v>12</v>
      </c>
    </row>
    <row r="7371" spans="40:45" x14ac:dyDescent="0.25">
      <c r="AN7371" s="106" t="s">
        <v>1294</v>
      </c>
      <c r="AO7371" s="106"/>
      <c r="AP7371" s="106"/>
      <c r="AQ7371" s="106" t="s">
        <v>1037</v>
      </c>
      <c r="AR7371" s="106" t="s">
        <v>1020</v>
      </c>
      <c r="AS7371" s="106">
        <v>68</v>
      </c>
    </row>
    <row r="7372" spans="40:45" x14ac:dyDescent="0.25">
      <c r="AN7372" s="106" t="s">
        <v>1294</v>
      </c>
      <c r="AO7372" s="106"/>
      <c r="AP7372" s="106"/>
      <c r="AQ7372" s="106" t="s">
        <v>1038</v>
      </c>
      <c r="AR7372" s="106" t="s">
        <v>1020</v>
      </c>
      <c r="AS7372" s="106">
        <v>22</v>
      </c>
    </row>
    <row r="7373" spans="40:45" x14ac:dyDescent="0.25">
      <c r="AN7373" s="106" t="s">
        <v>1294</v>
      </c>
      <c r="AO7373" s="106"/>
      <c r="AP7373" s="106"/>
      <c r="AQ7373" s="106" t="s">
        <v>3</v>
      </c>
      <c r="AR7373" s="106" t="s">
        <v>1020</v>
      </c>
      <c r="AS7373" s="106">
        <v>945</v>
      </c>
    </row>
    <row r="7374" spans="40:45" x14ac:dyDescent="0.25">
      <c r="AN7374" s="106" t="s">
        <v>1295</v>
      </c>
      <c r="AO7374" s="106"/>
      <c r="AP7374" s="106"/>
      <c r="AQ7374" s="106" t="s">
        <v>1030</v>
      </c>
      <c r="AR7374" s="106" t="s">
        <v>1020</v>
      </c>
      <c r="AS7374" s="106">
        <v>5419</v>
      </c>
    </row>
    <row r="7375" spans="40:45" x14ac:dyDescent="0.25">
      <c r="AN7375" s="106" t="s">
        <v>1295</v>
      </c>
      <c r="AO7375" s="106"/>
      <c r="AP7375" s="106"/>
      <c r="AQ7375" s="106" t="s">
        <v>1031</v>
      </c>
      <c r="AR7375" s="106" t="s">
        <v>1020</v>
      </c>
      <c r="AS7375" s="106">
        <v>1460</v>
      </c>
    </row>
    <row r="7376" spans="40:45" x14ac:dyDescent="0.25">
      <c r="AN7376" s="106" t="s">
        <v>1295</v>
      </c>
      <c r="AO7376" s="106"/>
      <c r="AP7376" s="106"/>
      <c r="AQ7376" s="106" t="s">
        <v>1032</v>
      </c>
      <c r="AR7376" s="106" t="s">
        <v>1020</v>
      </c>
      <c r="AS7376" s="106">
        <v>1118</v>
      </c>
    </row>
    <row r="7377" spans="40:45" x14ac:dyDescent="0.25">
      <c r="AN7377" s="106" t="s">
        <v>1295</v>
      </c>
      <c r="AO7377" s="106"/>
      <c r="AP7377" s="106"/>
      <c r="AQ7377" s="106" t="s">
        <v>1033</v>
      </c>
      <c r="AR7377" s="106" t="s">
        <v>1020</v>
      </c>
      <c r="AS7377" s="106">
        <v>1726</v>
      </c>
    </row>
    <row r="7378" spans="40:45" x14ac:dyDescent="0.25">
      <c r="AN7378" s="106" t="s">
        <v>1295</v>
      </c>
      <c r="AO7378" s="106"/>
      <c r="AP7378" s="106"/>
      <c r="AQ7378" s="106" t="s">
        <v>1034</v>
      </c>
      <c r="AR7378" s="106" t="s">
        <v>1020</v>
      </c>
      <c r="AS7378" s="106">
        <v>1338</v>
      </c>
    </row>
    <row r="7379" spans="40:45" x14ac:dyDescent="0.25">
      <c r="AN7379" s="106" t="s">
        <v>1295</v>
      </c>
      <c r="AO7379" s="106"/>
      <c r="AP7379" s="106"/>
      <c r="AQ7379" s="106" t="s">
        <v>1035</v>
      </c>
      <c r="AR7379" s="106" t="s">
        <v>1020</v>
      </c>
      <c r="AS7379" s="106">
        <v>1024</v>
      </c>
    </row>
    <row r="7380" spans="40:45" x14ac:dyDescent="0.25">
      <c r="AN7380" s="106" t="s">
        <v>1295</v>
      </c>
      <c r="AO7380" s="106"/>
      <c r="AP7380" s="106"/>
      <c r="AQ7380" s="106" t="s">
        <v>1036</v>
      </c>
      <c r="AR7380" s="106" t="s">
        <v>1020</v>
      </c>
      <c r="AS7380" s="106">
        <v>314</v>
      </c>
    </row>
    <row r="7381" spans="40:45" x14ac:dyDescent="0.25">
      <c r="AN7381" s="106" t="s">
        <v>1295</v>
      </c>
      <c r="AO7381" s="106"/>
      <c r="AP7381" s="106"/>
      <c r="AQ7381" s="106" t="s">
        <v>1037</v>
      </c>
      <c r="AR7381" s="106" t="s">
        <v>1020</v>
      </c>
      <c r="AS7381" s="106">
        <v>1245</v>
      </c>
    </row>
    <row r="7382" spans="40:45" x14ac:dyDescent="0.25">
      <c r="AN7382" s="106" t="s">
        <v>1295</v>
      </c>
      <c r="AO7382" s="106"/>
      <c r="AP7382" s="106"/>
      <c r="AQ7382" s="106" t="s">
        <v>1038</v>
      </c>
      <c r="AR7382" s="106" t="s">
        <v>1020</v>
      </c>
      <c r="AS7382" s="106">
        <v>1864</v>
      </c>
    </row>
    <row r="7383" spans="40:45" x14ac:dyDescent="0.25">
      <c r="AN7383" s="106" t="s">
        <v>1295</v>
      </c>
      <c r="AO7383" s="106"/>
      <c r="AP7383" s="106"/>
      <c r="AQ7383" s="106" t="s">
        <v>3</v>
      </c>
      <c r="AR7383" s="106" t="s">
        <v>1020</v>
      </c>
      <c r="AS7383" s="106">
        <v>15506</v>
      </c>
    </row>
    <row r="7384" spans="40:45" x14ac:dyDescent="0.25">
      <c r="AN7384" s="106" t="s">
        <v>1296</v>
      </c>
      <c r="AO7384" s="106"/>
      <c r="AP7384" s="106"/>
      <c r="AQ7384" s="106" t="s">
        <v>1030</v>
      </c>
      <c r="AR7384" s="106" t="s">
        <v>1020</v>
      </c>
      <c r="AS7384" s="106">
        <v>3085</v>
      </c>
    </row>
    <row r="7385" spans="40:45" x14ac:dyDescent="0.25">
      <c r="AN7385" s="106" t="s">
        <v>1296</v>
      </c>
      <c r="AO7385" s="106"/>
      <c r="AP7385" s="106"/>
      <c r="AQ7385" s="106" t="s">
        <v>1031</v>
      </c>
      <c r="AR7385" s="106" t="s">
        <v>1020</v>
      </c>
      <c r="AS7385" s="106">
        <v>39</v>
      </c>
    </row>
    <row r="7386" spans="40:45" x14ac:dyDescent="0.25">
      <c r="AN7386" s="106" t="s">
        <v>1296</v>
      </c>
      <c r="AO7386" s="106"/>
      <c r="AP7386" s="106"/>
      <c r="AQ7386" s="106" t="s">
        <v>1032</v>
      </c>
      <c r="AR7386" s="106" t="s">
        <v>1020</v>
      </c>
      <c r="AS7386" s="106">
        <v>249</v>
      </c>
    </row>
    <row r="7387" spans="40:45" x14ac:dyDescent="0.25">
      <c r="AN7387" s="106" t="s">
        <v>1296</v>
      </c>
      <c r="AO7387" s="106"/>
      <c r="AP7387" s="106"/>
      <c r="AQ7387" s="106" t="s">
        <v>1033</v>
      </c>
      <c r="AR7387" s="106" t="s">
        <v>1020</v>
      </c>
      <c r="AS7387" s="106">
        <v>2926</v>
      </c>
    </row>
    <row r="7388" spans="40:45" x14ac:dyDescent="0.25">
      <c r="AN7388" s="106" t="s">
        <v>1296</v>
      </c>
      <c r="AO7388" s="106"/>
      <c r="AP7388" s="106"/>
      <c r="AQ7388" s="106" t="s">
        <v>1034</v>
      </c>
      <c r="AR7388" s="106" t="s">
        <v>1020</v>
      </c>
      <c r="AS7388" s="106">
        <v>1006</v>
      </c>
    </row>
    <row r="7389" spans="40:45" x14ac:dyDescent="0.25">
      <c r="AN7389" s="106" t="s">
        <v>1296</v>
      </c>
      <c r="AO7389" s="106"/>
      <c r="AP7389" s="106"/>
      <c r="AQ7389" s="106" t="s">
        <v>1035</v>
      </c>
      <c r="AR7389" s="106" t="s">
        <v>1020</v>
      </c>
      <c r="AS7389" s="106">
        <v>275</v>
      </c>
    </row>
    <row r="7390" spans="40:45" x14ac:dyDescent="0.25">
      <c r="AN7390" s="106" t="s">
        <v>1296</v>
      </c>
      <c r="AO7390" s="106"/>
      <c r="AP7390" s="106"/>
      <c r="AQ7390" s="106" t="s">
        <v>1036</v>
      </c>
      <c r="AR7390" s="106" t="s">
        <v>1020</v>
      </c>
      <c r="AS7390" s="106">
        <v>154</v>
      </c>
    </row>
    <row r="7391" spans="40:45" x14ac:dyDescent="0.25">
      <c r="AN7391" s="106" t="s">
        <v>1296</v>
      </c>
      <c r="AO7391" s="106"/>
      <c r="AP7391" s="106"/>
      <c r="AQ7391" s="106" t="s">
        <v>1037</v>
      </c>
      <c r="AR7391" s="106" t="s">
        <v>1020</v>
      </c>
      <c r="AS7391" s="106">
        <v>536</v>
      </c>
    </row>
    <row r="7392" spans="40:45" x14ac:dyDescent="0.25">
      <c r="AN7392" s="106" t="s">
        <v>1296</v>
      </c>
      <c r="AO7392" s="106"/>
      <c r="AP7392" s="106"/>
      <c r="AQ7392" s="106" t="s">
        <v>1038</v>
      </c>
      <c r="AR7392" s="106" t="s">
        <v>1020</v>
      </c>
      <c r="AS7392" s="106">
        <v>664</v>
      </c>
    </row>
    <row r="7393" spans="40:45" x14ac:dyDescent="0.25">
      <c r="AN7393" s="106" t="s">
        <v>1296</v>
      </c>
      <c r="AO7393" s="106"/>
      <c r="AP7393" s="106"/>
      <c r="AQ7393" s="106" t="s">
        <v>3</v>
      </c>
      <c r="AR7393" s="106" t="s">
        <v>1020</v>
      </c>
      <c r="AS7393" s="106">
        <v>8934</v>
      </c>
    </row>
    <row r="7394" spans="40:45" x14ac:dyDescent="0.25">
      <c r="AN7394" s="106" t="s">
        <v>1297</v>
      </c>
      <c r="AO7394" s="106"/>
      <c r="AP7394" s="106"/>
      <c r="AQ7394" s="106" t="s">
        <v>1030</v>
      </c>
      <c r="AR7394" s="106" t="s">
        <v>1087</v>
      </c>
      <c r="AS7394" s="106">
        <v>61622</v>
      </c>
    </row>
    <row r="7395" spans="40:45" x14ac:dyDescent="0.25">
      <c r="AN7395" s="106" t="s">
        <v>1297</v>
      </c>
      <c r="AO7395" s="106"/>
      <c r="AP7395" s="106"/>
      <c r="AQ7395" s="106" t="s">
        <v>1031</v>
      </c>
      <c r="AR7395" s="106" t="s">
        <v>1087</v>
      </c>
      <c r="AS7395" s="106">
        <v>83074</v>
      </c>
    </row>
    <row r="7396" spans="40:45" x14ac:dyDescent="0.25">
      <c r="AN7396" s="106" t="s">
        <v>1297</v>
      </c>
      <c r="AO7396" s="106"/>
      <c r="AP7396" s="106"/>
      <c r="AQ7396" s="106" t="s">
        <v>1032</v>
      </c>
      <c r="AR7396" s="106" t="s">
        <v>1087</v>
      </c>
      <c r="AS7396" s="106">
        <v>82942</v>
      </c>
    </row>
    <row r="7397" spans="40:45" x14ac:dyDescent="0.25">
      <c r="AN7397" s="106" t="s">
        <v>1297</v>
      </c>
      <c r="AO7397" s="106"/>
      <c r="AP7397" s="106"/>
      <c r="AQ7397" s="106" t="s">
        <v>1033</v>
      </c>
      <c r="AR7397" s="106" t="s">
        <v>1087</v>
      </c>
      <c r="AS7397" s="106">
        <v>412997</v>
      </c>
    </row>
    <row r="7398" spans="40:45" x14ac:dyDescent="0.25">
      <c r="AN7398" s="106" t="s">
        <v>1297</v>
      </c>
      <c r="AO7398" s="106"/>
      <c r="AP7398" s="106"/>
      <c r="AQ7398" s="106" t="s">
        <v>1034</v>
      </c>
      <c r="AR7398" s="106" t="s">
        <v>1087</v>
      </c>
      <c r="AS7398" s="106">
        <v>774106</v>
      </c>
    </row>
    <row r="7399" spans="40:45" x14ac:dyDescent="0.25">
      <c r="AN7399" s="106" t="s">
        <v>1297</v>
      </c>
      <c r="AO7399" s="106"/>
      <c r="AP7399" s="106"/>
      <c r="AQ7399" s="106" t="s">
        <v>1035</v>
      </c>
      <c r="AR7399" s="106" t="s">
        <v>1087</v>
      </c>
      <c r="AS7399" s="106">
        <v>64016</v>
      </c>
    </row>
    <row r="7400" spans="40:45" x14ac:dyDescent="0.25">
      <c r="AN7400" s="106" t="s">
        <v>1297</v>
      </c>
      <c r="AO7400" s="106"/>
      <c r="AP7400" s="106"/>
      <c r="AQ7400" s="106" t="s">
        <v>1036</v>
      </c>
      <c r="AR7400" s="106" t="s">
        <v>1087</v>
      </c>
      <c r="AS7400" s="106">
        <v>41128</v>
      </c>
    </row>
    <row r="7401" spans="40:45" x14ac:dyDescent="0.25">
      <c r="AN7401" s="106" t="s">
        <v>1297</v>
      </c>
      <c r="AO7401" s="106"/>
      <c r="AP7401" s="106"/>
      <c r="AQ7401" s="106" t="s">
        <v>1037</v>
      </c>
      <c r="AR7401" s="106" t="s">
        <v>1087</v>
      </c>
      <c r="AS7401" s="106">
        <v>470231</v>
      </c>
    </row>
    <row r="7402" spans="40:45" x14ac:dyDescent="0.25">
      <c r="AN7402" s="106" t="s">
        <v>1297</v>
      </c>
      <c r="AO7402" s="106"/>
      <c r="AP7402" s="106"/>
      <c r="AQ7402" s="106" t="s">
        <v>1038</v>
      </c>
      <c r="AR7402" s="106" t="s">
        <v>1087</v>
      </c>
      <c r="AS7402" s="106">
        <v>202669</v>
      </c>
    </row>
    <row r="7403" spans="40:45" x14ac:dyDescent="0.25">
      <c r="AN7403" s="106" t="s">
        <v>1297</v>
      </c>
      <c r="AO7403" s="106"/>
      <c r="AP7403" s="106"/>
      <c r="AQ7403" s="106" t="s">
        <v>3</v>
      </c>
      <c r="AR7403" s="106" t="s">
        <v>1087</v>
      </c>
      <c r="AS7403" s="106">
        <v>2192784</v>
      </c>
    </row>
    <row r="7404" spans="40:45" x14ac:dyDescent="0.25">
      <c r="AN7404" s="106" t="s">
        <v>1298</v>
      </c>
      <c r="AO7404" s="106" t="s">
        <v>1299</v>
      </c>
      <c r="AP7404" s="106"/>
      <c r="AQ7404" s="106" t="s">
        <v>1030</v>
      </c>
      <c r="AR7404" s="106" t="s">
        <v>1235</v>
      </c>
      <c r="AS7404" s="106">
        <v>995972</v>
      </c>
    </row>
    <row r="7405" spans="40:45" x14ac:dyDescent="0.25">
      <c r="AN7405" s="106" t="s">
        <v>1298</v>
      </c>
      <c r="AO7405" s="106" t="s">
        <v>1299</v>
      </c>
      <c r="AP7405" s="106"/>
      <c r="AQ7405" s="106" t="s">
        <v>1031</v>
      </c>
      <c r="AR7405" s="106" t="s">
        <v>1235</v>
      </c>
      <c r="AS7405" s="106">
        <v>2</v>
      </c>
    </row>
    <row r="7406" spans="40:45" x14ac:dyDescent="0.25">
      <c r="AN7406" s="106" t="s">
        <v>1298</v>
      </c>
      <c r="AO7406" s="106" t="s">
        <v>1299</v>
      </c>
      <c r="AP7406" s="106"/>
      <c r="AQ7406" s="106" t="s">
        <v>1032</v>
      </c>
      <c r="AR7406" s="106" t="s">
        <v>1235</v>
      </c>
      <c r="AS7406" s="106">
        <v>2</v>
      </c>
    </row>
    <row r="7407" spans="40:45" x14ac:dyDescent="0.25">
      <c r="AN7407" s="106" t="s">
        <v>1298</v>
      </c>
      <c r="AO7407" s="106" t="s">
        <v>1299</v>
      </c>
      <c r="AP7407" s="106"/>
      <c r="AQ7407" s="106" t="s">
        <v>1033</v>
      </c>
      <c r="AR7407" s="106" t="s">
        <v>1235</v>
      </c>
      <c r="AS7407" s="106">
        <v>34</v>
      </c>
    </row>
    <row r="7408" spans="40:45" x14ac:dyDescent="0.25">
      <c r="AN7408" s="106" t="s">
        <v>1298</v>
      </c>
      <c r="AO7408" s="106" t="s">
        <v>1299</v>
      </c>
      <c r="AP7408" s="106"/>
      <c r="AQ7408" s="106" t="s">
        <v>1034</v>
      </c>
      <c r="AR7408" s="106" t="s">
        <v>1235</v>
      </c>
      <c r="AS7408" s="106">
        <v>689410</v>
      </c>
    </row>
    <row r="7409" spans="40:45" x14ac:dyDescent="0.25">
      <c r="AN7409" s="106" t="s">
        <v>1298</v>
      </c>
      <c r="AO7409" s="106" t="s">
        <v>1299</v>
      </c>
      <c r="AP7409" s="106"/>
      <c r="AQ7409" s="106" t="s">
        <v>1035</v>
      </c>
      <c r="AR7409" s="106" t="s">
        <v>1235</v>
      </c>
      <c r="AS7409" s="106">
        <v>3231859</v>
      </c>
    </row>
    <row r="7410" spans="40:45" x14ac:dyDescent="0.25">
      <c r="AN7410" s="106" t="s">
        <v>1298</v>
      </c>
      <c r="AO7410" s="106" t="s">
        <v>1299</v>
      </c>
      <c r="AP7410" s="106"/>
      <c r="AQ7410" s="106" t="s">
        <v>1036</v>
      </c>
      <c r="AR7410" s="106" t="s">
        <v>1235</v>
      </c>
      <c r="AS7410" s="106">
        <v>1980745</v>
      </c>
    </row>
    <row r="7411" spans="40:45" x14ac:dyDescent="0.25">
      <c r="AN7411" s="106" t="s">
        <v>1298</v>
      </c>
      <c r="AO7411" s="106" t="s">
        <v>1299</v>
      </c>
      <c r="AP7411" s="106"/>
      <c r="AQ7411" s="106" t="s">
        <v>1037</v>
      </c>
      <c r="AR7411" s="106" t="s">
        <v>1235</v>
      </c>
      <c r="AS7411" s="106">
        <v>1626620</v>
      </c>
    </row>
    <row r="7412" spans="40:45" x14ac:dyDescent="0.25">
      <c r="AN7412" s="106" t="s">
        <v>1298</v>
      </c>
      <c r="AO7412" s="106" t="s">
        <v>1299</v>
      </c>
      <c r="AP7412" s="106"/>
      <c r="AQ7412" s="106" t="s">
        <v>1038</v>
      </c>
      <c r="AR7412" s="106" t="s">
        <v>1235</v>
      </c>
      <c r="AS7412" s="106">
        <v>45043</v>
      </c>
    </row>
    <row r="7413" spans="40:45" x14ac:dyDescent="0.25">
      <c r="AN7413" s="106" t="s">
        <v>1298</v>
      </c>
      <c r="AO7413" s="106"/>
      <c r="AP7413" s="106"/>
      <c r="AQ7413" s="106" t="s">
        <v>3</v>
      </c>
      <c r="AR7413" s="106" t="s">
        <v>1235</v>
      </c>
      <c r="AS7413" s="106">
        <v>8569688</v>
      </c>
    </row>
    <row r="7414" spans="40:45" x14ac:dyDescent="0.25">
      <c r="AN7414" s="106" t="s">
        <v>1300</v>
      </c>
      <c r="AO7414" s="106"/>
      <c r="AP7414" s="106"/>
      <c r="AQ7414" s="106" t="s">
        <v>1030</v>
      </c>
      <c r="AR7414" s="106" t="s">
        <v>1020</v>
      </c>
      <c r="AS7414" s="106">
        <v>13177877</v>
      </c>
    </row>
    <row r="7415" spans="40:45" x14ac:dyDescent="0.25">
      <c r="AN7415" s="106" t="s">
        <v>1300</v>
      </c>
      <c r="AO7415" s="106"/>
      <c r="AP7415" s="106"/>
      <c r="AQ7415" s="106" t="s">
        <v>1031</v>
      </c>
      <c r="AR7415" s="106" t="s">
        <v>1020</v>
      </c>
      <c r="AS7415" s="106">
        <v>1259463</v>
      </c>
    </row>
    <row r="7416" spans="40:45" x14ac:dyDescent="0.25">
      <c r="AN7416" s="106" t="s">
        <v>1300</v>
      </c>
      <c r="AO7416" s="106"/>
      <c r="AP7416" s="106"/>
      <c r="AQ7416" s="106" t="s">
        <v>1033</v>
      </c>
      <c r="AR7416" s="106" t="s">
        <v>1020</v>
      </c>
      <c r="AS7416" s="106">
        <v>6480257</v>
      </c>
    </row>
    <row r="7417" spans="40:45" x14ac:dyDescent="0.25">
      <c r="AN7417" s="106" t="s">
        <v>1300</v>
      </c>
      <c r="AO7417" s="106"/>
      <c r="AP7417" s="106"/>
      <c r="AQ7417" s="106" t="s">
        <v>1034</v>
      </c>
      <c r="AR7417" s="106" t="s">
        <v>1020</v>
      </c>
      <c r="AS7417" s="106">
        <v>2501977</v>
      </c>
    </row>
    <row r="7418" spans="40:45" x14ac:dyDescent="0.25">
      <c r="AN7418" s="106" t="s">
        <v>1300</v>
      </c>
      <c r="AO7418" s="106"/>
      <c r="AP7418" s="106"/>
      <c r="AQ7418" s="106" t="s">
        <v>1035</v>
      </c>
      <c r="AR7418" s="106" t="s">
        <v>1020</v>
      </c>
      <c r="AS7418" s="106">
        <v>13642271</v>
      </c>
    </row>
    <row r="7419" spans="40:45" x14ac:dyDescent="0.25">
      <c r="AN7419" s="106" t="s">
        <v>1300</v>
      </c>
      <c r="AO7419" s="106"/>
      <c r="AP7419" s="106"/>
      <c r="AQ7419" s="106" t="s">
        <v>1036</v>
      </c>
      <c r="AR7419" s="106" t="s">
        <v>1020</v>
      </c>
      <c r="AS7419" s="106">
        <v>8888481</v>
      </c>
    </row>
    <row r="7420" spans="40:45" x14ac:dyDescent="0.25">
      <c r="AN7420" s="106" t="s">
        <v>1300</v>
      </c>
      <c r="AO7420" s="106"/>
      <c r="AP7420" s="106"/>
      <c r="AQ7420" s="106" t="s">
        <v>1037</v>
      </c>
      <c r="AR7420" s="106" t="s">
        <v>1020</v>
      </c>
      <c r="AS7420" s="106">
        <v>8343802</v>
      </c>
    </row>
    <row r="7421" spans="40:45" x14ac:dyDescent="0.25">
      <c r="AN7421" s="106" t="s">
        <v>1300</v>
      </c>
      <c r="AO7421" s="106"/>
      <c r="AP7421" s="106"/>
      <c r="AQ7421" s="106" t="s">
        <v>1038</v>
      </c>
      <c r="AR7421" s="106" t="s">
        <v>1020</v>
      </c>
      <c r="AS7421" s="106">
        <v>1106715</v>
      </c>
    </row>
    <row r="7422" spans="40:45" x14ac:dyDescent="0.25">
      <c r="AN7422" s="106" t="s">
        <v>1300</v>
      </c>
      <c r="AO7422" s="106"/>
      <c r="AP7422" s="106"/>
      <c r="AQ7422" s="106" t="s">
        <v>3</v>
      </c>
      <c r="AR7422" s="106" t="s">
        <v>1020</v>
      </c>
      <c r="AS7422" s="106">
        <v>55400842</v>
      </c>
    </row>
    <row r="7423" spans="40:45" x14ac:dyDescent="0.25">
      <c r="AN7423" s="106" t="s">
        <v>1301</v>
      </c>
      <c r="AO7423" s="106"/>
      <c r="AP7423" s="106"/>
      <c r="AQ7423" s="106" t="s">
        <v>1030</v>
      </c>
      <c r="AR7423" s="106" t="s">
        <v>1020</v>
      </c>
      <c r="AS7423" s="106">
        <v>2782</v>
      </c>
    </row>
    <row r="7424" spans="40:45" x14ac:dyDescent="0.25">
      <c r="AN7424" s="106" t="s">
        <v>1301</v>
      </c>
      <c r="AO7424" s="106"/>
      <c r="AP7424" s="106"/>
      <c r="AQ7424" s="106" t="s">
        <v>1031</v>
      </c>
      <c r="AR7424" s="106" t="s">
        <v>1020</v>
      </c>
      <c r="AS7424" s="106">
        <v>1235</v>
      </c>
    </row>
    <row r="7425" spans="40:45" x14ac:dyDescent="0.25">
      <c r="AN7425" s="106" t="s">
        <v>1301</v>
      </c>
      <c r="AO7425" s="106"/>
      <c r="AP7425" s="106"/>
      <c r="AQ7425" s="106" t="s">
        <v>1032</v>
      </c>
      <c r="AR7425" s="106" t="s">
        <v>1020</v>
      </c>
      <c r="AS7425" s="106">
        <v>1395</v>
      </c>
    </row>
    <row r="7426" spans="40:45" x14ac:dyDescent="0.25">
      <c r="AN7426" s="106" t="s">
        <v>1301</v>
      </c>
      <c r="AO7426" s="106"/>
      <c r="AP7426" s="106"/>
      <c r="AQ7426" s="106" t="s">
        <v>1033</v>
      </c>
      <c r="AR7426" s="106" t="s">
        <v>1020</v>
      </c>
      <c r="AS7426" s="106">
        <v>5100</v>
      </c>
    </row>
    <row r="7427" spans="40:45" x14ac:dyDescent="0.25">
      <c r="AN7427" s="106" t="s">
        <v>1301</v>
      </c>
      <c r="AO7427" s="106"/>
      <c r="AP7427" s="106"/>
      <c r="AQ7427" s="106" t="s">
        <v>1034</v>
      </c>
      <c r="AR7427" s="106" t="s">
        <v>1020</v>
      </c>
      <c r="AS7427" s="106">
        <v>2038</v>
      </c>
    </row>
    <row r="7428" spans="40:45" x14ac:dyDescent="0.25">
      <c r="AN7428" s="106" t="s">
        <v>1301</v>
      </c>
      <c r="AO7428" s="106"/>
      <c r="AP7428" s="106"/>
      <c r="AQ7428" s="106" t="s">
        <v>1035</v>
      </c>
      <c r="AR7428" s="106" t="s">
        <v>1020</v>
      </c>
      <c r="AS7428" s="106">
        <v>1668</v>
      </c>
    </row>
    <row r="7429" spans="40:45" x14ac:dyDescent="0.25">
      <c r="AN7429" s="106" t="s">
        <v>1301</v>
      </c>
      <c r="AO7429" s="106"/>
      <c r="AP7429" s="106"/>
      <c r="AQ7429" s="106" t="s">
        <v>1036</v>
      </c>
      <c r="AR7429" s="106" t="s">
        <v>1020</v>
      </c>
      <c r="AS7429" s="106">
        <v>605</v>
      </c>
    </row>
    <row r="7430" spans="40:45" x14ac:dyDescent="0.25">
      <c r="AN7430" s="106" t="s">
        <v>1301</v>
      </c>
      <c r="AO7430" s="106"/>
      <c r="AP7430" s="106"/>
      <c r="AQ7430" s="106" t="s">
        <v>1037</v>
      </c>
      <c r="AR7430" s="106" t="s">
        <v>1020</v>
      </c>
      <c r="AS7430" s="106">
        <v>1035</v>
      </c>
    </row>
    <row r="7431" spans="40:45" x14ac:dyDescent="0.25">
      <c r="AN7431" s="106" t="s">
        <v>1301</v>
      </c>
      <c r="AO7431" s="106"/>
      <c r="AP7431" s="106"/>
      <c r="AQ7431" s="106" t="s">
        <v>1038</v>
      </c>
      <c r="AR7431" s="106" t="s">
        <v>1020</v>
      </c>
      <c r="AS7431" s="106">
        <v>1141</v>
      </c>
    </row>
    <row r="7432" spans="40:45" x14ac:dyDescent="0.25">
      <c r="AN7432" s="106" t="s">
        <v>1301</v>
      </c>
      <c r="AO7432" s="106"/>
      <c r="AP7432" s="106"/>
      <c r="AQ7432" s="106" t="s">
        <v>3</v>
      </c>
      <c r="AR7432" s="106" t="s">
        <v>1020</v>
      </c>
      <c r="AS7432" s="106">
        <v>16998</v>
      </c>
    </row>
    <row r="7433" spans="40:45" x14ac:dyDescent="0.25">
      <c r="AN7433" s="106" t="s">
        <v>1302</v>
      </c>
      <c r="AO7433" s="106" t="s">
        <v>1303</v>
      </c>
      <c r="AP7433" s="106"/>
      <c r="AQ7433" s="106" t="s">
        <v>1030</v>
      </c>
      <c r="AR7433" s="106" t="s">
        <v>1020</v>
      </c>
      <c r="AS7433" s="106">
        <v>424</v>
      </c>
    </row>
    <row r="7434" spans="40:45" x14ac:dyDescent="0.25">
      <c r="AN7434" s="106" t="s">
        <v>1302</v>
      </c>
      <c r="AO7434" s="106" t="s">
        <v>1303</v>
      </c>
      <c r="AP7434" s="106"/>
      <c r="AQ7434" s="106" t="s">
        <v>1031</v>
      </c>
      <c r="AR7434" s="106" t="s">
        <v>1020</v>
      </c>
      <c r="AS7434" s="106">
        <v>676</v>
      </c>
    </row>
    <row r="7435" spans="40:45" x14ac:dyDescent="0.25">
      <c r="AN7435" s="106" t="s">
        <v>1302</v>
      </c>
      <c r="AO7435" s="106" t="s">
        <v>1303</v>
      </c>
      <c r="AP7435" s="106"/>
      <c r="AQ7435" s="106" t="s">
        <v>1032</v>
      </c>
      <c r="AR7435" s="106" t="s">
        <v>1020</v>
      </c>
      <c r="AS7435" s="106">
        <v>526</v>
      </c>
    </row>
    <row r="7436" spans="40:45" x14ac:dyDescent="0.25">
      <c r="AN7436" s="106" t="s">
        <v>1302</v>
      </c>
      <c r="AO7436" s="106" t="s">
        <v>1303</v>
      </c>
      <c r="AP7436" s="106"/>
      <c r="AQ7436" s="106" t="s">
        <v>1033</v>
      </c>
      <c r="AR7436" s="106" t="s">
        <v>1020</v>
      </c>
      <c r="AS7436" s="106">
        <v>1048</v>
      </c>
    </row>
    <row r="7437" spans="40:45" x14ac:dyDescent="0.25">
      <c r="AN7437" s="106" t="s">
        <v>1302</v>
      </c>
      <c r="AO7437" s="106" t="s">
        <v>1303</v>
      </c>
      <c r="AP7437" s="106"/>
      <c r="AQ7437" s="106" t="s">
        <v>1034</v>
      </c>
      <c r="AR7437" s="106" t="s">
        <v>1020</v>
      </c>
      <c r="AS7437" s="106">
        <v>327</v>
      </c>
    </row>
    <row r="7438" spans="40:45" x14ac:dyDescent="0.25">
      <c r="AN7438" s="106" t="s">
        <v>1302</v>
      </c>
      <c r="AO7438" s="106" t="s">
        <v>1303</v>
      </c>
      <c r="AP7438" s="106"/>
      <c r="AQ7438" s="106" t="s">
        <v>1035</v>
      </c>
      <c r="AR7438" s="106" t="s">
        <v>1020</v>
      </c>
      <c r="AS7438" s="106">
        <v>725</v>
      </c>
    </row>
    <row r="7439" spans="40:45" x14ac:dyDescent="0.25">
      <c r="AN7439" s="106" t="s">
        <v>1302</v>
      </c>
      <c r="AO7439" s="106" t="s">
        <v>1303</v>
      </c>
      <c r="AP7439" s="106"/>
      <c r="AQ7439" s="106" t="s">
        <v>1036</v>
      </c>
      <c r="AR7439" s="106" t="s">
        <v>1020</v>
      </c>
      <c r="AS7439" s="106">
        <v>115</v>
      </c>
    </row>
    <row r="7440" spans="40:45" x14ac:dyDescent="0.25">
      <c r="AN7440" s="106" t="s">
        <v>1302</v>
      </c>
      <c r="AO7440" s="106" t="s">
        <v>1303</v>
      </c>
      <c r="AP7440" s="106"/>
      <c r="AQ7440" s="106" t="s">
        <v>1037</v>
      </c>
      <c r="AR7440" s="106" t="s">
        <v>1020</v>
      </c>
      <c r="AS7440" s="106">
        <v>380</v>
      </c>
    </row>
    <row r="7441" spans="40:45" x14ac:dyDescent="0.25">
      <c r="AN7441" s="106" t="s">
        <v>1302</v>
      </c>
      <c r="AO7441" s="106" t="s">
        <v>1303</v>
      </c>
      <c r="AP7441" s="106"/>
      <c r="AQ7441" s="106" t="s">
        <v>1038</v>
      </c>
      <c r="AR7441" s="106" t="s">
        <v>1020</v>
      </c>
      <c r="AS7441" s="106">
        <v>357</v>
      </c>
    </row>
    <row r="7442" spans="40:45" x14ac:dyDescent="0.25">
      <c r="AN7442" s="106" t="s">
        <v>1302</v>
      </c>
      <c r="AO7442" s="106"/>
      <c r="AP7442" s="106"/>
      <c r="AQ7442" s="106" t="s">
        <v>3</v>
      </c>
      <c r="AR7442" s="106" t="s">
        <v>1020</v>
      </c>
      <c r="AS7442" s="106">
        <v>4578</v>
      </c>
    </row>
    <row r="7443" spans="40:45" x14ac:dyDescent="0.25">
      <c r="AN7443" s="106" t="s">
        <v>1302</v>
      </c>
      <c r="AO7443" s="106" t="s">
        <v>1304</v>
      </c>
      <c r="AP7443" s="106"/>
      <c r="AQ7443" s="106" t="s">
        <v>1030</v>
      </c>
      <c r="AR7443" s="106" t="s">
        <v>1020</v>
      </c>
      <c r="AS7443" s="106">
        <v>267</v>
      </c>
    </row>
    <row r="7444" spans="40:45" x14ac:dyDescent="0.25">
      <c r="AN7444" s="106" t="s">
        <v>1302</v>
      </c>
      <c r="AO7444" s="106" t="s">
        <v>1304</v>
      </c>
      <c r="AP7444" s="106"/>
      <c r="AQ7444" s="106" t="s">
        <v>1031</v>
      </c>
      <c r="AR7444" s="106" t="s">
        <v>1020</v>
      </c>
      <c r="AS7444" s="106">
        <v>169</v>
      </c>
    </row>
    <row r="7445" spans="40:45" x14ac:dyDescent="0.25">
      <c r="AN7445" s="106" t="s">
        <v>1302</v>
      </c>
      <c r="AO7445" s="106" t="s">
        <v>1304</v>
      </c>
      <c r="AP7445" s="106"/>
      <c r="AQ7445" s="106" t="s">
        <v>1032</v>
      </c>
      <c r="AR7445" s="106" t="s">
        <v>1020</v>
      </c>
      <c r="AS7445" s="106">
        <v>107</v>
      </c>
    </row>
    <row r="7446" spans="40:45" x14ac:dyDescent="0.25">
      <c r="AN7446" s="106" t="s">
        <v>1302</v>
      </c>
      <c r="AO7446" s="106" t="s">
        <v>1304</v>
      </c>
      <c r="AP7446" s="106"/>
      <c r="AQ7446" s="106" t="s">
        <v>1033</v>
      </c>
      <c r="AR7446" s="106" t="s">
        <v>1020</v>
      </c>
      <c r="AS7446" s="106">
        <v>397</v>
      </c>
    </row>
    <row r="7447" spans="40:45" x14ac:dyDescent="0.25">
      <c r="AN7447" s="106" t="s">
        <v>1302</v>
      </c>
      <c r="AO7447" s="106" t="s">
        <v>1304</v>
      </c>
      <c r="AP7447" s="106"/>
      <c r="AQ7447" s="106" t="s">
        <v>1034</v>
      </c>
      <c r="AR7447" s="106" t="s">
        <v>1020</v>
      </c>
      <c r="AS7447" s="106">
        <v>140</v>
      </c>
    </row>
    <row r="7448" spans="40:45" x14ac:dyDescent="0.25">
      <c r="AN7448" s="106" t="s">
        <v>1302</v>
      </c>
      <c r="AO7448" s="106" t="s">
        <v>1304</v>
      </c>
      <c r="AP7448" s="106"/>
      <c r="AQ7448" s="106" t="s">
        <v>1035</v>
      </c>
      <c r="AR7448" s="106" t="s">
        <v>1020</v>
      </c>
      <c r="AS7448" s="106">
        <v>233</v>
      </c>
    </row>
    <row r="7449" spans="40:45" x14ac:dyDescent="0.25">
      <c r="AN7449" s="106" t="s">
        <v>1302</v>
      </c>
      <c r="AO7449" s="106" t="s">
        <v>1304</v>
      </c>
      <c r="AP7449" s="106"/>
      <c r="AQ7449" s="106" t="s">
        <v>1036</v>
      </c>
      <c r="AR7449" s="106" t="s">
        <v>1020</v>
      </c>
      <c r="AS7449" s="106">
        <v>59</v>
      </c>
    </row>
    <row r="7450" spans="40:45" x14ac:dyDescent="0.25">
      <c r="AN7450" s="106" t="s">
        <v>1302</v>
      </c>
      <c r="AO7450" s="106" t="s">
        <v>1304</v>
      </c>
      <c r="AP7450" s="106"/>
      <c r="AQ7450" s="106" t="s">
        <v>1037</v>
      </c>
      <c r="AR7450" s="106" t="s">
        <v>1020</v>
      </c>
      <c r="AS7450" s="106">
        <v>218</v>
      </c>
    </row>
    <row r="7451" spans="40:45" x14ac:dyDescent="0.25">
      <c r="AN7451" s="106" t="s">
        <v>1302</v>
      </c>
      <c r="AO7451" s="106" t="s">
        <v>1304</v>
      </c>
      <c r="AP7451" s="106"/>
      <c r="AQ7451" s="106" t="s">
        <v>1038</v>
      </c>
      <c r="AR7451" s="106" t="s">
        <v>1020</v>
      </c>
      <c r="AS7451" s="106">
        <v>122</v>
      </c>
    </row>
    <row r="7452" spans="40:45" x14ac:dyDescent="0.25">
      <c r="AN7452" s="106" t="s">
        <v>1302</v>
      </c>
      <c r="AO7452" s="106"/>
      <c r="AP7452" s="106"/>
      <c r="AQ7452" s="106" t="s">
        <v>3</v>
      </c>
      <c r="AR7452" s="106" t="s">
        <v>1020</v>
      </c>
      <c r="AS7452" s="106">
        <v>1712</v>
      </c>
    </row>
    <row r="7453" spans="40:45" x14ac:dyDescent="0.25">
      <c r="AN7453" s="106" t="s">
        <v>1302</v>
      </c>
      <c r="AO7453" s="106" t="s">
        <v>1305</v>
      </c>
      <c r="AP7453" s="106"/>
      <c r="AQ7453" s="106" t="s">
        <v>1030</v>
      </c>
      <c r="AR7453" s="106" t="s">
        <v>1020</v>
      </c>
      <c r="AS7453" s="106">
        <v>12</v>
      </c>
    </row>
    <row r="7454" spans="40:45" x14ac:dyDescent="0.25">
      <c r="AN7454" s="106" t="s">
        <v>1302</v>
      </c>
      <c r="AO7454" s="106" t="s">
        <v>1305</v>
      </c>
      <c r="AP7454" s="106"/>
      <c r="AQ7454" s="106" t="s">
        <v>1031</v>
      </c>
      <c r="AR7454" s="106" t="s">
        <v>1020</v>
      </c>
      <c r="AS7454" s="106">
        <v>5</v>
      </c>
    </row>
    <row r="7455" spans="40:45" x14ac:dyDescent="0.25">
      <c r="AN7455" s="106" t="s">
        <v>1302</v>
      </c>
      <c r="AO7455" s="106" t="s">
        <v>1305</v>
      </c>
      <c r="AP7455" s="106"/>
      <c r="AQ7455" s="106" t="s">
        <v>1032</v>
      </c>
      <c r="AR7455" s="106" t="s">
        <v>1020</v>
      </c>
      <c r="AS7455" s="106">
        <v>3</v>
      </c>
    </row>
    <row r="7456" spans="40:45" x14ac:dyDescent="0.25">
      <c r="AN7456" s="106" t="s">
        <v>1302</v>
      </c>
      <c r="AO7456" s="106" t="s">
        <v>1305</v>
      </c>
      <c r="AP7456" s="106"/>
      <c r="AQ7456" s="106" t="s">
        <v>1033</v>
      </c>
      <c r="AR7456" s="106" t="s">
        <v>1020</v>
      </c>
      <c r="AS7456" s="106">
        <v>20</v>
      </c>
    </row>
    <row r="7457" spans="40:45" x14ac:dyDescent="0.25">
      <c r="AN7457" s="106" t="s">
        <v>1302</v>
      </c>
      <c r="AO7457" s="106" t="s">
        <v>1305</v>
      </c>
      <c r="AP7457" s="106"/>
      <c r="AQ7457" s="106" t="s">
        <v>1034</v>
      </c>
      <c r="AR7457" s="106" t="s">
        <v>1020</v>
      </c>
      <c r="AS7457" s="106">
        <v>16</v>
      </c>
    </row>
    <row r="7458" spans="40:45" x14ac:dyDescent="0.25">
      <c r="AN7458" s="106" t="s">
        <v>1302</v>
      </c>
      <c r="AO7458" s="106" t="s">
        <v>1305</v>
      </c>
      <c r="AP7458" s="106"/>
      <c r="AQ7458" s="106" t="s">
        <v>1035</v>
      </c>
      <c r="AR7458" s="106" t="s">
        <v>1020</v>
      </c>
      <c r="AS7458" s="106">
        <v>22</v>
      </c>
    </row>
    <row r="7459" spans="40:45" x14ac:dyDescent="0.25">
      <c r="AN7459" s="106" t="s">
        <v>1302</v>
      </c>
      <c r="AO7459" s="106" t="s">
        <v>1305</v>
      </c>
      <c r="AP7459" s="106"/>
      <c r="AQ7459" s="106" t="s">
        <v>1036</v>
      </c>
      <c r="AR7459" s="106" t="s">
        <v>1020</v>
      </c>
      <c r="AS7459" s="106">
        <v>30</v>
      </c>
    </row>
    <row r="7460" spans="40:45" x14ac:dyDescent="0.25">
      <c r="AN7460" s="106" t="s">
        <v>1302</v>
      </c>
      <c r="AO7460" s="106" t="s">
        <v>1305</v>
      </c>
      <c r="AP7460" s="106"/>
      <c r="AQ7460" s="106" t="s">
        <v>1037</v>
      </c>
      <c r="AR7460" s="106" t="s">
        <v>1020</v>
      </c>
      <c r="AS7460" s="106">
        <v>12</v>
      </c>
    </row>
    <row r="7461" spans="40:45" x14ac:dyDescent="0.25">
      <c r="AN7461" s="106" t="s">
        <v>1302</v>
      </c>
      <c r="AO7461" s="106" t="s">
        <v>1305</v>
      </c>
      <c r="AP7461" s="106"/>
      <c r="AQ7461" s="106" t="s">
        <v>1038</v>
      </c>
      <c r="AR7461" s="106" t="s">
        <v>1020</v>
      </c>
      <c r="AS7461" s="106">
        <v>7</v>
      </c>
    </row>
    <row r="7462" spans="40:45" x14ac:dyDescent="0.25">
      <c r="AN7462" s="106" t="s">
        <v>1302</v>
      </c>
      <c r="AO7462" s="106"/>
      <c r="AP7462" s="106"/>
      <c r="AQ7462" s="106" t="s">
        <v>3</v>
      </c>
      <c r="AR7462" s="106" t="s">
        <v>1020</v>
      </c>
      <c r="AS7462" s="106">
        <v>127</v>
      </c>
    </row>
    <row r="7463" spans="40:45" x14ac:dyDescent="0.25">
      <c r="AN7463" s="106" t="s">
        <v>1302</v>
      </c>
      <c r="AO7463" s="106" t="s">
        <v>1277</v>
      </c>
      <c r="AP7463" s="106"/>
      <c r="AQ7463" s="106" t="s">
        <v>1030</v>
      </c>
      <c r="AR7463" s="106" t="s">
        <v>1020</v>
      </c>
      <c r="AS7463" s="106">
        <v>155</v>
      </c>
    </row>
    <row r="7464" spans="40:45" x14ac:dyDescent="0.25">
      <c r="AN7464" s="106" t="s">
        <v>1302</v>
      </c>
      <c r="AO7464" s="106" t="s">
        <v>1277</v>
      </c>
      <c r="AP7464" s="106"/>
      <c r="AQ7464" s="106" t="s">
        <v>1031</v>
      </c>
      <c r="AR7464" s="106" t="s">
        <v>1020</v>
      </c>
      <c r="AS7464" s="106">
        <v>84</v>
      </c>
    </row>
    <row r="7465" spans="40:45" x14ac:dyDescent="0.25">
      <c r="AN7465" s="106" t="s">
        <v>1302</v>
      </c>
      <c r="AO7465" s="106" t="s">
        <v>1277</v>
      </c>
      <c r="AP7465" s="106"/>
      <c r="AQ7465" s="106" t="s">
        <v>1032</v>
      </c>
      <c r="AR7465" s="106" t="s">
        <v>1020</v>
      </c>
      <c r="AS7465" s="106">
        <v>73</v>
      </c>
    </row>
    <row r="7466" spans="40:45" x14ac:dyDescent="0.25">
      <c r="AN7466" s="106" t="s">
        <v>1302</v>
      </c>
      <c r="AO7466" s="106" t="s">
        <v>1277</v>
      </c>
      <c r="AP7466" s="106"/>
      <c r="AQ7466" s="106" t="s">
        <v>1033</v>
      </c>
      <c r="AR7466" s="106" t="s">
        <v>1020</v>
      </c>
      <c r="AS7466" s="106">
        <v>139</v>
      </c>
    </row>
    <row r="7467" spans="40:45" x14ac:dyDescent="0.25">
      <c r="AN7467" s="106" t="s">
        <v>1302</v>
      </c>
      <c r="AO7467" s="106" t="s">
        <v>1277</v>
      </c>
      <c r="AP7467" s="106"/>
      <c r="AQ7467" s="106" t="s">
        <v>1034</v>
      </c>
      <c r="AR7467" s="106" t="s">
        <v>1020</v>
      </c>
      <c r="AS7467" s="106">
        <v>74</v>
      </c>
    </row>
    <row r="7468" spans="40:45" x14ac:dyDescent="0.25">
      <c r="AN7468" s="106" t="s">
        <v>1302</v>
      </c>
      <c r="AO7468" s="106" t="s">
        <v>1277</v>
      </c>
      <c r="AP7468" s="106"/>
      <c r="AQ7468" s="106" t="s">
        <v>1035</v>
      </c>
      <c r="AR7468" s="106" t="s">
        <v>1020</v>
      </c>
      <c r="AS7468" s="106">
        <v>107</v>
      </c>
    </row>
    <row r="7469" spans="40:45" x14ac:dyDescent="0.25">
      <c r="AN7469" s="106" t="s">
        <v>1302</v>
      </c>
      <c r="AO7469" s="106" t="s">
        <v>1277</v>
      </c>
      <c r="AP7469" s="106"/>
      <c r="AQ7469" s="106" t="s">
        <v>1036</v>
      </c>
      <c r="AR7469" s="106" t="s">
        <v>1020</v>
      </c>
      <c r="AS7469" s="106">
        <v>66</v>
      </c>
    </row>
    <row r="7470" spans="40:45" x14ac:dyDescent="0.25">
      <c r="AN7470" s="106" t="s">
        <v>1302</v>
      </c>
      <c r="AO7470" s="106" t="s">
        <v>1277</v>
      </c>
      <c r="AP7470" s="106"/>
      <c r="AQ7470" s="106" t="s">
        <v>1037</v>
      </c>
      <c r="AR7470" s="106" t="s">
        <v>1020</v>
      </c>
      <c r="AS7470" s="106">
        <v>68</v>
      </c>
    </row>
    <row r="7471" spans="40:45" x14ac:dyDescent="0.25">
      <c r="AN7471" s="106" t="s">
        <v>1302</v>
      </c>
      <c r="AO7471" s="106" t="s">
        <v>1277</v>
      </c>
      <c r="AP7471" s="106"/>
      <c r="AQ7471" s="106" t="s">
        <v>1038</v>
      </c>
      <c r="AR7471" s="106" t="s">
        <v>1020</v>
      </c>
      <c r="AS7471" s="106">
        <v>113</v>
      </c>
    </row>
    <row r="7472" spans="40:45" x14ac:dyDescent="0.25">
      <c r="AN7472" s="106" t="s">
        <v>1302</v>
      </c>
      <c r="AO7472" s="106"/>
      <c r="AP7472" s="106"/>
      <c r="AQ7472" s="106" t="s">
        <v>3</v>
      </c>
      <c r="AR7472" s="106" t="s">
        <v>1020</v>
      </c>
      <c r="AS7472" s="106">
        <v>879</v>
      </c>
    </row>
    <row r="7473" spans="40:45" x14ac:dyDescent="0.25">
      <c r="AN7473" s="106" t="s">
        <v>1306</v>
      </c>
      <c r="AO7473" s="106"/>
      <c r="AP7473" s="106"/>
      <c r="AQ7473" s="106" t="s">
        <v>1030</v>
      </c>
      <c r="AR7473" s="106" t="s">
        <v>1020</v>
      </c>
      <c r="AS7473" s="106">
        <v>1591</v>
      </c>
    </row>
    <row r="7474" spans="40:45" x14ac:dyDescent="0.25">
      <c r="AN7474" s="106" t="s">
        <v>1306</v>
      </c>
      <c r="AO7474" s="106"/>
      <c r="AP7474" s="106"/>
      <c r="AQ7474" s="106" t="s">
        <v>1031</v>
      </c>
      <c r="AR7474" s="106" t="s">
        <v>1020</v>
      </c>
      <c r="AS7474" s="106">
        <v>1153</v>
      </c>
    </row>
    <row r="7475" spans="40:45" x14ac:dyDescent="0.25">
      <c r="AN7475" s="106" t="s">
        <v>1306</v>
      </c>
      <c r="AO7475" s="106"/>
      <c r="AP7475" s="106"/>
      <c r="AQ7475" s="106" t="s">
        <v>1032</v>
      </c>
      <c r="AR7475" s="106" t="s">
        <v>1020</v>
      </c>
      <c r="AS7475" s="106">
        <v>733</v>
      </c>
    </row>
    <row r="7476" spans="40:45" x14ac:dyDescent="0.25">
      <c r="AN7476" s="106" t="s">
        <v>1306</v>
      </c>
      <c r="AO7476" s="106"/>
      <c r="AP7476" s="106"/>
      <c r="AQ7476" s="106" t="s">
        <v>1033</v>
      </c>
      <c r="AR7476" s="106" t="s">
        <v>1020</v>
      </c>
      <c r="AS7476" s="106">
        <v>1854</v>
      </c>
    </row>
    <row r="7477" spans="40:45" x14ac:dyDescent="0.25">
      <c r="AN7477" s="106" t="s">
        <v>1306</v>
      </c>
      <c r="AO7477" s="106"/>
      <c r="AP7477" s="106"/>
      <c r="AQ7477" s="106" t="s">
        <v>1034</v>
      </c>
      <c r="AR7477" s="106" t="s">
        <v>1020</v>
      </c>
      <c r="AS7477" s="106">
        <v>1376</v>
      </c>
    </row>
    <row r="7478" spans="40:45" x14ac:dyDescent="0.25">
      <c r="AN7478" s="106" t="s">
        <v>1306</v>
      </c>
      <c r="AO7478" s="106"/>
      <c r="AP7478" s="106"/>
      <c r="AQ7478" s="106" t="s">
        <v>1035</v>
      </c>
      <c r="AR7478" s="106" t="s">
        <v>1020</v>
      </c>
      <c r="AS7478" s="106">
        <v>1569</v>
      </c>
    </row>
    <row r="7479" spans="40:45" x14ac:dyDescent="0.25">
      <c r="AN7479" s="106" t="s">
        <v>1306</v>
      </c>
      <c r="AO7479" s="106"/>
      <c r="AP7479" s="106"/>
      <c r="AQ7479" s="106" t="s">
        <v>1036</v>
      </c>
      <c r="AR7479" s="106" t="s">
        <v>1020</v>
      </c>
      <c r="AS7479" s="106">
        <v>475</v>
      </c>
    </row>
    <row r="7480" spans="40:45" x14ac:dyDescent="0.25">
      <c r="AN7480" s="106" t="s">
        <v>1306</v>
      </c>
      <c r="AO7480" s="106"/>
      <c r="AP7480" s="106"/>
      <c r="AQ7480" s="106" t="s">
        <v>1037</v>
      </c>
      <c r="AR7480" s="106" t="s">
        <v>1020</v>
      </c>
      <c r="AS7480" s="106">
        <v>1607</v>
      </c>
    </row>
    <row r="7481" spans="40:45" x14ac:dyDescent="0.25">
      <c r="AN7481" s="106" t="s">
        <v>1306</v>
      </c>
      <c r="AO7481" s="106"/>
      <c r="AP7481" s="106"/>
      <c r="AQ7481" s="106" t="s">
        <v>1038</v>
      </c>
      <c r="AR7481" s="106" t="s">
        <v>1020</v>
      </c>
      <c r="AS7481" s="106">
        <v>1059</v>
      </c>
    </row>
    <row r="7482" spans="40:45" x14ac:dyDescent="0.25">
      <c r="AN7482" s="106" t="s">
        <v>1306</v>
      </c>
      <c r="AO7482" s="106"/>
      <c r="AP7482" s="106"/>
      <c r="AQ7482" s="106" t="s">
        <v>3</v>
      </c>
      <c r="AR7482" s="106" t="s">
        <v>1020</v>
      </c>
      <c r="AS7482" s="106">
        <v>11417</v>
      </c>
    </row>
    <row r="7483" spans="40:45" x14ac:dyDescent="0.25">
      <c r="AN7483" s="106" t="s">
        <v>1307</v>
      </c>
      <c r="AO7483" s="106"/>
      <c r="AP7483" s="106"/>
      <c r="AQ7483" s="106" t="s">
        <v>1030</v>
      </c>
      <c r="AR7483" s="106" t="s">
        <v>1020</v>
      </c>
      <c r="AS7483" s="106">
        <v>481</v>
      </c>
    </row>
    <row r="7484" spans="40:45" x14ac:dyDescent="0.25">
      <c r="AN7484" s="106" t="s">
        <v>1307</v>
      </c>
      <c r="AO7484" s="106"/>
      <c r="AP7484" s="106"/>
      <c r="AQ7484" s="106" t="s">
        <v>1031</v>
      </c>
      <c r="AR7484" s="106" t="s">
        <v>1020</v>
      </c>
      <c r="AS7484" s="106">
        <v>522</v>
      </c>
    </row>
    <row r="7485" spans="40:45" x14ac:dyDescent="0.25">
      <c r="AN7485" s="106" t="s">
        <v>1307</v>
      </c>
      <c r="AO7485" s="106"/>
      <c r="AP7485" s="106"/>
      <c r="AQ7485" s="106" t="s">
        <v>1032</v>
      </c>
      <c r="AR7485" s="106" t="s">
        <v>1020</v>
      </c>
      <c r="AS7485" s="106">
        <v>426</v>
      </c>
    </row>
    <row r="7486" spans="40:45" x14ac:dyDescent="0.25">
      <c r="AN7486" s="106" t="s">
        <v>1307</v>
      </c>
      <c r="AO7486" s="106"/>
      <c r="AP7486" s="106"/>
      <c r="AQ7486" s="106" t="s">
        <v>1033</v>
      </c>
      <c r="AR7486" s="106" t="s">
        <v>1020</v>
      </c>
      <c r="AS7486" s="106">
        <v>655</v>
      </c>
    </row>
    <row r="7487" spans="40:45" x14ac:dyDescent="0.25">
      <c r="AN7487" s="106" t="s">
        <v>1307</v>
      </c>
      <c r="AO7487" s="106"/>
      <c r="AP7487" s="106"/>
      <c r="AQ7487" s="106" t="s">
        <v>1034</v>
      </c>
      <c r="AR7487" s="106" t="s">
        <v>1020</v>
      </c>
      <c r="AS7487" s="106">
        <v>383</v>
      </c>
    </row>
    <row r="7488" spans="40:45" x14ac:dyDescent="0.25">
      <c r="AN7488" s="106" t="s">
        <v>1307</v>
      </c>
      <c r="AO7488" s="106"/>
      <c r="AP7488" s="106"/>
      <c r="AQ7488" s="106" t="s">
        <v>1035</v>
      </c>
      <c r="AR7488" s="106" t="s">
        <v>1020</v>
      </c>
      <c r="AS7488" s="106">
        <v>440</v>
      </c>
    </row>
    <row r="7489" spans="40:45" x14ac:dyDescent="0.25">
      <c r="AN7489" s="106" t="s">
        <v>1307</v>
      </c>
      <c r="AO7489" s="106"/>
      <c r="AP7489" s="106"/>
      <c r="AQ7489" s="106" t="s">
        <v>1036</v>
      </c>
      <c r="AR7489" s="106" t="s">
        <v>1020</v>
      </c>
      <c r="AS7489" s="106">
        <v>91</v>
      </c>
    </row>
    <row r="7490" spans="40:45" x14ac:dyDescent="0.25">
      <c r="AN7490" s="106" t="s">
        <v>1307</v>
      </c>
      <c r="AO7490" s="106"/>
      <c r="AP7490" s="106"/>
      <c r="AQ7490" s="106" t="s">
        <v>1037</v>
      </c>
      <c r="AR7490" s="106" t="s">
        <v>1020</v>
      </c>
      <c r="AS7490" s="106">
        <v>411</v>
      </c>
    </row>
    <row r="7491" spans="40:45" x14ac:dyDescent="0.25">
      <c r="AN7491" s="106" t="s">
        <v>1307</v>
      </c>
      <c r="AO7491" s="106"/>
      <c r="AP7491" s="106"/>
      <c r="AQ7491" s="106" t="s">
        <v>1038</v>
      </c>
      <c r="AR7491" s="106" t="s">
        <v>1020</v>
      </c>
      <c r="AS7491" s="106">
        <v>282</v>
      </c>
    </row>
    <row r="7492" spans="40:45" x14ac:dyDescent="0.25">
      <c r="AN7492" s="106" t="s">
        <v>1307</v>
      </c>
      <c r="AO7492" s="106"/>
      <c r="AP7492" s="106"/>
      <c r="AQ7492" s="106" t="s">
        <v>3</v>
      </c>
      <c r="AR7492" s="106" t="s">
        <v>1020</v>
      </c>
      <c r="AS7492" s="106">
        <v>3691</v>
      </c>
    </row>
    <row r="7493" spans="40:45" x14ac:dyDescent="0.25">
      <c r="AN7493" s="106" t="s">
        <v>1308</v>
      </c>
      <c r="AO7493" s="106"/>
      <c r="AP7493" s="106"/>
      <c r="AQ7493" s="106" t="s">
        <v>1030</v>
      </c>
      <c r="AR7493" s="106" t="s">
        <v>1020</v>
      </c>
      <c r="AS7493" s="106">
        <v>1946</v>
      </c>
    </row>
    <row r="7494" spans="40:45" x14ac:dyDescent="0.25">
      <c r="AN7494" s="106" t="s">
        <v>1308</v>
      </c>
      <c r="AO7494" s="106"/>
      <c r="AP7494" s="106"/>
      <c r="AQ7494" s="106" t="s">
        <v>1031</v>
      </c>
      <c r="AR7494" s="106" t="s">
        <v>1020</v>
      </c>
      <c r="AS7494" s="106">
        <v>1343</v>
      </c>
    </row>
    <row r="7495" spans="40:45" x14ac:dyDescent="0.25">
      <c r="AN7495" s="106" t="s">
        <v>1308</v>
      </c>
      <c r="AO7495" s="106"/>
      <c r="AP7495" s="106"/>
      <c r="AQ7495" s="106" t="s">
        <v>1032</v>
      </c>
      <c r="AR7495" s="106" t="s">
        <v>1020</v>
      </c>
      <c r="AS7495" s="106">
        <v>1052</v>
      </c>
    </row>
    <row r="7496" spans="40:45" x14ac:dyDescent="0.25">
      <c r="AN7496" s="106" t="s">
        <v>1308</v>
      </c>
      <c r="AO7496" s="106"/>
      <c r="AP7496" s="106"/>
      <c r="AQ7496" s="106" t="s">
        <v>1033</v>
      </c>
      <c r="AR7496" s="106" t="s">
        <v>1020</v>
      </c>
      <c r="AS7496" s="106">
        <v>2036</v>
      </c>
    </row>
    <row r="7497" spans="40:45" x14ac:dyDescent="0.25">
      <c r="AN7497" s="106" t="s">
        <v>1308</v>
      </c>
      <c r="AO7497" s="106"/>
      <c r="AP7497" s="106"/>
      <c r="AQ7497" s="106" t="s">
        <v>1034</v>
      </c>
      <c r="AR7497" s="106" t="s">
        <v>1020</v>
      </c>
      <c r="AS7497" s="106">
        <v>1025</v>
      </c>
    </row>
    <row r="7498" spans="40:45" x14ac:dyDescent="0.25">
      <c r="AN7498" s="106" t="s">
        <v>1308</v>
      </c>
      <c r="AO7498" s="106"/>
      <c r="AP7498" s="106"/>
      <c r="AQ7498" s="106" t="s">
        <v>1035</v>
      </c>
      <c r="AR7498" s="106" t="s">
        <v>1020</v>
      </c>
      <c r="AS7498" s="106">
        <v>1540</v>
      </c>
    </row>
    <row r="7499" spans="40:45" x14ac:dyDescent="0.25">
      <c r="AN7499" s="106" t="s">
        <v>1308</v>
      </c>
      <c r="AO7499" s="106"/>
      <c r="AP7499" s="106"/>
      <c r="AQ7499" s="106" t="s">
        <v>1036</v>
      </c>
      <c r="AR7499" s="106" t="s">
        <v>1020</v>
      </c>
      <c r="AS7499" s="106">
        <v>400</v>
      </c>
    </row>
    <row r="7500" spans="40:45" x14ac:dyDescent="0.25">
      <c r="AN7500" s="106" t="s">
        <v>1308</v>
      </c>
      <c r="AO7500" s="106"/>
      <c r="AP7500" s="106"/>
      <c r="AQ7500" s="106" t="s">
        <v>1037</v>
      </c>
      <c r="AR7500" s="106" t="s">
        <v>1020</v>
      </c>
      <c r="AS7500" s="106">
        <v>1410</v>
      </c>
    </row>
    <row r="7501" spans="40:45" x14ac:dyDescent="0.25">
      <c r="AN7501" s="106" t="s">
        <v>1308</v>
      </c>
      <c r="AO7501" s="106"/>
      <c r="AP7501" s="106"/>
      <c r="AQ7501" s="106" t="s">
        <v>1038</v>
      </c>
      <c r="AR7501" s="106" t="s">
        <v>1020</v>
      </c>
      <c r="AS7501" s="106">
        <v>966</v>
      </c>
    </row>
    <row r="7502" spans="40:45" x14ac:dyDescent="0.25">
      <c r="AN7502" s="106" t="s">
        <v>1308</v>
      </c>
      <c r="AO7502" s="106"/>
      <c r="AP7502" s="106"/>
      <c r="AQ7502" s="106" t="s">
        <v>3</v>
      </c>
      <c r="AR7502" s="106" t="s">
        <v>1020</v>
      </c>
      <c r="AS7502" s="106">
        <v>11718</v>
      </c>
    </row>
    <row r="7503" spans="40:45" x14ac:dyDescent="0.25">
      <c r="AN7503" s="106" t="s">
        <v>1309</v>
      </c>
      <c r="AO7503" s="106"/>
      <c r="AP7503" s="106"/>
      <c r="AQ7503" s="106" t="s">
        <v>1030</v>
      </c>
      <c r="AR7503" s="106" t="s">
        <v>1020</v>
      </c>
      <c r="AS7503" s="106">
        <v>152</v>
      </c>
    </row>
    <row r="7504" spans="40:45" x14ac:dyDescent="0.25">
      <c r="AN7504" s="106" t="s">
        <v>1309</v>
      </c>
      <c r="AO7504" s="106"/>
      <c r="AP7504" s="106"/>
      <c r="AQ7504" s="106" t="s">
        <v>1031</v>
      </c>
      <c r="AR7504" s="106" t="s">
        <v>1020</v>
      </c>
      <c r="AS7504" s="106">
        <v>109</v>
      </c>
    </row>
    <row r="7505" spans="40:45" x14ac:dyDescent="0.25">
      <c r="AN7505" s="106" t="s">
        <v>1309</v>
      </c>
      <c r="AO7505" s="106"/>
      <c r="AP7505" s="106"/>
      <c r="AQ7505" s="106" t="s">
        <v>1032</v>
      </c>
      <c r="AR7505" s="106" t="s">
        <v>1020</v>
      </c>
      <c r="AS7505" s="106">
        <v>63</v>
      </c>
    </row>
    <row r="7506" spans="40:45" x14ac:dyDescent="0.25">
      <c r="AN7506" s="106" t="s">
        <v>1309</v>
      </c>
      <c r="AO7506" s="106"/>
      <c r="AP7506" s="106"/>
      <c r="AQ7506" s="106" t="s">
        <v>1033</v>
      </c>
      <c r="AR7506" s="106" t="s">
        <v>1020</v>
      </c>
      <c r="AS7506" s="106">
        <v>280</v>
      </c>
    </row>
    <row r="7507" spans="40:45" x14ac:dyDescent="0.25">
      <c r="AN7507" s="106" t="s">
        <v>1309</v>
      </c>
      <c r="AO7507" s="106"/>
      <c r="AP7507" s="106"/>
      <c r="AQ7507" s="106" t="s">
        <v>1034</v>
      </c>
      <c r="AR7507" s="106" t="s">
        <v>1020</v>
      </c>
      <c r="AS7507" s="106">
        <v>179</v>
      </c>
    </row>
    <row r="7508" spans="40:45" x14ac:dyDescent="0.25">
      <c r="AN7508" s="106" t="s">
        <v>1309</v>
      </c>
      <c r="AO7508" s="106"/>
      <c r="AP7508" s="106"/>
      <c r="AQ7508" s="106" t="s">
        <v>1035</v>
      </c>
      <c r="AR7508" s="106" t="s">
        <v>1020</v>
      </c>
      <c r="AS7508" s="106">
        <v>238</v>
      </c>
    </row>
    <row r="7509" spans="40:45" x14ac:dyDescent="0.25">
      <c r="AN7509" s="106" t="s">
        <v>1309</v>
      </c>
      <c r="AO7509" s="106"/>
      <c r="AP7509" s="106"/>
      <c r="AQ7509" s="106" t="s">
        <v>1036</v>
      </c>
      <c r="AR7509" s="106" t="s">
        <v>1020</v>
      </c>
      <c r="AS7509" s="106">
        <v>79</v>
      </c>
    </row>
    <row r="7510" spans="40:45" x14ac:dyDescent="0.25">
      <c r="AN7510" s="106" t="s">
        <v>1309</v>
      </c>
      <c r="AO7510" s="106"/>
      <c r="AP7510" s="106"/>
      <c r="AQ7510" s="106" t="s">
        <v>1037</v>
      </c>
      <c r="AR7510" s="106" t="s">
        <v>1020</v>
      </c>
      <c r="AS7510" s="106">
        <v>228</v>
      </c>
    </row>
    <row r="7511" spans="40:45" x14ac:dyDescent="0.25">
      <c r="AN7511" s="106" t="s">
        <v>1309</v>
      </c>
      <c r="AO7511" s="106"/>
      <c r="AP7511" s="106"/>
      <c r="AQ7511" s="106" t="s">
        <v>1038</v>
      </c>
      <c r="AR7511" s="106" t="s">
        <v>1020</v>
      </c>
      <c r="AS7511" s="106">
        <v>82</v>
      </c>
    </row>
    <row r="7512" spans="40:45" x14ac:dyDescent="0.25">
      <c r="AN7512" s="106" t="s">
        <v>1309</v>
      </c>
      <c r="AO7512" s="106"/>
      <c r="AP7512" s="106"/>
      <c r="AQ7512" s="106" t="s">
        <v>3</v>
      </c>
      <c r="AR7512" s="106" t="s">
        <v>1020</v>
      </c>
      <c r="AS7512" s="106">
        <v>1410</v>
      </c>
    </row>
    <row r="7513" spans="40:45" x14ac:dyDescent="0.25">
      <c r="AN7513" s="106" t="s">
        <v>1310</v>
      </c>
      <c r="AO7513" s="106" t="s">
        <v>1311</v>
      </c>
      <c r="AP7513" s="106"/>
      <c r="AQ7513" s="106" t="s">
        <v>1030</v>
      </c>
      <c r="AR7513" s="106" t="s">
        <v>1020</v>
      </c>
      <c r="AS7513" s="106">
        <v>395</v>
      </c>
    </row>
    <row r="7514" spans="40:45" x14ac:dyDescent="0.25">
      <c r="AN7514" s="106" t="s">
        <v>1310</v>
      </c>
      <c r="AO7514" s="106" t="s">
        <v>1311</v>
      </c>
      <c r="AP7514" s="106"/>
      <c r="AQ7514" s="106" t="s">
        <v>1031</v>
      </c>
      <c r="AR7514" s="106" t="s">
        <v>1020</v>
      </c>
      <c r="AS7514" s="106">
        <v>501</v>
      </c>
    </row>
    <row r="7515" spans="40:45" x14ac:dyDescent="0.25">
      <c r="AN7515" s="106" t="s">
        <v>1310</v>
      </c>
      <c r="AO7515" s="106" t="s">
        <v>1311</v>
      </c>
      <c r="AP7515" s="106"/>
      <c r="AQ7515" s="106" t="s">
        <v>1032</v>
      </c>
      <c r="AR7515" s="106" t="s">
        <v>1020</v>
      </c>
      <c r="AS7515" s="106">
        <v>331</v>
      </c>
    </row>
    <row r="7516" spans="40:45" x14ac:dyDescent="0.25">
      <c r="AN7516" s="106" t="s">
        <v>1310</v>
      </c>
      <c r="AO7516" s="106" t="s">
        <v>1311</v>
      </c>
      <c r="AP7516" s="106"/>
      <c r="AQ7516" s="106" t="s">
        <v>1033</v>
      </c>
      <c r="AR7516" s="106" t="s">
        <v>1020</v>
      </c>
      <c r="AS7516" s="106">
        <v>864</v>
      </c>
    </row>
    <row r="7517" spans="40:45" x14ac:dyDescent="0.25">
      <c r="AN7517" s="106" t="s">
        <v>1310</v>
      </c>
      <c r="AO7517" s="106" t="s">
        <v>1311</v>
      </c>
      <c r="AP7517" s="106"/>
      <c r="AQ7517" s="106" t="s">
        <v>1034</v>
      </c>
      <c r="AR7517" s="106" t="s">
        <v>1020</v>
      </c>
      <c r="AS7517" s="106">
        <v>370</v>
      </c>
    </row>
    <row r="7518" spans="40:45" x14ac:dyDescent="0.25">
      <c r="AN7518" s="106" t="s">
        <v>1310</v>
      </c>
      <c r="AO7518" s="106" t="s">
        <v>1311</v>
      </c>
      <c r="AP7518" s="106"/>
      <c r="AQ7518" s="106" t="s">
        <v>1035</v>
      </c>
      <c r="AR7518" s="106" t="s">
        <v>1020</v>
      </c>
      <c r="AS7518" s="106">
        <v>633</v>
      </c>
    </row>
    <row r="7519" spans="40:45" x14ac:dyDescent="0.25">
      <c r="AN7519" s="106" t="s">
        <v>1310</v>
      </c>
      <c r="AO7519" s="106" t="s">
        <v>1311</v>
      </c>
      <c r="AP7519" s="106"/>
      <c r="AQ7519" s="106" t="s">
        <v>1036</v>
      </c>
      <c r="AR7519" s="106" t="s">
        <v>1020</v>
      </c>
      <c r="AS7519" s="106">
        <v>160</v>
      </c>
    </row>
    <row r="7520" spans="40:45" x14ac:dyDescent="0.25">
      <c r="AN7520" s="106" t="s">
        <v>1310</v>
      </c>
      <c r="AO7520" s="106" t="s">
        <v>1311</v>
      </c>
      <c r="AP7520" s="106"/>
      <c r="AQ7520" s="106" t="s">
        <v>1037</v>
      </c>
      <c r="AR7520" s="106" t="s">
        <v>1020</v>
      </c>
      <c r="AS7520" s="106">
        <v>533</v>
      </c>
    </row>
    <row r="7521" spans="40:45" x14ac:dyDescent="0.25">
      <c r="AN7521" s="106" t="s">
        <v>1310</v>
      </c>
      <c r="AO7521" s="106" t="s">
        <v>1311</v>
      </c>
      <c r="AP7521" s="106"/>
      <c r="AQ7521" s="106" t="s">
        <v>1038</v>
      </c>
      <c r="AR7521" s="106" t="s">
        <v>1020</v>
      </c>
      <c r="AS7521" s="106">
        <v>284</v>
      </c>
    </row>
    <row r="7522" spans="40:45" x14ac:dyDescent="0.25">
      <c r="AN7522" s="106" t="s">
        <v>1310</v>
      </c>
      <c r="AO7522" s="106"/>
      <c r="AP7522" s="106"/>
      <c r="AQ7522" s="106" t="s">
        <v>3</v>
      </c>
      <c r="AR7522" s="106" t="s">
        <v>1020</v>
      </c>
      <c r="AS7522" s="106">
        <v>4071</v>
      </c>
    </row>
    <row r="7523" spans="40:45" x14ac:dyDescent="0.25">
      <c r="AN7523" s="106" t="s">
        <v>1310</v>
      </c>
      <c r="AO7523" s="106" t="s">
        <v>1312</v>
      </c>
      <c r="AP7523" s="106"/>
      <c r="AQ7523" s="106" t="s">
        <v>1030</v>
      </c>
      <c r="AR7523" s="106" t="s">
        <v>1020</v>
      </c>
      <c r="AS7523" s="106">
        <v>515</v>
      </c>
    </row>
    <row r="7524" spans="40:45" x14ac:dyDescent="0.25">
      <c r="AN7524" s="106" t="s">
        <v>1310</v>
      </c>
      <c r="AO7524" s="106" t="s">
        <v>1312</v>
      </c>
      <c r="AP7524" s="106"/>
      <c r="AQ7524" s="106" t="s">
        <v>1031</v>
      </c>
      <c r="AR7524" s="106" t="s">
        <v>1020</v>
      </c>
      <c r="AS7524" s="106">
        <v>266</v>
      </c>
    </row>
    <row r="7525" spans="40:45" x14ac:dyDescent="0.25">
      <c r="AN7525" s="106" t="s">
        <v>1310</v>
      </c>
      <c r="AO7525" s="106" t="s">
        <v>1312</v>
      </c>
      <c r="AP7525" s="106"/>
      <c r="AQ7525" s="106" t="s">
        <v>1032</v>
      </c>
      <c r="AR7525" s="106" t="s">
        <v>1020</v>
      </c>
      <c r="AS7525" s="106">
        <v>176</v>
      </c>
    </row>
    <row r="7526" spans="40:45" x14ac:dyDescent="0.25">
      <c r="AN7526" s="106" t="s">
        <v>1310</v>
      </c>
      <c r="AO7526" s="106" t="s">
        <v>1312</v>
      </c>
      <c r="AP7526" s="106"/>
      <c r="AQ7526" s="106" t="s">
        <v>1033</v>
      </c>
      <c r="AR7526" s="106" t="s">
        <v>1020</v>
      </c>
      <c r="AS7526" s="106">
        <v>392</v>
      </c>
    </row>
    <row r="7527" spans="40:45" x14ac:dyDescent="0.25">
      <c r="AN7527" s="106" t="s">
        <v>1310</v>
      </c>
      <c r="AO7527" s="106" t="s">
        <v>1312</v>
      </c>
      <c r="AP7527" s="106"/>
      <c r="AQ7527" s="106" t="s">
        <v>1034</v>
      </c>
      <c r="AR7527" s="106" t="s">
        <v>1020</v>
      </c>
      <c r="AS7527" s="106">
        <v>406</v>
      </c>
    </row>
    <row r="7528" spans="40:45" x14ac:dyDescent="0.25">
      <c r="AN7528" s="106" t="s">
        <v>1310</v>
      </c>
      <c r="AO7528" s="106" t="s">
        <v>1312</v>
      </c>
      <c r="AP7528" s="106"/>
      <c r="AQ7528" s="106" t="s">
        <v>1035</v>
      </c>
      <c r="AR7528" s="106" t="s">
        <v>1020</v>
      </c>
      <c r="AS7528" s="106">
        <v>359</v>
      </c>
    </row>
    <row r="7529" spans="40:45" x14ac:dyDescent="0.25">
      <c r="AN7529" s="106" t="s">
        <v>1310</v>
      </c>
      <c r="AO7529" s="106" t="s">
        <v>1312</v>
      </c>
      <c r="AP7529" s="106"/>
      <c r="AQ7529" s="106" t="s">
        <v>1036</v>
      </c>
      <c r="AR7529" s="106" t="s">
        <v>1020</v>
      </c>
      <c r="AS7529" s="106">
        <v>131</v>
      </c>
    </row>
    <row r="7530" spans="40:45" x14ac:dyDescent="0.25">
      <c r="AN7530" s="106" t="s">
        <v>1310</v>
      </c>
      <c r="AO7530" s="106" t="s">
        <v>1312</v>
      </c>
      <c r="AP7530" s="106"/>
      <c r="AQ7530" s="106" t="s">
        <v>1037</v>
      </c>
      <c r="AR7530" s="106" t="s">
        <v>1020</v>
      </c>
      <c r="AS7530" s="106">
        <v>444</v>
      </c>
    </row>
    <row r="7531" spans="40:45" x14ac:dyDescent="0.25">
      <c r="AN7531" s="106" t="s">
        <v>1310</v>
      </c>
      <c r="AO7531" s="106" t="s">
        <v>1312</v>
      </c>
      <c r="AP7531" s="106"/>
      <c r="AQ7531" s="106" t="s">
        <v>1038</v>
      </c>
      <c r="AR7531" s="106" t="s">
        <v>1020</v>
      </c>
      <c r="AS7531" s="106">
        <v>297</v>
      </c>
    </row>
    <row r="7532" spans="40:45" x14ac:dyDescent="0.25">
      <c r="AN7532" s="106" t="s">
        <v>1310</v>
      </c>
      <c r="AO7532" s="106"/>
      <c r="AP7532" s="106"/>
      <c r="AQ7532" s="106" t="s">
        <v>3</v>
      </c>
      <c r="AR7532" s="106" t="s">
        <v>1020</v>
      </c>
      <c r="AS7532" s="106">
        <v>2986</v>
      </c>
    </row>
    <row r="7533" spans="40:45" x14ac:dyDescent="0.25">
      <c r="AN7533" s="106" t="s">
        <v>1310</v>
      </c>
      <c r="AO7533" s="106" t="s">
        <v>1313</v>
      </c>
      <c r="AP7533" s="106"/>
      <c r="AQ7533" s="106" t="s">
        <v>1030</v>
      </c>
      <c r="AR7533" s="106" t="s">
        <v>1020</v>
      </c>
      <c r="AS7533" s="106">
        <v>383</v>
      </c>
    </row>
    <row r="7534" spans="40:45" x14ac:dyDescent="0.25">
      <c r="AN7534" s="106" t="s">
        <v>1310</v>
      </c>
      <c r="AO7534" s="106" t="s">
        <v>1313</v>
      </c>
      <c r="AP7534" s="106"/>
      <c r="AQ7534" s="106" t="s">
        <v>1031</v>
      </c>
      <c r="AR7534" s="106" t="s">
        <v>1020</v>
      </c>
      <c r="AS7534" s="106">
        <v>240</v>
      </c>
    </row>
    <row r="7535" spans="40:45" x14ac:dyDescent="0.25">
      <c r="AN7535" s="106" t="s">
        <v>1310</v>
      </c>
      <c r="AO7535" s="106" t="s">
        <v>1313</v>
      </c>
      <c r="AP7535" s="106"/>
      <c r="AQ7535" s="106" t="s">
        <v>1032</v>
      </c>
      <c r="AR7535" s="106" t="s">
        <v>1020</v>
      </c>
      <c r="AS7535" s="106">
        <v>154</v>
      </c>
    </row>
    <row r="7536" spans="40:45" x14ac:dyDescent="0.25">
      <c r="AN7536" s="106" t="s">
        <v>1310</v>
      </c>
      <c r="AO7536" s="106" t="s">
        <v>1313</v>
      </c>
      <c r="AP7536" s="106"/>
      <c r="AQ7536" s="106" t="s">
        <v>1033</v>
      </c>
      <c r="AR7536" s="106" t="s">
        <v>1020</v>
      </c>
      <c r="AS7536" s="106">
        <v>433</v>
      </c>
    </row>
    <row r="7537" spans="40:45" x14ac:dyDescent="0.25">
      <c r="AN7537" s="106" t="s">
        <v>1310</v>
      </c>
      <c r="AO7537" s="106" t="s">
        <v>1313</v>
      </c>
      <c r="AP7537" s="106"/>
      <c r="AQ7537" s="106" t="s">
        <v>1034</v>
      </c>
      <c r="AR7537" s="106" t="s">
        <v>1020</v>
      </c>
      <c r="AS7537" s="106">
        <v>417</v>
      </c>
    </row>
    <row r="7538" spans="40:45" x14ac:dyDescent="0.25">
      <c r="AN7538" s="106" t="s">
        <v>1310</v>
      </c>
      <c r="AO7538" s="106" t="s">
        <v>1313</v>
      </c>
      <c r="AP7538" s="106"/>
      <c r="AQ7538" s="106" t="s">
        <v>1035</v>
      </c>
      <c r="AR7538" s="106" t="s">
        <v>1020</v>
      </c>
      <c r="AS7538" s="106">
        <v>391</v>
      </c>
    </row>
    <row r="7539" spans="40:45" x14ac:dyDescent="0.25">
      <c r="AN7539" s="106" t="s">
        <v>1310</v>
      </c>
      <c r="AO7539" s="106" t="s">
        <v>1313</v>
      </c>
      <c r="AP7539" s="106"/>
      <c r="AQ7539" s="106" t="s">
        <v>1036</v>
      </c>
      <c r="AR7539" s="106" t="s">
        <v>1020</v>
      </c>
      <c r="AS7539" s="106">
        <v>118</v>
      </c>
    </row>
    <row r="7540" spans="40:45" x14ac:dyDescent="0.25">
      <c r="AN7540" s="106" t="s">
        <v>1310</v>
      </c>
      <c r="AO7540" s="106" t="s">
        <v>1313</v>
      </c>
      <c r="AP7540" s="106"/>
      <c r="AQ7540" s="106" t="s">
        <v>1037</v>
      </c>
      <c r="AR7540" s="106" t="s">
        <v>1020</v>
      </c>
      <c r="AS7540" s="106">
        <v>458</v>
      </c>
    </row>
    <row r="7541" spans="40:45" x14ac:dyDescent="0.25">
      <c r="AN7541" s="106" t="s">
        <v>1310</v>
      </c>
      <c r="AO7541" s="106" t="s">
        <v>1313</v>
      </c>
      <c r="AP7541" s="106"/>
      <c r="AQ7541" s="106" t="s">
        <v>1038</v>
      </c>
      <c r="AR7541" s="106" t="s">
        <v>1020</v>
      </c>
      <c r="AS7541" s="106">
        <v>287</v>
      </c>
    </row>
    <row r="7542" spans="40:45" x14ac:dyDescent="0.25">
      <c r="AN7542" s="106" t="s">
        <v>1310</v>
      </c>
      <c r="AO7542" s="106"/>
      <c r="AP7542" s="106"/>
      <c r="AQ7542" s="106" t="s">
        <v>3</v>
      </c>
      <c r="AR7542" s="106" t="s">
        <v>1020</v>
      </c>
      <c r="AS7542" s="106">
        <v>2881</v>
      </c>
    </row>
    <row r="7543" spans="40:45" x14ac:dyDescent="0.25">
      <c r="AN7543" s="106" t="s">
        <v>1310</v>
      </c>
      <c r="AO7543" s="106" t="s">
        <v>1314</v>
      </c>
      <c r="AP7543" s="106"/>
      <c r="AQ7543" s="106" t="s">
        <v>1030</v>
      </c>
      <c r="AR7543" s="106" t="s">
        <v>1020</v>
      </c>
      <c r="AS7543" s="106">
        <v>91</v>
      </c>
    </row>
    <row r="7544" spans="40:45" x14ac:dyDescent="0.25">
      <c r="AN7544" s="106" t="s">
        <v>1310</v>
      </c>
      <c r="AO7544" s="106" t="s">
        <v>1314</v>
      </c>
      <c r="AP7544" s="106"/>
      <c r="AQ7544" s="106" t="s">
        <v>1031</v>
      </c>
      <c r="AR7544" s="106" t="s">
        <v>1020</v>
      </c>
      <c r="AS7544" s="106">
        <v>65</v>
      </c>
    </row>
    <row r="7545" spans="40:45" x14ac:dyDescent="0.25">
      <c r="AN7545" s="106" t="s">
        <v>1310</v>
      </c>
      <c r="AO7545" s="106" t="s">
        <v>1314</v>
      </c>
      <c r="AP7545" s="106"/>
      <c r="AQ7545" s="106" t="s">
        <v>1032</v>
      </c>
      <c r="AR7545" s="106" t="s">
        <v>1020</v>
      </c>
      <c r="AS7545" s="106">
        <v>24</v>
      </c>
    </row>
    <row r="7546" spans="40:45" x14ac:dyDescent="0.25">
      <c r="AN7546" s="106" t="s">
        <v>1310</v>
      </c>
      <c r="AO7546" s="106" t="s">
        <v>1314</v>
      </c>
      <c r="AP7546" s="106"/>
      <c r="AQ7546" s="106" t="s">
        <v>1033</v>
      </c>
      <c r="AR7546" s="106" t="s">
        <v>1020</v>
      </c>
      <c r="AS7546" s="106">
        <v>73</v>
      </c>
    </row>
    <row r="7547" spans="40:45" x14ac:dyDescent="0.25">
      <c r="AN7547" s="106" t="s">
        <v>1310</v>
      </c>
      <c r="AO7547" s="106" t="s">
        <v>1314</v>
      </c>
      <c r="AP7547" s="106"/>
      <c r="AQ7547" s="106" t="s">
        <v>1034</v>
      </c>
      <c r="AR7547" s="106" t="s">
        <v>1020</v>
      </c>
      <c r="AS7547" s="106">
        <v>80</v>
      </c>
    </row>
    <row r="7548" spans="40:45" x14ac:dyDescent="0.25">
      <c r="AN7548" s="106" t="s">
        <v>1310</v>
      </c>
      <c r="AO7548" s="106" t="s">
        <v>1314</v>
      </c>
      <c r="AP7548" s="106"/>
      <c r="AQ7548" s="106" t="s">
        <v>1035</v>
      </c>
      <c r="AR7548" s="106" t="s">
        <v>1020</v>
      </c>
      <c r="AS7548" s="106">
        <v>80</v>
      </c>
    </row>
    <row r="7549" spans="40:45" x14ac:dyDescent="0.25">
      <c r="AN7549" s="106" t="s">
        <v>1310</v>
      </c>
      <c r="AO7549" s="106" t="s">
        <v>1314</v>
      </c>
      <c r="AP7549" s="106"/>
      <c r="AQ7549" s="106" t="s">
        <v>1036</v>
      </c>
      <c r="AR7549" s="106" t="s">
        <v>1020</v>
      </c>
      <c r="AS7549" s="106">
        <v>26</v>
      </c>
    </row>
    <row r="7550" spans="40:45" x14ac:dyDescent="0.25">
      <c r="AN7550" s="106" t="s">
        <v>1310</v>
      </c>
      <c r="AO7550" s="106" t="s">
        <v>1314</v>
      </c>
      <c r="AP7550" s="106"/>
      <c r="AQ7550" s="106" t="s">
        <v>1037</v>
      </c>
      <c r="AR7550" s="106" t="s">
        <v>1020</v>
      </c>
      <c r="AS7550" s="106">
        <v>96</v>
      </c>
    </row>
    <row r="7551" spans="40:45" x14ac:dyDescent="0.25">
      <c r="AN7551" s="106" t="s">
        <v>1310</v>
      </c>
      <c r="AO7551" s="106" t="s">
        <v>1314</v>
      </c>
      <c r="AP7551" s="106"/>
      <c r="AQ7551" s="106" t="s">
        <v>1038</v>
      </c>
      <c r="AR7551" s="106" t="s">
        <v>1020</v>
      </c>
      <c r="AS7551" s="106">
        <v>58</v>
      </c>
    </row>
    <row r="7552" spans="40:45" x14ac:dyDescent="0.25">
      <c r="AN7552" s="106" t="s">
        <v>1310</v>
      </c>
      <c r="AO7552" s="106"/>
      <c r="AP7552" s="106"/>
      <c r="AQ7552" s="106" t="s">
        <v>3</v>
      </c>
      <c r="AR7552" s="106" t="s">
        <v>1020</v>
      </c>
      <c r="AS7552" s="106">
        <v>593</v>
      </c>
    </row>
    <row r="7553" spans="40:45" x14ac:dyDescent="0.25">
      <c r="AN7553" s="106" t="s">
        <v>1310</v>
      </c>
      <c r="AO7553" s="106" t="s">
        <v>1315</v>
      </c>
      <c r="AP7553" s="106"/>
      <c r="AQ7553" s="106" t="s">
        <v>1030</v>
      </c>
      <c r="AR7553" s="106" t="s">
        <v>1020</v>
      </c>
      <c r="AS7553" s="106">
        <v>207</v>
      </c>
    </row>
    <row r="7554" spans="40:45" x14ac:dyDescent="0.25">
      <c r="AN7554" s="106" t="s">
        <v>1310</v>
      </c>
      <c r="AO7554" s="106" t="s">
        <v>1315</v>
      </c>
      <c r="AP7554" s="106"/>
      <c r="AQ7554" s="106" t="s">
        <v>1031</v>
      </c>
      <c r="AR7554" s="106" t="s">
        <v>1020</v>
      </c>
      <c r="AS7554" s="106">
        <v>81</v>
      </c>
    </row>
    <row r="7555" spans="40:45" x14ac:dyDescent="0.25">
      <c r="AN7555" s="106" t="s">
        <v>1310</v>
      </c>
      <c r="AO7555" s="106" t="s">
        <v>1315</v>
      </c>
      <c r="AP7555" s="106"/>
      <c r="AQ7555" s="106" t="s">
        <v>1032</v>
      </c>
      <c r="AR7555" s="106" t="s">
        <v>1020</v>
      </c>
      <c r="AS7555" s="106">
        <v>48</v>
      </c>
    </row>
    <row r="7556" spans="40:45" x14ac:dyDescent="0.25">
      <c r="AN7556" s="106" t="s">
        <v>1310</v>
      </c>
      <c r="AO7556" s="106" t="s">
        <v>1315</v>
      </c>
      <c r="AP7556" s="106"/>
      <c r="AQ7556" s="106" t="s">
        <v>1033</v>
      </c>
      <c r="AR7556" s="106" t="s">
        <v>1020</v>
      </c>
      <c r="AS7556" s="106">
        <v>92</v>
      </c>
    </row>
    <row r="7557" spans="40:45" x14ac:dyDescent="0.25">
      <c r="AN7557" s="106" t="s">
        <v>1310</v>
      </c>
      <c r="AO7557" s="106" t="s">
        <v>1315</v>
      </c>
      <c r="AP7557" s="106"/>
      <c r="AQ7557" s="106" t="s">
        <v>1034</v>
      </c>
      <c r="AR7557" s="106" t="s">
        <v>1020</v>
      </c>
      <c r="AS7557" s="106">
        <v>103</v>
      </c>
    </row>
    <row r="7558" spans="40:45" x14ac:dyDescent="0.25">
      <c r="AN7558" s="106" t="s">
        <v>1310</v>
      </c>
      <c r="AO7558" s="106" t="s">
        <v>1315</v>
      </c>
      <c r="AP7558" s="106"/>
      <c r="AQ7558" s="106" t="s">
        <v>1035</v>
      </c>
      <c r="AR7558" s="106" t="s">
        <v>1020</v>
      </c>
      <c r="AS7558" s="106">
        <v>106</v>
      </c>
    </row>
    <row r="7559" spans="40:45" x14ac:dyDescent="0.25">
      <c r="AN7559" s="106" t="s">
        <v>1310</v>
      </c>
      <c r="AO7559" s="106" t="s">
        <v>1315</v>
      </c>
      <c r="AP7559" s="106"/>
      <c r="AQ7559" s="106" t="s">
        <v>1036</v>
      </c>
      <c r="AR7559" s="106" t="s">
        <v>1020</v>
      </c>
      <c r="AS7559" s="106">
        <v>40</v>
      </c>
    </row>
    <row r="7560" spans="40:45" x14ac:dyDescent="0.25">
      <c r="AN7560" s="106" t="s">
        <v>1310</v>
      </c>
      <c r="AO7560" s="106" t="s">
        <v>1315</v>
      </c>
      <c r="AP7560" s="106"/>
      <c r="AQ7560" s="106" t="s">
        <v>1037</v>
      </c>
      <c r="AR7560" s="106" t="s">
        <v>1020</v>
      </c>
      <c r="AS7560" s="106">
        <v>76</v>
      </c>
    </row>
    <row r="7561" spans="40:45" x14ac:dyDescent="0.25">
      <c r="AN7561" s="106" t="s">
        <v>1310</v>
      </c>
      <c r="AO7561" s="106" t="s">
        <v>1315</v>
      </c>
      <c r="AP7561" s="106"/>
      <c r="AQ7561" s="106" t="s">
        <v>1038</v>
      </c>
      <c r="AR7561" s="106" t="s">
        <v>1020</v>
      </c>
      <c r="AS7561" s="106">
        <v>133</v>
      </c>
    </row>
    <row r="7562" spans="40:45" x14ac:dyDescent="0.25">
      <c r="AN7562" s="106" t="s">
        <v>1310</v>
      </c>
      <c r="AO7562" s="106"/>
      <c r="AP7562" s="106"/>
      <c r="AQ7562" s="106" t="s">
        <v>3</v>
      </c>
      <c r="AR7562" s="106" t="s">
        <v>1020</v>
      </c>
      <c r="AS7562" s="106">
        <v>886</v>
      </c>
    </row>
    <row r="7563" spans="40:45" x14ac:dyDescent="0.25">
      <c r="AN7563" s="106" t="s">
        <v>1316</v>
      </c>
      <c r="AO7563" s="106" t="s">
        <v>1317</v>
      </c>
      <c r="AP7563" s="106"/>
      <c r="AQ7563" s="106" t="s">
        <v>1030</v>
      </c>
      <c r="AR7563" s="106" t="s">
        <v>1020</v>
      </c>
      <c r="AS7563" s="106">
        <v>430</v>
      </c>
    </row>
    <row r="7564" spans="40:45" x14ac:dyDescent="0.25">
      <c r="AN7564" s="106" t="s">
        <v>1316</v>
      </c>
      <c r="AO7564" s="106" t="s">
        <v>1317</v>
      </c>
      <c r="AP7564" s="106"/>
      <c r="AQ7564" s="106" t="s">
        <v>1031</v>
      </c>
      <c r="AR7564" s="106" t="s">
        <v>1020</v>
      </c>
      <c r="AS7564" s="106">
        <v>470</v>
      </c>
    </row>
    <row r="7565" spans="40:45" x14ac:dyDescent="0.25">
      <c r="AN7565" s="106" t="s">
        <v>1316</v>
      </c>
      <c r="AO7565" s="106" t="s">
        <v>1317</v>
      </c>
      <c r="AP7565" s="106"/>
      <c r="AQ7565" s="106" t="s">
        <v>1032</v>
      </c>
      <c r="AR7565" s="106" t="s">
        <v>1020</v>
      </c>
      <c r="AS7565" s="106">
        <v>397</v>
      </c>
    </row>
    <row r="7566" spans="40:45" x14ac:dyDescent="0.25">
      <c r="AN7566" s="106" t="s">
        <v>1316</v>
      </c>
      <c r="AO7566" s="106" t="s">
        <v>1317</v>
      </c>
      <c r="AP7566" s="106"/>
      <c r="AQ7566" s="106" t="s">
        <v>1033</v>
      </c>
      <c r="AR7566" s="106" t="s">
        <v>1020</v>
      </c>
      <c r="AS7566" s="106">
        <v>620</v>
      </c>
    </row>
    <row r="7567" spans="40:45" x14ac:dyDescent="0.25">
      <c r="AN7567" s="106" t="s">
        <v>1316</v>
      </c>
      <c r="AO7567" s="106" t="s">
        <v>1317</v>
      </c>
      <c r="AP7567" s="106"/>
      <c r="AQ7567" s="106" t="s">
        <v>1034</v>
      </c>
      <c r="AR7567" s="106" t="s">
        <v>1020</v>
      </c>
      <c r="AS7567" s="106">
        <v>338</v>
      </c>
    </row>
    <row r="7568" spans="40:45" x14ac:dyDescent="0.25">
      <c r="AN7568" s="106" t="s">
        <v>1316</v>
      </c>
      <c r="AO7568" s="106" t="s">
        <v>1317</v>
      </c>
      <c r="AP7568" s="106"/>
      <c r="AQ7568" s="106" t="s">
        <v>1035</v>
      </c>
      <c r="AR7568" s="106" t="s">
        <v>1020</v>
      </c>
      <c r="AS7568" s="106">
        <v>394</v>
      </c>
    </row>
    <row r="7569" spans="40:45" x14ac:dyDescent="0.25">
      <c r="AN7569" s="106" t="s">
        <v>1316</v>
      </c>
      <c r="AO7569" s="106" t="s">
        <v>1317</v>
      </c>
      <c r="AP7569" s="106"/>
      <c r="AQ7569" s="106" t="s">
        <v>1036</v>
      </c>
      <c r="AR7569" s="106" t="s">
        <v>1020</v>
      </c>
      <c r="AS7569" s="106">
        <v>83</v>
      </c>
    </row>
    <row r="7570" spans="40:45" x14ac:dyDescent="0.25">
      <c r="AN7570" s="106" t="s">
        <v>1316</v>
      </c>
      <c r="AO7570" s="106" t="s">
        <v>1317</v>
      </c>
      <c r="AP7570" s="106"/>
      <c r="AQ7570" s="106" t="s">
        <v>1037</v>
      </c>
      <c r="AR7570" s="106" t="s">
        <v>1020</v>
      </c>
      <c r="AS7570" s="106">
        <v>379</v>
      </c>
    </row>
    <row r="7571" spans="40:45" x14ac:dyDescent="0.25">
      <c r="AN7571" s="106" t="s">
        <v>1316</v>
      </c>
      <c r="AO7571" s="106" t="s">
        <v>1317</v>
      </c>
      <c r="AP7571" s="106"/>
      <c r="AQ7571" s="106" t="s">
        <v>1038</v>
      </c>
      <c r="AR7571" s="106" t="s">
        <v>1020</v>
      </c>
      <c r="AS7571" s="106">
        <v>245</v>
      </c>
    </row>
    <row r="7572" spans="40:45" x14ac:dyDescent="0.25">
      <c r="AN7572" s="106" t="s">
        <v>1316</v>
      </c>
      <c r="AO7572" s="106"/>
      <c r="AP7572" s="106"/>
      <c r="AQ7572" s="106" t="s">
        <v>3</v>
      </c>
      <c r="AR7572" s="106" t="s">
        <v>1020</v>
      </c>
      <c r="AS7572" s="106">
        <v>3356</v>
      </c>
    </row>
    <row r="7573" spans="40:45" x14ac:dyDescent="0.25">
      <c r="AN7573" s="106" t="s">
        <v>1316</v>
      </c>
      <c r="AO7573" s="106" t="s">
        <v>1318</v>
      </c>
      <c r="AP7573" s="106"/>
      <c r="AQ7573" s="106" t="s">
        <v>1030</v>
      </c>
      <c r="AR7573" s="106" t="s">
        <v>1020</v>
      </c>
      <c r="AS7573" s="106">
        <v>51</v>
      </c>
    </row>
    <row r="7574" spans="40:45" x14ac:dyDescent="0.25">
      <c r="AN7574" s="106" t="s">
        <v>1316</v>
      </c>
      <c r="AO7574" s="106" t="s">
        <v>1318</v>
      </c>
      <c r="AP7574" s="106"/>
      <c r="AQ7574" s="106" t="s">
        <v>1031</v>
      </c>
      <c r="AR7574" s="106" t="s">
        <v>1020</v>
      </c>
      <c r="AS7574" s="106">
        <v>52</v>
      </c>
    </row>
    <row r="7575" spans="40:45" x14ac:dyDescent="0.25">
      <c r="AN7575" s="106" t="s">
        <v>1316</v>
      </c>
      <c r="AO7575" s="106" t="s">
        <v>1318</v>
      </c>
      <c r="AP7575" s="106"/>
      <c r="AQ7575" s="106" t="s">
        <v>1032</v>
      </c>
      <c r="AR7575" s="106" t="s">
        <v>1020</v>
      </c>
      <c r="AS7575" s="106">
        <v>29</v>
      </c>
    </row>
    <row r="7576" spans="40:45" x14ac:dyDescent="0.25">
      <c r="AN7576" s="106" t="s">
        <v>1316</v>
      </c>
      <c r="AO7576" s="106" t="s">
        <v>1318</v>
      </c>
      <c r="AP7576" s="106"/>
      <c r="AQ7576" s="106" t="s">
        <v>1033</v>
      </c>
      <c r="AR7576" s="106" t="s">
        <v>1020</v>
      </c>
      <c r="AS7576" s="106">
        <v>35</v>
      </c>
    </row>
    <row r="7577" spans="40:45" x14ac:dyDescent="0.25">
      <c r="AN7577" s="106" t="s">
        <v>1316</v>
      </c>
      <c r="AO7577" s="106" t="s">
        <v>1318</v>
      </c>
      <c r="AP7577" s="106"/>
      <c r="AQ7577" s="106" t="s">
        <v>1034</v>
      </c>
      <c r="AR7577" s="106" t="s">
        <v>1020</v>
      </c>
      <c r="AS7577" s="106">
        <v>45</v>
      </c>
    </row>
    <row r="7578" spans="40:45" x14ac:dyDescent="0.25">
      <c r="AN7578" s="106" t="s">
        <v>1316</v>
      </c>
      <c r="AO7578" s="106" t="s">
        <v>1318</v>
      </c>
      <c r="AP7578" s="106"/>
      <c r="AQ7578" s="106" t="s">
        <v>1035</v>
      </c>
      <c r="AR7578" s="106" t="s">
        <v>1020</v>
      </c>
      <c r="AS7578" s="106">
        <v>46</v>
      </c>
    </row>
    <row r="7579" spans="40:45" x14ac:dyDescent="0.25">
      <c r="AN7579" s="106" t="s">
        <v>1316</v>
      </c>
      <c r="AO7579" s="106" t="s">
        <v>1318</v>
      </c>
      <c r="AP7579" s="106"/>
      <c r="AQ7579" s="106" t="s">
        <v>1036</v>
      </c>
      <c r="AR7579" s="106" t="s">
        <v>1020</v>
      </c>
      <c r="AS7579" s="106">
        <v>8</v>
      </c>
    </row>
    <row r="7580" spans="40:45" x14ac:dyDescent="0.25">
      <c r="AN7580" s="106" t="s">
        <v>1316</v>
      </c>
      <c r="AO7580" s="106" t="s">
        <v>1318</v>
      </c>
      <c r="AP7580" s="106"/>
      <c r="AQ7580" s="106" t="s">
        <v>1037</v>
      </c>
      <c r="AR7580" s="106" t="s">
        <v>1020</v>
      </c>
      <c r="AS7580" s="106">
        <v>32</v>
      </c>
    </row>
    <row r="7581" spans="40:45" x14ac:dyDescent="0.25">
      <c r="AN7581" s="106" t="s">
        <v>1316</v>
      </c>
      <c r="AO7581" s="106" t="s">
        <v>1318</v>
      </c>
      <c r="AP7581" s="106"/>
      <c r="AQ7581" s="106" t="s">
        <v>1038</v>
      </c>
      <c r="AR7581" s="106" t="s">
        <v>1020</v>
      </c>
      <c r="AS7581" s="106">
        <v>37</v>
      </c>
    </row>
    <row r="7582" spans="40:45" x14ac:dyDescent="0.25">
      <c r="AN7582" s="106" t="s">
        <v>1316</v>
      </c>
      <c r="AO7582" s="106"/>
      <c r="AP7582" s="106"/>
      <c r="AQ7582" s="106" t="s">
        <v>3</v>
      </c>
      <c r="AR7582" s="106" t="s">
        <v>1020</v>
      </c>
      <c r="AS7582" s="106">
        <v>335</v>
      </c>
    </row>
    <row r="7583" spans="40:45" x14ac:dyDescent="0.25">
      <c r="AN7583" s="106" t="s">
        <v>1319</v>
      </c>
      <c r="AO7583" s="106" t="s">
        <v>1320</v>
      </c>
      <c r="AP7583" s="106"/>
      <c r="AQ7583" s="106" t="s">
        <v>1030</v>
      </c>
      <c r="AR7583" s="106" t="s">
        <v>1020</v>
      </c>
      <c r="AS7583" s="106">
        <v>243</v>
      </c>
    </row>
    <row r="7584" spans="40:45" x14ac:dyDescent="0.25">
      <c r="AN7584" s="106" t="s">
        <v>1319</v>
      </c>
      <c r="AO7584" s="106" t="s">
        <v>1320</v>
      </c>
      <c r="AP7584" s="106"/>
      <c r="AQ7584" s="106" t="s">
        <v>1031</v>
      </c>
      <c r="AR7584" s="106" t="s">
        <v>1020</v>
      </c>
      <c r="AS7584" s="106">
        <v>209</v>
      </c>
    </row>
    <row r="7585" spans="40:45" x14ac:dyDescent="0.25">
      <c r="AN7585" s="106" t="s">
        <v>1319</v>
      </c>
      <c r="AO7585" s="106" t="s">
        <v>1320</v>
      </c>
      <c r="AP7585" s="106"/>
      <c r="AQ7585" s="106" t="s">
        <v>1032</v>
      </c>
      <c r="AR7585" s="106" t="s">
        <v>1020</v>
      </c>
      <c r="AS7585" s="106">
        <v>175</v>
      </c>
    </row>
    <row r="7586" spans="40:45" x14ac:dyDescent="0.25">
      <c r="AN7586" s="106" t="s">
        <v>1319</v>
      </c>
      <c r="AO7586" s="106" t="s">
        <v>1320</v>
      </c>
      <c r="AP7586" s="106"/>
      <c r="AQ7586" s="106" t="s">
        <v>1033</v>
      </c>
      <c r="AR7586" s="106" t="s">
        <v>1020</v>
      </c>
      <c r="AS7586" s="106">
        <v>504</v>
      </c>
    </row>
    <row r="7587" spans="40:45" x14ac:dyDescent="0.25">
      <c r="AN7587" s="106" t="s">
        <v>1319</v>
      </c>
      <c r="AO7587" s="106" t="s">
        <v>1320</v>
      </c>
      <c r="AP7587" s="106"/>
      <c r="AQ7587" s="106" t="s">
        <v>1034</v>
      </c>
      <c r="AR7587" s="106" t="s">
        <v>1020</v>
      </c>
      <c r="AS7587" s="106">
        <v>272</v>
      </c>
    </row>
    <row r="7588" spans="40:45" x14ac:dyDescent="0.25">
      <c r="AN7588" s="106" t="s">
        <v>1319</v>
      </c>
      <c r="AO7588" s="106" t="s">
        <v>1320</v>
      </c>
      <c r="AP7588" s="106"/>
      <c r="AQ7588" s="106" t="s">
        <v>1035</v>
      </c>
      <c r="AR7588" s="106" t="s">
        <v>1020</v>
      </c>
      <c r="AS7588" s="106">
        <v>384</v>
      </c>
    </row>
    <row r="7589" spans="40:45" x14ac:dyDescent="0.25">
      <c r="AN7589" s="106" t="s">
        <v>1319</v>
      </c>
      <c r="AO7589" s="106" t="s">
        <v>1320</v>
      </c>
      <c r="AP7589" s="106"/>
      <c r="AQ7589" s="106" t="s">
        <v>1036</v>
      </c>
      <c r="AR7589" s="106" t="s">
        <v>1020</v>
      </c>
      <c r="AS7589" s="106">
        <v>122</v>
      </c>
    </row>
    <row r="7590" spans="40:45" x14ac:dyDescent="0.25">
      <c r="AN7590" s="106" t="s">
        <v>1319</v>
      </c>
      <c r="AO7590" s="106" t="s">
        <v>1320</v>
      </c>
      <c r="AP7590" s="106"/>
      <c r="AQ7590" s="106" t="s">
        <v>1037</v>
      </c>
      <c r="AR7590" s="106" t="s">
        <v>1020</v>
      </c>
      <c r="AS7590" s="106">
        <v>467</v>
      </c>
    </row>
    <row r="7591" spans="40:45" x14ac:dyDescent="0.25">
      <c r="AN7591" s="106" t="s">
        <v>1319</v>
      </c>
      <c r="AO7591" s="106" t="s">
        <v>1320</v>
      </c>
      <c r="AP7591" s="106"/>
      <c r="AQ7591" s="106" t="s">
        <v>1038</v>
      </c>
      <c r="AR7591" s="106" t="s">
        <v>1020</v>
      </c>
      <c r="AS7591" s="106">
        <v>238</v>
      </c>
    </row>
    <row r="7592" spans="40:45" x14ac:dyDescent="0.25">
      <c r="AN7592" s="106" t="s">
        <v>1319</v>
      </c>
      <c r="AO7592" s="106"/>
      <c r="AP7592" s="106"/>
      <c r="AQ7592" s="106" t="s">
        <v>3</v>
      </c>
      <c r="AR7592" s="106" t="s">
        <v>1020</v>
      </c>
      <c r="AS7592" s="106">
        <v>2614</v>
      </c>
    </row>
    <row r="7593" spans="40:45" x14ac:dyDescent="0.25">
      <c r="AN7593" s="106" t="s">
        <v>1319</v>
      </c>
      <c r="AO7593" s="106" t="s">
        <v>1321</v>
      </c>
      <c r="AP7593" s="106"/>
      <c r="AQ7593" s="106" t="s">
        <v>1030</v>
      </c>
      <c r="AR7593" s="106" t="s">
        <v>1020</v>
      </c>
      <c r="AS7593" s="106">
        <v>1194</v>
      </c>
    </row>
    <row r="7594" spans="40:45" x14ac:dyDescent="0.25">
      <c r="AN7594" s="106" t="s">
        <v>1319</v>
      </c>
      <c r="AO7594" s="106" t="s">
        <v>1321</v>
      </c>
      <c r="AP7594" s="106"/>
      <c r="AQ7594" s="106" t="s">
        <v>1031</v>
      </c>
      <c r="AR7594" s="106" t="s">
        <v>1020</v>
      </c>
      <c r="AS7594" s="106">
        <v>747</v>
      </c>
    </row>
    <row r="7595" spans="40:45" x14ac:dyDescent="0.25">
      <c r="AN7595" s="106" t="s">
        <v>1319</v>
      </c>
      <c r="AO7595" s="106" t="s">
        <v>1321</v>
      </c>
      <c r="AP7595" s="106"/>
      <c r="AQ7595" s="106" t="s">
        <v>1032</v>
      </c>
      <c r="AR7595" s="106" t="s">
        <v>1020</v>
      </c>
      <c r="AS7595" s="106">
        <v>563</v>
      </c>
    </row>
    <row r="7596" spans="40:45" x14ac:dyDescent="0.25">
      <c r="AN7596" s="106" t="s">
        <v>1319</v>
      </c>
      <c r="AO7596" s="106" t="s">
        <v>1321</v>
      </c>
      <c r="AP7596" s="106"/>
      <c r="AQ7596" s="106" t="s">
        <v>1033</v>
      </c>
      <c r="AR7596" s="106" t="s">
        <v>1020</v>
      </c>
      <c r="AS7596" s="106">
        <v>993</v>
      </c>
    </row>
    <row r="7597" spans="40:45" x14ac:dyDescent="0.25">
      <c r="AN7597" s="106" t="s">
        <v>1319</v>
      </c>
      <c r="AO7597" s="106" t="s">
        <v>1321</v>
      </c>
      <c r="AP7597" s="106"/>
      <c r="AQ7597" s="106" t="s">
        <v>1034</v>
      </c>
      <c r="AR7597" s="106" t="s">
        <v>1020</v>
      </c>
      <c r="AS7597" s="106">
        <v>429</v>
      </c>
    </row>
    <row r="7598" spans="40:45" x14ac:dyDescent="0.25">
      <c r="AN7598" s="106" t="s">
        <v>1319</v>
      </c>
      <c r="AO7598" s="106" t="s">
        <v>1321</v>
      </c>
      <c r="AP7598" s="106"/>
      <c r="AQ7598" s="106" t="s">
        <v>1035</v>
      </c>
      <c r="AR7598" s="106" t="s">
        <v>1020</v>
      </c>
      <c r="AS7598" s="106">
        <v>749</v>
      </c>
    </row>
    <row r="7599" spans="40:45" x14ac:dyDescent="0.25">
      <c r="AN7599" s="106" t="s">
        <v>1319</v>
      </c>
      <c r="AO7599" s="106" t="s">
        <v>1321</v>
      </c>
      <c r="AP7599" s="106"/>
      <c r="AQ7599" s="106" t="s">
        <v>1036</v>
      </c>
      <c r="AR7599" s="106" t="s">
        <v>1020</v>
      </c>
      <c r="AS7599" s="106">
        <v>137</v>
      </c>
    </row>
    <row r="7600" spans="40:45" x14ac:dyDescent="0.25">
      <c r="AN7600" s="106" t="s">
        <v>1319</v>
      </c>
      <c r="AO7600" s="106" t="s">
        <v>1321</v>
      </c>
      <c r="AP7600" s="106"/>
      <c r="AQ7600" s="106" t="s">
        <v>1037</v>
      </c>
      <c r="AR7600" s="106" t="s">
        <v>1020</v>
      </c>
      <c r="AS7600" s="106">
        <v>536</v>
      </c>
    </row>
    <row r="7601" spans="40:45" x14ac:dyDescent="0.25">
      <c r="AN7601" s="106" t="s">
        <v>1319</v>
      </c>
      <c r="AO7601" s="106" t="s">
        <v>1321</v>
      </c>
      <c r="AP7601" s="106"/>
      <c r="AQ7601" s="106" t="s">
        <v>1038</v>
      </c>
      <c r="AR7601" s="106" t="s">
        <v>1020</v>
      </c>
      <c r="AS7601" s="106">
        <v>503</v>
      </c>
    </row>
    <row r="7602" spans="40:45" x14ac:dyDescent="0.25">
      <c r="AN7602" s="106" t="s">
        <v>1319</v>
      </c>
      <c r="AO7602" s="106"/>
      <c r="AP7602" s="106"/>
      <c r="AQ7602" s="106" t="s">
        <v>3</v>
      </c>
      <c r="AR7602" s="106" t="s">
        <v>1020</v>
      </c>
      <c r="AS7602" s="106">
        <v>5851</v>
      </c>
    </row>
    <row r="7603" spans="40:45" x14ac:dyDescent="0.25">
      <c r="AN7603" s="106" t="s">
        <v>1319</v>
      </c>
      <c r="AO7603" s="106" t="s">
        <v>1322</v>
      </c>
      <c r="AP7603" s="106"/>
      <c r="AQ7603" s="106" t="s">
        <v>1030</v>
      </c>
      <c r="AR7603" s="106" t="s">
        <v>1020</v>
      </c>
      <c r="AS7603" s="106">
        <v>74</v>
      </c>
    </row>
    <row r="7604" spans="40:45" x14ac:dyDescent="0.25">
      <c r="AN7604" s="106" t="s">
        <v>1319</v>
      </c>
      <c r="AO7604" s="106" t="s">
        <v>1322</v>
      </c>
      <c r="AP7604" s="106"/>
      <c r="AQ7604" s="106" t="s">
        <v>1031</v>
      </c>
      <c r="AR7604" s="106" t="s">
        <v>1020</v>
      </c>
      <c r="AS7604" s="106">
        <v>83</v>
      </c>
    </row>
    <row r="7605" spans="40:45" x14ac:dyDescent="0.25">
      <c r="AN7605" s="106" t="s">
        <v>1319</v>
      </c>
      <c r="AO7605" s="106" t="s">
        <v>1322</v>
      </c>
      <c r="AP7605" s="106"/>
      <c r="AQ7605" s="106" t="s">
        <v>1032</v>
      </c>
      <c r="AR7605" s="106" t="s">
        <v>1020</v>
      </c>
      <c r="AS7605" s="106">
        <v>50</v>
      </c>
    </row>
    <row r="7606" spans="40:45" x14ac:dyDescent="0.25">
      <c r="AN7606" s="106" t="s">
        <v>1319</v>
      </c>
      <c r="AO7606" s="106" t="s">
        <v>1322</v>
      </c>
      <c r="AP7606" s="106"/>
      <c r="AQ7606" s="106" t="s">
        <v>1033</v>
      </c>
      <c r="AR7606" s="106" t="s">
        <v>1020</v>
      </c>
      <c r="AS7606" s="106">
        <v>137</v>
      </c>
    </row>
    <row r="7607" spans="40:45" x14ac:dyDescent="0.25">
      <c r="AN7607" s="106" t="s">
        <v>1319</v>
      </c>
      <c r="AO7607" s="106" t="s">
        <v>1322</v>
      </c>
      <c r="AP7607" s="106"/>
      <c r="AQ7607" s="106" t="s">
        <v>1034</v>
      </c>
      <c r="AR7607" s="106" t="s">
        <v>1020</v>
      </c>
      <c r="AS7607" s="106">
        <v>97</v>
      </c>
    </row>
    <row r="7608" spans="40:45" x14ac:dyDescent="0.25">
      <c r="AN7608" s="106" t="s">
        <v>1319</v>
      </c>
      <c r="AO7608" s="106" t="s">
        <v>1322</v>
      </c>
      <c r="AP7608" s="106"/>
      <c r="AQ7608" s="106" t="s">
        <v>1035</v>
      </c>
      <c r="AR7608" s="106" t="s">
        <v>1020</v>
      </c>
      <c r="AS7608" s="106">
        <v>100</v>
      </c>
    </row>
    <row r="7609" spans="40:45" x14ac:dyDescent="0.25">
      <c r="AN7609" s="106" t="s">
        <v>1319</v>
      </c>
      <c r="AO7609" s="106" t="s">
        <v>1322</v>
      </c>
      <c r="AP7609" s="106"/>
      <c r="AQ7609" s="106" t="s">
        <v>1036</v>
      </c>
      <c r="AR7609" s="106" t="s">
        <v>1020</v>
      </c>
      <c r="AS7609" s="106">
        <v>31</v>
      </c>
    </row>
    <row r="7610" spans="40:45" x14ac:dyDescent="0.25">
      <c r="AN7610" s="106" t="s">
        <v>1319</v>
      </c>
      <c r="AO7610" s="106" t="s">
        <v>1322</v>
      </c>
      <c r="AP7610" s="106"/>
      <c r="AQ7610" s="106" t="s">
        <v>1037</v>
      </c>
      <c r="AR7610" s="106" t="s">
        <v>1020</v>
      </c>
      <c r="AS7610" s="106">
        <v>117</v>
      </c>
    </row>
    <row r="7611" spans="40:45" x14ac:dyDescent="0.25">
      <c r="AN7611" s="106" t="s">
        <v>1319</v>
      </c>
      <c r="AO7611" s="106" t="s">
        <v>1322</v>
      </c>
      <c r="AP7611" s="106"/>
      <c r="AQ7611" s="106" t="s">
        <v>1038</v>
      </c>
      <c r="AR7611" s="106" t="s">
        <v>1020</v>
      </c>
      <c r="AS7611" s="106">
        <v>55</v>
      </c>
    </row>
    <row r="7612" spans="40:45" x14ac:dyDescent="0.25">
      <c r="AN7612" s="106" t="s">
        <v>1319</v>
      </c>
      <c r="AO7612" s="106"/>
      <c r="AP7612" s="106"/>
      <c r="AQ7612" s="106" t="s">
        <v>3</v>
      </c>
      <c r="AR7612" s="106" t="s">
        <v>1020</v>
      </c>
      <c r="AS7612" s="106">
        <v>744</v>
      </c>
    </row>
    <row r="7613" spans="40:45" x14ac:dyDescent="0.25">
      <c r="AN7613" s="106" t="s">
        <v>1319</v>
      </c>
      <c r="AO7613" s="106" t="s">
        <v>1323</v>
      </c>
      <c r="AP7613" s="106"/>
      <c r="AQ7613" s="106" t="s">
        <v>1030</v>
      </c>
      <c r="AR7613" s="106" t="s">
        <v>1020</v>
      </c>
      <c r="AS7613" s="106">
        <v>342</v>
      </c>
    </row>
    <row r="7614" spans="40:45" x14ac:dyDescent="0.25">
      <c r="AN7614" s="106" t="s">
        <v>1319</v>
      </c>
      <c r="AO7614" s="106" t="s">
        <v>1323</v>
      </c>
      <c r="AP7614" s="106"/>
      <c r="AQ7614" s="106" t="s">
        <v>1031</v>
      </c>
      <c r="AR7614" s="106" t="s">
        <v>1020</v>
      </c>
      <c r="AS7614" s="106">
        <v>262</v>
      </c>
    </row>
    <row r="7615" spans="40:45" x14ac:dyDescent="0.25">
      <c r="AN7615" s="106" t="s">
        <v>1319</v>
      </c>
      <c r="AO7615" s="106" t="s">
        <v>1323</v>
      </c>
      <c r="AP7615" s="106"/>
      <c r="AQ7615" s="106" t="s">
        <v>1032</v>
      </c>
      <c r="AR7615" s="106" t="s">
        <v>1020</v>
      </c>
      <c r="AS7615" s="106">
        <v>225</v>
      </c>
    </row>
    <row r="7616" spans="40:45" x14ac:dyDescent="0.25">
      <c r="AN7616" s="106" t="s">
        <v>1319</v>
      </c>
      <c r="AO7616" s="106" t="s">
        <v>1323</v>
      </c>
      <c r="AP7616" s="106"/>
      <c r="AQ7616" s="106" t="s">
        <v>1033</v>
      </c>
      <c r="AR7616" s="106" t="s">
        <v>1020</v>
      </c>
      <c r="AS7616" s="106">
        <v>353</v>
      </c>
    </row>
    <row r="7617" spans="40:45" x14ac:dyDescent="0.25">
      <c r="AN7617" s="106" t="s">
        <v>1319</v>
      </c>
      <c r="AO7617" s="106" t="s">
        <v>1323</v>
      </c>
      <c r="AP7617" s="106"/>
      <c r="AQ7617" s="106" t="s">
        <v>1034</v>
      </c>
      <c r="AR7617" s="106" t="s">
        <v>1020</v>
      </c>
      <c r="AS7617" s="106">
        <v>191</v>
      </c>
    </row>
    <row r="7618" spans="40:45" x14ac:dyDescent="0.25">
      <c r="AN7618" s="106" t="s">
        <v>1319</v>
      </c>
      <c r="AO7618" s="106" t="s">
        <v>1323</v>
      </c>
      <c r="AP7618" s="106"/>
      <c r="AQ7618" s="106" t="s">
        <v>1035</v>
      </c>
      <c r="AR7618" s="106" t="s">
        <v>1020</v>
      </c>
      <c r="AS7618" s="106">
        <v>263</v>
      </c>
    </row>
    <row r="7619" spans="40:45" x14ac:dyDescent="0.25">
      <c r="AN7619" s="106" t="s">
        <v>1319</v>
      </c>
      <c r="AO7619" s="106" t="s">
        <v>1323</v>
      </c>
      <c r="AP7619" s="106"/>
      <c r="AQ7619" s="106" t="s">
        <v>1036</v>
      </c>
      <c r="AR7619" s="106" t="s">
        <v>1020</v>
      </c>
      <c r="AS7619" s="106">
        <v>84</v>
      </c>
    </row>
    <row r="7620" spans="40:45" x14ac:dyDescent="0.25">
      <c r="AN7620" s="106" t="s">
        <v>1319</v>
      </c>
      <c r="AO7620" s="106" t="s">
        <v>1323</v>
      </c>
      <c r="AP7620" s="106"/>
      <c r="AQ7620" s="106" t="s">
        <v>1037</v>
      </c>
      <c r="AR7620" s="106" t="s">
        <v>1020</v>
      </c>
      <c r="AS7620" s="106">
        <v>249</v>
      </c>
    </row>
    <row r="7621" spans="40:45" x14ac:dyDescent="0.25">
      <c r="AN7621" s="106" t="s">
        <v>1319</v>
      </c>
      <c r="AO7621" s="106" t="s">
        <v>1323</v>
      </c>
      <c r="AP7621" s="106"/>
      <c r="AQ7621" s="106" t="s">
        <v>1038</v>
      </c>
      <c r="AR7621" s="106" t="s">
        <v>1020</v>
      </c>
      <c r="AS7621" s="106">
        <v>129</v>
      </c>
    </row>
    <row r="7622" spans="40:45" x14ac:dyDescent="0.25">
      <c r="AN7622" s="106" t="s">
        <v>1319</v>
      </c>
      <c r="AO7622" s="106"/>
      <c r="AP7622" s="106"/>
      <c r="AQ7622" s="106" t="s">
        <v>3</v>
      </c>
      <c r="AR7622" s="106" t="s">
        <v>1020</v>
      </c>
      <c r="AS7622" s="106">
        <v>2098</v>
      </c>
    </row>
    <row r="7623" spans="40:45" x14ac:dyDescent="0.25">
      <c r="AN7623" s="106" t="s">
        <v>1319</v>
      </c>
      <c r="AO7623" s="106" t="s">
        <v>1324</v>
      </c>
      <c r="AP7623" s="106"/>
      <c r="AQ7623" s="106" t="s">
        <v>1030</v>
      </c>
      <c r="AR7623" s="106" t="s">
        <v>1020</v>
      </c>
      <c r="AS7623" s="106">
        <v>93</v>
      </c>
    </row>
    <row r="7624" spans="40:45" x14ac:dyDescent="0.25">
      <c r="AN7624" s="106" t="s">
        <v>1319</v>
      </c>
      <c r="AO7624" s="106" t="s">
        <v>1324</v>
      </c>
      <c r="AP7624" s="106"/>
      <c r="AQ7624" s="106" t="s">
        <v>1031</v>
      </c>
      <c r="AR7624" s="106" t="s">
        <v>1020</v>
      </c>
      <c r="AS7624" s="106">
        <v>42</v>
      </c>
    </row>
    <row r="7625" spans="40:45" x14ac:dyDescent="0.25">
      <c r="AN7625" s="106" t="s">
        <v>1319</v>
      </c>
      <c r="AO7625" s="106" t="s">
        <v>1324</v>
      </c>
      <c r="AP7625" s="106"/>
      <c r="AQ7625" s="106" t="s">
        <v>1032</v>
      </c>
      <c r="AR7625" s="106" t="s">
        <v>1020</v>
      </c>
      <c r="AS7625" s="106">
        <v>39</v>
      </c>
    </row>
    <row r="7626" spans="40:45" x14ac:dyDescent="0.25">
      <c r="AN7626" s="106" t="s">
        <v>1319</v>
      </c>
      <c r="AO7626" s="106" t="s">
        <v>1324</v>
      </c>
      <c r="AP7626" s="106"/>
      <c r="AQ7626" s="106" t="s">
        <v>1033</v>
      </c>
      <c r="AR7626" s="106" t="s">
        <v>1020</v>
      </c>
      <c r="AS7626" s="106">
        <v>49</v>
      </c>
    </row>
    <row r="7627" spans="40:45" x14ac:dyDescent="0.25">
      <c r="AN7627" s="106" t="s">
        <v>1319</v>
      </c>
      <c r="AO7627" s="106" t="s">
        <v>1324</v>
      </c>
      <c r="AP7627" s="106"/>
      <c r="AQ7627" s="106" t="s">
        <v>1034</v>
      </c>
      <c r="AR7627" s="106" t="s">
        <v>1020</v>
      </c>
      <c r="AS7627" s="106">
        <v>36</v>
      </c>
    </row>
    <row r="7628" spans="40:45" x14ac:dyDescent="0.25">
      <c r="AN7628" s="106" t="s">
        <v>1319</v>
      </c>
      <c r="AO7628" s="106" t="s">
        <v>1324</v>
      </c>
      <c r="AP7628" s="106"/>
      <c r="AQ7628" s="106" t="s">
        <v>1035</v>
      </c>
      <c r="AR7628" s="106" t="s">
        <v>1020</v>
      </c>
      <c r="AS7628" s="106">
        <v>44</v>
      </c>
    </row>
    <row r="7629" spans="40:45" x14ac:dyDescent="0.25">
      <c r="AN7629" s="106" t="s">
        <v>1319</v>
      </c>
      <c r="AO7629" s="106" t="s">
        <v>1324</v>
      </c>
      <c r="AP7629" s="106"/>
      <c r="AQ7629" s="106" t="s">
        <v>1036</v>
      </c>
      <c r="AR7629" s="106" t="s">
        <v>1020</v>
      </c>
      <c r="AS7629" s="106">
        <v>26</v>
      </c>
    </row>
    <row r="7630" spans="40:45" x14ac:dyDescent="0.25">
      <c r="AN7630" s="106" t="s">
        <v>1319</v>
      </c>
      <c r="AO7630" s="106" t="s">
        <v>1324</v>
      </c>
      <c r="AP7630" s="106"/>
      <c r="AQ7630" s="106" t="s">
        <v>1037</v>
      </c>
      <c r="AR7630" s="106" t="s">
        <v>1020</v>
      </c>
      <c r="AS7630" s="106">
        <v>41</v>
      </c>
    </row>
    <row r="7631" spans="40:45" x14ac:dyDescent="0.25">
      <c r="AN7631" s="106" t="s">
        <v>1319</v>
      </c>
      <c r="AO7631" s="106" t="s">
        <v>1324</v>
      </c>
      <c r="AP7631" s="106"/>
      <c r="AQ7631" s="106" t="s">
        <v>1038</v>
      </c>
      <c r="AR7631" s="106" t="s">
        <v>1020</v>
      </c>
      <c r="AS7631" s="106">
        <v>41</v>
      </c>
    </row>
    <row r="7632" spans="40:45" x14ac:dyDescent="0.25">
      <c r="AN7632" s="106" t="s">
        <v>1319</v>
      </c>
      <c r="AO7632" s="106"/>
      <c r="AP7632" s="106"/>
      <c r="AQ7632" s="106" t="s">
        <v>3</v>
      </c>
      <c r="AR7632" s="106" t="s">
        <v>1020</v>
      </c>
      <c r="AS7632" s="106">
        <v>411</v>
      </c>
    </row>
    <row r="7633" spans="40:45" x14ac:dyDescent="0.25">
      <c r="AN7633" s="106" t="s">
        <v>1325</v>
      </c>
      <c r="AO7633" s="106" t="s">
        <v>1326</v>
      </c>
      <c r="AP7633" s="106"/>
      <c r="AQ7633" s="106" t="s">
        <v>1030</v>
      </c>
      <c r="AR7633" s="106" t="s">
        <v>1020</v>
      </c>
      <c r="AS7633" s="106">
        <v>152</v>
      </c>
    </row>
    <row r="7634" spans="40:45" x14ac:dyDescent="0.25">
      <c r="AN7634" s="106" t="s">
        <v>1325</v>
      </c>
      <c r="AO7634" s="106" t="s">
        <v>1326</v>
      </c>
      <c r="AP7634" s="106"/>
      <c r="AQ7634" s="106" t="s">
        <v>1031</v>
      </c>
      <c r="AR7634" s="106" t="s">
        <v>1020</v>
      </c>
      <c r="AS7634" s="106">
        <v>109</v>
      </c>
    </row>
    <row r="7635" spans="40:45" x14ac:dyDescent="0.25">
      <c r="AN7635" s="106" t="s">
        <v>1325</v>
      </c>
      <c r="AO7635" s="106" t="s">
        <v>1326</v>
      </c>
      <c r="AP7635" s="106"/>
      <c r="AQ7635" s="106" t="s">
        <v>1032</v>
      </c>
      <c r="AR7635" s="106" t="s">
        <v>1020</v>
      </c>
      <c r="AS7635" s="106">
        <v>63</v>
      </c>
    </row>
    <row r="7636" spans="40:45" x14ac:dyDescent="0.25">
      <c r="AN7636" s="106" t="s">
        <v>1325</v>
      </c>
      <c r="AO7636" s="106" t="s">
        <v>1326</v>
      </c>
      <c r="AP7636" s="106"/>
      <c r="AQ7636" s="106" t="s">
        <v>1033</v>
      </c>
      <c r="AR7636" s="106" t="s">
        <v>1020</v>
      </c>
      <c r="AS7636" s="106">
        <v>280</v>
      </c>
    </row>
    <row r="7637" spans="40:45" x14ac:dyDescent="0.25">
      <c r="AN7637" s="106" t="s">
        <v>1325</v>
      </c>
      <c r="AO7637" s="106" t="s">
        <v>1326</v>
      </c>
      <c r="AP7637" s="106"/>
      <c r="AQ7637" s="106" t="s">
        <v>1034</v>
      </c>
      <c r="AR7637" s="106" t="s">
        <v>1020</v>
      </c>
      <c r="AS7637" s="106">
        <v>179</v>
      </c>
    </row>
    <row r="7638" spans="40:45" x14ac:dyDescent="0.25">
      <c r="AN7638" s="106" t="s">
        <v>1325</v>
      </c>
      <c r="AO7638" s="106" t="s">
        <v>1326</v>
      </c>
      <c r="AP7638" s="106"/>
      <c r="AQ7638" s="106" t="s">
        <v>1035</v>
      </c>
      <c r="AR7638" s="106" t="s">
        <v>1020</v>
      </c>
      <c r="AS7638" s="106">
        <v>238</v>
      </c>
    </row>
    <row r="7639" spans="40:45" x14ac:dyDescent="0.25">
      <c r="AN7639" s="106" t="s">
        <v>1325</v>
      </c>
      <c r="AO7639" s="106" t="s">
        <v>1326</v>
      </c>
      <c r="AP7639" s="106"/>
      <c r="AQ7639" s="106" t="s">
        <v>1036</v>
      </c>
      <c r="AR7639" s="106" t="s">
        <v>1020</v>
      </c>
      <c r="AS7639" s="106">
        <v>79</v>
      </c>
    </row>
    <row r="7640" spans="40:45" x14ac:dyDescent="0.25">
      <c r="AN7640" s="106" t="s">
        <v>1325</v>
      </c>
      <c r="AO7640" s="106" t="s">
        <v>1326</v>
      </c>
      <c r="AP7640" s="106"/>
      <c r="AQ7640" s="106" t="s">
        <v>1037</v>
      </c>
      <c r="AR7640" s="106" t="s">
        <v>1020</v>
      </c>
      <c r="AS7640" s="106">
        <v>228</v>
      </c>
    </row>
    <row r="7641" spans="40:45" x14ac:dyDescent="0.25">
      <c r="AN7641" s="106" t="s">
        <v>1325</v>
      </c>
      <c r="AO7641" s="106" t="s">
        <v>1326</v>
      </c>
      <c r="AP7641" s="106"/>
      <c r="AQ7641" s="106" t="s">
        <v>1038</v>
      </c>
      <c r="AR7641" s="106" t="s">
        <v>1020</v>
      </c>
      <c r="AS7641" s="106">
        <v>82</v>
      </c>
    </row>
    <row r="7642" spans="40:45" x14ac:dyDescent="0.25">
      <c r="AN7642" s="106" t="s">
        <v>1325</v>
      </c>
      <c r="AO7642" s="106"/>
      <c r="AP7642" s="106"/>
      <c r="AQ7642" s="106" t="s">
        <v>3</v>
      </c>
      <c r="AR7642" s="106" t="s">
        <v>1020</v>
      </c>
      <c r="AS7642" s="106">
        <v>1410</v>
      </c>
    </row>
    <row r="7643" spans="40:45" x14ac:dyDescent="0.25">
      <c r="AN7643" s="106" t="s">
        <v>1325</v>
      </c>
      <c r="AO7643" s="106" t="s">
        <v>1327</v>
      </c>
      <c r="AP7643" s="106"/>
      <c r="AQ7643" s="106" t="s">
        <v>1030</v>
      </c>
      <c r="AR7643" s="106" t="s">
        <v>1020</v>
      </c>
      <c r="AS7643" s="106">
        <v>31719</v>
      </c>
    </row>
    <row r="7644" spans="40:45" x14ac:dyDescent="0.25">
      <c r="AN7644" s="106" t="s">
        <v>1325</v>
      </c>
      <c r="AO7644" s="106" t="s">
        <v>1327</v>
      </c>
      <c r="AP7644" s="106"/>
      <c r="AQ7644" s="106" t="s">
        <v>1031</v>
      </c>
      <c r="AR7644" s="106" t="s">
        <v>1020</v>
      </c>
      <c r="AS7644" s="106">
        <v>52548</v>
      </c>
    </row>
    <row r="7645" spans="40:45" x14ac:dyDescent="0.25">
      <c r="AN7645" s="106" t="s">
        <v>1325</v>
      </c>
      <c r="AO7645" s="106" t="s">
        <v>1327</v>
      </c>
      <c r="AP7645" s="106"/>
      <c r="AQ7645" s="106" t="s">
        <v>1032</v>
      </c>
      <c r="AR7645" s="106" t="s">
        <v>1020</v>
      </c>
      <c r="AS7645" s="106">
        <v>35800</v>
      </c>
    </row>
    <row r="7646" spans="40:45" x14ac:dyDescent="0.25">
      <c r="AN7646" s="106" t="s">
        <v>1325</v>
      </c>
      <c r="AO7646" s="106" t="s">
        <v>1327</v>
      </c>
      <c r="AP7646" s="106"/>
      <c r="AQ7646" s="106" t="s">
        <v>1033</v>
      </c>
      <c r="AR7646" s="106" t="s">
        <v>1020</v>
      </c>
      <c r="AS7646" s="106">
        <v>63670</v>
      </c>
    </row>
    <row r="7647" spans="40:45" x14ac:dyDescent="0.25">
      <c r="AN7647" s="106" t="s">
        <v>1325</v>
      </c>
      <c r="AO7647" s="106" t="s">
        <v>1327</v>
      </c>
      <c r="AP7647" s="106"/>
      <c r="AQ7647" s="106" t="s">
        <v>1034</v>
      </c>
      <c r="AR7647" s="106" t="s">
        <v>1020</v>
      </c>
      <c r="AS7647" s="106">
        <v>71068</v>
      </c>
    </row>
    <row r="7648" spans="40:45" x14ac:dyDescent="0.25">
      <c r="AN7648" s="106" t="s">
        <v>1325</v>
      </c>
      <c r="AO7648" s="106" t="s">
        <v>1327</v>
      </c>
      <c r="AP7648" s="106"/>
      <c r="AQ7648" s="106" t="s">
        <v>1035</v>
      </c>
      <c r="AR7648" s="106" t="s">
        <v>1020</v>
      </c>
      <c r="AS7648" s="106">
        <v>57642</v>
      </c>
    </row>
    <row r="7649" spans="40:45" x14ac:dyDescent="0.25">
      <c r="AN7649" s="106" t="s">
        <v>1325</v>
      </c>
      <c r="AO7649" s="106" t="s">
        <v>1327</v>
      </c>
      <c r="AP7649" s="106"/>
      <c r="AQ7649" s="106" t="s">
        <v>1036</v>
      </c>
      <c r="AR7649" s="106" t="s">
        <v>1020</v>
      </c>
      <c r="AS7649" s="106">
        <v>7849</v>
      </c>
    </row>
    <row r="7650" spans="40:45" x14ac:dyDescent="0.25">
      <c r="AN7650" s="106" t="s">
        <v>1325</v>
      </c>
      <c r="AO7650" s="106" t="s">
        <v>1327</v>
      </c>
      <c r="AP7650" s="106"/>
      <c r="AQ7650" s="106" t="s">
        <v>1037</v>
      </c>
      <c r="AR7650" s="106" t="s">
        <v>1020</v>
      </c>
      <c r="AS7650" s="106">
        <v>49505</v>
      </c>
    </row>
    <row r="7651" spans="40:45" x14ac:dyDescent="0.25">
      <c r="AN7651" s="106" t="s">
        <v>1325</v>
      </c>
      <c r="AO7651" s="106" t="s">
        <v>1327</v>
      </c>
      <c r="AP7651" s="106"/>
      <c r="AQ7651" s="106" t="s">
        <v>1038</v>
      </c>
      <c r="AR7651" s="106" t="s">
        <v>1020</v>
      </c>
      <c r="AS7651" s="106">
        <v>26722</v>
      </c>
    </row>
    <row r="7652" spans="40:45" x14ac:dyDescent="0.25">
      <c r="AN7652" s="106" t="s">
        <v>1325</v>
      </c>
      <c r="AO7652" s="106"/>
      <c r="AP7652" s="106"/>
      <c r="AQ7652" s="106" t="s">
        <v>3</v>
      </c>
      <c r="AR7652" s="106" t="s">
        <v>1020</v>
      </c>
      <c r="AS7652" s="106">
        <v>396523</v>
      </c>
    </row>
    <row r="7653" spans="40:45" x14ac:dyDescent="0.25">
      <c r="AN7653" s="106" t="s">
        <v>1328</v>
      </c>
      <c r="AO7653" s="106" t="s">
        <v>1089</v>
      </c>
      <c r="AP7653" s="106"/>
      <c r="AQ7653" s="106" t="s">
        <v>1030</v>
      </c>
      <c r="AR7653" s="106" t="s">
        <v>1020</v>
      </c>
      <c r="AS7653" s="106">
        <v>7108</v>
      </c>
    </row>
    <row r="7654" spans="40:45" x14ac:dyDescent="0.25">
      <c r="AN7654" s="106" t="s">
        <v>1328</v>
      </c>
      <c r="AO7654" s="106" t="s">
        <v>1089</v>
      </c>
      <c r="AP7654" s="106"/>
      <c r="AQ7654" s="106" t="s">
        <v>1031</v>
      </c>
      <c r="AR7654" s="106" t="s">
        <v>1020</v>
      </c>
      <c r="AS7654" s="106">
        <v>4038</v>
      </c>
    </row>
    <row r="7655" spans="40:45" x14ac:dyDescent="0.25">
      <c r="AN7655" s="106" t="s">
        <v>1328</v>
      </c>
      <c r="AO7655" s="106" t="s">
        <v>1089</v>
      </c>
      <c r="AP7655" s="106"/>
      <c r="AQ7655" s="106" t="s">
        <v>1032</v>
      </c>
      <c r="AR7655" s="106" t="s">
        <v>1020</v>
      </c>
      <c r="AS7655" s="106">
        <v>4553</v>
      </c>
    </row>
    <row r="7656" spans="40:45" x14ac:dyDescent="0.25">
      <c r="AN7656" s="106" t="s">
        <v>1328</v>
      </c>
      <c r="AO7656" s="106" t="s">
        <v>1089</v>
      </c>
      <c r="AP7656" s="106"/>
      <c r="AQ7656" s="106" t="s">
        <v>1033</v>
      </c>
      <c r="AR7656" s="106" t="s">
        <v>1020</v>
      </c>
      <c r="AS7656" s="106">
        <v>7465</v>
      </c>
    </row>
    <row r="7657" spans="40:45" x14ac:dyDescent="0.25">
      <c r="AN7657" s="106" t="s">
        <v>1328</v>
      </c>
      <c r="AO7657" s="106" t="s">
        <v>1089</v>
      </c>
      <c r="AP7657" s="106"/>
      <c r="AQ7657" s="106" t="s">
        <v>1034</v>
      </c>
      <c r="AR7657" s="106" t="s">
        <v>1020</v>
      </c>
      <c r="AS7657" s="106">
        <v>3087</v>
      </c>
    </row>
    <row r="7658" spans="40:45" x14ac:dyDescent="0.25">
      <c r="AN7658" s="106" t="s">
        <v>1328</v>
      </c>
      <c r="AO7658" s="106" t="s">
        <v>1089</v>
      </c>
      <c r="AP7658" s="106"/>
      <c r="AQ7658" s="106" t="s">
        <v>1035</v>
      </c>
      <c r="AR7658" s="106" t="s">
        <v>1020</v>
      </c>
      <c r="AS7658" s="106">
        <v>4360</v>
      </c>
    </row>
    <row r="7659" spans="40:45" x14ac:dyDescent="0.25">
      <c r="AN7659" s="106" t="s">
        <v>1328</v>
      </c>
      <c r="AO7659" s="106" t="s">
        <v>1089</v>
      </c>
      <c r="AP7659" s="106"/>
      <c r="AQ7659" s="106" t="s">
        <v>1036</v>
      </c>
      <c r="AR7659" s="106" t="s">
        <v>1020</v>
      </c>
      <c r="AS7659" s="106">
        <v>2088</v>
      </c>
    </row>
    <row r="7660" spans="40:45" x14ac:dyDescent="0.25">
      <c r="AN7660" s="106" t="s">
        <v>1328</v>
      </c>
      <c r="AO7660" s="106" t="s">
        <v>1089</v>
      </c>
      <c r="AP7660" s="106"/>
      <c r="AQ7660" s="106" t="s">
        <v>1037</v>
      </c>
      <c r="AR7660" s="106" t="s">
        <v>1020</v>
      </c>
      <c r="AS7660" s="106">
        <v>2890</v>
      </c>
    </row>
    <row r="7661" spans="40:45" x14ac:dyDescent="0.25">
      <c r="AN7661" s="106" t="s">
        <v>1328</v>
      </c>
      <c r="AO7661" s="106" t="s">
        <v>1089</v>
      </c>
      <c r="AP7661" s="106"/>
      <c r="AQ7661" s="106" t="s">
        <v>1038</v>
      </c>
      <c r="AR7661" s="106" t="s">
        <v>1020</v>
      </c>
      <c r="AS7661" s="106">
        <v>2967</v>
      </c>
    </row>
    <row r="7662" spans="40:45" x14ac:dyDescent="0.25">
      <c r="AN7662" s="106" t="s">
        <v>1328</v>
      </c>
      <c r="AO7662" s="106"/>
      <c r="AP7662" s="106"/>
      <c r="AQ7662" s="106" t="s">
        <v>3</v>
      </c>
      <c r="AR7662" s="106" t="s">
        <v>1020</v>
      </c>
      <c r="AS7662" s="106">
        <v>38555</v>
      </c>
    </row>
    <row r="7663" spans="40:45" x14ac:dyDescent="0.25">
      <c r="AN7663" s="106" t="s">
        <v>1328</v>
      </c>
      <c r="AO7663" s="106" t="s">
        <v>1088</v>
      </c>
      <c r="AP7663" s="106"/>
      <c r="AQ7663" s="106" t="s">
        <v>1030</v>
      </c>
      <c r="AR7663" s="106" t="s">
        <v>1020</v>
      </c>
      <c r="AS7663" s="106">
        <v>660</v>
      </c>
    </row>
    <row r="7664" spans="40:45" x14ac:dyDescent="0.25">
      <c r="AN7664" s="106" t="s">
        <v>1328</v>
      </c>
      <c r="AO7664" s="106" t="s">
        <v>1088</v>
      </c>
      <c r="AP7664" s="106"/>
      <c r="AQ7664" s="106" t="s">
        <v>1031</v>
      </c>
      <c r="AR7664" s="106" t="s">
        <v>1020</v>
      </c>
      <c r="AS7664" s="106">
        <v>363</v>
      </c>
    </row>
    <row r="7665" spans="40:45" x14ac:dyDescent="0.25">
      <c r="AN7665" s="106" t="s">
        <v>1328</v>
      </c>
      <c r="AO7665" s="106" t="s">
        <v>1088</v>
      </c>
      <c r="AP7665" s="106"/>
      <c r="AQ7665" s="106" t="s">
        <v>1032</v>
      </c>
      <c r="AR7665" s="106" t="s">
        <v>1020</v>
      </c>
      <c r="AS7665" s="106">
        <v>359</v>
      </c>
    </row>
    <row r="7666" spans="40:45" x14ac:dyDescent="0.25">
      <c r="AN7666" s="106" t="s">
        <v>1328</v>
      </c>
      <c r="AO7666" s="106" t="s">
        <v>1088</v>
      </c>
      <c r="AP7666" s="106"/>
      <c r="AQ7666" s="106" t="s">
        <v>1033</v>
      </c>
      <c r="AR7666" s="106" t="s">
        <v>1020</v>
      </c>
      <c r="AS7666" s="106">
        <v>677</v>
      </c>
    </row>
    <row r="7667" spans="40:45" x14ac:dyDescent="0.25">
      <c r="AN7667" s="106" t="s">
        <v>1328</v>
      </c>
      <c r="AO7667" s="106" t="s">
        <v>1088</v>
      </c>
      <c r="AP7667" s="106"/>
      <c r="AQ7667" s="106" t="s">
        <v>1034</v>
      </c>
      <c r="AR7667" s="106" t="s">
        <v>1020</v>
      </c>
      <c r="AS7667" s="106">
        <v>348</v>
      </c>
    </row>
    <row r="7668" spans="40:45" x14ac:dyDescent="0.25">
      <c r="AN7668" s="106" t="s">
        <v>1328</v>
      </c>
      <c r="AO7668" s="106" t="s">
        <v>1088</v>
      </c>
      <c r="AP7668" s="106"/>
      <c r="AQ7668" s="106" t="s">
        <v>1035</v>
      </c>
      <c r="AR7668" s="106" t="s">
        <v>1020</v>
      </c>
      <c r="AS7668" s="106">
        <v>460</v>
      </c>
    </row>
    <row r="7669" spans="40:45" x14ac:dyDescent="0.25">
      <c r="AN7669" s="106" t="s">
        <v>1328</v>
      </c>
      <c r="AO7669" s="106" t="s">
        <v>1088</v>
      </c>
      <c r="AP7669" s="106"/>
      <c r="AQ7669" s="106" t="s">
        <v>1036</v>
      </c>
      <c r="AR7669" s="106" t="s">
        <v>1020</v>
      </c>
      <c r="AS7669" s="106">
        <v>359</v>
      </c>
    </row>
    <row r="7670" spans="40:45" x14ac:dyDescent="0.25">
      <c r="AN7670" s="106" t="s">
        <v>1328</v>
      </c>
      <c r="AO7670" s="106" t="s">
        <v>1088</v>
      </c>
      <c r="AP7670" s="106"/>
      <c r="AQ7670" s="106" t="s">
        <v>1037</v>
      </c>
      <c r="AR7670" s="106" t="s">
        <v>1020</v>
      </c>
      <c r="AS7670" s="106">
        <v>353</v>
      </c>
    </row>
    <row r="7671" spans="40:45" x14ac:dyDescent="0.25">
      <c r="AN7671" s="106" t="s">
        <v>1328</v>
      </c>
      <c r="AO7671" s="106" t="s">
        <v>1088</v>
      </c>
      <c r="AP7671" s="106"/>
      <c r="AQ7671" s="106" t="s">
        <v>1038</v>
      </c>
      <c r="AR7671" s="106" t="s">
        <v>1020</v>
      </c>
      <c r="AS7671" s="106">
        <v>455</v>
      </c>
    </row>
    <row r="7672" spans="40:45" x14ac:dyDescent="0.25">
      <c r="AN7672" s="106" t="s">
        <v>1328</v>
      </c>
      <c r="AO7672" s="106"/>
      <c r="AP7672" s="106"/>
      <c r="AQ7672" s="106" t="s">
        <v>3</v>
      </c>
      <c r="AR7672" s="106" t="s">
        <v>1020</v>
      </c>
      <c r="AS7672" s="106">
        <v>4034</v>
      </c>
    </row>
    <row r="7673" spans="40:45" x14ac:dyDescent="0.25">
      <c r="AN7673" s="106" t="s">
        <v>1328</v>
      </c>
      <c r="AO7673" s="106" t="s">
        <v>1329</v>
      </c>
      <c r="AP7673" s="106"/>
      <c r="AQ7673" s="106" t="s">
        <v>1030</v>
      </c>
      <c r="AR7673" s="106" t="s">
        <v>1020</v>
      </c>
      <c r="AS7673" s="106">
        <v>47</v>
      </c>
    </row>
    <row r="7674" spans="40:45" x14ac:dyDescent="0.25">
      <c r="AN7674" s="106" t="s">
        <v>1328</v>
      </c>
      <c r="AO7674" s="106" t="s">
        <v>1329</v>
      </c>
      <c r="AP7674" s="106"/>
      <c r="AQ7674" s="106" t="s">
        <v>1031</v>
      </c>
      <c r="AR7674" s="106" t="s">
        <v>1020</v>
      </c>
      <c r="AS7674" s="106">
        <v>23</v>
      </c>
    </row>
    <row r="7675" spans="40:45" x14ac:dyDescent="0.25">
      <c r="AN7675" s="106" t="s">
        <v>1328</v>
      </c>
      <c r="AO7675" s="106" t="s">
        <v>1329</v>
      </c>
      <c r="AP7675" s="106"/>
      <c r="AQ7675" s="106" t="s">
        <v>1032</v>
      </c>
      <c r="AR7675" s="106" t="s">
        <v>1020</v>
      </c>
      <c r="AS7675" s="106">
        <v>28</v>
      </c>
    </row>
    <row r="7676" spans="40:45" x14ac:dyDescent="0.25">
      <c r="AN7676" s="106" t="s">
        <v>1328</v>
      </c>
      <c r="AO7676" s="106" t="s">
        <v>1329</v>
      </c>
      <c r="AP7676" s="106"/>
      <c r="AQ7676" s="106" t="s">
        <v>1033</v>
      </c>
      <c r="AR7676" s="106" t="s">
        <v>1020</v>
      </c>
      <c r="AS7676" s="106">
        <v>54</v>
      </c>
    </row>
    <row r="7677" spans="40:45" x14ac:dyDescent="0.25">
      <c r="AN7677" s="106" t="s">
        <v>1328</v>
      </c>
      <c r="AO7677" s="106" t="s">
        <v>1329</v>
      </c>
      <c r="AP7677" s="106"/>
      <c r="AQ7677" s="106" t="s">
        <v>1034</v>
      </c>
      <c r="AR7677" s="106" t="s">
        <v>1020</v>
      </c>
      <c r="AS7677" s="106">
        <v>27</v>
      </c>
    </row>
    <row r="7678" spans="40:45" x14ac:dyDescent="0.25">
      <c r="AN7678" s="106" t="s">
        <v>1328</v>
      </c>
      <c r="AO7678" s="106" t="s">
        <v>1329</v>
      </c>
      <c r="AP7678" s="106"/>
      <c r="AQ7678" s="106" t="s">
        <v>1035</v>
      </c>
      <c r="AR7678" s="106" t="s">
        <v>1020</v>
      </c>
      <c r="AS7678" s="106">
        <v>177</v>
      </c>
    </row>
    <row r="7679" spans="40:45" x14ac:dyDescent="0.25">
      <c r="AN7679" s="106" t="s">
        <v>1328</v>
      </c>
      <c r="AO7679" s="106" t="s">
        <v>1329</v>
      </c>
      <c r="AP7679" s="106"/>
      <c r="AQ7679" s="106" t="s">
        <v>1036</v>
      </c>
      <c r="AR7679" s="106" t="s">
        <v>1020</v>
      </c>
      <c r="AS7679" s="106">
        <v>2</v>
      </c>
    </row>
    <row r="7680" spans="40:45" x14ac:dyDescent="0.25">
      <c r="AN7680" s="106" t="s">
        <v>1328</v>
      </c>
      <c r="AO7680" s="106" t="s">
        <v>1329</v>
      </c>
      <c r="AP7680" s="106"/>
      <c r="AQ7680" s="106" t="s">
        <v>1037</v>
      </c>
      <c r="AR7680" s="106" t="s">
        <v>1020</v>
      </c>
      <c r="AS7680" s="106">
        <v>8</v>
      </c>
    </row>
    <row r="7681" spans="40:45" x14ac:dyDescent="0.25">
      <c r="AN7681" s="106" t="s">
        <v>1328</v>
      </c>
      <c r="AO7681" s="106" t="s">
        <v>1329</v>
      </c>
      <c r="AP7681" s="106"/>
      <c r="AQ7681" s="106" t="s">
        <v>1038</v>
      </c>
      <c r="AR7681" s="106" t="s">
        <v>1020</v>
      </c>
      <c r="AS7681" s="106">
        <v>13</v>
      </c>
    </row>
    <row r="7682" spans="40:45" x14ac:dyDescent="0.25">
      <c r="AN7682" s="106" t="s">
        <v>1328</v>
      </c>
      <c r="AO7682" s="106"/>
      <c r="AP7682" s="106"/>
      <c r="AQ7682" s="106" t="s">
        <v>3</v>
      </c>
      <c r="AR7682" s="106" t="s">
        <v>1020</v>
      </c>
      <c r="AS7682" s="106">
        <v>380</v>
      </c>
    </row>
    <row r="7683" spans="40:45" x14ac:dyDescent="0.25">
      <c r="AN7683" s="106" t="s">
        <v>1330</v>
      </c>
      <c r="AO7683" s="106" t="s">
        <v>1331</v>
      </c>
      <c r="AP7683" s="106"/>
      <c r="AQ7683" s="106" t="s">
        <v>1030</v>
      </c>
      <c r="AR7683" s="106" t="s">
        <v>1020</v>
      </c>
      <c r="AS7683" s="106">
        <v>1069</v>
      </c>
    </row>
    <row r="7684" spans="40:45" x14ac:dyDescent="0.25">
      <c r="AN7684" s="106" t="s">
        <v>1330</v>
      </c>
      <c r="AO7684" s="106" t="s">
        <v>1331</v>
      </c>
      <c r="AP7684" s="106"/>
      <c r="AQ7684" s="106" t="s">
        <v>1031</v>
      </c>
      <c r="AR7684" s="106" t="s">
        <v>1020</v>
      </c>
      <c r="AS7684" s="106">
        <v>542</v>
      </c>
    </row>
    <row r="7685" spans="40:45" x14ac:dyDescent="0.25">
      <c r="AN7685" s="106" t="s">
        <v>1330</v>
      </c>
      <c r="AO7685" s="106" t="s">
        <v>1331</v>
      </c>
      <c r="AP7685" s="106"/>
      <c r="AQ7685" s="106" t="s">
        <v>1032</v>
      </c>
      <c r="AR7685" s="106" t="s">
        <v>1020</v>
      </c>
      <c r="AS7685" s="106">
        <v>535</v>
      </c>
    </row>
    <row r="7686" spans="40:45" x14ac:dyDescent="0.25">
      <c r="AN7686" s="106" t="s">
        <v>1330</v>
      </c>
      <c r="AO7686" s="106" t="s">
        <v>1331</v>
      </c>
      <c r="AP7686" s="106"/>
      <c r="AQ7686" s="106" t="s">
        <v>1033</v>
      </c>
      <c r="AR7686" s="106" t="s">
        <v>1020</v>
      </c>
      <c r="AS7686" s="106">
        <v>1002</v>
      </c>
    </row>
    <row r="7687" spans="40:45" x14ac:dyDescent="0.25">
      <c r="AN7687" s="106" t="s">
        <v>1330</v>
      </c>
      <c r="AO7687" s="106" t="s">
        <v>1331</v>
      </c>
      <c r="AP7687" s="106"/>
      <c r="AQ7687" s="106" t="s">
        <v>1034</v>
      </c>
      <c r="AR7687" s="106" t="s">
        <v>1020</v>
      </c>
      <c r="AS7687" s="106">
        <v>472</v>
      </c>
    </row>
    <row r="7688" spans="40:45" x14ac:dyDescent="0.25">
      <c r="AN7688" s="106" t="s">
        <v>1330</v>
      </c>
      <c r="AO7688" s="106" t="s">
        <v>1331</v>
      </c>
      <c r="AP7688" s="106"/>
      <c r="AQ7688" s="106" t="s">
        <v>1035</v>
      </c>
      <c r="AR7688" s="106" t="s">
        <v>1020</v>
      </c>
      <c r="AS7688" s="106">
        <v>506</v>
      </c>
    </row>
    <row r="7689" spans="40:45" x14ac:dyDescent="0.25">
      <c r="AN7689" s="106" t="s">
        <v>1330</v>
      </c>
      <c r="AO7689" s="106" t="s">
        <v>1331</v>
      </c>
      <c r="AP7689" s="106"/>
      <c r="AQ7689" s="106" t="s">
        <v>1036</v>
      </c>
      <c r="AR7689" s="106" t="s">
        <v>1020</v>
      </c>
      <c r="AS7689" s="106">
        <v>327</v>
      </c>
    </row>
    <row r="7690" spans="40:45" x14ac:dyDescent="0.25">
      <c r="AN7690" s="106" t="s">
        <v>1330</v>
      </c>
      <c r="AO7690" s="106" t="s">
        <v>1331</v>
      </c>
      <c r="AP7690" s="106"/>
      <c r="AQ7690" s="106" t="s">
        <v>1037</v>
      </c>
      <c r="AR7690" s="106" t="s">
        <v>1020</v>
      </c>
      <c r="AS7690" s="106">
        <v>469</v>
      </c>
    </row>
    <row r="7691" spans="40:45" x14ac:dyDescent="0.25">
      <c r="AN7691" s="106" t="s">
        <v>1330</v>
      </c>
      <c r="AO7691" s="106" t="s">
        <v>1331</v>
      </c>
      <c r="AP7691" s="106"/>
      <c r="AQ7691" s="106" t="s">
        <v>1038</v>
      </c>
      <c r="AR7691" s="106" t="s">
        <v>1020</v>
      </c>
      <c r="AS7691" s="106">
        <v>434</v>
      </c>
    </row>
    <row r="7692" spans="40:45" x14ac:dyDescent="0.25">
      <c r="AN7692" s="106" t="s">
        <v>1330</v>
      </c>
      <c r="AO7692" s="106"/>
      <c r="AP7692" s="106"/>
      <c r="AQ7692" s="106" t="s">
        <v>3</v>
      </c>
      <c r="AR7692" s="106" t="s">
        <v>1020</v>
      </c>
      <c r="AS7692" s="106">
        <v>5355</v>
      </c>
    </row>
    <row r="7693" spans="40:45" x14ac:dyDescent="0.25">
      <c r="AN7693" s="106" t="s">
        <v>1330</v>
      </c>
      <c r="AO7693" s="106" t="s">
        <v>1332</v>
      </c>
      <c r="AP7693" s="106"/>
      <c r="AQ7693" s="106" t="s">
        <v>1030</v>
      </c>
      <c r="AR7693" s="106" t="s">
        <v>1020</v>
      </c>
      <c r="AS7693" s="106">
        <v>1762</v>
      </c>
    </row>
    <row r="7694" spans="40:45" x14ac:dyDescent="0.25">
      <c r="AN7694" s="106" t="s">
        <v>1330</v>
      </c>
      <c r="AO7694" s="106" t="s">
        <v>1332</v>
      </c>
      <c r="AP7694" s="106"/>
      <c r="AQ7694" s="106" t="s">
        <v>1031</v>
      </c>
      <c r="AR7694" s="106" t="s">
        <v>1020</v>
      </c>
      <c r="AS7694" s="106">
        <v>901</v>
      </c>
    </row>
    <row r="7695" spans="40:45" x14ac:dyDescent="0.25">
      <c r="AN7695" s="106" t="s">
        <v>1330</v>
      </c>
      <c r="AO7695" s="106" t="s">
        <v>1332</v>
      </c>
      <c r="AP7695" s="106"/>
      <c r="AQ7695" s="106" t="s">
        <v>1032</v>
      </c>
      <c r="AR7695" s="106" t="s">
        <v>1020</v>
      </c>
      <c r="AS7695" s="106">
        <v>777</v>
      </c>
    </row>
    <row r="7696" spans="40:45" x14ac:dyDescent="0.25">
      <c r="AN7696" s="106" t="s">
        <v>1330</v>
      </c>
      <c r="AO7696" s="106" t="s">
        <v>1332</v>
      </c>
      <c r="AP7696" s="106"/>
      <c r="AQ7696" s="106" t="s">
        <v>1033</v>
      </c>
      <c r="AR7696" s="106" t="s">
        <v>1020</v>
      </c>
      <c r="AS7696" s="106">
        <v>1497</v>
      </c>
    </row>
    <row r="7697" spans="40:45" x14ac:dyDescent="0.25">
      <c r="AN7697" s="106" t="s">
        <v>1330</v>
      </c>
      <c r="AO7697" s="106" t="s">
        <v>1332</v>
      </c>
      <c r="AP7697" s="106"/>
      <c r="AQ7697" s="106" t="s">
        <v>1034</v>
      </c>
      <c r="AR7697" s="106" t="s">
        <v>1020</v>
      </c>
      <c r="AS7697" s="106">
        <v>729</v>
      </c>
    </row>
    <row r="7698" spans="40:45" x14ac:dyDescent="0.25">
      <c r="AN7698" s="106" t="s">
        <v>1330</v>
      </c>
      <c r="AO7698" s="106" t="s">
        <v>1332</v>
      </c>
      <c r="AP7698" s="106"/>
      <c r="AQ7698" s="106" t="s">
        <v>1035</v>
      </c>
      <c r="AR7698" s="106" t="s">
        <v>1020</v>
      </c>
      <c r="AS7698" s="106">
        <v>781</v>
      </c>
    </row>
    <row r="7699" spans="40:45" x14ac:dyDescent="0.25">
      <c r="AN7699" s="106" t="s">
        <v>1330</v>
      </c>
      <c r="AO7699" s="106" t="s">
        <v>1332</v>
      </c>
      <c r="AP7699" s="106"/>
      <c r="AQ7699" s="106" t="s">
        <v>1036</v>
      </c>
      <c r="AR7699" s="106" t="s">
        <v>1020</v>
      </c>
      <c r="AS7699" s="106">
        <v>518</v>
      </c>
    </row>
    <row r="7700" spans="40:45" x14ac:dyDescent="0.25">
      <c r="AN7700" s="106" t="s">
        <v>1330</v>
      </c>
      <c r="AO7700" s="106" t="s">
        <v>1332</v>
      </c>
      <c r="AP7700" s="106"/>
      <c r="AQ7700" s="106" t="s">
        <v>1037</v>
      </c>
      <c r="AR7700" s="106" t="s">
        <v>1020</v>
      </c>
      <c r="AS7700" s="106">
        <v>776</v>
      </c>
    </row>
    <row r="7701" spans="40:45" x14ac:dyDescent="0.25">
      <c r="AN7701" s="106" t="s">
        <v>1330</v>
      </c>
      <c r="AO7701" s="106" t="s">
        <v>1332</v>
      </c>
      <c r="AP7701" s="106"/>
      <c r="AQ7701" s="106" t="s">
        <v>1038</v>
      </c>
      <c r="AR7701" s="106" t="s">
        <v>1020</v>
      </c>
      <c r="AS7701" s="106">
        <v>856</v>
      </c>
    </row>
    <row r="7702" spans="40:45" x14ac:dyDescent="0.25">
      <c r="AN7702" s="106" t="s">
        <v>1330</v>
      </c>
      <c r="AO7702" s="106"/>
      <c r="AP7702" s="106"/>
      <c r="AQ7702" s="106" t="s">
        <v>3</v>
      </c>
      <c r="AR7702" s="106" t="s">
        <v>1020</v>
      </c>
      <c r="AS7702" s="106">
        <v>8597</v>
      </c>
    </row>
    <row r="7703" spans="40:45" x14ac:dyDescent="0.25">
      <c r="AN7703" s="106" t="s">
        <v>1330</v>
      </c>
      <c r="AO7703" s="106" t="s">
        <v>1333</v>
      </c>
      <c r="AP7703" s="106"/>
      <c r="AQ7703" s="106" t="s">
        <v>1030</v>
      </c>
      <c r="AR7703" s="106" t="s">
        <v>1020</v>
      </c>
      <c r="AS7703" s="106">
        <v>2004</v>
      </c>
    </row>
    <row r="7704" spans="40:45" x14ac:dyDescent="0.25">
      <c r="AN7704" s="106" t="s">
        <v>1330</v>
      </c>
      <c r="AO7704" s="106" t="s">
        <v>1333</v>
      </c>
      <c r="AP7704" s="106"/>
      <c r="AQ7704" s="106" t="s">
        <v>1031</v>
      </c>
      <c r="AR7704" s="106" t="s">
        <v>1020</v>
      </c>
      <c r="AS7704" s="106">
        <v>1014</v>
      </c>
    </row>
    <row r="7705" spans="40:45" x14ac:dyDescent="0.25">
      <c r="AN7705" s="106" t="s">
        <v>1330</v>
      </c>
      <c r="AO7705" s="106" t="s">
        <v>1333</v>
      </c>
      <c r="AP7705" s="106"/>
      <c r="AQ7705" s="106" t="s">
        <v>1032</v>
      </c>
      <c r="AR7705" s="106" t="s">
        <v>1020</v>
      </c>
      <c r="AS7705" s="106">
        <v>1299</v>
      </c>
    </row>
    <row r="7706" spans="40:45" x14ac:dyDescent="0.25">
      <c r="AN7706" s="106" t="s">
        <v>1330</v>
      </c>
      <c r="AO7706" s="106" t="s">
        <v>1333</v>
      </c>
      <c r="AP7706" s="106"/>
      <c r="AQ7706" s="106" t="s">
        <v>1033</v>
      </c>
      <c r="AR7706" s="106" t="s">
        <v>1020</v>
      </c>
      <c r="AS7706" s="106">
        <v>1973</v>
      </c>
    </row>
    <row r="7707" spans="40:45" x14ac:dyDescent="0.25">
      <c r="AN7707" s="106" t="s">
        <v>1330</v>
      </c>
      <c r="AO7707" s="106" t="s">
        <v>1333</v>
      </c>
      <c r="AP7707" s="106"/>
      <c r="AQ7707" s="106" t="s">
        <v>1034</v>
      </c>
      <c r="AR7707" s="106" t="s">
        <v>1020</v>
      </c>
      <c r="AS7707" s="106">
        <v>921</v>
      </c>
    </row>
    <row r="7708" spans="40:45" x14ac:dyDescent="0.25">
      <c r="AN7708" s="106" t="s">
        <v>1330</v>
      </c>
      <c r="AO7708" s="106" t="s">
        <v>1333</v>
      </c>
      <c r="AP7708" s="106"/>
      <c r="AQ7708" s="106" t="s">
        <v>1035</v>
      </c>
      <c r="AR7708" s="106" t="s">
        <v>1020</v>
      </c>
      <c r="AS7708" s="106">
        <v>1230</v>
      </c>
    </row>
    <row r="7709" spans="40:45" x14ac:dyDescent="0.25">
      <c r="AN7709" s="106" t="s">
        <v>1330</v>
      </c>
      <c r="AO7709" s="106" t="s">
        <v>1333</v>
      </c>
      <c r="AP7709" s="106"/>
      <c r="AQ7709" s="106" t="s">
        <v>1036</v>
      </c>
      <c r="AR7709" s="106" t="s">
        <v>1020</v>
      </c>
      <c r="AS7709" s="106">
        <v>684</v>
      </c>
    </row>
    <row r="7710" spans="40:45" x14ac:dyDescent="0.25">
      <c r="AN7710" s="106" t="s">
        <v>1330</v>
      </c>
      <c r="AO7710" s="106" t="s">
        <v>1333</v>
      </c>
      <c r="AP7710" s="106"/>
      <c r="AQ7710" s="106" t="s">
        <v>1037</v>
      </c>
      <c r="AR7710" s="106" t="s">
        <v>1020</v>
      </c>
      <c r="AS7710" s="106">
        <v>794</v>
      </c>
    </row>
    <row r="7711" spans="40:45" x14ac:dyDescent="0.25">
      <c r="AN7711" s="106" t="s">
        <v>1330</v>
      </c>
      <c r="AO7711" s="106" t="s">
        <v>1333</v>
      </c>
      <c r="AP7711" s="106"/>
      <c r="AQ7711" s="106" t="s">
        <v>1038</v>
      </c>
      <c r="AR7711" s="106" t="s">
        <v>1020</v>
      </c>
      <c r="AS7711" s="106">
        <v>967</v>
      </c>
    </row>
    <row r="7712" spans="40:45" x14ac:dyDescent="0.25">
      <c r="AN7712" s="106" t="s">
        <v>1330</v>
      </c>
      <c r="AO7712" s="106"/>
      <c r="AP7712" s="106"/>
      <c r="AQ7712" s="106" t="s">
        <v>3</v>
      </c>
      <c r="AR7712" s="106" t="s">
        <v>1020</v>
      </c>
      <c r="AS7712" s="106">
        <v>10888</v>
      </c>
    </row>
    <row r="7713" spans="40:45" x14ac:dyDescent="0.25">
      <c r="AN7713" s="106" t="s">
        <v>1330</v>
      </c>
      <c r="AO7713" s="106" t="s">
        <v>1334</v>
      </c>
      <c r="AP7713" s="106"/>
      <c r="AQ7713" s="106" t="s">
        <v>1030</v>
      </c>
      <c r="AR7713" s="106" t="s">
        <v>1020</v>
      </c>
      <c r="AS7713" s="106">
        <v>1803</v>
      </c>
    </row>
    <row r="7714" spans="40:45" x14ac:dyDescent="0.25">
      <c r="AN7714" s="106" t="s">
        <v>1330</v>
      </c>
      <c r="AO7714" s="106" t="s">
        <v>1334</v>
      </c>
      <c r="AP7714" s="106"/>
      <c r="AQ7714" s="106" t="s">
        <v>1031</v>
      </c>
      <c r="AR7714" s="106" t="s">
        <v>1020</v>
      </c>
      <c r="AS7714" s="106">
        <v>1151</v>
      </c>
    </row>
    <row r="7715" spans="40:45" x14ac:dyDescent="0.25">
      <c r="AN7715" s="106" t="s">
        <v>1330</v>
      </c>
      <c r="AO7715" s="106" t="s">
        <v>1334</v>
      </c>
      <c r="AP7715" s="106"/>
      <c r="AQ7715" s="106" t="s">
        <v>1032</v>
      </c>
      <c r="AR7715" s="106" t="s">
        <v>1020</v>
      </c>
      <c r="AS7715" s="106">
        <v>1342</v>
      </c>
    </row>
    <row r="7716" spans="40:45" x14ac:dyDescent="0.25">
      <c r="AN7716" s="106" t="s">
        <v>1330</v>
      </c>
      <c r="AO7716" s="106" t="s">
        <v>1334</v>
      </c>
      <c r="AP7716" s="106"/>
      <c r="AQ7716" s="106" t="s">
        <v>1033</v>
      </c>
      <c r="AR7716" s="106" t="s">
        <v>1020</v>
      </c>
      <c r="AS7716" s="106">
        <v>2104</v>
      </c>
    </row>
    <row r="7717" spans="40:45" x14ac:dyDescent="0.25">
      <c r="AN7717" s="106" t="s">
        <v>1330</v>
      </c>
      <c r="AO7717" s="106" t="s">
        <v>1334</v>
      </c>
      <c r="AP7717" s="106"/>
      <c r="AQ7717" s="106" t="s">
        <v>1034</v>
      </c>
      <c r="AR7717" s="106" t="s">
        <v>1020</v>
      </c>
      <c r="AS7717" s="106">
        <v>835</v>
      </c>
    </row>
    <row r="7718" spans="40:45" x14ac:dyDescent="0.25">
      <c r="AN7718" s="106" t="s">
        <v>1330</v>
      </c>
      <c r="AO7718" s="106" t="s">
        <v>1334</v>
      </c>
      <c r="AP7718" s="106"/>
      <c r="AQ7718" s="106" t="s">
        <v>1035</v>
      </c>
      <c r="AR7718" s="106" t="s">
        <v>1020</v>
      </c>
      <c r="AS7718" s="106">
        <v>1300</v>
      </c>
    </row>
    <row r="7719" spans="40:45" x14ac:dyDescent="0.25">
      <c r="AN7719" s="106" t="s">
        <v>1330</v>
      </c>
      <c r="AO7719" s="106" t="s">
        <v>1334</v>
      </c>
      <c r="AP7719" s="106"/>
      <c r="AQ7719" s="106" t="s">
        <v>1036</v>
      </c>
      <c r="AR7719" s="106" t="s">
        <v>1020</v>
      </c>
      <c r="AS7719" s="106">
        <v>556</v>
      </c>
    </row>
    <row r="7720" spans="40:45" x14ac:dyDescent="0.25">
      <c r="AN7720" s="106" t="s">
        <v>1330</v>
      </c>
      <c r="AO7720" s="106" t="s">
        <v>1334</v>
      </c>
      <c r="AP7720" s="106"/>
      <c r="AQ7720" s="106" t="s">
        <v>1037</v>
      </c>
      <c r="AR7720" s="106" t="s">
        <v>1020</v>
      </c>
      <c r="AS7720" s="106">
        <v>711</v>
      </c>
    </row>
    <row r="7721" spans="40:45" x14ac:dyDescent="0.25">
      <c r="AN7721" s="106" t="s">
        <v>1330</v>
      </c>
      <c r="AO7721" s="106" t="s">
        <v>1334</v>
      </c>
      <c r="AP7721" s="106"/>
      <c r="AQ7721" s="106" t="s">
        <v>1038</v>
      </c>
      <c r="AR7721" s="106" t="s">
        <v>1020</v>
      </c>
      <c r="AS7721" s="106">
        <v>689</v>
      </c>
    </row>
    <row r="7722" spans="40:45" x14ac:dyDescent="0.25">
      <c r="AN7722" s="106" t="s">
        <v>1330</v>
      </c>
      <c r="AO7722" s="106"/>
      <c r="AP7722" s="106"/>
      <c r="AQ7722" s="106" t="s">
        <v>3</v>
      </c>
      <c r="AR7722" s="106" t="s">
        <v>1020</v>
      </c>
      <c r="AS7722" s="106">
        <v>10492</v>
      </c>
    </row>
    <row r="7723" spans="40:45" x14ac:dyDescent="0.25">
      <c r="AN7723" s="106" t="s">
        <v>1330</v>
      </c>
      <c r="AO7723" s="106" t="s">
        <v>1335</v>
      </c>
      <c r="AP7723" s="106"/>
      <c r="AQ7723" s="106" t="s">
        <v>1030</v>
      </c>
      <c r="AR7723" s="106" t="s">
        <v>1020</v>
      </c>
      <c r="AS7723" s="106">
        <v>946</v>
      </c>
    </row>
    <row r="7724" spans="40:45" x14ac:dyDescent="0.25">
      <c r="AN7724" s="106" t="s">
        <v>1330</v>
      </c>
      <c r="AO7724" s="106" t="s">
        <v>1335</v>
      </c>
      <c r="AP7724" s="106"/>
      <c r="AQ7724" s="106" t="s">
        <v>1031</v>
      </c>
      <c r="AR7724" s="106" t="s">
        <v>1020</v>
      </c>
      <c r="AS7724" s="106">
        <v>758</v>
      </c>
    </row>
    <row r="7725" spans="40:45" x14ac:dyDescent="0.25">
      <c r="AN7725" s="106" t="s">
        <v>1330</v>
      </c>
      <c r="AO7725" s="106" t="s">
        <v>1335</v>
      </c>
      <c r="AP7725" s="106"/>
      <c r="AQ7725" s="106" t="s">
        <v>1032</v>
      </c>
      <c r="AR7725" s="106" t="s">
        <v>1020</v>
      </c>
      <c r="AS7725" s="106">
        <v>928</v>
      </c>
    </row>
    <row r="7726" spans="40:45" x14ac:dyDescent="0.25">
      <c r="AN7726" s="106" t="s">
        <v>1330</v>
      </c>
      <c r="AO7726" s="106" t="s">
        <v>1335</v>
      </c>
      <c r="AP7726" s="106"/>
      <c r="AQ7726" s="106" t="s">
        <v>1033</v>
      </c>
      <c r="AR7726" s="106" t="s">
        <v>1020</v>
      </c>
      <c r="AS7726" s="106">
        <v>1434</v>
      </c>
    </row>
    <row r="7727" spans="40:45" x14ac:dyDescent="0.25">
      <c r="AN7727" s="106" t="s">
        <v>1330</v>
      </c>
      <c r="AO7727" s="106" t="s">
        <v>1335</v>
      </c>
      <c r="AP7727" s="106"/>
      <c r="AQ7727" s="106" t="s">
        <v>1034</v>
      </c>
      <c r="AR7727" s="106" t="s">
        <v>1020</v>
      </c>
      <c r="AS7727" s="106">
        <v>434</v>
      </c>
    </row>
    <row r="7728" spans="40:45" x14ac:dyDescent="0.25">
      <c r="AN7728" s="106" t="s">
        <v>1330</v>
      </c>
      <c r="AO7728" s="106" t="s">
        <v>1335</v>
      </c>
      <c r="AP7728" s="106"/>
      <c r="AQ7728" s="106" t="s">
        <v>1035</v>
      </c>
      <c r="AR7728" s="106" t="s">
        <v>1020</v>
      </c>
      <c r="AS7728" s="106">
        <v>940</v>
      </c>
    </row>
    <row r="7729" spans="40:45" x14ac:dyDescent="0.25">
      <c r="AN7729" s="106" t="s">
        <v>1330</v>
      </c>
      <c r="AO7729" s="106" t="s">
        <v>1335</v>
      </c>
      <c r="AP7729" s="106"/>
      <c r="AQ7729" s="106" t="s">
        <v>1036</v>
      </c>
      <c r="AR7729" s="106" t="s">
        <v>1020</v>
      </c>
      <c r="AS7729" s="106">
        <v>339</v>
      </c>
    </row>
    <row r="7730" spans="40:45" x14ac:dyDescent="0.25">
      <c r="AN7730" s="106" t="s">
        <v>1330</v>
      </c>
      <c r="AO7730" s="106" t="s">
        <v>1335</v>
      </c>
      <c r="AP7730" s="106"/>
      <c r="AQ7730" s="106" t="s">
        <v>1037</v>
      </c>
      <c r="AR7730" s="106" t="s">
        <v>1020</v>
      </c>
      <c r="AS7730" s="106">
        <v>465</v>
      </c>
    </row>
    <row r="7731" spans="40:45" x14ac:dyDescent="0.25">
      <c r="AN7731" s="106" t="s">
        <v>1330</v>
      </c>
      <c r="AO7731" s="106" t="s">
        <v>1335</v>
      </c>
      <c r="AP7731" s="106"/>
      <c r="AQ7731" s="106" t="s">
        <v>1038</v>
      </c>
      <c r="AR7731" s="106" t="s">
        <v>1020</v>
      </c>
      <c r="AS7731" s="106">
        <v>452</v>
      </c>
    </row>
    <row r="7732" spans="40:45" x14ac:dyDescent="0.25">
      <c r="AN7732" s="106" t="s">
        <v>1330</v>
      </c>
      <c r="AO7732" s="106"/>
      <c r="AP7732" s="106"/>
      <c r="AQ7732" s="106" t="s">
        <v>3</v>
      </c>
      <c r="AR7732" s="106" t="s">
        <v>1020</v>
      </c>
      <c r="AS7732" s="106">
        <v>6695</v>
      </c>
    </row>
    <row r="7733" spans="40:45" x14ac:dyDescent="0.25">
      <c r="AN7733" s="106" t="s">
        <v>1330</v>
      </c>
      <c r="AO7733" s="106" t="s">
        <v>1329</v>
      </c>
      <c r="AP7733" s="106"/>
      <c r="AQ7733" s="106" t="s">
        <v>1030</v>
      </c>
      <c r="AR7733" s="106" t="s">
        <v>1020</v>
      </c>
      <c r="AS7733" s="106">
        <v>231</v>
      </c>
    </row>
    <row r="7734" spans="40:45" x14ac:dyDescent="0.25">
      <c r="AN7734" s="106" t="s">
        <v>1330</v>
      </c>
      <c r="AO7734" s="106" t="s">
        <v>1329</v>
      </c>
      <c r="AP7734" s="106"/>
      <c r="AQ7734" s="106" t="s">
        <v>1031</v>
      </c>
      <c r="AR7734" s="106" t="s">
        <v>1020</v>
      </c>
      <c r="AS7734" s="106">
        <v>58</v>
      </c>
    </row>
    <row r="7735" spans="40:45" x14ac:dyDescent="0.25">
      <c r="AN7735" s="106" t="s">
        <v>1330</v>
      </c>
      <c r="AO7735" s="106" t="s">
        <v>1329</v>
      </c>
      <c r="AP7735" s="106"/>
      <c r="AQ7735" s="106" t="s">
        <v>1032</v>
      </c>
      <c r="AR7735" s="106" t="s">
        <v>1020</v>
      </c>
      <c r="AS7735" s="106">
        <v>59</v>
      </c>
    </row>
    <row r="7736" spans="40:45" x14ac:dyDescent="0.25">
      <c r="AN7736" s="106" t="s">
        <v>1330</v>
      </c>
      <c r="AO7736" s="106" t="s">
        <v>1329</v>
      </c>
      <c r="AP7736" s="106"/>
      <c r="AQ7736" s="106" t="s">
        <v>1033</v>
      </c>
      <c r="AR7736" s="106" t="s">
        <v>1020</v>
      </c>
      <c r="AS7736" s="106">
        <v>186</v>
      </c>
    </row>
    <row r="7737" spans="40:45" x14ac:dyDescent="0.25">
      <c r="AN7737" s="106" t="s">
        <v>1330</v>
      </c>
      <c r="AO7737" s="106" t="s">
        <v>1329</v>
      </c>
      <c r="AP7737" s="106"/>
      <c r="AQ7737" s="106" t="s">
        <v>1034</v>
      </c>
      <c r="AR7737" s="106" t="s">
        <v>1020</v>
      </c>
      <c r="AS7737" s="106">
        <v>71</v>
      </c>
    </row>
    <row r="7738" spans="40:45" x14ac:dyDescent="0.25">
      <c r="AN7738" s="106" t="s">
        <v>1330</v>
      </c>
      <c r="AO7738" s="106" t="s">
        <v>1329</v>
      </c>
      <c r="AP7738" s="106"/>
      <c r="AQ7738" s="106" t="s">
        <v>1035</v>
      </c>
      <c r="AR7738" s="106" t="s">
        <v>1020</v>
      </c>
      <c r="AS7738" s="106">
        <v>239</v>
      </c>
    </row>
    <row r="7739" spans="40:45" x14ac:dyDescent="0.25">
      <c r="AN7739" s="106" t="s">
        <v>1330</v>
      </c>
      <c r="AO7739" s="106" t="s">
        <v>1329</v>
      </c>
      <c r="AP7739" s="106"/>
      <c r="AQ7739" s="106" t="s">
        <v>1036</v>
      </c>
      <c r="AR7739" s="106" t="s">
        <v>1020</v>
      </c>
      <c r="AS7739" s="106">
        <v>25</v>
      </c>
    </row>
    <row r="7740" spans="40:45" x14ac:dyDescent="0.25">
      <c r="AN7740" s="106" t="s">
        <v>1330</v>
      </c>
      <c r="AO7740" s="106" t="s">
        <v>1329</v>
      </c>
      <c r="AP7740" s="106"/>
      <c r="AQ7740" s="106" t="s">
        <v>1037</v>
      </c>
      <c r="AR7740" s="106" t="s">
        <v>1020</v>
      </c>
      <c r="AS7740" s="106">
        <v>35</v>
      </c>
    </row>
    <row r="7741" spans="40:45" x14ac:dyDescent="0.25">
      <c r="AN7741" s="106" t="s">
        <v>1330</v>
      </c>
      <c r="AO7741" s="106" t="s">
        <v>1329</v>
      </c>
      <c r="AP7741" s="106"/>
      <c r="AQ7741" s="106" t="s">
        <v>1038</v>
      </c>
      <c r="AR7741" s="106" t="s">
        <v>1020</v>
      </c>
      <c r="AS7741" s="106">
        <v>36</v>
      </c>
    </row>
    <row r="7742" spans="40:45" x14ac:dyDescent="0.25">
      <c r="AN7742" s="106" t="s">
        <v>1330</v>
      </c>
      <c r="AO7742" s="106"/>
      <c r="AP7742" s="106"/>
      <c r="AQ7742" s="106" t="s">
        <v>3</v>
      </c>
      <c r="AR7742" s="106" t="s">
        <v>1020</v>
      </c>
      <c r="AS7742" s="106">
        <v>941</v>
      </c>
    </row>
    <row r="7743" spans="40:45" x14ac:dyDescent="0.25">
      <c r="AN7743" s="106" t="s">
        <v>1336</v>
      </c>
      <c r="AO7743" s="106" t="s">
        <v>1337</v>
      </c>
      <c r="AP7743" s="106"/>
      <c r="AQ7743" s="106" t="s">
        <v>1030</v>
      </c>
      <c r="AR7743" s="106" t="s">
        <v>1020</v>
      </c>
      <c r="AS7743" s="106">
        <v>227</v>
      </c>
    </row>
    <row r="7744" spans="40:45" x14ac:dyDescent="0.25">
      <c r="AN7744" s="106" t="s">
        <v>1336</v>
      </c>
      <c r="AO7744" s="106" t="s">
        <v>1337</v>
      </c>
      <c r="AP7744" s="106"/>
      <c r="AQ7744" s="106" t="s">
        <v>1031</v>
      </c>
      <c r="AR7744" s="106" t="s">
        <v>1020</v>
      </c>
      <c r="AS7744" s="106">
        <v>392</v>
      </c>
    </row>
    <row r="7745" spans="40:45" x14ac:dyDescent="0.25">
      <c r="AN7745" s="106" t="s">
        <v>1336</v>
      </c>
      <c r="AO7745" s="106" t="s">
        <v>1337</v>
      </c>
      <c r="AP7745" s="106"/>
      <c r="AQ7745" s="106" t="s">
        <v>1032</v>
      </c>
      <c r="AR7745" s="106" t="s">
        <v>1020</v>
      </c>
      <c r="AS7745" s="106">
        <v>239</v>
      </c>
    </row>
    <row r="7746" spans="40:45" x14ac:dyDescent="0.25">
      <c r="AN7746" s="106" t="s">
        <v>1336</v>
      </c>
      <c r="AO7746" s="106" t="s">
        <v>1337</v>
      </c>
      <c r="AP7746" s="106"/>
      <c r="AQ7746" s="106" t="s">
        <v>1033</v>
      </c>
      <c r="AR7746" s="106" t="s">
        <v>1020</v>
      </c>
      <c r="AS7746" s="106">
        <v>630</v>
      </c>
    </row>
    <row r="7747" spans="40:45" x14ac:dyDescent="0.25">
      <c r="AN7747" s="106" t="s">
        <v>1336</v>
      </c>
      <c r="AO7747" s="106" t="s">
        <v>1337</v>
      </c>
      <c r="AP7747" s="106"/>
      <c r="AQ7747" s="106" t="s">
        <v>1034</v>
      </c>
      <c r="AR7747" s="106" t="s">
        <v>1020</v>
      </c>
      <c r="AS7747" s="106">
        <v>496</v>
      </c>
    </row>
    <row r="7748" spans="40:45" x14ac:dyDescent="0.25">
      <c r="AN7748" s="106" t="s">
        <v>1336</v>
      </c>
      <c r="AO7748" s="106" t="s">
        <v>1337</v>
      </c>
      <c r="AP7748" s="106"/>
      <c r="AQ7748" s="106" t="s">
        <v>1035</v>
      </c>
      <c r="AR7748" s="106" t="s">
        <v>1020</v>
      </c>
      <c r="AS7748" s="106">
        <v>548</v>
      </c>
    </row>
    <row r="7749" spans="40:45" x14ac:dyDescent="0.25">
      <c r="AN7749" s="106" t="s">
        <v>1336</v>
      </c>
      <c r="AO7749" s="106" t="s">
        <v>1337</v>
      </c>
      <c r="AP7749" s="106"/>
      <c r="AQ7749" s="106" t="s">
        <v>1036</v>
      </c>
      <c r="AR7749" s="106" t="s">
        <v>1020</v>
      </c>
      <c r="AS7749" s="106">
        <v>369</v>
      </c>
    </row>
    <row r="7750" spans="40:45" x14ac:dyDescent="0.25">
      <c r="AN7750" s="106" t="s">
        <v>1336</v>
      </c>
      <c r="AO7750" s="106" t="s">
        <v>1337</v>
      </c>
      <c r="AP7750" s="106"/>
      <c r="AQ7750" s="106" t="s">
        <v>1037</v>
      </c>
      <c r="AR7750" s="106" t="s">
        <v>1020</v>
      </c>
      <c r="AS7750" s="106">
        <v>461</v>
      </c>
    </row>
    <row r="7751" spans="40:45" x14ac:dyDescent="0.25">
      <c r="AN7751" s="106" t="s">
        <v>1336</v>
      </c>
      <c r="AO7751" s="106" t="s">
        <v>1337</v>
      </c>
      <c r="AP7751" s="106"/>
      <c r="AQ7751" s="106" t="s">
        <v>1038</v>
      </c>
      <c r="AR7751" s="106" t="s">
        <v>1020</v>
      </c>
      <c r="AS7751" s="106">
        <v>540</v>
      </c>
    </row>
    <row r="7752" spans="40:45" x14ac:dyDescent="0.25">
      <c r="AN7752" s="106" t="s">
        <v>1336</v>
      </c>
      <c r="AO7752" s="106"/>
      <c r="AP7752" s="106"/>
      <c r="AQ7752" s="106" t="s">
        <v>3</v>
      </c>
      <c r="AR7752" s="106" t="s">
        <v>1020</v>
      </c>
      <c r="AS7752" s="106">
        <v>3902</v>
      </c>
    </row>
    <row r="7753" spans="40:45" x14ac:dyDescent="0.25">
      <c r="AN7753" s="106" t="s">
        <v>1336</v>
      </c>
      <c r="AO7753" s="106" t="s">
        <v>1338</v>
      </c>
      <c r="AP7753" s="106"/>
      <c r="AQ7753" s="106" t="s">
        <v>1030</v>
      </c>
      <c r="AR7753" s="106" t="s">
        <v>1020</v>
      </c>
      <c r="AS7753" s="106">
        <v>747</v>
      </c>
    </row>
    <row r="7754" spans="40:45" x14ac:dyDescent="0.25">
      <c r="AN7754" s="106" t="s">
        <v>1336</v>
      </c>
      <c r="AO7754" s="106" t="s">
        <v>1338</v>
      </c>
      <c r="AP7754" s="106"/>
      <c r="AQ7754" s="106" t="s">
        <v>1031</v>
      </c>
      <c r="AR7754" s="106" t="s">
        <v>1020</v>
      </c>
      <c r="AS7754" s="106">
        <v>135</v>
      </c>
    </row>
    <row r="7755" spans="40:45" x14ac:dyDescent="0.25">
      <c r="AN7755" s="106" t="s">
        <v>1336</v>
      </c>
      <c r="AO7755" s="106" t="s">
        <v>1338</v>
      </c>
      <c r="AP7755" s="106"/>
      <c r="AQ7755" s="106" t="s">
        <v>1032</v>
      </c>
      <c r="AR7755" s="106" t="s">
        <v>1020</v>
      </c>
      <c r="AS7755" s="106">
        <v>227</v>
      </c>
    </row>
    <row r="7756" spans="40:45" x14ac:dyDescent="0.25">
      <c r="AN7756" s="106" t="s">
        <v>1336</v>
      </c>
      <c r="AO7756" s="106" t="s">
        <v>1338</v>
      </c>
      <c r="AP7756" s="106"/>
      <c r="AQ7756" s="106" t="s">
        <v>1033</v>
      </c>
      <c r="AR7756" s="106" t="s">
        <v>1020</v>
      </c>
      <c r="AS7756" s="106">
        <v>45</v>
      </c>
    </row>
    <row r="7757" spans="40:45" x14ac:dyDescent="0.25">
      <c r="AN7757" s="106" t="s">
        <v>1336</v>
      </c>
      <c r="AO7757" s="106" t="s">
        <v>1338</v>
      </c>
      <c r="AP7757" s="106"/>
      <c r="AQ7757" s="106" t="s">
        <v>1034</v>
      </c>
      <c r="AR7757" s="106" t="s">
        <v>1020</v>
      </c>
      <c r="AS7757" s="106">
        <v>30</v>
      </c>
    </row>
    <row r="7758" spans="40:45" x14ac:dyDescent="0.25">
      <c r="AN7758" s="106" t="s">
        <v>1336</v>
      </c>
      <c r="AO7758" s="106" t="s">
        <v>1338</v>
      </c>
      <c r="AP7758" s="106"/>
      <c r="AQ7758" s="106" t="s">
        <v>1035</v>
      </c>
      <c r="AR7758" s="106" t="s">
        <v>1020</v>
      </c>
      <c r="AS7758" s="106">
        <v>35</v>
      </c>
    </row>
    <row r="7759" spans="40:45" x14ac:dyDescent="0.25">
      <c r="AN7759" s="106" t="s">
        <v>1336</v>
      </c>
      <c r="AO7759" s="106" t="s">
        <v>1338</v>
      </c>
      <c r="AP7759" s="106"/>
      <c r="AQ7759" s="106" t="s">
        <v>1036</v>
      </c>
      <c r="AR7759" s="106" t="s">
        <v>1020</v>
      </c>
      <c r="AS7759" s="106">
        <v>3</v>
      </c>
    </row>
    <row r="7760" spans="40:45" x14ac:dyDescent="0.25">
      <c r="AN7760" s="106" t="s">
        <v>1336</v>
      </c>
      <c r="AO7760" s="106" t="s">
        <v>1338</v>
      </c>
      <c r="AP7760" s="106"/>
      <c r="AQ7760" s="106" t="s">
        <v>1037</v>
      </c>
      <c r="AR7760" s="106" t="s">
        <v>1020</v>
      </c>
      <c r="AS7760" s="106">
        <v>6</v>
      </c>
    </row>
    <row r="7761" spans="40:45" x14ac:dyDescent="0.25">
      <c r="AN7761" s="106" t="s">
        <v>1336</v>
      </c>
      <c r="AO7761" s="106" t="s">
        <v>1338</v>
      </c>
      <c r="AP7761" s="106"/>
      <c r="AQ7761" s="106" t="s">
        <v>1038</v>
      </c>
      <c r="AR7761" s="106" t="s">
        <v>1020</v>
      </c>
      <c r="AS7761" s="106">
        <v>3</v>
      </c>
    </row>
    <row r="7762" spans="40:45" x14ac:dyDescent="0.25">
      <c r="AN7762" s="106" t="s">
        <v>1336</v>
      </c>
      <c r="AO7762" s="106"/>
      <c r="AP7762" s="106"/>
      <c r="AQ7762" s="106" t="s">
        <v>3</v>
      </c>
      <c r="AR7762" s="106" t="s">
        <v>1020</v>
      </c>
      <c r="AS7762" s="106">
        <v>1231</v>
      </c>
    </row>
    <row r="7763" spans="40:45" x14ac:dyDescent="0.25">
      <c r="AN7763" s="106" t="s">
        <v>1336</v>
      </c>
      <c r="AO7763" s="106" t="s">
        <v>1339</v>
      </c>
      <c r="AP7763" s="106"/>
      <c r="AQ7763" s="106" t="s">
        <v>1030</v>
      </c>
      <c r="AR7763" s="106" t="s">
        <v>1020</v>
      </c>
      <c r="AS7763" s="106">
        <v>5</v>
      </c>
    </row>
    <row r="7764" spans="40:45" x14ac:dyDescent="0.25">
      <c r="AN7764" s="106" t="s">
        <v>1336</v>
      </c>
      <c r="AO7764" s="106" t="s">
        <v>1339</v>
      </c>
      <c r="AP7764" s="106"/>
      <c r="AQ7764" s="106" t="s">
        <v>1031</v>
      </c>
      <c r="AR7764" s="106" t="s">
        <v>1020</v>
      </c>
      <c r="AS7764" s="106">
        <v>6</v>
      </c>
    </row>
    <row r="7765" spans="40:45" x14ac:dyDescent="0.25">
      <c r="AN7765" s="106" t="s">
        <v>1336</v>
      </c>
      <c r="AO7765" s="106" t="s">
        <v>1339</v>
      </c>
      <c r="AP7765" s="106"/>
      <c r="AQ7765" s="106" t="s">
        <v>1032</v>
      </c>
      <c r="AR7765" s="106" t="s">
        <v>1020</v>
      </c>
      <c r="AS7765" s="106">
        <v>3</v>
      </c>
    </row>
    <row r="7766" spans="40:45" x14ac:dyDescent="0.25">
      <c r="AN7766" s="106" t="s">
        <v>1336</v>
      </c>
      <c r="AO7766" s="106" t="s">
        <v>1339</v>
      </c>
      <c r="AP7766" s="106"/>
      <c r="AQ7766" s="106" t="s">
        <v>1033</v>
      </c>
      <c r="AR7766" s="106" t="s">
        <v>1020</v>
      </c>
      <c r="AS7766" s="106">
        <v>26</v>
      </c>
    </row>
    <row r="7767" spans="40:45" x14ac:dyDescent="0.25">
      <c r="AN7767" s="106" t="s">
        <v>1336</v>
      </c>
      <c r="AO7767" s="106" t="s">
        <v>1339</v>
      </c>
      <c r="AP7767" s="106"/>
      <c r="AQ7767" s="106" t="s">
        <v>1034</v>
      </c>
      <c r="AR7767" s="106" t="s">
        <v>1020</v>
      </c>
      <c r="AS7767" s="106">
        <v>155</v>
      </c>
    </row>
    <row r="7768" spans="40:45" x14ac:dyDescent="0.25">
      <c r="AN7768" s="106" t="s">
        <v>1336</v>
      </c>
      <c r="AO7768" s="106" t="s">
        <v>1339</v>
      </c>
      <c r="AP7768" s="106"/>
      <c r="AQ7768" s="106" t="s">
        <v>1035</v>
      </c>
      <c r="AR7768" s="106" t="s">
        <v>1020</v>
      </c>
      <c r="AS7768" s="106">
        <v>17</v>
      </c>
    </row>
    <row r="7769" spans="40:45" x14ac:dyDescent="0.25">
      <c r="AN7769" s="106" t="s">
        <v>1336</v>
      </c>
      <c r="AO7769" s="106" t="s">
        <v>1339</v>
      </c>
      <c r="AP7769" s="106"/>
      <c r="AQ7769" s="106" t="s">
        <v>1036</v>
      </c>
      <c r="AR7769" s="106" t="s">
        <v>1020</v>
      </c>
      <c r="AS7769" s="106">
        <v>12</v>
      </c>
    </row>
    <row r="7770" spans="40:45" x14ac:dyDescent="0.25">
      <c r="AN7770" s="106" t="s">
        <v>1336</v>
      </c>
      <c r="AO7770" s="106" t="s">
        <v>1339</v>
      </c>
      <c r="AP7770" s="106"/>
      <c r="AQ7770" s="106" t="s">
        <v>1037</v>
      </c>
      <c r="AR7770" s="106" t="s">
        <v>1020</v>
      </c>
      <c r="AS7770" s="106">
        <v>13</v>
      </c>
    </row>
    <row r="7771" spans="40:45" x14ac:dyDescent="0.25">
      <c r="AN7771" s="106" t="s">
        <v>1336</v>
      </c>
      <c r="AO7771" s="106" t="s">
        <v>1339</v>
      </c>
      <c r="AP7771" s="106"/>
      <c r="AQ7771" s="106" t="s">
        <v>1038</v>
      </c>
      <c r="AR7771" s="106" t="s">
        <v>1020</v>
      </c>
      <c r="AS7771" s="106">
        <v>11</v>
      </c>
    </row>
    <row r="7772" spans="40:45" x14ac:dyDescent="0.25">
      <c r="AN7772" s="106" t="s">
        <v>1336</v>
      </c>
      <c r="AO7772" s="106"/>
      <c r="AP7772" s="106"/>
      <c r="AQ7772" s="106" t="s">
        <v>3</v>
      </c>
      <c r="AR7772" s="106" t="s">
        <v>1020</v>
      </c>
      <c r="AS7772" s="106">
        <v>248</v>
      </c>
    </row>
    <row r="7773" spans="40:45" x14ac:dyDescent="0.25">
      <c r="AN7773" s="106" t="s">
        <v>1336</v>
      </c>
      <c r="AO7773" s="106" t="s">
        <v>1340</v>
      </c>
      <c r="AP7773" s="106"/>
      <c r="AQ7773" s="106" t="s">
        <v>1030</v>
      </c>
      <c r="AR7773" s="106" t="s">
        <v>1020</v>
      </c>
      <c r="AS7773" s="106">
        <v>6736</v>
      </c>
    </row>
    <row r="7774" spans="40:45" x14ac:dyDescent="0.25">
      <c r="AN7774" s="106" t="s">
        <v>1336</v>
      </c>
      <c r="AO7774" s="106" t="s">
        <v>1340</v>
      </c>
      <c r="AP7774" s="106"/>
      <c r="AQ7774" s="106" t="s">
        <v>1031</v>
      </c>
      <c r="AR7774" s="106" t="s">
        <v>1020</v>
      </c>
      <c r="AS7774" s="106">
        <v>3847</v>
      </c>
    </row>
    <row r="7775" spans="40:45" x14ac:dyDescent="0.25">
      <c r="AN7775" s="106" t="s">
        <v>1336</v>
      </c>
      <c r="AO7775" s="106" t="s">
        <v>1340</v>
      </c>
      <c r="AP7775" s="106"/>
      <c r="AQ7775" s="106" t="s">
        <v>1032</v>
      </c>
      <c r="AR7775" s="106" t="s">
        <v>1020</v>
      </c>
      <c r="AS7775" s="106">
        <v>4383</v>
      </c>
    </row>
    <row r="7776" spans="40:45" x14ac:dyDescent="0.25">
      <c r="AN7776" s="106" t="s">
        <v>1336</v>
      </c>
      <c r="AO7776" s="106" t="s">
        <v>1340</v>
      </c>
      <c r="AP7776" s="106"/>
      <c r="AQ7776" s="106" t="s">
        <v>1033</v>
      </c>
      <c r="AR7776" s="106" t="s">
        <v>1020</v>
      </c>
      <c r="AS7776" s="106">
        <v>7402</v>
      </c>
    </row>
    <row r="7777" spans="40:45" x14ac:dyDescent="0.25">
      <c r="AN7777" s="106" t="s">
        <v>1336</v>
      </c>
      <c r="AO7777" s="106" t="s">
        <v>1340</v>
      </c>
      <c r="AP7777" s="106"/>
      <c r="AQ7777" s="106" t="s">
        <v>1034</v>
      </c>
      <c r="AR7777" s="106" t="s">
        <v>1020</v>
      </c>
      <c r="AS7777" s="106">
        <v>2740</v>
      </c>
    </row>
    <row r="7778" spans="40:45" x14ac:dyDescent="0.25">
      <c r="AN7778" s="106" t="s">
        <v>1336</v>
      </c>
      <c r="AO7778" s="106" t="s">
        <v>1340</v>
      </c>
      <c r="AP7778" s="106"/>
      <c r="AQ7778" s="106" t="s">
        <v>1035</v>
      </c>
      <c r="AR7778" s="106" t="s">
        <v>1020</v>
      </c>
      <c r="AS7778" s="106">
        <v>4203</v>
      </c>
    </row>
    <row r="7779" spans="40:45" x14ac:dyDescent="0.25">
      <c r="AN7779" s="106" t="s">
        <v>1336</v>
      </c>
      <c r="AO7779" s="106" t="s">
        <v>1340</v>
      </c>
      <c r="AP7779" s="106"/>
      <c r="AQ7779" s="106" t="s">
        <v>1036</v>
      </c>
      <c r="AR7779" s="106" t="s">
        <v>1020</v>
      </c>
      <c r="AS7779" s="106">
        <v>2049</v>
      </c>
    </row>
    <row r="7780" spans="40:45" x14ac:dyDescent="0.25">
      <c r="AN7780" s="106" t="s">
        <v>1336</v>
      </c>
      <c r="AO7780" s="106" t="s">
        <v>1340</v>
      </c>
      <c r="AP7780" s="106"/>
      <c r="AQ7780" s="106" t="s">
        <v>1037</v>
      </c>
      <c r="AR7780" s="106" t="s">
        <v>1020</v>
      </c>
      <c r="AS7780" s="106">
        <v>2759</v>
      </c>
    </row>
    <row r="7781" spans="40:45" x14ac:dyDescent="0.25">
      <c r="AN7781" s="106" t="s">
        <v>1336</v>
      </c>
      <c r="AO7781" s="106" t="s">
        <v>1340</v>
      </c>
      <c r="AP7781" s="106"/>
      <c r="AQ7781" s="106" t="s">
        <v>1038</v>
      </c>
      <c r="AR7781" s="106" t="s">
        <v>1020</v>
      </c>
      <c r="AS7781" s="106">
        <v>2859</v>
      </c>
    </row>
    <row r="7782" spans="40:45" x14ac:dyDescent="0.25">
      <c r="AN7782" s="106" t="s">
        <v>1336</v>
      </c>
      <c r="AO7782" s="106"/>
      <c r="AP7782" s="106"/>
      <c r="AQ7782" s="106" t="s">
        <v>3</v>
      </c>
      <c r="AR7782" s="106" t="s">
        <v>1020</v>
      </c>
      <c r="AS7782" s="106">
        <v>36977</v>
      </c>
    </row>
    <row r="7783" spans="40:45" x14ac:dyDescent="0.25">
      <c r="AN7783" s="106" t="s">
        <v>1336</v>
      </c>
      <c r="AO7783" s="106" t="s">
        <v>1017</v>
      </c>
      <c r="AP7783" s="106"/>
      <c r="AQ7783" s="106" t="s">
        <v>1030</v>
      </c>
      <c r="AR7783" s="106" t="s">
        <v>1020</v>
      </c>
      <c r="AS7783" s="106">
        <v>54</v>
      </c>
    </row>
    <row r="7784" spans="40:45" x14ac:dyDescent="0.25">
      <c r="AN7784" s="106" t="s">
        <v>1336</v>
      </c>
      <c r="AO7784" s="106" t="s">
        <v>1017</v>
      </c>
      <c r="AP7784" s="106"/>
      <c r="AQ7784" s="106" t="s">
        <v>1031</v>
      </c>
      <c r="AR7784" s="106" t="s">
        <v>1020</v>
      </c>
      <c r="AS7784" s="106">
        <v>16</v>
      </c>
    </row>
    <row r="7785" spans="40:45" x14ac:dyDescent="0.25">
      <c r="AN7785" s="106" t="s">
        <v>1336</v>
      </c>
      <c r="AO7785" s="106" t="s">
        <v>1017</v>
      </c>
      <c r="AP7785" s="106"/>
      <c r="AQ7785" s="106" t="s">
        <v>1032</v>
      </c>
      <c r="AR7785" s="106" t="s">
        <v>1020</v>
      </c>
      <c r="AS7785" s="106">
        <v>49</v>
      </c>
    </row>
    <row r="7786" spans="40:45" x14ac:dyDescent="0.25">
      <c r="AN7786" s="106" t="s">
        <v>1336</v>
      </c>
      <c r="AO7786" s="106" t="s">
        <v>1017</v>
      </c>
      <c r="AP7786" s="106"/>
      <c r="AQ7786" s="106" t="s">
        <v>1033</v>
      </c>
      <c r="AR7786" s="106" t="s">
        <v>1020</v>
      </c>
      <c r="AS7786" s="106">
        <v>35</v>
      </c>
    </row>
    <row r="7787" spans="40:45" x14ac:dyDescent="0.25">
      <c r="AN7787" s="106" t="s">
        <v>1336</v>
      </c>
      <c r="AO7787" s="106" t="s">
        <v>1017</v>
      </c>
      <c r="AP7787" s="106"/>
      <c r="AQ7787" s="106" t="s">
        <v>1034</v>
      </c>
      <c r="AR7787" s="106" t="s">
        <v>1020</v>
      </c>
      <c r="AS7787" s="106">
        <v>19</v>
      </c>
    </row>
    <row r="7788" spans="40:45" x14ac:dyDescent="0.25">
      <c r="AN7788" s="106" t="s">
        <v>1336</v>
      </c>
      <c r="AO7788" s="106" t="s">
        <v>1017</v>
      </c>
      <c r="AP7788" s="106"/>
      <c r="AQ7788" s="106" t="s">
        <v>1035</v>
      </c>
      <c r="AR7788" s="106" t="s">
        <v>1020</v>
      </c>
      <c r="AS7788" s="106">
        <v>15</v>
      </c>
    </row>
    <row r="7789" spans="40:45" x14ac:dyDescent="0.25">
      <c r="AN7789" s="106" t="s">
        <v>1336</v>
      </c>
      <c r="AO7789" s="106" t="s">
        <v>1017</v>
      </c>
      <c r="AP7789" s="106"/>
      <c r="AQ7789" s="106" t="s">
        <v>1036</v>
      </c>
      <c r="AR7789" s="106" t="s">
        <v>1020</v>
      </c>
      <c r="AS7789" s="106">
        <v>14</v>
      </c>
    </row>
    <row r="7790" spans="40:45" x14ac:dyDescent="0.25">
      <c r="AN7790" s="106" t="s">
        <v>1336</v>
      </c>
      <c r="AO7790" s="106" t="s">
        <v>1017</v>
      </c>
      <c r="AP7790" s="106"/>
      <c r="AQ7790" s="106" t="s">
        <v>1037</v>
      </c>
      <c r="AR7790" s="106" t="s">
        <v>1020</v>
      </c>
      <c r="AS7790" s="106">
        <v>4</v>
      </c>
    </row>
    <row r="7791" spans="40:45" x14ac:dyDescent="0.25">
      <c r="AN7791" s="106" t="s">
        <v>1336</v>
      </c>
      <c r="AO7791" s="106" t="s">
        <v>1017</v>
      </c>
      <c r="AP7791" s="106"/>
      <c r="AQ7791" s="106" t="s">
        <v>1038</v>
      </c>
      <c r="AR7791" s="106" t="s">
        <v>1020</v>
      </c>
      <c r="AS7791" s="106">
        <v>8</v>
      </c>
    </row>
    <row r="7792" spans="40:45" x14ac:dyDescent="0.25">
      <c r="AN7792" s="106" t="s">
        <v>1336</v>
      </c>
      <c r="AO7792" s="106"/>
      <c r="AP7792" s="106"/>
      <c r="AQ7792" s="106" t="s">
        <v>3</v>
      </c>
      <c r="AR7792" s="106" t="s">
        <v>1020</v>
      </c>
      <c r="AS7792" s="106">
        <v>215</v>
      </c>
    </row>
    <row r="7793" spans="40:45" x14ac:dyDescent="0.25">
      <c r="AN7793" s="106" t="s">
        <v>1336</v>
      </c>
      <c r="AO7793" s="106" t="s">
        <v>1329</v>
      </c>
      <c r="AP7793" s="106"/>
      <c r="AQ7793" s="106" t="s">
        <v>1030</v>
      </c>
      <c r="AR7793" s="106" t="s">
        <v>1020</v>
      </c>
      <c r="AS7793" s="106">
        <v>46</v>
      </c>
    </row>
    <row r="7794" spans="40:45" x14ac:dyDescent="0.25">
      <c r="AN7794" s="106" t="s">
        <v>1336</v>
      </c>
      <c r="AO7794" s="106" t="s">
        <v>1329</v>
      </c>
      <c r="AP7794" s="106"/>
      <c r="AQ7794" s="106" t="s">
        <v>1031</v>
      </c>
      <c r="AR7794" s="106" t="s">
        <v>1020</v>
      </c>
      <c r="AS7794" s="106">
        <v>27</v>
      </c>
    </row>
    <row r="7795" spans="40:45" x14ac:dyDescent="0.25">
      <c r="AN7795" s="106" t="s">
        <v>1336</v>
      </c>
      <c r="AO7795" s="106" t="s">
        <v>1329</v>
      </c>
      <c r="AP7795" s="106"/>
      <c r="AQ7795" s="106" t="s">
        <v>1032</v>
      </c>
      <c r="AR7795" s="106" t="s">
        <v>1020</v>
      </c>
      <c r="AS7795" s="106">
        <v>39</v>
      </c>
    </row>
    <row r="7796" spans="40:45" x14ac:dyDescent="0.25">
      <c r="AN7796" s="106" t="s">
        <v>1336</v>
      </c>
      <c r="AO7796" s="106" t="s">
        <v>1329</v>
      </c>
      <c r="AP7796" s="106"/>
      <c r="AQ7796" s="106" t="s">
        <v>1033</v>
      </c>
      <c r="AR7796" s="106" t="s">
        <v>1020</v>
      </c>
      <c r="AS7796" s="106">
        <v>58</v>
      </c>
    </row>
    <row r="7797" spans="40:45" x14ac:dyDescent="0.25">
      <c r="AN7797" s="106" t="s">
        <v>1336</v>
      </c>
      <c r="AO7797" s="106" t="s">
        <v>1329</v>
      </c>
      <c r="AP7797" s="106"/>
      <c r="AQ7797" s="106" t="s">
        <v>1034</v>
      </c>
      <c r="AR7797" s="106" t="s">
        <v>1020</v>
      </c>
      <c r="AS7797" s="106">
        <v>22</v>
      </c>
    </row>
    <row r="7798" spans="40:45" x14ac:dyDescent="0.25">
      <c r="AN7798" s="106" t="s">
        <v>1336</v>
      </c>
      <c r="AO7798" s="106" t="s">
        <v>1329</v>
      </c>
      <c r="AP7798" s="106"/>
      <c r="AQ7798" s="106" t="s">
        <v>1035</v>
      </c>
      <c r="AR7798" s="106" t="s">
        <v>1020</v>
      </c>
      <c r="AS7798" s="106">
        <v>179</v>
      </c>
    </row>
    <row r="7799" spans="40:45" x14ac:dyDescent="0.25">
      <c r="AN7799" s="106" t="s">
        <v>1336</v>
      </c>
      <c r="AO7799" s="106" t="s">
        <v>1329</v>
      </c>
      <c r="AP7799" s="106"/>
      <c r="AQ7799" s="106" t="s">
        <v>1036</v>
      </c>
      <c r="AR7799" s="106" t="s">
        <v>1020</v>
      </c>
      <c r="AS7799" s="106">
        <v>2</v>
      </c>
    </row>
    <row r="7800" spans="40:45" x14ac:dyDescent="0.25">
      <c r="AN7800" s="106" t="s">
        <v>1336</v>
      </c>
      <c r="AO7800" s="106" t="s">
        <v>1329</v>
      </c>
      <c r="AP7800" s="106"/>
      <c r="AQ7800" s="106" t="s">
        <v>1037</v>
      </c>
      <c r="AR7800" s="106" t="s">
        <v>1020</v>
      </c>
      <c r="AS7800" s="106">
        <v>8</v>
      </c>
    </row>
    <row r="7801" spans="40:45" x14ac:dyDescent="0.25">
      <c r="AN7801" s="106" t="s">
        <v>1336</v>
      </c>
      <c r="AO7801" s="106" t="s">
        <v>1329</v>
      </c>
      <c r="AP7801" s="106"/>
      <c r="AQ7801" s="106" t="s">
        <v>1038</v>
      </c>
      <c r="AR7801" s="106" t="s">
        <v>1020</v>
      </c>
      <c r="AS7801" s="106">
        <v>14</v>
      </c>
    </row>
    <row r="7802" spans="40:45" x14ac:dyDescent="0.25">
      <c r="AN7802" s="106" t="s">
        <v>1336</v>
      </c>
      <c r="AO7802" s="106"/>
      <c r="AP7802" s="106"/>
      <c r="AQ7802" s="106" t="s">
        <v>3</v>
      </c>
      <c r="AR7802" s="106" t="s">
        <v>1020</v>
      </c>
      <c r="AS7802" s="106">
        <v>396</v>
      </c>
    </row>
  </sheetData>
  <pageMargins left="0.7" right="0.7" top="0.75" bottom="0.75" header="0.3" footer="0.3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640F-1A5F-4859-A37B-07B48D5EBFAD}">
  <dimension ref="A1:O32"/>
  <sheetViews>
    <sheetView workbookViewId="0"/>
  </sheetViews>
  <sheetFormatPr defaultColWidth="9.140625" defaultRowHeight="12.75" x14ac:dyDescent="0.2"/>
  <cols>
    <col min="1" max="1" width="9.140625" style="110"/>
    <col min="2" max="2" width="7.42578125" style="110" bestFit="1" customWidth="1"/>
    <col min="3" max="6" width="10.140625" style="110" bestFit="1" customWidth="1"/>
    <col min="7" max="7" width="9.140625" style="110"/>
    <col min="8" max="8" width="11.140625" style="110" bestFit="1" customWidth="1"/>
    <col min="9" max="9" width="9.28515625" style="110" bestFit="1" customWidth="1"/>
    <col min="10" max="10" width="9.140625" style="110"/>
    <col min="11" max="11" width="11.42578125" style="110" bestFit="1" customWidth="1"/>
    <col min="12" max="14" width="12.42578125" style="110" bestFit="1" customWidth="1"/>
    <col min="15" max="15" width="13.5703125" style="110" bestFit="1" customWidth="1"/>
    <col min="16" max="16384" width="9.140625" style="110"/>
  </cols>
  <sheetData>
    <row r="1" spans="1:14" x14ac:dyDescent="0.2">
      <c r="A1" s="110" t="s">
        <v>1346</v>
      </c>
    </row>
    <row r="2" spans="1:14" x14ac:dyDescent="0.2">
      <c r="B2" s="110" t="s">
        <v>856</v>
      </c>
      <c r="C2" s="110" t="s">
        <v>857</v>
      </c>
      <c r="D2" s="110" t="s">
        <v>858</v>
      </c>
      <c r="E2" s="110" t="s">
        <v>859</v>
      </c>
      <c r="F2" s="110" t="s">
        <v>860</v>
      </c>
    </row>
    <row r="3" spans="1:14" x14ac:dyDescent="0.2">
      <c r="B3" s="110" t="s">
        <v>861</v>
      </c>
      <c r="C3" s="111">
        <v>64930.07</v>
      </c>
      <c r="D3" s="111">
        <v>201051.4</v>
      </c>
      <c r="E3" s="111">
        <v>213479.4</v>
      </c>
      <c r="F3" s="111">
        <v>66753.2</v>
      </c>
      <c r="H3" s="111">
        <f t="shared" ref="H3:H30" si="0">SUM(C3:F3)</f>
        <v>546214.06999999995</v>
      </c>
      <c r="K3" s="112">
        <f>C3*$I$32</f>
        <v>68942.753201727304</v>
      </c>
      <c r="L3" s="112">
        <f t="shared" ref="L3:N18" si="1">D3*$I$32</f>
        <v>213476.39161734705</v>
      </c>
      <c r="M3" s="112">
        <f t="shared" si="1"/>
        <v>226672.44295059014</v>
      </c>
      <c r="N3" s="112">
        <f t="shared" si="1"/>
        <v>70878.552772629744</v>
      </c>
    </row>
    <row r="4" spans="1:14" x14ac:dyDescent="0.2">
      <c r="B4" s="110" t="s">
        <v>862</v>
      </c>
      <c r="C4" s="111">
        <v>24556.75</v>
      </c>
      <c r="D4" s="111">
        <v>28252.5</v>
      </c>
      <c r="E4" s="111">
        <v>6987.2</v>
      </c>
      <c r="F4" s="111">
        <v>133.80000000000001</v>
      </c>
      <c r="H4" s="111">
        <f t="shared" si="0"/>
        <v>59930.25</v>
      </c>
      <c r="K4" s="112">
        <f t="shared" ref="K4:K30" si="2">C4*$I$32</f>
        <v>26074.3589940149</v>
      </c>
      <c r="L4" s="112">
        <f t="shared" si="1"/>
        <v>29998.506621536071</v>
      </c>
      <c r="M4" s="112">
        <f t="shared" si="1"/>
        <v>7419.0094846826596</v>
      </c>
      <c r="N4" s="112">
        <f t="shared" si="1"/>
        <v>142.06885004730648</v>
      </c>
    </row>
    <row r="5" spans="1:14" x14ac:dyDescent="0.2">
      <c r="B5" s="110" t="s">
        <v>863</v>
      </c>
      <c r="C5" s="111">
        <v>2497.75</v>
      </c>
      <c r="D5" s="111">
        <v>3329.25</v>
      </c>
      <c r="E5" s="111">
        <v>898</v>
      </c>
      <c r="F5" s="111">
        <v>449</v>
      </c>
      <c r="H5" s="111">
        <f t="shared" si="0"/>
        <v>7174</v>
      </c>
      <c r="K5" s="112">
        <f t="shared" si="2"/>
        <v>2652.1111375609848</v>
      </c>
      <c r="L5" s="112">
        <f t="shared" si="1"/>
        <v>3534.9978999999635</v>
      </c>
      <c r="M5" s="112">
        <f t="shared" si="1"/>
        <v>953.49646743259507</v>
      </c>
      <c r="N5" s="112">
        <f t="shared" si="1"/>
        <v>476.74823371629753</v>
      </c>
    </row>
    <row r="6" spans="1:14" x14ac:dyDescent="0.2">
      <c r="B6" s="110" t="s">
        <v>864</v>
      </c>
      <c r="C6" s="111">
        <v>103301.4</v>
      </c>
      <c r="D6" s="111">
        <v>76961.919999999998</v>
      </c>
      <c r="E6" s="111">
        <v>30584.48</v>
      </c>
      <c r="F6" s="111">
        <v>14722.6</v>
      </c>
      <c r="H6" s="111">
        <f t="shared" si="0"/>
        <v>225570.40000000002</v>
      </c>
      <c r="K6" s="112">
        <f t="shared" si="2"/>
        <v>109685.43427710632</v>
      </c>
      <c r="L6" s="112">
        <f t="shared" si="1"/>
        <v>81718.172435222703</v>
      </c>
      <c r="M6" s="112">
        <f t="shared" si="1"/>
        <v>32474.603160649058</v>
      </c>
      <c r="N6" s="112">
        <f t="shared" si="1"/>
        <v>15632.457785549137</v>
      </c>
    </row>
    <row r="7" spans="1:14" x14ac:dyDescent="0.2">
      <c r="B7" s="110" t="s">
        <v>865</v>
      </c>
      <c r="C7" s="111">
        <v>44395.4</v>
      </c>
      <c r="D7" s="111">
        <v>92617.58</v>
      </c>
      <c r="E7" s="111">
        <v>86878.05</v>
      </c>
      <c r="F7" s="111">
        <v>12306.88</v>
      </c>
      <c r="H7" s="111">
        <f t="shared" si="0"/>
        <v>236197.91000000003</v>
      </c>
      <c r="K7" s="112">
        <f t="shared" si="2"/>
        <v>47139.039053738343</v>
      </c>
      <c r="L7" s="112">
        <f t="shared" si="1"/>
        <v>98341.353398837164</v>
      </c>
      <c r="M7" s="112">
        <f t="shared" si="1"/>
        <v>92247.120013844513</v>
      </c>
      <c r="N7" s="112">
        <f t="shared" si="1"/>
        <v>13067.446108147946</v>
      </c>
    </row>
    <row r="8" spans="1:14" x14ac:dyDescent="0.2">
      <c r="B8" s="110" t="s">
        <v>866</v>
      </c>
      <c r="C8" s="111">
        <v>18015.05</v>
      </c>
      <c r="D8" s="111">
        <v>46343.78</v>
      </c>
      <c r="E8" s="111">
        <v>67299.899999999994</v>
      </c>
      <c r="F8" s="111">
        <v>44160.25</v>
      </c>
      <c r="H8" s="111">
        <f t="shared" si="0"/>
        <v>175818.97999999998</v>
      </c>
      <c r="K8" s="112">
        <f t="shared" si="2"/>
        <v>19128.381442785714</v>
      </c>
      <c r="L8" s="112">
        <f t="shared" si="1"/>
        <v>49207.829084046047</v>
      </c>
      <c r="M8" s="112">
        <f t="shared" si="1"/>
        <v>71459.038873682512</v>
      </c>
      <c r="N8" s="112">
        <f t="shared" si="1"/>
        <v>46889.356766080462</v>
      </c>
    </row>
    <row r="9" spans="1:14" x14ac:dyDescent="0.2">
      <c r="B9" s="110" t="s">
        <v>19</v>
      </c>
      <c r="C9" s="111">
        <v>289296.8</v>
      </c>
      <c r="D9" s="111">
        <v>479577.1</v>
      </c>
      <c r="E9" s="111">
        <v>329428.7</v>
      </c>
      <c r="F9" s="111">
        <v>151949.5</v>
      </c>
      <c r="H9" s="111">
        <f t="shared" si="0"/>
        <v>1250252.0999999999</v>
      </c>
      <c r="K9" s="112">
        <f t="shared" si="2"/>
        <v>307175.36396386859</v>
      </c>
      <c r="L9" s="112">
        <f t="shared" si="1"/>
        <v>509215.00079239241</v>
      </c>
      <c r="M9" s="112">
        <f t="shared" si="1"/>
        <v>349787.41839745227</v>
      </c>
      <c r="N9" s="112">
        <f t="shared" si="1"/>
        <v>161339.99051018831</v>
      </c>
    </row>
    <row r="10" spans="1:14" x14ac:dyDescent="0.2">
      <c r="B10" s="110" t="s">
        <v>867</v>
      </c>
      <c r="C10" s="111">
        <v>238071.4</v>
      </c>
      <c r="D10" s="111">
        <v>225335.5</v>
      </c>
      <c r="E10" s="111">
        <v>59859.98</v>
      </c>
      <c r="F10" s="111">
        <v>21350.83</v>
      </c>
      <c r="H10" s="111">
        <f t="shared" si="0"/>
        <v>544617.71</v>
      </c>
      <c r="K10" s="112">
        <f t="shared" si="2"/>
        <v>252784.23039725202</v>
      </c>
      <c r="L10" s="112">
        <f t="shared" si="1"/>
        <v>239261.25082088812</v>
      </c>
      <c r="M10" s="112">
        <f t="shared" si="1"/>
        <v>63559.331259004226</v>
      </c>
      <c r="N10" s="112">
        <f t="shared" si="1"/>
        <v>22670.312897276031</v>
      </c>
    </row>
    <row r="11" spans="1:14" x14ac:dyDescent="0.2">
      <c r="B11" s="110" t="s">
        <v>17</v>
      </c>
      <c r="C11" s="111">
        <v>4437.8</v>
      </c>
      <c r="D11" s="111">
        <v>15200.5</v>
      </c>
      <c r="E11" s="111">
        <v>28755.200000000001</v>
      </c>
      <c r="F11" s="111">
        <v>51134.25</v>
      </c>
      <c r="H11" s="111">
        <f t="shared" si="0"/>
        <v>99527.75</v>
      </c>
      <c r="K11" s="112">
        <f t="shared" si="2"/>
        <v>4712.0563732431747</v>
      </c>
      <c r="L11" s="112">
        <f t="shared" si="1"/>
        <v>16139.892041435593</v>
      </c>
      <c r="M11" s="112">
        <f t="shared" si="1"/>
        <v>30532.273519284809</v>
      </c>
      <c r="N11" s="112">
        <f t="shared" si="1"/>
        <v>54294.35048977191</v>
      </c>
    </row>
    <row r="12" spans="1:14" x14ac:dyDescent="0.2">
      <c r="B12" s="110" t="s">
        <v>868</v>
      </c>
      <c r="C12" s="111">
        <v>6410.5</v>
      </c>
      <c r="D12" s="111">
        <v>34361.9</v>
      </c>
      <c r="E12" s="111">
        <v>70336.88</v>
      </c>
      <c r="F12" s="111">
        <v>39661.4</v>
      </c>
      <c r="H12" s="111">
        <f t="shared" si="0"/>
        <v>150770.68</v>
      </c>
      <c r="K12" s="112">
        <f t="shared" si="2"/>
        <v>6806.6693813771171</v>
      </c>
      <c r="L12" s="112">
        <f t="shared" si="1"/>
        <v>36485.468000302993</v>
      </c>
      <c r="M12" s="112">
        <f t="shared" si="1"/>
        <v>74683.704465735354</v>
      </c>
      <c r="N12" s="112">
        <f t="shared" si="1"/>
        <v>42112.477498252927</v>
      </c>
    </row>
    <row r="13" spans="1:14" x14ac:dyDescent="0.2">
      <c r="B13" s="110" t="s">
        <v>869</v>
      </c>
      <c r="C13" s="111">
        <v>156534.6</v>
      </c>
      <c r="D13" s="111">
        <v>699563</v>
      </c>
      <c r="E13" s="111">
        <v>841625.4</v>
      </c>
      <c r="F13" s="111">
        <v>737084.4</v>
      </c>
      <c r="H13" s="111">
        <f t="shared" si="0"/>
        <v>2434807.4</v>
      </c>
      <c r="K13" s="112">
        <f t="shared" si="2"/>
        <v>166208.45003449253</v>
      </c>
      <c r="L13" s="112">
        <f t="shared" si="1"/>
        <v>742796.04593156849</v>
      </c>
      <c r="M13" s="112">
        <f t="shared" si="1"/>
        <v>893637.91291931493</v>
      </c>
      <c r="N13" s="112">
        <f t="shared" si="1"/>
        <v>782636.27126912458</v>
      </c>
    </row>
    <row r="14" spans="1:14" x14ac:dyDescent="0.2">
      <c r="B14" s="110" t="s">
        <v>870</v>
      </c>
      <c r="C14" s="111">
        <v>18139.5</v>
      </c>
      <c r="D14" s="111">
        <v>74575.42</v>
      </c>
      <c r="E14" s="111">
        <v>163905.4</v>
      </c>
      <c r="F14" s="111">
        <v>237556.9</v>
      </c>
      <c r="H14" s="111">
        <f t="shared" si="0"/>
        <v>494177.22</v>
      </c>
      <c r="K14" s="112">
        <f t="shared" si="2"/>
        <v>19260.52246213091</v>
      </c>
      <c r="L14" s="112">
        <f t="shared" si="1"/>
        <v>79184.186556015702</v>
      </c>
      <c r="M14" s="112">
        <f t="shared" si="1"/>
        <v>174034.76602798048</v>
      </c>
      <c r="N14" s="112">
        <f t="shared" si="1"/>
        <v>252237.9342586172</v>
      </c>
    </row>
    <row r="15" spans="1:14" x14ac:dyDescent="0.2">
      <c r="B15" s="110" t="s">
        <v>14</v>
      </c>
      <c r="C15" s="111">
        <v>8100</v>
      </c>
      <c r="D15" s="111">
        <v>22575</v>
      </c>
      <c r="E15" s="111">
        <v>35835.5</v>
      </c>
      <c r="F15" s="111">
        <v>25508</v>
      </c>
      <c r="H15" s="111">
        <f t="shared" si="0"/>
        <v>92018.5</v>
      </c>
      <c r="K15" s="112">
        <f t="shared" si="2"/>
        <v>8600.5806082450108</v>
      </c>
      <c r="L15" s="112">
        <f t="shared" si="1"/>
        <v>23970.136695201374</v>
      </c>
      <c r="M15" s="112">
        <f t="shared" si="1"/>
        <v>38050.136590958529</v>
      </c>
      <c r="N15" s="112">
        <f t="shared" si="1"/>
        <v>27084.396315446142</v>
      </c>
    </row>
    <row r="16" spans="1:14" x14ac:dyDescent="0.2">
      <c r="B16" s="110" t="s">
        <v>871</v>
      </c>
      <c r="C16" s="111">
        <v>31421.35</v>
      </c>
      <c r="D16" s="111">
        <v>86554.87</v>
      </c>
      <c r="E16" s="111">
        <v>110316.6</v>
      </c>
      <c r="F16" s="111">
        <v>41076.550000000003</v>
      </c>
      <c r="H16" s="111">
        <f t="shared" si="0"/>
        <v>269369.37</v>
      </c>
      <c r="K16" s="112">
        <f t="shared" si="2"/>
        <v>33363.191789491284</v>
      </c>
      <c r="L16" s="112">
        <f t="shared" si="1"/>
        <v>91903.967465576279</v>
      </c>
      <c r="M16" s="112">
        <f t="shared" si="1"/>
        <v>117134.17416389157</v>
      </c>
      <c r="N16" s="112">
        <f t="shared" si="1"/>
        <v>43615.08387451934</v>
      </c>
    </row>
    <row r="17" spans="2:15" x14ac:dyDescent="0.2">
      <c r="B17" s="110" t="s">
        <v>561</v>
      </c>
      <c r="C17" s="111">
        <v>63602.65</v>
      </c>
      <c r="D17" s="111">
        <v>120564.7</v>
      </c>
      <c r="E17" s="111">
        <v>161806.29999999999</v>
      </c>
      <c r="F17" s="111">
        <v>63984.43</v>
      </c>
      <c r="H17" s="111">
        <f t="shared" si="0"/>
        <v>409958.08</v>
      </c>
      <c r="K17" s="112">
        <f t="shared" si="2"/>
        <v>67533.298546048711</v>
      </c>
      <c r="L17" s="112">
        <f t="shared" si="1"/>
        <v>128015.60751344165</v>
      </c>
      <c r="M17" s="112">
        <f t="shared" si="1"/>
        <v>171805.94149035489</v>
      </c>
      <c r="N17" s="112">
        <f t="shared" si="1"/>
        <v>67938.672578717335</v>
      </c>
    </row>
    <row r="18" spans="2:15" x14ac:dyDescent="0.2">
      <c r="B18" s="110" t="s">
        <v>872</v>
      </c>
      <c r="C18" s="111">
        <v>36373.620000000003</v>
      </c>
      <c r="D18" s="111">
        <v>44692.53</v>
      </c>
      <c r="E18" s="111">
        <v>33813.25</v>
      </c>
      <c r="F18" s="111">
        <v>10989.5</v>
      </c>
      <c r="H18" s="111">
        <f t="shared" si="0"/>
        <v>125868.9</v>
      </c>
      <c r="K18" s="112">
        <f t="shared" si="2"/>
        <v>38621.512447367029</v>
      </c>
      <c r="L18" s="112">
        <f t="shared" si="1"/>
        <v>47454.531710050418</v>
      </c>
      <c r="M18" s="112">
        <f t="shared" si="1"/>
        <v>35902.911389103785</v>
      </c>
      <c r="N18" s="112">
        <f t="shared" si="1"/>
        <v>11668.651925223277</v>
      </c>
    </row>
    <row r="19" spans="2:15" x14ac:dyDescent="0.2">
      <c r="B19" s="110" t="s">
        <v>16</v>
      </c>
      <c r="C19" s="111">
        <v>19266.3</v>
      </c>
      <c r="D19" s="111">
        <v>38165.15</v>
      </c>
      <c r="E19" s="111">
        <v>31852.33</v>
      </c>
      <c r="F19" s="111">
        <v>13501.38</v>
      </c>
      <c r="H19" s="111">
        <f t="shared" si="0"/>
        <v>102785.16</v>
      </c>
      <c r="K19" s="112">
        <f t="shared" si="2"/>
        <v>20456.958786744552</v>
      </c>
      <c r="L19" s="112">
        <f t="shared" ref="L19:L30" si="3">D19*$I$32</f>
        <v>40523.759135896558</v>
      </c>
      <c r="M19" s="112">
        <f t="shared" ref="M19:M30" si="4">E19*$I$32</f>
        <v>33820.806385854426</v>
      </c>
      <c r="N19" s="112">
        <f t="shared" ref="N19:N30" si="5">F19*$I$32</f>
        <v>14335.766297845312</v>
      </c>
    </row>
    <row r="20" spans="2:15" x14ac:dyDescent="0.2">
      <c r="B20" s="110" t="s">
        <v>368</v>
      </c>
      <c r="C20" s="111">
        <v>658214.19999999995</v>
      </c>
      <c r="D20" s="111">
        <v>1067174</v>
      </c>
      <c r="E20" s="111">
        <v>948191</v>
      </c>
      <c r="F20" s="111">
        <v>1250519</v>
      </c>
      <c r="H20" s="111">
        <f t="shared" si="0"/>
        <v>3924098.2</v>
      </c>
      <c r="K20" s="112">
        <f t="shared" si="2"/>
        <v>698891.88698660536</v>
      </c>
      <c r="L20" s="112">
        <f t="shared" si="3"/>
        <v>1133125.4333362051</v>
      </c>
      <c r="M20" s="112">
        <f t="shared" si="4"/>
        <v>1006789.2750015365</v>
      </c>
      <c r="N20" s="112">
        <f t="shared" si="5"/>
        <v>1327801.1681039436</v>
      </c>
    </row>
    <row r="21" spans="2:15" x14ac:dyDescent="0.2">
      <c r="B21" s="110" t="s">
        <v>873</v>
      </c>
      <c r="C21" s="111">
        <v>4531.7250000000004</v>
      </c>
      <c r="D21" s="111">
        <v>13640.2</v>
      </c>
      <c r="E21" s="111">
        <v>16712.05</v>
      </c>
      <c r="F21" s="111">
        <v>4665</v>
      </c>
      <c r="H21" s="111">
        <f t="shared" si="0"/>
        <v>39548.975000000006</v>
      </c>
      <c r="K21" s="112">
        <f t="shared" si="2"/>
        <v>4811.7859452961884</v>
      </c>
      <c r="L21" s="112">
        <f t="shared" si="3"/>
        <v>14483.165384269581</v>
      </c>
      <c r="M21" s="112">
        <f t="shared" si="4"/>
        <v>17744.855944940868</v>
      </c>
      <c r="N21" s="112">
        <f t="shared" si="5"/>
        <v>4953.2973503040712</v>
      </c>
    </row>
    <row r="22" spans="2:15" x14ac:dyDescent="0.2">
      <c r="B22" s="110" t="s">
        <v>12</v>
      </c>
      <c r="C22" s="111">
        <v>611</v>
      </c>
      <c r="D22" s="111">
        <v>8662.6</v>
      </c>
      <c r="E22" s="111">
        <v>8534</v>
      </c>
      <c r="F22" s="111">
        <v>20833</v>
      </c>
      <c r="H22" s="111">
        <f t="shared" si="0"/>
        <v>38640.6</v>
      </c>
      <c r="K22" s="112">
        <f t="shared" si="2"/>
        <v>648.75984588119775</v>
      </c>
      <c r="L22" s="112">
        <f t="shared" si="3"/>
        <v>9197.9493304917578</v>
      </c>
      <c r="M22" s="112">
        <f t="shared" si="4"/>
        <v>9061.4018408349293</v>
      </c>
      <c r="N22" s="112">
        <f t="shared" si="5"/>
        <v>22120.48096439115</v>
      </c>
    </row>
    <row r="23" spans="2:15" x14ac:dyDescent="0.2">
      <c r="B23" s="110" t="s">
        <v>874</v>
      </c>
      <c r="C23" s="111">
        <v>12699.77</v>
      </c>
      <c r="D23" s="111">
        <v>15360.92</v>
      </c>
      <c r="E23" s="111">
        <v>20640.650000000001</v>
      </c>
      <c r="F23" s="111">
        <v>19949.669999999998</v>
      </c>
      <c r="H23" s="111">
        <f t="shared" si="0"/>
        <v>68651.010000000009</v>
      </c>
      <c r="K23" s="112">
        <f t="shared" si="2"/>
        <v>13484.616739650834</v>
      </c>
      <c r="L23" s="112">
        <f t="shared" si="3"/>
        <v>16310.226009481847</v>
      </c>
      <c r="M23" s="112">
        <f t="shared" si="4"/>
        <v>21916.243719947212</v>
      </c>
      <c r="N23" s="112">
        <f t="shared" si="5"/>
        <v>21182.561104060154</v>
      </c>
    </row>
    <row r="24" spans="2:15" x14ac:dyDescent="0.2">
      <c r="B24" s="110" t="s">
        <v>875</v>
      </c>
      <c r="C24" s="111">
        <v>2756</v>
      </c>
      <c r="D24" s="111">
        <v>8606.4</v>
      </c>
      <c r="E24" s="111">
        <v>8343.9249999999993</v>
      </c>
      <c r="F24" s="111">
        <v>1503</v>
      </c>
      <c r="H24" s="111">
        <f t="shared" si="0"/>
        <v>21209.324999999997</v>
      </c>
      <c r="K24" s="112">
        <f t="shared" si="2"/>
        <v>2926.321006953488</v>
      </c>
      <c r="L24" s="112">
        <f t="shared" si="3"/>
        <v>9138.2761662715875</v>
      </c>
      <c r="M24" s="112">
        <f t="shared" si="4"/>
        <v>8859.5801915618213</v>
      </c>
      <c r="N24" s="112">
        <f t="shared" si="5"/>
        <v>1595.885512863241</v>
      </c>
    </row>
    <row r="25" spans="2:15" x14ac:dyDescent="0.2">
      <c r="B25" s="110" t="s">
        <v>876</v>
      </c>
      <c r="C25" s="111">
        <v>15438.5</v>
      </c>
      <c r="D25" s="111">
        <v>45296.45</v>
      </c>
      <c r="E25" s="111">
        <v>39667.9</v>
      </c>
      <c r="F25" s="111">
        <v>8434</v>
      </c>
      <c r="H25" s="111">
        <f t="shared" si="0"/>
        <v>108836.85</v>
      </c>
      <c r="K25" s="112">
        <f t="shared" si="2"/>
        <v>16392.600459307483</v>
      </c>
      <c r="L25" s="112">
        <f t="shared" si="3"/>
        <v>48095.774011399968</v>
      </c>
      <c r="M25" s="112">
        <f t="shared" si="4"/>
        <v>42119.379198741022</v>
      </c>
      <c r="N25" s="112">
        <f t="shared" si="5"/>
        <v>8955.2218333257315</v>
      </c>
    </row>
    <row r="26" spans="2:15" x14ac:dyDescent="0.2">
      <c r="B26" s="110" t="s">
        <v>877</v>
      </c>
      <c r="C26" s="111">
        <v>12793.28</v>
      </c>
      <c r="D26" s="111">
        <v>31412.95</v>
      </c>
      <c r="E26" s="111">
        <v>65345.25</v>
      </c>
      <c r="F26" s="111">
        <v>21431.35</v>
      </c>
      <c r="H26" s="111">
        <f t="shared" si="0"/>
        <v>130982.83000000002</v>
      </c>
      <c r="K26" s="112">
        <f t="shared" si="2"/>
        <v>13583.905664672684</v>
      </c>
      <c r="L26" s="112">
        <f t="shared" si="3"/>
        <v>33354.272668860511</v>
      </c>
      <c r="M26" s="112">
        <f t="shared" si="4"/>
        <v>69383.591356903999</v>
      </c>
      <c r="N26" s="112">
        <f t="shared" si="5"/>
        <v>22755.809039322434</v>
      </c>
    </row>
    <row r="27" spans="2:15" x14ac:dyDescent="0.2">
      <c r="B27" s="110" t="s">
        <v>878</v>
      </c>
      <c r="C27" s="111">
        <v>114645.2</v>
      </c>
      <c r="D27" s="111">
        <v>304578</v>
      </c>
      <c r="E27" s="111">
        <v>385964</v>
      </c>
      <c r="F27" s="111">
        <v>168231.9</v>
      </c>
      <c r="H27" s="111">
        <f t="shared" si="0"/>
        <v>973419.1</v>
      </c>
      <c r="K27" s="112">
        <f t="shared" si="2"/>
        <v>121730.28196893468</v>
      </c>
      <c r="L27" s="112">
        <f t="shared" si="3"/>
        <v>323400.94327136409</v>
      </c>
      <c r="M27" s="112">
        <f t="shared" si="4"/>
        <v>409816.6041827997</v>
      </c>
      <c r="N27" s="112">
        <f t="shared" si="5"/>
        <v>178628.64405286592</v>
      </c>
    </row>
    <row r="28" spans="2:15" x14ac:dyDescent="0.2">
      <c r="B28" s="110" t="s">
        <v>18</v>
      </c>
      <c r="C28" s="111">
        <v>3761.25</v>
      </c>
      <c r="D28" s="111">
        <v>9684.2000000000007</v>
      </c>
      <c r="E28" s="111">
        <v>13545.6</v>
      </c>
      <c r="F28" s="111">
        <v>11627.7</v>
      </c>
      <c r="H28" s="111">
        <f t="shared" si="0"/>
        <v>38618.75</v>
      </c>
      <c r="K28" s="112">
        <f t="shared" si="2"/>
        <v>3993.6955324396972</v>
      </c>
      <c r="L28" s="112">
        <f t="shared" si="3"/>
        <v>10282.684287205722</v>
      </c>
      <c r="M28" s="112">
        <f t="shared" si="4"/>
        <v>14382.71909716588</v>
      </c>
      <c r="N28" s="112">
        <f t="shared" si="5"/>
        <v>12346.292733146978</v>
      </c>
    </row>
    <row r="29" spans="2:15" x14ac:dyDescent="0.2">
      <c r="B29" s="110" t="s">
        <v>879</v>
      </c>
      <c r="C29" s="111">
        <v>20732.05</v>
      </c>
      <c r="D29" s="111">
        <v>49880.58</v>
      </c>
      <c r="E29" s="111">
        <v>67517.649999999994</v>
      </c>
      <c r="F29" s="111">
        <v>29528.13</v>
      </c>
      <c r="H29" s="111">
        <f t="shared" si="0"/>
        <v>167658.41</v>
      </c>
      <c r="K29" s="112">
        <f t="shared" si="2"/>
        <v>22013.292246810615</v>
      </c>
      <c r="L29" s="112">
        <f t="shared" si="3"/>
        <v>52963.203589631354</v>
      </c>
      <c r="M29" s="112">
        <f t="shared" si="4"/>
        <v>71690.245840033793</v>
      </c>
      <c r="N29" s="112">
        <f t="shared" si="5"/>
        <v>31352.97065132565</v>
      </c>
    </row>
    <row r="30" spans="2:15" x14ac:dyDescent="0.2">
      <c r="B30" s="110" t="s">
        <v>880</v>
      </c>
      <c r="C30" s="111">
        <v>419733.9</v>
      </c>
      <c r="D30" s="111">
        <v>865618.8</v>
      </c>
      <c r="E30" s="111">
        <v>1091903</v>
      </c>
      <c r="F30" s="111">
        <v>284264</v>
      </c>
      <c r="H30" s="111">
        <f t="shared" si="0"/>
        <v>2661519.7000000002</v>
      </c>
      <c r="K30" s="112">
        <f t="shared" si="2"/>
        <v>445673.48653864826</v>
      </c>
      <c r="L30" s="112">
        <f t="shared" si="3"/>
        <v>919114.10684102681</v>
      </c>
      <c r="M30" s="112">
        <f t="shared" si="4"/>
        <v>1159382.6873931547</v>
      </c>
      <c r="N30" s="112">
        <f t="shared" si="5"/>
        <v>301831.53654594568</v>
      </c>
    </row>
    <row r="31" spans="2:15" x14ac:dyDescent="0.2">
      <c r="C31" s="113">
        <f>SUM(C3:C30)</f>
        <v>2395267.8150000004</v>
      </c>
      <c r="D31" s="113">
        <f t="shared" ref="D31:F31" si="6">SUM(D3:D30)</f>
        <v>4709637.2</v>
      </c>
      <c r="E31" s="113">
        <f t="shared" si="6"/>
        <v>4940027.5949999988</v>
      </c>
      <c r="F31" s="113">
        <f t="shared" si="6"/>
        <v>3353309.62</v>
      </c>
      <c r="H31" s="113">
        <f>SUM(H3:H30)</f>
        <v>15398242.229999997</v>
      </c>
      <c r="O31" s="113">
        <f>SUM(K3:N30)</f>
        <v>16349854.756098451</v>
      </c>
    </row>
    <row r="32" spans="2:15" x14ac:dyDescent="0.2">
      <c r="H32" s="113">
        <v>16349854.756098444</v>
      </c>
      <c r="I32" s="110">
        <f>H32/H31</f>
        <v>1.0618000750919767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2DB-90FC-4AF6-B838-0C966EAD71D7}">
  <sheetPr>
    <tabColor rgb="FF00B0F0"/>
  </sheetPr>
  <dimension ref="A1:AI78"/>
  <sheetViews>
    <sheetView workbookViewId="0"/>
  </sheetViews>
  <sheetFormatPr defaultColWidth="8.28515625" defaultRowHeight="12" outlineLevelRow="1" x14ac:dyDescent="0.2"/>
  <cols>
    <col min="1" max="1" width="8.28515625" style="65"/>
    <col min="2" max="2" width="10.7109375" style="65" bestFit="1" customWidth="1"/>
    <col min="3" max="4" width="9.5703125" style="65" bestFit="1" customWidth="1"/>
    <col min="5" max="5" width="10.7109375" style="65" bestFit="1" customWidth="1"/>
    <col min="6" max="12" width="8.28515625" style="65"/>
    <col min="13" max="13" width="8.28515625" style="66"/>
    <col min="14" max="17" width="11.28515625" style="66" bestFit="1" customWidth="1"/>
    <col min="18" max="19" width="9.42578125" style="66" customWidth="1"/>
    <col min="20" max="20" width="8.28515625" style="66" customWidth="1"/>
    <col min="21" max="25" width="8.42578125" style="66" customWidth="1"/>
    <col min="26" max="27" width="8.28515625" style="66" customWidth="1"/>
    <col min="28" max="28" width="8.5703125" style="66" bestFit="1" customWidth="1"/>
    <col min="29" max="29" width="8.42578125" style="66" bestFit="1" customWidth="1"/>
    <col min="30" max="33" width="8.85546875" style="66" bestFit="1" customWidth="1"/>
    <col min="34" max="34" width="9.7109375" style="66" customWidth="1"/>
    <col min="35" max="16384" width="8.28515625" style="66"/>
  </cols>
  <sheetData>
    <row r="1" spans="1:34" x14ac:dyDescent="0.2">
      <c r="AC1" s="67">
        <v>2019</v>
      </c>
    </row>
    <row r="2" spans="1:34" x14ac:dyDescent="0.2">
      <c r="B2" s="65" t="s">
        <v>851</v>
      </c>
      <c r="H2" s="65" t="s">
        <v>852</v>
      </c>
      <c r="M2" s="66" t="s">
        <v>850</v>
      </c>
      <c r="R2" s="73" t="e">
        <f>SUM(N4:Q4)</f>
        <v>#DIV/0!</v>
      </c>
      <c r="S2" s="73"/>
      <c r="AB2" s="71">
        <f>SUM(AD2:AG2)</f>
        <v>16349854.756098444</v>
      </c>
      <c r="AD2" s="71">
        <f>SUM(AD5:AD66)</f>
        <v>1881196.8496146984</v>
      </c>
      <c r="AE2" s="71">
        <f t="shared" ref="AE2:AG2" si="0">SUM(AE5:AE66)</f>
        <v>5415947.8154472988</v>
      </c>
      <c r="AF2" s="71">
        <f t="shared" si="0"/>
        <v>5469794.1152835563</v>
      </c>
      <c r="AG2" s="71">
        <f t="shared" si="0"/>
        <v>3582915.9757528901</v>
      </c>
    </row>
    <row r="3" spans="1:34" x14ac:dyDescent="0.2">
      <c r="A3" s="66"/>
      <c r="B3" s="65" t="s">
        <v>391</v>
      </c>
      <c r="C3" s="65" t="s">
        <v>392</v>
      </c>
      <c r="D3" s="65" t="s">
        <v>393</v>
      </c>
      <c r="E3" s="65" t="s">
        <v>394</v>
      </c>
      <c r="G3" s="66"/>
      <c r="H3" s="65" t="s">
        <v>391</v>
      </c>
      <c r="I3" s="65" t="s">
        <v>392</v>
      </c>
      <c r="J3" s="65" t="s">
        <v>393</v>
      </c>
      <c r="K3" s="65" t="s">
        <v>394</v>
      </c>
      <c r="N3" s="66" t="s">
        <v>784</v>
      </c>
      <c r="O3" s="66" t="s">
        <v>785</v>
      </c>
      <c r="P3" s="66" t="s">
        <v>786</v>
      </c>
      <c r="Q3" s="66" t="s">
        <v>787</v>
      </c>
      <c r="U3" s="66" t="s">
        <v>784</v>
      </c>
      <c r="V3" s="66" t="s">
        <v>785</v>
      </c>
      <c r="W3" s="66" t="s">
        <v>786</v>
      </c>
      <c r="X3" s="66" t="s">
        <v>787</v>
      </c>
      <c r="AC3" s="68" t="s">
        <v>783</v>
      </c>
      <c r="AD3" s="69" t="s">
        <v>784</v>
      </c>
      <c r="AE3" s="69" t="s">
        <v>785</v>
      </c>
      <c r="AF3" s="69" t="s">
        <v>786</v>
      </c>
      <c r="AG3" s="69" t="s">
        <v>787</v>
      </c>
      <c r="AH3" s="69" t="s">
        <v>63</v>
      </c>
    </row>
    <row r="4" spans="1:34" x14ac:dyDescent="0.2">
      <c r="A4" s="66" t="s">
        <v>63</v>
      </c>
      <c r="B4" s="74" t="e">
        <f>H4*1000000000/N4</f>
        <v>#DIV/0!</v>
      </c>
      <c r="C4" s="74">
        <f t="shared" ref="C4:E19" si="1">I4*1000000000/O4</f>
        <v>72327.677954955943</v>
      </c>
      <c r="D4" s="74">
        <f t="shared" si="1"/>
        <v>123543.02646125478</v>
      </c>
      <c r="E4" s="74">
        <f t="shared" si="1"/>
        <v>326311.24055809411</v>
      </c>
      <c r="G4" s="66" t="s">
        <v>63</v>
      </c>
      <c r="H4" s="65">
        <f>SUM(H5:H78)</f>
        <v>180.69708626793098</v>
      </c>
      <c r="I4" s="65">
        <f t="shared" ref="I4:K4" si="2">SUM(I5:I78)</f>
        <v>391.72292941651943</v>
      </c>
      <c r="J4" s="65">
        <f t="shared" si="2"/>
        <v>675.75491912209202</v>
      </c>
      <c r="K4" s="65">
        <f t="shared" si="2"/>
        <v>1169.1457568633398</v>
      </c>
      <c r="M4" s="66" t="s">
        <v>63</v>
      </c>
      <c r="N4" s="73" t="e">
        <f>SUM(N5:N78)</f>
        <v>#DIV/0!</v>
      </c>
      <c r="O4" s="73">
        <f t="shared" ref="O4:Q4" si="3">SUM(O5:O78)</f>
        <v>5415947.8154472988</v>
      </c>
      <c r="P4" s="73">
        <f t="shared" si="3"/>
        <v>5469794.1152835563</v>
      </c>
      <c r="Q4" s="73">
        <f t="shared" si="3"/>
        <v>3582915.9757528901</v>
      </c>
      <c r="U4" s="73"/>
      <c r="V4" s="73"/>
      <c r="W4" s="73"/>
      <c r="X4" s="73"/>
      <c r="AC4" s="68"/>
      <c r="AD4" s="69"/>
      <c r="AE4" s="69"/>
      <c r="AF4" s="69"/>
      <c r="AG4" s="69"/>
      <c r="AH4" s="69"/>
    </row>
    <row r="5" spans="1:34" x14ac:dyDescent="0.2">
      <c r="A5" s="66" t="s">
        <v>719</v>
      </c>
      <c r="B5" s="74" t="e">
        <f t="shared" ref="B5:B68" si="4">H5*1000000000/N5</f>
        <v>#DIV/0!</v>
      </c>
      <c r="C5" s="74">
        <f t="shared" si="1"/>
        <v>31215.277833853132</v>
      </c>
      <c r="D5" s="74">
        <f t="shared" si="1"/>
        <v>42238.550126882714</v>
      </c>
      <c r="E5" s="74">
        <f t="shared" si="1"/>
        <v>168147.2449950687</v>
      </c>
      <c r="G5" s="66" t="s">
        <v>719</v>
      </c>
      <c r="H5" s="65">
        <v>0.12537114512098985</v>
      </c>
      <c r="I5" s="65">
        <v>0.11089826087565675</v>
      </c>
      <c r="J5" s="65">
        <v>0.11057339559842554</v>
      </c>
      <c r="K5" s="65">
        <v>0.19852204421180625</v>
      </c>
      <c r="M5" s="66" t="s">
        <v>719</v>
      </c>
      <c r="N5" s="70" t="e">
        <f t="shared" ref="N5:N16" si="5">(U5/U$17)*AD$5</f>
        <v>#DIV/0!</v>
      </c>
      <c r="O5" s="70">
        <f t="shared" ref="O5:O16" si="6">(V5/V$17)*AE$5</f>
        <v>3552.6917769537522</v>
      </c>
      <c r="P5" s="70">
        <f t="shared" ref="P5:P16" si="7">(W5/W$17)*AF$5</f>
        <v>2617.8312292033702</v>
      </c>
      <c r="Q5" s="70">
        <f t="shared" ref="Q5:Q16" si="8">(X5/X$17)*AG$5</f>
        <v>1180.6440493130194</v>
      </c>
      <c r="R5" s="73" t="e">
        <f>SUM(N5:Q5)</f>
        <v>#DIV/0!</v>
      </c>
      <c r="S5" s="73"/>
      <c r="T5" s="66" t="s">
        <v>719</v>
      </c>
      <c r="U5" s="66">
        <f t="array" ref="U5:X16">TRANSPOSE(SAM!B159:M162)</f>
        <v>0</v>
      </c>
      <c r="V5" s="66">
        <v>9.1463209031115808E-2</v>
      </c>
      <c r="W5" s="66">
        <v>2.4796109827631876E-2</v>
      </c>
      <c r="X5" s="66">
        <v>1.8324769719999083E-3</v>
      </c>
      <c r="Y5" s="66">
        <f>SUM(U5:X5)</f>
        <v>0.1180917958307476</v>
      </c>
      <c r="AC5" s="68" t="s">
        <v>788</v>
      </c>
      <c r="AD5" s="71">
        <v>147173.29273850907</v>
      </c>
      <c r="AE5" s="71">
        <v>249257.41940670981</v>
      </c>
      <c r="AF5" s="71">
        <v>71634.289922489261</v>
      </c>
      <c r="AG5" s="71">
        <v>34695.177255242619</v>
      </c>
      <c r="AH5" s="72">
        <f>SUM(AD5:AG5)</f>
        <v>502760.17932295072</v>
      </c>
    </row>
    <row r="6" spans="1:34" x14ac:dyDescent="0.2">
      <c r="A6" s="66" t="s">
        <v>720</v>
      </c>
      <c r="B6" s="74" t="e">
        <f t="shared" si="4"/>
        <v>#DIV/0!</v>
      </c>
      <c r="C6" s="74">
        <f t="shared" si="1"/>
        <v>34353.886724094082</v>
      </c>
      <c r="D6" s="74">
        <f t="shared" si="1"/>
        <v>46302.2062346534</v>
      </c>
      <c r="E6" s="74">
        <f t="shared" si="1"/>
        <v>224584.62994316826</v>
      </c>
      <c r="G6" s="66" t="s">
        <v>720</v>
      </c>
      <c r="H6" s="65">
        <v>0.67351201321841869</v>
      </c>
      <c r="I6" s="65">
        <v>0.59696954680328485</v>
      </c>
      <c r="J6" s="65">
        <v>0.59439397358369639</v>
      </c>
      <c r="K6" s="65">
        <v>1.0449893078558159</v>
      </c>
      <c r="M6" s="66" t="s">
        <v>720</v>
      </c>
      <c r="N6" s="70" t="e">
        <f t="shared" si="5"/>
        <v>#DIV/0!</v>
      </c>
      <c r="O6" s="70">
        <f t="shared" si="6"/>
        <v>17377.059882560556</v>
      </c>
      <c r="P6" s="70">
        <f t="shared" si="7"/>
        <v>12837.271091821998</v>
      </c>
      <c r="Q6" s="70">
        <f t="shared" si="8"/>
        <v>4652.9867521221431</v>
      </c>
      <c r="R6" s="73" t="e">
        <f t="shared" ref="R6:R69" si="9">SUM(N6:Q6)</f>
        <v>#DIV/0!</v>
      </c>
      <c r="S6" s="73"/>
      <c r="T6" s="66" t="s">
        <v>720</v>
      </c>
      <c r="U6" s="66">
        <v>0</v>
      </c>
      <c r="V6" s="66">
        <v>0.44736829428745079</v>
      </c>
      <c r="W6" s="66">
        <v>0.12159469270934169</v>
      </c>
      <c r="X6" s="66">
        <v>7.2218981489347083E-3</v>
      </c>
      <c r="Y6" s="66">
        <f t="shared" ref="Y6:Y16" si="10">SUM(U6:X6)</f>
        <v>0.57618488514572719</v>
      </c>
      <c r="AB6" s="66" t="s">
        <v>402</v>
      </c>
      <c r="AC6" s="68" t="s">
        <v>789</v>
      </c>
      <c r="AD6" s="71">
        <v>11157.388984346882</v>
      </c>
      <c r="AE6" s="71">
        <v>23965.157017644262</v>
      </c>
      <c r="AF6" s="71">
        <v>4790.2898395881248</v>
      </c>
      <c r="AG6" s="71">
        <v>2268.6281475558039</v>
      </c>
      <c r="AH6" s="72">
        <f t="shared" ref="AH6:AH67" si="11">SUM(AD6:AG6)</f>
        <v>42181.463989135074</v>
      </c>
    </row>
    <row r="7" spans="1:34" x14ac:dyDescent="0.2">
      <c r="A7" s="66" t="s">
        <v>721</v>
      </c>
      <c r="B7" s="74" t="e">
        <f t="shared" si="4"/>
        <v>#DIV/0!</v>
      </c>
      <c r="C7" s="74">
        <f t="shared" si="1"/>
        <v>25404.837082451722</v>
      </c>
      <c r="D7" s="74">
        <f t="shared" si="1"/>
        <v>34347.153484807102</v>
      </c>
      <c r="E7" s="74">
        <f t="shared" si="1"/>
        <v>213953.01674731181</v>
      </c>
      <c r="G7" s="66" t="s">
        <v>721</v>
      </c>
      <c r="H7" s="65">
        <v>2.7121918072032881E-2</v>
      </c>
      <c r="I7" s="65">
        <v>2.4033109812936885E-2</v>
      </c>
      <c r="J7" s="65">
        <v>2.3970293246281176E-2</v>
      </c>
      <c r="K7" s="65">
        <v>4.265402916075374E-2</v>
      </c>
      <c r="M7" s="66" t="s">
        <v>721</v>
      </c>
      <c r="N7" s="70" t="e">
        <f t="shared" si="5"/>
        <v>#DIV/0!</v>
      </c>
      <c r="O7" s="70">
        <f t="shared" si="6"/>
        <v>946.0052719463273</v>
      </c>
      <c r="P7" s="70">
        <f t="shared" si="7"/>
        <v>697.88296304915173</v>
      </c>
      <c r="Q7" s="70">
        <f t="shared" si="8"/>
        <v>199.36166271088425</v>
      </c>
      <c r="R7" s="73" t="e">
        <f t="shared" si="9"/>
        <v>#DIV/0!</v>
      </c>
      <c r="S7" s="73"/>
      <c r="T7" s="66" t="s">
        <v>721</v>
      </c>
      <c r="U7" s="66">
        <v>0</v>
      </c>
      <c r="V7" s="66">
        <v>2.4354681848239274E-2</v>
      </c>
      <c r="W7" s="66">
        <v>6.6103507382582211E-3</v>
      </c>
      <c r="X7" s="66">
        <v>3.0942912576392527E-4</v>
      </c>
      <c r="Y7" s="66">
        <f t="shared" si="10"/>
        <v>3.127446171226142E-2</v>
      </c>
      <c r="AB7" s="66" t="s">
        <v>403</v>
      </c>
      <c r="AC7" s="68" t="s">
        <v>790</v>
      </c>
      <c r="AD7" s="71">
        <v>0</v>
      </c>
      <c r="AE7" s="71">
        <v>3369.7368544533424</v>
      </c>
      <c r="AF7" s="71">
        <v>1314.5046646094784</v>
      </c>
      <c r="AG7" s="71">
        <v>1083.5582124798832</v>
      </c>
      <c r="AH7" s="72">
        <f t="shared" si="11"/>
        <v>5767.7997315427037</v>
      </c>
    </row>
    <row r="8" spans="1:34" x14ac:dyDescent="0.2">
      <c r="A8" s="66" t="s">
        <v>722</v>
      </c>
      <c r="B8" s="74" t="e">
        <f t="shared" si="4"/>
        <v>#DIV/0!</v>
      </c>
      <c r="C8" s="74">
        <f t="shared" si="1"/>
        <v>31233.39910437736</v>
      </c>
      <c r="D8" s="74">
        <f t="shared" si="1"/>
        <v>154328.26622477124</v>
      </c>
      <c r="E8" s="74">
        <f t="shared" si="1"/>
        <v>463576.46676052391</v>
      </c>
      <c r="G8" s="66" t="s">
        <v>722</v>
      </c>
      <c r="H8" s="65">
        <v>0.94988425790306996</v>
      </c>
      <c r="I8" s="65">
        <v>0.83478300457040744</v>
      </c>
      <c r="J8" s="65">
        <v>0.8316976369805601</v>
      </c>
      <c r="K8" s="65">
        <v>1.5524518362408624</v>
      </c>
      <c r="M8" s="66" t="s">
        <v>722</v>
      </c>
      <c r="N8" s="70" t="e">
        <f t="shared" si="5"/>
        <v>#DIV/0!</v>
      </c>
      <c r="O8" s="70">
        <f t="shared" si="6"/>
        <v>26727.254429807243</v>
      </c>
      <c r="P8" s="70">
        <f t="shared" si="7"/>
        <v>5389.1465078032752</v>
      </c>
      <c r="Q8" s="70">
        <f t="shared" si="8"/>
        <v>3348.8581659233228</v>
      </c>
      <c r="R8" s="73" t="e">
        <f t="shared" si="9"/>
        <v>#DIV/0!</v>
      </c>
      <c r="S8" s="73"/>
      <c r="T8" s="66" t="s">
        <v>722</v>
      </c>
      <c r="U8" s="66">
        <v>0</v>
      </c>
      <c r="V8" s="66">
        <v>0.68808684012474586</v>
      </c>
      <c r="W8" s="66">
        <v>5.1046021299605927E-2</v>
      </c>
      <c r="X8" s="66">
        <v>5.1977608959441236E-3</v>
      </c>
      <c r="Y8" s="66">
        <f t="shared" si="10"/>
        <v>0.7443306223202959</v>
      </c>
      <c r="AB8" s="66" t="s">
        <v>8</v>
      </c>
      <c r="AC8" s="68" t="s">
        <v>791</v>
      </c>
      <c r="AD8" s="71">
        <v>3172.6467161810865</v>
      </c>
      <c r="AE8" s="71">
        <v>17307.43737552653</v>
      </c>
      <c r="AF8" s="71">
        <v>26399.295983264081</v>
      </c>
      <c r="AG8" s="71">
        <v>20647.358158979736</v>
      </c>
      <c r="AH8" s="72">
        <f t="shared" si="11"/>
        <v>67526.73823395143</v>
      </c>
    </row>
    <row r="9" spans="1:34" x14ac:dyDescent="0.2">
      <c r="A9" s="66" t="s">
        <v>723</v>
      </c>
      <c r="B9" s="74" t="e">
        <f t="shared" si="4"/>
        <v>#DIV/0!</v>
      </c>
      <c r="C9" s="74">
        <f t="shared" si="1"/>
        <v>37991.564014535572</v>
      </c>
      <c r="D9" s="74">
        <f t="shared" si="1"/>
        <v>56134.250806506025</v>
      </c>
      <c r="E9" s="74">
        <f t="shared" si="1"/>
        <v>216352.08014595386</v>
      </c>
      <c r="G9" s="66" t="s">
        <v>723</v>
      </c>
      <c r="H9" s="65">
        <v>1.7812786870011128</v>
      </c>
      <c r="I9" s="65">
        <v>1.5726649197173361</v>
      </c>
      <c r="J9" s="65">
        <v>1.5661863947162706</v>
      </c>
      <c r="K9" s="65">
        <v>2.8429136758971016</v>
      </c>
      <c r="M9" s="66" t="s">
        <v>723</v>
      </c>
      <c r="N9" s="70" t="e">
        <f t="shared" si="5"/>
        <v>#DIV/0!</v>
      </c>
      <c r="O9" s="70">
        <f t="shared" si="6"/>
        <v>41395.108638213329</v>
      </c>
      <c r="P9" s="70">
        <f t="shared" si="7"/>
        <v>27900.726779357814</v>
      </c>
      <c r="Q9" s="70">
        <f t="shared" si="8"/>
        <v>13140.218822852252</v>
      </c>
      <c r="R9" s="73" t="e">
        <f t="shared" si="9"/>
        <v>#DIV/0!</v>
      </c>
      <c r="S9" s="73"/>
      <c r="T9" s="66" t="s">
        <v>723</v>
      </c>
      <c r="U9" s="66">
        <v>0</v>
      </c>
      <c r="V9" s="66">
        <v>1.065707275481427</v>
      </c>
      <c r="W9" s="66">
        <v>0.26427581647508885</v>
      </c>
      <c r="X9" s="66">
        <v>2.0394926323414254E-2</v>
      </c>
      <c r="Y9" s="66">
        <f t="shared" si="10"/>
        <v>1.3503780182799301</v>
      </c>
      <c r="AC9" s="68" t="s">
        <v>792</v>
      </c>
      <c r="AD9" s="71">
        <v>3801.2434836739135</v>
      </c>
      <c r="AE9" s="71">
        <v>7074.6751622781248</v>
      </c>
      <c r="AF9" s="71">
        <v>13010.374999962816</v>
      </c>
      <c r="AG9" s="71">
        <v>16967.87231515516</v>
      </c>
      <c r="AH9" s="72">
        <f t="shared" si="11"/>
        <v>40854.165961070015</v>
      </c>
    </row>
    <row r="10" spans="1:34" x14ac:dyDescent="0.2">
      <c r="A10" s="66" t="s">
        <v>724</v>
      </c>
      <c r="B10" s="74" t="e">
        <f t="shared" si="4"/>
        <v>#DIV/0!</v>
      </c>
      <c r="C10" s="74">
        <f t="shared" si="1"/>
        <v>22396.50112618471</v>
      </c>
      <c r="D10" s="74">
        <f t="shared" si="1"/>
        <v>142161.75600118586</v>
      </c>
      <c r="E10" s="74">
        <f t="shared" si="1"/>
        <v>338095.60566781141</v>
      </c>
      <c r="G10" s="66" t="s">
        <v>724</v>
      </c>
      <c r="H10" s="65">
        <v>0.95753481331135371</v>
      </c>
      <c r="I10" s="65">
        <v>0.84503387002058328</v>
      </c>
      <c r="J10" s="65">
        <v>0.84072448249687015</v>
      </c>
      <c r="K10" s="65">
        <v>1.5109445812615689</v>
      </c>
      <c r="M10" s="66" t="s">
        <v>724</v>
      </c>
      <c r="N10" s="70" t="e">
        <f t="shared" si="5"/>
        <v>#DIV/0!</v>
      </c>
      <c r="O10" s="70">
        <f t="shared" si="6"/>
        <v>37730.619852608048</v>
      </c>
      <c r="P10" s="70">
        <f t="shared" si="7"/>
        <v>5913.8583128493237</v>
      </c>
      <c r="Q10" s="70">
        <f t="shared" si="8"/>
        <v>4468.9861563776585</v>
      </c>
      <c r="R10" s="73" t="e">
        <f t="shared" si="9"/>
        <v>#DIV/0!</v>
      </c>
      <c r="S10" s="73"/>
      <c r="T10" s="66" t="s">
        <v>724</v>
      </c>
      <c r="U10" s="66">
        <v>0</v>
      </c>
      <c r="V10" s="66">
        <v>0.97136587892003357</v>
      </c>
      <c r="W10" s="66">
        <v>5.6016094007362606E-2</v>
      </c>
      <c r="X10" s="66">
        <v>6.9363109266620641E-3</v>
      </c>
      <c r="Y10" s="66">
        <f t="shared" si="10"/>
        <v>1.0343182838540581</v>
      </c>
      <c r="AB10" s="66" t="s">
        <v>585</v>
      </c>
      <c r="AC10" s="68" t="s">
        <v>793</v>
      </c>
      <c r="AD10" s="71">
        <v>4197.0942325076385</v>
      </c>
      <c r="AE10" s="71">
        <v>21648.093287924519</v>
      </c>
      <c r="AF10" s="71">
        <v>29383.517060502436</v>
      </c>
      <c r="AG10" s="71">
        <v>11620.882212638826</v>
      </c>
      <c r="AH10" s="72">
        <f t="shared" si="11"/>
        <v>66849.586793573428</v>
      </c>
    </row>
    <row r="11" spans="1:34" x14ac:dyDescent="0.2">
      <c r="A11" s="66" t="s">
        <v>725</v>
      </c>
      <c r="B11" s="74" t="e">
        <f t="shared" si="4"/>
        <v>#DIV/0!</v>
      </c>
      <c r="C11" s="74">
        <f t="shared" si="1"/>
        <v>39101.900634697056</v>
      </c>
      <c r="D11" s="74">
        <f t="shared" si="1"/>
        <v>52817.010803874466</v>
      </c>
      <c r="E11" s="74">
        <f t="shared" si="1"/>
        <v>276802.40342409379</v>
      </c>
      <c r="G11" s="66" t="s">
        <v>725</v>
      </c>
      <c r="H11" s="65">
        <v>0.2865578941387304</v>
      </c>
      <c r="I11" s="65">
        <v>0.25391950862121965</v>
      </c>
      <c r="J11" s="65">
        <v>0.25307799858045243</v>
      </c>
      <c r="K11" s="65">
        <v>0.44843665417633738</v>
      </c>
      <c r="M11" s="66" t="s">
        <v>725</v>
      </c>
      <c r="N11" s="70" t="e">
        <f t="shared" si="5"/>
        <v>#DIV/0!</v>
      </c>
      <c r="O11" s="70">
        <f t="shared" si="6"/>
        <v>6493.7894194305291</v>
      </c>
      <c r="P11" s="70">
        <f t="shared" si="7"/>
        <v>4791.6001819983258</v>
      </c>
      <c r="Q11" s="70">
        <f t="shared" si="8"/>
        <v>1620.0605508806934</v>
      </c>
      <c r="R11" s="73" t="e">
        <f t="shared" si="9"/>
        <v>#DIV/0!</v>
      </c>
      <c r="S11" s="73"/>
      <c r="T11" s="66" t="s">
        <v>725</v>
      </c>
      <c r="U11" s="66">
        <v>0</v>
      </c>
      <c r="V11" s="66">
        <v>0.16718107180766961</v>
      </c>
      <c r="W11" s="66">
        <v>4.5386059665537444E-2</v>
      </c>
      <c r="X11" s="66">
        <v>2.514495079581154E-3</v>
      </c>
      <c r="Y11" s="66">
        <f t="shared" si="10"/>
        <v>0.2150816265527882</v>
      </c>
      <c r="AB11" s="66" t="s">
        <v>586</v>
      </c>
      <c r="AC11" s="68" t="s">
        <v>794</v>
      </c>
      <c r="AD11" s="71">
        <v>26847.324553516592</v>
      </c>
      <c r="AE11" s="71">
        <v>74893.031849826119</v>
      </c>
      <c r="AF11" s="71">
        <v>97529.484556654745</v>
      </c>
      <c r="AG11" s="71">
        <v>35380.877804408869</v>
      </c>
      <c r="AH11" s="72">
        <f t="shared" si="11"/>
        <v>234650.71876440631</v>
      </c>
    </row>
    <row r="12" spans="1:34" x14ac:dyDescent="0.2">
      <c r="A12" s="66" t="s">
        <v>726</v>
      </c>
      <c r="B12" s="74" t="e">
        <f t="shared" si="4"/>
        <v>#DIV/0!</v>
      </c>
      <c r="C12" s="74">
        <f t="shared" si="1"/>
        <v>17937.035269114753</v>
      </c>
      <c r="D12" s="74">
        <f t="shared" si="1"/>
        <v>87362.778190005309</v>
      </c>
      <c r="E12" s="74">
        <f t="shared" si="1"/>
        <v>281551.6459858981</v>
      </c>
      <c r="G12" s="66" t="s">
        <v>726</v>
      </c>
      <c r="H12" s="65">
        <v>0.36827494142966538</v>
      </c>
      <c r="I12" s="65">
        <v>0.32574692745781836</v>
      </c>
      <c r="J12" s="65">
        <v>0.32460293652299288</v>
      </c>
      <c r="K12" s="65">
        <v>0.58093607493648203</v>
      </c>
      <c r="M12" s="66" t="s">
        <v>726</v>
      </c>
      <c r="N12" s="70" t="e">
        <f t="shared" si="5"/>
        <v>#DIV/0!</v>
      </c>
      <c r="O12" s="70">
        <f t="shared" si="6"/>
        <v>18160.577964559856</v>
      </c>
      <c r="P12" s="70">
        <f t="shared" si="7"/>
        <v>3715.5747933864232</v>
      </c>
      <c r="Q12" s="70">
        <f t="shared" si="8"/>
        <v>2063.3375198437984</v>
      </c>
      <c r="R12" s="73" t="e">
        <f t="shared" si="9"/>
        <v>#DIV/0!</v>
      </c>
      <c r="S12" s="73"/>
      <c r="T12" s="66" t="s">
        <v>726</v>
      </c>
      <c r="U12" s="66">
        <v>0</v>
      </c>
      <c r="V12" s="66">
        <v>0.46753978188410589</v>
      </c>
      <c r="W12" s="66">
        <v>3.5193942077628479E-2</v>
      </c>
      <c r="X12" s="66">
        <v>3.2025050164587909E-3</v>
      </c>
      <c r="Y12" s="66">
        <f t="shared" si="10"/>
        <v>0.50593622897819313</v>
      </c>
      <c r="AC12" s="68" t="s">
        <v>795</v>
      </c>
      <c r="AD12" s="71">
        <v>19467.826897055835</v>
      </c>
      <c r="AE12" s="71">
        <v>94612.00114613965</v>
      </c>
      <c r="AF12" s="71">
        <v>100813.97938222013</v>
      </c>
      <c r="AG12" s="71">
        <v>27091.753588951593</v>
      </c>
      <c r="AH12" s="72">
        <f t="shared" si="11"/>
        <v>241985.56101436721</v>
      </c>
    </row>
    <row r="13" spans="1:34" outlineLevel="1" x14ac:dyDescent="0.2">
      <c r="A13" s="66" t="s">
        <v>727</v>
      </c>
      <c r="B13" s="74" t="e">
        <f t="shared" si="4"/>
        <v>#DIV/0!</v>
      </c>
      <c r="C13" s="74">
        <f t="shared" si="1"/>
        <v>44408.731549088167</v>
      </c>
      <c r="D13" s="74">
        <f t="shared" si="1"/>
        <v>60142.907184148149</v>
      </c>
      <c r="E13" s="74">
        <f t="shared" si="1"/>
        <v>302913.65394269093</v>
      </c>
      <c r="G13" s="66" t="s">
        <v>727</v>
      </c>
      <c r="H13" s="65">
        <v>3.5357965524438935E-2</v>
      </c>
      <c r="I13" s="65">
        <v>3.1250941267693851E-2</v>
      </c>
      <c r="J13" s="65">
        <v>3.1166125596197771E-2</v>
      </c>
      <c r="K13" s="65">
        <v>5.6309727616991469E-2</v>
      </c>
      <c r="M13" s="66" t="s">
        <v>727</v>
      </c>
      <c r="N13" s="70" t="e">
        <f t="shared" si="5"/>
        <v>#DIV/0!</v>
      </c>
      <c r="O13" s="70">
        <f t="shared" si="6"/>
        <v>703.71163907597622</v>
      </c>
      <c r="P13" s="70">
        <f t="shared" si="7"/>
        <v>518.20118207408871</v>
      </c>
      <c r="Q13" s="70">
        <f t="shared" si="8"/>
        <v>185.89365941109034</v>
      </c>
      <c r="R13" s="73" t="e">
        <f t="shared" si="9"/>
        <v>#DIV/0!</v>
      </c>
      <c r="S13" s="73"/>
      <c r="T13" s="66" t="s">
        <v>727</v>
      </c>
      <c r="U13" s="66">
        <v>0</v>
      </c>
      <c r="V13" s="66">
        <v>1.8116889610284084E-2</v>
      </c>
      <c r="W13" s="66">
        <v>4.9084040560658853E-3</v>
      </c>
      <c r="X13" s="66">
        <v>2.8852544533623705E-4</v>
      </c>
      <c r="Y13" s="66">
        <f t="shared" si="10"/>
        <v>2.3313819111686208E-2</v>
      </c>
      <c r="AB13" s="66" t="s">
        <v>347</v>
      </c>
      <c r="AC13" s="68" t="s">
        <v>796</v>
      </c>
      <c r="AD13" s="71">
        <v>4964.0417546848994</v>
      </c>
      <c r="AE13" s="71">
        <v>17716.170711036539</v>
      </c>
      <c r="AF13" s="71">
        <v>21622.526103148197</v>
      </c>
      <c r="AG13" s="71">
        <v>18107.328410282636</v>
      </c>
      <c r="AH13" s="72">
        <f t="shared" si="11"/>
        <v>62410.066979152274</v>
      </c>
    </row>
    <row r="14" spans="1:34" outlineLevel="1" x14ac:dyDescent="0.2">
      <c r="A14" s="66" t="s">
        <v>728</v>
      </c>
      <c r="B14" s="74" t="e">
        <f t="shared" si="4"/>
        <v>#DIV/0!</v>
      </c>
      <c r="C14" s="74">
        <f t="shared" si="1"/>
        <v>62432.79706486647</v>
      </c>
      <c r="D14" s="74">
        <f t="shared" si="1"/>
        <v>84385.527342213711</v>
      </c>
      <c r="E14" s="74">
        <f t="shared" si="1"/>
        <v>276378.62941739318</v>
      </c>
      <c r="G14" s="66" t="s">
        <v>728</v>
      </c>
      <c r="H14" s="65">
        <v>0.36255323843409676</v>
      </c>
      <c r="I14" s="65">
        <v>0.32082401226709234</v>
      </c>
      <c r="J14" s="65">
        <v>0.31969051023127676</v>
      </c>
      <c r="K14" s="65">
        <v>0.57049916700293701</v>
      </c>
      <c r="M14" s="66" t="s">
        <v>728</v>
      </c>
      <c r="N14" s="70" t="e">
        <f t="shared" si="5"/>
        <v>#DIV/0!</v>
      </c>
      <c r="O14" s="70">
        <f t="shared" si="6"/>
        <v>5138.7095781366706</v>
      </c>
      <c r="P14" s="70">
        <f t="shared" si="7"/>
        <v>3788.4518862436753</v>
      </c>
      <c r="Q14" s="70">
        <f t="shared" si="8"/>
        <v>2064.1942114176868</v>
      </c>
      <c r="R14" s="73" t="e">
        <f t="shared" si="9"/>
        <v>#DIV/0!</v>
      </c>
      <c r="S14" s="73"/>
      <c r="T14" s="66" t="s">
        <v>728</v>
      </c>
      <c r="U14" s="66">
        <v>0</v>
      </c>
      <c r="V14" s="66">
        <v>0.13229486198161389</v>
      </c>
      <c r="W14" s="66">
        <v>3.5884234247057924E-2</v>
      </c>
      <c r="X14" s="66">
        <v>3.2038346869739396E-3</v>
      </c>
      <c r="Y14" s="66">
        <f t="shared" si="10"/>
        <v>0.17138293091564574</v>
      </c>
      <c r="AB14" s="66" t="s">
        <v>11</v>
      </c>
      <c r="AC14" s="68" t="s">
        <v>797</v>
      </c>
      <c r="AD14" s="71">
        <v>1955.5906835775695</v>
      </c>
      <c r="AE14" s="71">
        <v>16151.334562685646</v>
      </c>
      <c r="AF14" s="71">
        <v>18240.552427768365</v>
      </c>
      <c r="AG14" s="71">
        <v>3696.1315146409447</v>
      </c>
      <c r="AH14" s="72">
        <f t="shared" si="11"/>
        <v>40043.609188672526</v>
      </c>
    </row>
    <row r="15" spans="1:34" outlineLevel="1" x14ac:dyDescent="0.2">
      <c r="A15" s="66" t="s">
        <v>729</v>
      </c>
      <c r="B15" s="74" t="e">
        <f t="shared" si="4"/>
        <v>#DIV/0!</v>
      </c>
      <c r="C15" s="74">
        <f t="shared" si="1"/>
        <v>19009.67091639874</v>
      </c>
      <c r="D15" s="74">
        <f t="shared" si="1"/>
        <v>27756.401048411695</v>
      </c>
      <c r="E15" s="74">
        <f t="shared" si="1"/>
        <v>354099.40309927554</v>
      </c>
      <c r="G15" s="66" t="s">
        <v>729</v>
      </c>
      <c r="H15" s="65">
        <v>0.10894224992295289</v>
      </c>
      <c r="I15" s="65">
        <v>9.6412785361564182E-2</v>
      </c>
      <c r="J15" s="65">
        <v>9.6141095202372392E-2</v>
      </c>
      <c r="K15" s="65">
        <v>0.17223176747638172</v>
      </c>
      <c r="M15" s="66" t="s">
        <v>729</v>
      </c>
      <c r="N15" s="70" t="e">
        <f t="shared" si="5"/>
        <v>#DIV/0!</v>
      </c>
      <c r="O15" s="70">
        <f t="shared" si="6"/>
        <v>5071.7756128220744</v>
      </c>
      <c r="P15" s="70">
        <f t="shared" si="7"/>
        <v>3463.7449947018208</v>
      </c>
      <c r="Q15" s="70">
        <f t="shared" si="8"/>
        <v>486.39383734881562</v>
      </c>
      <c r="R15" s="73" t="e">
        <f t="shared" si="9"/>
        <v>#DIV/0!</v>
      </c>
      <c r="S15" s="73"/>
      <c r="T15" s="66" t="s">
        <v>729</v>
      </c>
      <c r="U15" s="66">
        <v>0</v>
      </c>
      <c r="V15" s="66">
        <v>0.13057166288492791</v>
      </c>
      <c r="W15" s="66">
        <v>3.2808609029266127E-2</v>
      </c>
      <c r="X15" s="66">
        <v>7.5493160430783275E-4</v>
      </c>
      <c r="Y15" s="66">
        <f t="shared" si="10"/>
        <v>0.16413520351850189</v>
      </c>
      <c r="AB15" s="66" t="s">
        <v>348</v>
      </c>
      <c r="AC15" s="68" t="s">
        <v>798</v>
      </c>
      <c r="AD15" s="71">
        <v>6955.9057306657178</v>
      </c>
      <c r="AE15" s="71">
        <v>47019.478355776933</v>
      </c>
      <c r="AF15" s="71">
        <v>36619.576492509485</v>
      </c>
      <c r="AG15" s="71">
        <v>7728.2759617329957</v>
      </c>
      <c r="AH15" s="72">
        <f t="shared" si="11"/>
        <v>98323.236540685131</v>
      </c>
    </row>
    <row r="16" spans="1:34" outlineLevel="1" x14ac:dyDescent="0.2">
      <c r="A16" s="66" t="s">
        <v>730</v>
      </c>
      <c r="B16" s="74" t="e">
        <f t="shared" si="4"/>
        <v>#DIV/0!</v>
      </c>
      <c r="C16" s="74">
        <f t="shared" si="1"/>
        <v>8740.7417327705552</v>
      </c>
      <c r="D16" s="74" t="e">
        <f t="shared" si="1"/>
        <v>#DIV/0!</v>
      </c>
      <c r="E16" s="74">
        <f t="shared" si="1"/>
        <v>1053775.5348364171</v>
      </c>
      <c r="G16" s="66" t="s">
        <v>730</v>
      </c>
      <c r="H16" s="65">
        <v>0.85094452524095432</v>
      </c>
      <c r="I16" s="65">
        <v>0.75135516751131304</v>
      </c>
      <c r="J16" s="65">
        <v>0.74842218806523675</v>
      </c>
      <c r="K16" s="65">
        <v>1.3533026603007154</v>
      </c>
      <c r="M16" s="66" t="s">
        <v>730</v>
      </c>
      <c r="N16" s="70" t="e">
        <f t="shared" si="5"/>
        <v>#DIV/0!</v>
      </c>
      <c r="O16" s="70">
        <f t="shared" si="6"/>
        <v>85960.115340595454</v>
      </c>
      <c r="P16" s="70">
        <f t="shared" si="7"/>
        <v>0</v>
      </c>
      <c r="Q16" s="70">
        <f t="shared" si="8"/>
        <v>1284.2418670412533</v>
      </c>
      <c r="R16" s="73" t="e">
        <f t="shared" si="9"/>
        <v>#DIV/0!</v>
      </c>
      <c r="S16" s="73"/>
      <c r="T16" s="66" t="s">
        <v>730</v>
      </c>
      <c r="U16" s="66">
        <v>0</v>
      </c>
      <c r="V16" s="66">
        <v>2.2130228264488294</v>
      </c>
      <c r="W16" s="66">
        <v>0</v>
      </c>
      <c r="X16" s="66">
        <v>1.9932710872515753E-3</v>
      </c>
      <c r="Y16" s="66">
        <f t="shared" si="10"/>
        <v>2.2150160975360809</v>
      </c>
      <c r="AB16" s="66" t="s">
        <v>349</v>
      </c>
      <c r="AC16" s="68" t="s">
        <v>799</v>
      </c>
      <c r="AD16" s="71">
        <v>573.33540491341557</v>
      </c>
      <c r="AE16" s="71">
        <v>3697.5244825689842</v>
      </c>
      <c r="AF16" s="71">
        <v>4260.8812841632553</v>
      </c>
      <c r="AG16" s="71">
        <v>286.60758692469784</v>
      </c>
      <c r="AH16" s="72">
        <f t="shared" si="11"/>
        <v>8818.3487585703533</v>
      </c>
    </row>
    <row r="17" spans="1:35" outlineLevel="1" x14ac:dyDescent="0.2">
      <c r="A17" s="66" t="s">
        <v>402</v>
      </c>
      <c r="B17" s="74">
        <f t="shared" si="4"/>
        <v>45101.863350083528</v>
      </c>
      <c r="C17" s="74">
        <f t="shared" si="1"/>
        <v>63181.821122335612</v>
      </c>
      <c r="D17" s="74">
        <f t="shared" si="1"/>
        <v>126697.74225171491</v>
      </c>
      <c r="E17" s="74">
        <f t="shared" si="1"/>
        <v>287688.27392160567</v>
      </c>
      <c r="G17" s="66" t="s">
        <v>402</v>
      </c>
      <c r="H17" s="65">
        <v>0.50321903331574036</v>
      </c>
      <c r="I17" s="65">
        <v>1.5141622638574859</v>
      </c>
      <c r="J17" s="65">
        <v>0.60691890740714505</v>
      </c>
      <c r="K17" s="65">
        <v>0.65265771594029887</v>
      </c>
      <c r="M17" s="66" t="s">
        <v>402</v>
      </c>
      <c r="N17" s="70">
        <f t="shared" ref="N17:Q21" si="12">SUMIF($AB$5:$AB$66,$M17,AD$5:AD$66)</f>
        <v>11157.388984346882</v>
      </c>
      <c r="O17" s="70">
        <f t="shared" si="12"/>
        <v>23965.157017644262</v>
      </c>
      <c r="P17" s="70">
        <f t="shared" si="12"/>
        <v>4790.2898395881248</v>
      </c>
      <c r="Q17" s="70">
        <f t="shared" si="12"/>
        <v>2268.6281475558039</v>
      </c>
      <c r="R17" s="73">
        <f t="shared" si="9"/>
        <v>42181.463989135074</v>
      </c>
      <c r="S17" s="73"/>
      <c r="U17" s="66">
        <f>SUM(U5:U16)</f>
        <v>0</v>
      </c>
      <c r="V17" s="66">
        <f t="shared" ref="V17:X17" si="13">SUM(V5:V16)</f>
        <v>6.4170732743104431</v>
      </c>
      <c r="W17" s="66">
        <f t="shared" si="13"/>
        <v>0.67852033413284496</v>
      </c>
      <c r="X17" s="66">
        <f t="shared" si="13"/>
        <v>5.3850365312628518E-2</v>
      </c>
      <c r="AB17" s="66" t="s">
        <v>350</v>
      </c>
      <c r="AC17" s="68" t="s">
        <v>800</v>
      </c>
      <c r="AD17" s="71">
        <v>1951.3118289680183</v>
      </c>
      <c r="AE17" s="71">
        <v>11514.130585689518</v>
      </c>
      <c r="AF17" s="71">
        <v>10531.895469885687</v>
      </c>
      <c r="AG17" s="71">
        <v>2273.4162274891173</v>
      </c>
      <c r="AH17" s="72">
        <f t="shared" si="11"/>
        <v>26270.75411203234</v>
      </c>
    </row>
    <row r="18" spans="1:35" outlineLevel="1" x14ac:dyDescent="0.2">
      <c r="A18" s="66" t="s">
        <v>403</v>
      </c>
      <c r="B18" s="74"/>
      <c r="C18" s="74">
        <f t="shared" si="1"/>
        <v>510477.51229316695</v>
      </c>
      <c r="D18" s="74">
        <f t="shared" si="1"/>
        <v>41459.568999407027</v>
      </c>
      <c r="E18" s="74"/>
      <c r="G18" s="66" t="s">
        <v>403</v>
      </c>
      <c r="I18" s="65">
        <v>1.7201748865439439</v>
      </c>
      <c r="J18" s="65">
        <v>5.449879684241906E-2</v>
      </c>
      <c r="M18" s="66" t="s">
        <v>403</v>
      </c>
      <c r="N18" s="70">
        <f t="shared" si="12"/>
        <v>0</v>
      </c>
      <c r="O18" s="70">
        <f t="shared" si="12"/>
        <v>3369.7368544533424</v>
      </c>
      <c r="P18" s="70">
        <f t="shared" si="12"/>
        <v>1314.5046646094784</v>
      </c>
      <c r="Q18" s="70">
        <f t="shared" si="12"/>
        <v>1083.5582124798832</v>
      </c>
      <c r="R18" s="73">
        <f t="shared" si="9"/>
        <v>5767.7997315427037</v>
      </c>
      <c r="S18" s="73"/>
      <c r="AB18" s="66" t="s">
        <v>351</v>
      </c>
      <c r="AC18" s="68" t="s">
        <v>801</v>
      </c>
      <c r="AD18" s="71">
        <v>5522.464964943696</v>
      </c>
      <c r="AE18" s="71">
        <v>21927.536650874528</v>
      </c>
      <c r="AF18" s="71">
        <v>18823.372421250468</v>
      </c>
      <c r="AG18" s="71">
        <v>6285.8217337213673</v>
      </c>
      <c r="AH18" s="72">
        <f t="shared" si="11"/>
        <v>52559.195770790058</v>
      </c>
    </row>
    <row r="19" spans="1:35" outlineLevel="1" x14ac:dyDescent="0.2">
      <c r="A19" s="66" t="s">
        <v>8</v>
      </c>
      <c r="B19" s="74">
        <f t="shared" si="4"/>
        <v>162780.2809416533</v>
      </c>
      <c r="C19" s="74">
        <f t="shared" si="1"/>
        <v>353200.72367205116</v>
      </c>
      <c r="D19" s="74">
        <f t="shared" si="1"/>
        <v>293134.61680448806</v>
      </c>
      <c r="E19" s="74">
        <f t="shared" si="1"/>
        <v>462275.03797119303</v>
      </c>
      <c r="G19" s="66" t="s">
        <v>8</v>
      </c>
      <c r="H19" s="65">
        <v>0.51644432378857108</v>
      </c>
      <c r="I19" s="65">
        <v>6.1129994059446764</v>
      </c>
      <c r="J19" s="65">
        <v>7.738547511962377</v>
      </c>
      <c r="K19" s="65">
        <v>9.5447582769471797</v>
      </c>
      <c r="M19" s="66" t="s">
        <v>8</v>
      </c>
      <c r="N19" s="70">
        <f t="shared" si="12"/>
        <v>3172.6467161810865</v>
      </c>
      <c r="O19" s="70">
        <f t="shared" si="12"/>
        <v>17307.43737552653</v>
      </c>
      <c r="P19" s="70">
        <f t="shared" si="12"/>
        <v>26399.295983264081</v>
      </c>
      <c r="Q19" s="70">
        <f t="shared" si="12"/>
        <v>20647.358158979736</v>
      </c>
      <c r="R19" s="73">
        <f t="shared" si="9"/>
        <v>67526.73823395143</v>
      </c>
      <c r="S19" s="73"/>
      <c r="AB19" s="66" t="s">
        <v>352</v>
      </c>
      <c r="AC19" s="68" t="s">
        <v>802</v>
      </c>
      <c r="AD19" s="71">
        <v>857.23590952716609</v>
      </c>
      <c r="AE19" s="71">
        <v>6173.9871948814589</v>
      </c>
      <c r="AF19" s="71">
        <v>16203.289658222287</v>
      </c>
      <c r="AG19" s="71">
        <v>11502.503865514647</v>
      </c>
      <c r="AH19" s="72">
        <f t="shared" si="11"/>
        <v>34737.01662814556</v>
      </c>
    </row>
    <row r="20" spans="1:35" outlineLevel="1" x14ac:dyDescent="0.2">
      <c r="A20" s="66" t="s">
        <v>585</v>
      </c>
      <c r="B20" s="74">
        <f t="shared" si="4"/>
        <v>672295.75125366752</v>
      </c>
      <c r="C20" s="74">
        <f t="shared" ref="C20:C78" si="14">I20*1000000000/O20</f>
        <v>630085.01748492057</v>
      </c>
      <c r="D20" s="74">
        <f t="shared" ref="D20:D78" si="15">J20*1000000000/P20</f>
        <v>582918.22879246599</v>
      </c>
      <c r="E20" s="74">
        <f t="shared" ref="E20:E78" si="16">K20*1000000000/Q20</f>
        <v>1248135.3742693919</v>
      </c>
      <c r="G20" s="66" t="s">
        <v>585</v>
      </c>
      <c r="H20" s="65">
        <v>2.821688620126158</v>
      </c>
      <c r="I20" s="65">
        <v>13.640139237837113</v>
      </c>
      <c r="J20" s="65">
        <v>17.128187720601286</v>
      </c>
      <c r="K20" s="65">
        <v>14.504434169812479</v>
      </c>
      <c r="M20" s="66" t="s">
        <v>585</v>
      </c>
      <c r="N20" s="70">
        <f t="shared" si="12"/>
        <v>4197.0942325076385</v>
      </c>
      <c r="O20" s="70">
        <f t="shared" si="12"/>
        <v>21648.093287924519</v>
      </c>
      <c r="P20" s="70">
        <f t="shared" si="12"/>
        <v>29383.517060502436</v>
      </c>
      <c r="Q20" s="70">
        <f t="shared" si="12"/>
        <v>11620.882212638826</v>
      </c>
      <c r="R20" s="73">
        <f t="shared" si="9"/>
        <v>66849.586793573428</v>
      </c>
      <c r="S20" s="73"/>
      <c r="AB20" s="66" t="s">
        <v>353</v>
      </c>
      <c r="AC20" s="68" t="s">
        <v>803</v>
      </c>
      <c r="AD20" s="71">
        <v>2188.6446637232584</v>
      </c>
      <c r="AE20" s="71">
        <v>17225.204907414391</v>
      </c>
      <c r="AF20" s="71">
        <v>22921.502270909186</v>
      </c>
      <c r="AG20" s="71">
        <v>16208.786374361598</v>
      </c>
      <c r="AH20" s="72">
        <f t="shared" si="11"/>
        <v>58544.138216408428</v>
      </c>
    </row>
    <row r="21" spans="1:35" outlineLevel="1" x14ac:dyDescent="0.2">
      <c r="A21" s="75" t="s">
        <v>327</v>
      </c>
      <c r="B21" s="76">
        <f>B24</f>
        <v>1120329.7998752119</v>
      </c>
      <c r="C21" s="76">
        <f t="shared" ref="C21:E21" si="17">C24</f>
        <v>438956.17385604663</v>
      </c>
      <c r="D21" s="76">
        <f t="shared" si="17"/>
        <v>362876.45131669875</v>
      </c>
      <c r="E21" s="76">
        <f t="shared" si="17"/>
        <v>674518.06233204436</v>
      </c>
      <c r="G21" s="66" t="s">
        <v>327</v>
      </c>
      <c r="H21" s="66"/>
      <c r="I21" s="66"/>
      <c r="J21" s="66"/>
      <c r="K21" s="66"/>
      <c r="M21" s="66" t="s">
        <v>327</v>
      </c>
      <c r="N21" s="70">
        <f t="shared" si="12"/>
        <v>0</v>
      </c>
      <c r="O21" s="70">
        <f t="shared" si="12"/>
        <v>0</v>
      </c>
      <c r="P21" s="70">
        <f t="shared" si="12"/>
        <v>0</v>
      </c>
      <c r="Q21" s="70">
        <f t="shared" si="12"/>
        <v>0</v>
      </c>
      <c r="R21" s="73">
        <f t="shared" si="9"/>
        <v>0</v>
      </c>
      <c r="S21" s="73"/>
      <c r="T21" s="66" t="s">
        <v>408</v>
      </c>
      <c r="U21" s="66">
        <v>0.29110384449490634</v>
      </c>
      <c r="V21" s="66">
        <v>0.21227753204013733</v>
      </c>
      <c r="W21" s="66">
        <v>0.32271931915689356</v>
      </c>
      <c r="X21" s="66">
        <v>0.78234324221971974</v>
      </c>
      <c r="AB21" s="66" t="s">
        <v>12</v>
      </c>
      <c r="AC21" s="68" t="s">
        <v>804</v>
      </c>
      <c r="AD21" s="71">
        <v>2806.5663971061617</v>
      </c>
      <c r="AE21" s="71">
        <v>7956.4309788303071</v>
      </c>
      <c r="AF21" s="71">
        <v>17333.572764399883</v>
      </c>
      <c r="AG21" s="71">
        <v>27307.805726452352</v>
      </c>
      <c r="AH21" s="72">
        <f t="shared" si="11"/>
        <v>55404.375866788701</v>
      </c>
    </row>
    <row r="22" spans="1:35" outlineLevel="1" x14ac:dyDescent="0.2">
      <c r="A22" s="66" t="s">
        <v>408</v>
      </c>
      <c r="B22" s="74">
        <f t="shared" si="4"/>
        <v>1120329.7998752119</v>
      </c>
      <c r="C22" s="74">
        <f t="shared" si="14"/>
        <v>438956.17385604669</v>
      </c>
      <c r="D22" s="74">
        <f t="shared" si="15"/>
        <v>362876.45131669875</v>
      </c>
      <c r="E22" s="74">
        <f t="shared" si="16"/>
        <v>674518.06233204436</v>
      </c>
      <c r="G22" s="66" t="s">
        <v>408</v>
      </c>
      <c r="H22" s="65">
        <v>0.29110384449490634</v>
      </c>
      <c r="I22" s="65">
        <v>0.21227753204013733</v>
      </c>
      <c r="J22" s="65">
        <v>0.32271931915689356</v>
      </c>
      <c r="K22" s="65">
        <v>0.78234324221971974</v>
      </c>
      <c r="M22" s="66" t="s">
        <v>408</v>
      </c>
      <c r="N22" s="70">
        <f>AD$9*(U$21/U$23)</f>
        <v>259.83763399610632</v>
      </c>
      <c r="O22" s="70">
        <f t="shared" ref="O22:Q22" si="18">AE$9*(V$21/V$23)</f>
        <v>483.59618723520356</v>
      </c>
      <c r="P22" s="70">
        <f t="shared" si="18"/>
        <v>889.33662679378926</v>
      </c>
      <c r="Q22" s="70">
        <f t="shared" si="18"/>
        <v>1159.8551408910921</v>
      </c>
      <c r="R22" s="73">
        <f t="shared" si="9"/>
        <v>2792.6255889161912</v>
      </c>
      <c r="S22" s="73"/>
      <c r="T22" s="66" t="s">
        <v>561</v>
      </c>
      <c r="U22" s="66">
        <v>3.9675425068464421</v>
      </c>
      <c r="V22" s="66">
        <v>2.8931948084678742</v>
      </c>
      <c r="W22" s="66">
        <v>4.3984393911291075</v>
      </c>
      <c r="X22" s="66">
        <v>10.66279311369628</v>
      </c>
      <c r="AB22" s="66" t="s">
        <v>354</v>
      </c>
      <c r="AC22" s="68" t="s">
        <v>805</v>
      </c>
      <c r="AD22" s="71">
        <v>167.24960496815442</v>
      </c>
      <c r="AE22" s="71">
        <v>6748.8597841355513</v>
      </c>
      <c r="AF22" s="71">
        <v>2997.3163212457248</v>
      </c>
      <c r="AG22" s="71">
        <v>5297.8967593263997</v>
      </c>
      <c r="AH22" s="72">
        <f t="shared" si="11"/>
        <v>15211.32246967583</v>
      </c>
    </row>
    <row r="23" spans="1:35" outlineLevel="1" x14ac:dyDescent="0.2">
      <c r="A23" s="66" t="s">
        <v>586</v>
      </c>
      <c r="B23" s="74">
        <f t="shared" si="4"/>
        <v>303652.77584597381</v>
      </c>
      <c r="C23" s="74">
        <f t="shared" si="14"/>
        <v>283990.13772192789</v>
      </c>
      <c r="D23" s="74">
        <f t="shared" si="15"/>
        <v>264205.02690433391</v>
      </c>
      <c r="E23" s="74">
        <f t="shared" si="16"/>
        <v>597575.7450380004</v>
      </c>
      <c r="G23" s="66" t="s">
        <v>586</v>
      </c>
      <c r="H23" s="65">
        <v>8.1522646247130819</v>
      </c>
      <c r="I23" s="65">
        <v>21.268882429444851</v>
      </c>
      <c r="J23" s="65">
        <v>25.767780091256782</v>
      </c>
      <c r="K23" s="65">
        <v>21.142754414068079</v>
      </c>
      <c r="M23" s="66" t="s">
        <v>586</v>
      </c>
      <c r="N23" s="70">
        <f>SUMIF($AB$5:$AB$66,$M23,AD$5:AD$66)</f>
        <v>26847.324553516592</v>
      </c>
      <c r="O23" s="70">
        <f>SUMIF($AB$5:$AB$66,$M23,AE$5:AE$66)</f>
        <v>74893.031849826119</v>
      </c>
      <c r="P23" s="70">
        <f>SUMIF($AB$5:$AB$66,$M23,AF$5:AF$66)</f>
        <v>97529.484556654745</v>
      </c>
      <c r="Q23" s="70">
        <f>SUMIF($AB$5:$AB$66,$M23,AG$5:AG$66)</f>
        <v>35380.877804408869</v>
      </c>
      <c r="R23" s="73">
        <f t="shared" si="9"/>
        <v>234650.71876440631</v>
      </c>
      <c r="S23" s="73"/>
      <c r="U23" s="66">
        <f>SUM(U21:U22)</f>
        <v>4.2586463513413486</v>
      </c>
      <c r="V23" s="66">
        <f t="shared" ref="V23:X23" si="19">SUM(V21:V22)</f>
        <v>3.1054723405080118</v>
      </c>
      <c r="W23" s="66">
        <f t="shared" si="19"/>
        <v>4.7211587102860015</v>
      </c>
      <c r="X23" s="66">
        <f t="shared" si="19"/>
        <v>11.445136355915999</v>
      </c>
      <c r="AB23" s="66" t="s">
        <v>355</v>
      </c>
      <c r="AC23" s="68" t="s">
        <v>806</v>
      </c>
      <c r="AD23" s="71">
        <v>4183.8044085095007</v>
      </c>
      <c r="AE23" s="71">
        <v>23725.5833029809</v>
      </c>
      <c r="AF23" s="71">
        <v>37320.910062721618</v>
      </c>
      <c r="AG23" s="71">
        <v>27187.478786533058</v>
      </c>
      <c r="AH23" s="72">
        <f t="shared" si="11"/>
        <v>92417.776560745086</v>
      </c>
    </row>
    <row r="24" spans="1:35" outlineLevel="1" x14ac:dyDescent="0.2">
      <c r="A24" s="66" t="s">
        <v>561</v>
      </c>
      <c r="B24" s="74">
        <f t="shared" si="4"/>
        <v>1120329.7998752119</v>
      </c>
      <c r="C24" s="74">
        <f t="shared" si="14"/>
        <v>438956.17385604663</v>
      </c>
      <c r="D24" s="74">
        <f t="shared" si="15"/>
        <v>362876.45131669875</v>
      </c>
      <c r="E24" s="74">
        <f t="shared" si="16"/>
        <v>674518.06233204436</v>
      </c>
      <c r="G24" s="66" t="s">
        <v>561</v>
      </c>
      <c r="H24" s="65">
        <v>3.9675425068464421</v>
      </c>
      <c r="I24" s="65">
        <v>2.8931948084678742</v>
      </c>
      <c r="J24" s="65">
        <v>4.3984393911291075</v>
      </c>
      <c r="K24" s="65">
        <v>10.66279311369628</v>
      </c>
      <c r="M24" s="66" t="s">
        <v>561</v>
      </c>
      <c r="N24" s="70">
        <f>AD$9*(U$22/U$23)</f>
        <v>3541.4058496778071</v>
      </c>
      <c r="O24" s="70">
        <f t="shared" ref="O24:Q24" si="20">AE$9*(V$22/V$23)</f>
        <v>6591.0789750429212</v>
      </c>
      <c r="P24" s="70">
        <f t="shared" si="20"/>
        <v>12121.038373169025</v>
      </c>
      <c r="Q24" s="70">
        <f t="shared" si="20"/>
        <v>15808.017174264069</v>
      </c>
      <c r="R24" s="73">
        <f t="shared" si="9"/>
        <v>38061.540372153824</v>
      </c>
      <c r="S24" s="73"/>
      <c r="AB24" s="66" t="s">
        <v>356</v>
      </c>
      <c r="AC24" s="68" t="s">
        <v>807</v>
      </c>
      <c r="AD24" s="71">
        <v>449.85259293805484</v>
      </c>
      <c r="AE24" s="71">
        <v>5745.7302125509696</v>
      </c>
      <c r="AF24" s="71">
        <v>7981.9818273322608</v>
      </c>
      <c r="AG24" s="71">
        <v>2023.7390055892718</v>
      </c>
      <c r="AH24" s="72">
        <f t="shared" si="11"/>
        <v>16201.303638410558</v>
      </c>
    </row>
    <row r="25" spans="1:35" outlineLevel="1" x14ac:dyDescent="0.2">
      <c r="A25" s="66" t="s">
        <v>731</v>
      </c>
      <c r="B25" s="74">
        <f t="shared" si="4"/>
        <v>138560.68551081041</v>
      </c>
      <c r="C25" s="74">
        <f t="shared" si="14"/>
        <v>74090.942957040344</v>
      </c>
      <c r="D25" s="74">
        <f t="shared" si="15"/>
        <v>163705.21615808993</v>
      </c>
      <c r="E25" s="74">
        <f t="shared" si="16"/>
        <v>1136051.611151862</v>
      </c>
      <c r="G25" s="66" t="s">
        <v>731</v>
      </c>
      <c r="H25" s="65">
        <v>0.21760575711973745</v>
      </c>
      <c r="I25" s="65">
        <v>0.56773487682668367</v>
      </c>
      <c r="J25" s="65">
        <v>1.3514112397545703</v>
      </c>
      <c r="K25" s="65">
        <v>2.5598188203333283</v>
      </c>
      <c r="M25" s="66" t="s">
        <v>731</v>
      </c>
      <c r="N25" s="70">
        <f>AD$12*(U25/U$38)</f>
        <v>1570.4725789824417</v>
      </c>
      <c r="O25" s="70">
        <f t="shared" ref="O25" si="21">AE$12*(V25/V$38)</f>
        <v>7662.6758166091849</v>
      </c>
      <c r="P25" s="70">
        <f t="shared" ref="P25" si="22">AF$12*(W25/W$38)</f>
        <v>8255.1507610454755</v>
      </c>
      <c r="Q25" s="70">
        <f t="shared" ref="Q25" si="23">AG$12*(X25/X$38)</f>
        <v>2253.2592667492322</v>
      </c>
      <c r="R25" s="73">
        <f t="shared" si="9"/>
        <v>19741.558423386334</v>
      </c>
      <c r="S25" s="73"/>
      <c r="T25" s="66" t="s">
        <v>731</v>
      </c>
      <c r="U25" s="66">
        <v>0.21760575711973745</v>
      </c>
      <c r="V25" s="66">
        <v>0.56773487682668367</v>
      </c>
      <c r="W25" s="66">
        <v>1.3514112397545703</v>
      </c>
      <c r="X25" s="66">
        <v>2.5598188203333283</v>
      </c>
      <c r="AB25" s="66" t="s">
        <v>357</v>
      </c>
      <c r="AC25" s="68" t="s">
        <v>808</v>
      </c>
      <c r="AD25" s="71">
        <v>1242.8007853614095</v>
      </c>
      <c r="AE25" s="71">
        <v>13761.641209134756</v>
      </c>
      <c r="AF25" s="71">
        <v>26185.474715993001</v>
      </c>
      <c r="AG25" s="71">
        <v>6630.0652414451797</v>
      </c>
      <c r="AH25" s="72">
        <f t="shared" si="11"/>
        <v>47819.981951934344</v>
      </c>
    </row>
    <row r="26" spans="1:35" outlineLevel="1" x14ac:dyDescent="0.2">
      <c r="A26" s="66" t="s">
        <v>732</v>
      </c>
      <c r="B26" s="74">
        <f t="shared" si="4"/>
        <v>138560.68551081041</v>
      </c>
      <c r="C26" s="74">
        <f t="shared" si="14"/>
        <v>74090.942957040344</v>
      </c>
      <c r="D26" s="74">
        <f t="shared" si="15"/>
        <v>163705.21615808993</v>
      </c>
      <c r="E26" s="74">
        <f t="shared" si="16"/>
        <v>1136051.6111518617</v>
      </c>
      <c r="G26" s="66" t="s">
        <v>732</v>
      </c>
      <c r="H26" s="65">
        <v>0.15343344469129802</v>
      </c>
      <c r="I26" s="65">
        <v>0.40101527732738584</v>
      </c>
      <c r="J26" s="65">
        <v>0.95914592455531711</v>
      </c>
      <c r="K26" s="65">
        <v>1.8293682257820225</v>
      </c>
      <c r="M26" s="66" t="s">
        <v>732</v>
      </c>
      <c r="N26" s="70">
        <f t="shared" ref="N26:N37" si="24">AD$12*(U26/U$38)</f>
        <v>1107.3375115434692</v>
      </c>
      <c r="O26" s="70">
        <f t="shared" ref="O26:O37" si="25">AE$12*(V26/V$38)</f>
        <v>5412.4736617254803</v>
      </c>
      <c r="P26" s="70">
        <f t="shared" ref="P26:P37" si="26">AF$12*(W26/W$38)</f>
        <v>5858.9820597351709</v>
      </c>
      <c r="Q26" s="70">
        <f t="shared" ref="Q26:Q37" si="27">AG$12*(X26/X$38)</f>
        <v>1610.2861945921588</v>
      </c>
      <c r="R26" s="73">
        <f t="shared" si="9"/>
        <v>13989.07942759628</v>
      </c>
      <c r="S26" s="73"/>
      <c r="T26" s="66" t="s">
        <v>732</v>
      </c>
      <c r="U26" s="66">
        <v>0.15343344469129802</v>
      </c>
      <c r="V26" s="66">
        <v>0.40101527732738584</v>
      </c>
      <c r="W26" s="66">
        <v>0.95914592455531711</v>
      </c>
      <c r="X26" s="66">
        <v>1.8293682257820225</v>
      </c>
      <c r="AB26" s="66" t="s">
        <v>13</v>
      </c>
      <c r="AC26" s="68" t="s">
        <v>809</v>
      </c>
      <c r="AD26" s="71">
        <v>1285.7476425983082</v>
      </c>
      <c r="AE26" s="71">
        <v>2964.2734751040098</v>
      </c>
      <c r="AF26" s="71">
        <v>8828.08970643473</v>
      </c>
      <c r="AG26" s="71">
        <v>3645.1996238932679</v>
      </c>
      <c r="AH26" s="72">
        <f t="shared" si="11"/>
        <v>16723.310448030315</v>
      </c>
      <c r="AI26" s="71"/>
    </row>
    <row r="27" spans="1:35" outlineLevel="1" x14ac:dyDescent="0.2">
      <c r="A27" s="66" t="s">
        <v>733</v>
      </c>
      <c r="B27" s="74">
        <f t="shared" si="4"/>
        <v>138560.68551081041</v>
      </c>
      <c r="C27" s="74">
        <f t="shared" si="14"/>
        <v>74090.942957040344</v>
      </c>
      <c r="D27" s="74">
        <f t="shared" si="15"/>
        <v>163705.21615808996</v>
      </c>
      <c r="E27" s="74">
        <f t="shared" si="16"/>
        <v>1136051.611151862</v>
      </c>
      <c r="G27" s="66" t="s">
        <v>733</v>
      </c>
      <c r="H27" s="65">
        <v>0.2748611688239912</v>
      </c>
      <c r="I27" s="65">
        <v>0.7162894133704486</v>
      </c>
      <c r="J27" s="65">
        <v>1.7003333763566157</v>
      </c>
      <c r="K27" s="65">
        <v>3.2077294106016243</v>
      </c>
      <c r="M27" s="66" t="s">
        <v>733</v>
      </c>
      <c r="N27" s="70">
        <f t="shared" si="24"/>
        <v>1983.6879978668028</v>
      </c>
      <c r="O27" s="70">
        <f t="shared" si="25"/>
        <v>9667.7054547108401</v>
      </c>
      <c r="P27" s="70">
        <f t="shared" si="26"/>
        <v>10386.55588539467</v>
      </c>
      <c r="Q27" s="70">
        <f t="shared" si="27"/>
        <v>2823.5771853263368</v>
      </c>
      <c r="R27" s="73">
        <f t="shared" si="9"/>
        <v>24861.526523298649</v>
      </c>
      <c r="S27" s="73"/>
      <c r="T27" s="66" t="s">
        <v>733</v>
      </c>
      <c r="U27" s="66">
        <v>0.2748611688239912</v>
      </c>
      <c r="V27" s="66">
        <v>0.7162894133704486</v>
      </c>
      <c r="W27" s="66">
        <v>1.7003333763566157</v>
      </c>
      <c r="X27" s="66">
        <v>3.2077294106016243</v>
      </c>
      <c r="AB27" s="66" t="s">
        <v>13</v>
      </c>
      <c r="AC27" s="68" t="s">
        <v>810</v>
      </c>
      <c r="AD27" s="71">
        <v>11654.619302510093</v>
      </c>
      <c r="AE27" s="71">
        <v>22774.44169441855</v>
      </c>
      <c r="AF27" s="71">
        <v>21842.018771893014</v>
      </c>
      <c r="AG27" s="71">
        <v>7908.7964684475437</v>
      </c>
      <c r="AH27" s="72">
        <f t="shared" si="11"/>
        <v>64179.8762372692</v>
      </c>
    </row>
    <row r="28" spans="1:35" outlineLevel="1" x14ac:dyDescent="0.2">
      <c r="A28" s="66" t="s">
        <v>734</v>
      </c>
      <c r="B28" s="74">
        <f t="shared" si="4"/>
        <v>138560.68551081044</v>
      </c>
      <c r="C28" s="74">
        <f t="shared" si="14"/>
        <v>74090.942957040344</v>
      </c>
      <c r="D28" s="74">
        <f t="shared" si="15"/>
        <v>163705.21615808993</v>
      </c>
      <c r="E28" s="74">
        <f t="shared" si="16"/>
        <v>1136051.611151862</v>
      </c>
      <c r="G28" s="66" t="s">
        <v>734</v>
      </c>
      <c r="H28" s="65">
        <v>3.5039697542312523E-2</v>
      </c>
      <c r="I28" s="65">
        <v>9.0922739394698304E-2</v>
      </c>
      <c r="J28" s="65">
        <v>0.21439428429725213</v>
      </c>
      <c r="K28" s="65">
        <v>0.40012403374352018</v>
      </c>
      <c r="M28" s="66" t="s">
        <v>734</v>
      </c>
      <c r="N28" s="70">
        <f t="shared" si="24"/>
        <v>252.88340204970152</v>
      </c>
      <c r="O28" s="70">
        <f t="shared" si="25"/>
        <v>1227.1775167906478</v>
      </c>
      <c r="P28" s="70">
        <f t="shared" si="26"/>
        <v>1309.6362432960707</v>
      </c>
      <c r="Q28" s="70">
        <f t="shared" si="27"/>
        <v>352.20585914915227</v>
      </c>
      <c r="R28" s="73">
        <f t="shared" si="9"/>
        <v>3141.9030212855723</v>
      </c>
      <c r="S28" s="73"/>
      <c r="T28" s="66" t="s">
        <v>734</v>
      </c>
      <c r="U28" s="66">
        <v>3.5039697542312523E-2</v>
      </c>
      <c r="V28" s="66">
        <v>9.0922739394698304E-2</v>
      </c>
      <c r="W28" s="66">
        <v>0.21439428429725213</v>
      </c>
      <c r="X28" s="66">
        <v>0.40012403374352018</v>
      </c>
      <c r="AB28" s="66" t="s">
        <v>359</v>
      </c>
      <c r="AC28" s="68" t="s">
        <v>811</v>
      </c>
      <c r="AD28" s="71">
        <v>6864.6378163049512</v>
      </c>
      <c r="AE28" s="71">
        <v>27911.01225107404</v>
      </c>
      <c r="AF28" s="71">
        <v>37955.771502415104</v>
      </c>
      <c r="AG28" s="71">
        <v>10173.17272732375</v>
      </c>
      <c r="AH28" s="72">
        <f t="shared" si="11"/>
        <v>82904.594297117845</v>
      </c>
    </row>
    <row r="29" spans="1:35" outlineLevel="1" x14ac:dyDescent="0.2">
      <c r="A29" s="66" t="s">
        <v>735</v>
      </c>
      <c r="B29" s="74">
        <f t="shared" si="4"/>
        <v>138560.68551081041</v>
      </c>
      <c r="C29" s="74">
        <f t="shared" si="14"/>
        <v>74090.942957040344</v>
      </c>
      <c r="D29" s="74">
        <f t="shared" si="15"/>
        <v>163705.21615808996</v>
      </c>
      <c r="E29" s="74">
        <f t="shared" si="16"/>
        <v>1136051.611151862</v>
      </c>
      <c r="G29" s="66" t="s">
        <v>735</v>
      </c>
      <c r="H29" s="65">
        <v>0.2669633667394698</v>
      </c>
      <c r="I29" s="65">
        <v>0.69469695539214626</v>
      </c>
      <c r="J29" s="65">
        <v>1.6419857121010761</v>
      </c>
      <c r="K29" s="65">
        <v>3.0790238115369624</v>
      </c>
      <c r="M29" s="66" t="s">
        <v>735</v>
      </c>
      <c r="N29" s="70">
        <f t="shared" si="24"/>
        <v>1926.6891308692429</v>
      </c>
      <c r="O29" s="70">
        <f t="shared" si="25"/>
        <v>9376.2736397476783</v>
      </c>
      <c r="P29" s="70">
        <f t="shared" si="26"/>
        <v>10030.136794880209</v>
      </c>
      <c r="Q29" s="70">
        <f t="shared" si="27"/>
        <v>2710.285150174725</v>
      </c>
      <c r="R29" s="73">
        <f t="shared" si="9"/>
        <v>24043.384715671855</v>
      </c>
      <c r="S29" s="73"/>
      <c r="T29" s="66" t="s">
        <v>735</v>
      </c>
      <c r="U29" s="66">
        <v>0.2669633667394698</v>
      </c>
      <c r="V29" s="66">
        <v>0.69469695539214626</v>
      </c>
      <c r="W29" s="66">
        <v>1.6419857121010761</v>
      </c>
      <c r="X29" s="66">
        <v>3.0790238115369624</v>
      </c>
      <c r="AB29" s="66" t="s">
        <v>360</v>
      </c>
      <c r="AC29" s="68" t="s">
        <v>812</v>
      </c>
      <c r="AD29" s="71">
        <v>569.4775900411139</v>
      </c>
      <c r="AE29" s="71">
        <v>4700.09705800551</v>
      </c>
      <c r="AF29" s="71">
        <v>11908.594115386113</v>
      </c>
      <c r="AG29" s="71">
        <v>5617.3846929027541</v>
      </c>
      <c r="AH29" s="72">
        <f t="shared" si="11"/>
        <v>22795.553456335492</v>
      </c>
    </row>
    <row r="30" spans="1:35" outlineLevel="1" x14ac:dyDescent="0.2">
      <c r="A30" s="66" t="s">
        <v>736</v>
      </c>
      <c r="B30" s="74">
        <f t="shared" si="4"/>
        <v>138560.68551081041</v>
      </c>
      <c r="C30" s="74">
        <f t="shared" si="14"/>
        <v>74090.942957040344</v>
      </c>
      <c r="D30" s="74">
        <f t="shared" si="15"/>
        <v>163705.21615808993</v>
      </c>
      <c r="E30" s="74">
        <f t="shared" si="16"/>
        <v>1136051.611151862</v>
      </c>
      <c r="G30" s="66" t="s">
        <v>736</v>
      </c>
      <c r="H30" s="65">
        <v>0.22444128011144734</v>
      </c>
      <c r="I30" s="65">
        <v>0.58019957874304851</v>
      </c>
      <c r="J30" s="65">
        <v>1.3529878554130486</v>
      </c>
      <c r="K30" s="65">
        <v>2.4848467129312817</v>
      </c>
      <c r="M30" s="66" t="s">
        <v>736</v>
      </c>
      <c r="N30" s="70">
        <f t="shared" si="24"/>
        <v>1619.8049200177823</v>
      </c>
      <c r="O30" s="70">
        <f t="shared" si="25"/>
        <v>7830.9109802997345</v>
      </c>
      <c r="P30" s="70">
        <f t="shared" si="26"/>
        <v>8264.7815821975382</v>
      </c>
      <c r="Q30" s="70">
        <f t="shared" si="27"/>
        <v>2187.2656915752741</v>
      </c>
      <c r="R30" s="73">
        <f t="shared" si="9"/>
        <v>19902.763174090331</v>
      </c>
      <c r="S30" s="73"/>
      <c r="T30" s="66" t="s">
        <v>736</v>
      </c>
      <c r="U30" s="66">
        <v>0.22444128011144734</v>
      </c>
      <c r="V30" s="66">
        <v>0.58019957874304851</v>
      </c>
      <c r="W30" s="66">
        <v>1.3529878554130486</v>
      </c>
      <c r="X30" s="66">
        <v>2.4848467129312817</v>
      </c>
      <c r="AB30" s="66" t="s">
        <v>361</v>
      </c>
      <c r="AC30" s="68" t="s">
        <v>813</v>
      </c>
      <c r="AD30" s="71">
        <v>8435.830164676574</v>
      </c>
      <c r="AE30" s="71">
        <v>40092.362646334419</v>
      </c>
      <c r="AF30" s="71">
        <v>44928.878215104713</v>
      </c>
      <c r="AG30" s="71">
        <v>21723.32703283539</v>
      </c>
      <c r="AH30" s="72">
        <f t="shared" si="11"/>
        <v>115180.3980589511</v>
      </c>
    </row>
    <row r="31" spans="1:35" outlineLevel="1" x14ac:dyDescent="0.2">
      <c r="A31" s="66" t="s">
        <v>737</v>
      </c>
      <c r="B31" s="74">
        <f t="shared" si="4"/>
        <v>138560.68551081041</v>
      </c>
      <c r="C31" s="74">
        <f t="shared" si="14"/>
        <v>74090.942957040344</v>
      </c>
      <c r="D31" s="74">
        <f t="shared" si="15"/>
        <v>163705.21615808996</v>
      </c>
      <c r="E31" s="74">
        <f t="shared" si="16"/>
        <v>1136051.611151862</v>
      </c>
      <c r="G31" s="66" t="s">
        <v>737</v>
      </c>
      <c r="H31" s="65">
        <v>0.17051733707442254</v>
      </c>
      <c r="I31" s="65">
        <v>0.44152393885108976</v>
      </c>
      <c r="J31" s="65">
        <v>1.0345933271434609</v>
      </c>
      <c r="K31" s="65">
        <v>1.9135281039859278</v>
      </c>
      <c r="M31" s="66" t="s">
        <v>737</v>
      </c>
      <c r="N31" s="70">
        <f t="shared" si="24"/>
        <v>1230.6328916157022</v>
      </c>
      <c r="O31" s="70">
        <f t="shared" si="25"/>
        <v>5959.2160826876725</v>
      </c>
      <c r="P31" s="70">
        <f t="shared" si="26"/>
        <v>6319.8556003515196</v>
      </c>
      <c r="Q31" s="70">
        <f t="shared" si="27"/>
        <v>1684.3672287439206</v>
      </c>
      <c r="R31" s="73">
        <f t="shared" si="9"/>
        <v>15194.071803398814</v>
      </c>
      <c r="S31" s="73"/>
      <c r="T31" s="66" t="s">
        <v>737</v>
      </c>
      <c r="U31" s="66">
        <v>0.17051733707442254</v>
      </c>
      <c r="V31" s="66">
        <v>0.44152393885108976</v>
      </c>
      <c r="W31" s="66">
        <v>1.0345933271434609</v>
      </c>
      <c r="X31" s="66">
        <v>1.9135281039859278</v>
      </c>
      <c r="AB31" s="66" t="s">
        <v>14</v>
      </c>
      <c r="AC31" s="68" t="s">
        <v>814</v>
      </c>
      <c r="AD31" s="71">
        <v>3030.8905626344026</v>
      </c>
      <c r="AE31" s="71">
        <v>15194.171347297954</v>
      </c>
      <c r="AF31" s="71">
        <v>26418.869099959746</v>
      </c>
      <c r="AG31" s="71">
        <v>25044.683303213373</v>
      </c>
      <c r="AH31" s="72">
        <f t="shared" si="11"/>
        <v>69688.614313105471</v>
      </c>
    </row>
    <row r="32" spans="1:35" outlineLevel="1" x14ac:dyDescent="0.2">
      <c r="A32" s="66" t="s">
        <v>738</v>
      </c>
      <c r="B32" s="74">
        <f t="shared" si="4"/>
        <v>138560.68551081041</v>
      </c>
      <c r="C32" s="74">
        <f t="shared" si="14"/>
        <v>74090.942957040344</v>
      </c>
      <c r="D32" s="74">
        <f t="shared" si="15"/>
        <v>163705.21615808996</v>
      </c>
      <c r="E32" s="74">
        <f t="shared" si="16"/>
        <v>1136051.6111518617</v>
      </c>
      <c r="G32" s="66" t="s">
        <v>738</v>
      </c>
      <c r="H32" s="65">
        <v>4.6695162888672495E-2</v>
      </c>
      <c r="I32" s="65">
        <v>0.12130234751231916</v>
      </c>
      <c r="J32" s="65">
        <v>0.28677498097250936</v>
      </c>
      <c r="K32" s="65">
        <v>0.53727046164560355</v>
      </c>
      <c r="M32" s="66" t="s">
        <v>738</v>
      </c>
      <c r="N32" s="70">
        <f t="shared" si="24"/>
        <v>337.00152908834571</v>
      </c>
      <c r="O32" s="70">
        <f t="shared" si="25"/>
        <v>1637.2088499758074</v>
      </c>
      <c r="P32" s="70">
        <f t="shared" si="26"/>
        <v>1751.7766855734828</v>
      </c>
      <c r="Q32" s="70">
        <f t="shared" si="27"/>
        <v>472.92786381496876</v>
      </c>
      <c r="R32" s="73">
        <f t="shared" si="9"/>
        <v>4198.9149284526047</v>
      </c>
      <c r="S32" s="73"/>
      <c r="T32" s="66" t="s">
        <v>738</v>
      </c>
      <c r="U32" s="66">
        <v>4.6695162888672495E-2</v>
      </c>
      <c r="V32" s="66">
        <v>0.12130234751231916</v>
      </c>
      <c r="W32" s="66">
        <v>0.28677498097250936</v>
      </c>
      <c r="X32" s="66">
        <v>0.53727046164560355</v>
      </c>
      <c r="AB32" s="66" t="s">
        <v>362</v>
      </c>
      <c r="AC32" s="68" t="s">
        <v>815</v>
      </c>
      <c r="AD32" s="71">
        <v>1077.02088794217</v>
      </c>
      <c r="AE32" s="71">
        <v>11800.736410808762</v>
      </c>
      <c r="AF32" s="71">
        <v>16761.731151211483</v>
      </c>
      <c r="AG32" s="71">
        <v>13790.505966834742</v>
      </c>
      <c r="AH32" s="72">
        <f t="shared" si="11"/>
        <v>43429.994416797155</v>
      </c>
    </row>
    <row r="33" spans="1:34" outlineLevel="1" x14ac:dyDescent="0.2">
      <c r="A33" s="66" t="s">
        <v>739</v>
      </c>
      <c r="B33" s="74">
        <f t="shared" si="4"/>
        <v>138560.68551081044</v>
      </c>
      <c r="C33" s="74">
        <f t="shared" si="14"/>
        <v>74090.942957040344</v>
      </c>
      <c r="D33" s="74">
        <f t="shared" si="15"/>
        <v>163705.21615808996</v>
      </c>
      <c r="E33" s="74">
        <f t="shared" si="16"/>
        <v>1136051.611151862</v>
      </c>
      <c r="G33" s="66" t="s">
        <v>739</v>
      </c>
      <c r="H33" s="65">
        <v>0.71521373265565713</v>
      </c>
      <c r="I33" s="65">
        <v>1.8581191006672895</v>
      </c>
      <c r="J33" s="65">
        <v>4.3433377990461288</v>
      </c>
      <c r="K33" s="65">
        <v>8.0295670425656454</v>
      </c>
      <c r="M33" s="66" t="s">
        <v>739</v>
      </c>
      <c r="N33" s="70">
        <f t="shared" si="24"/>
        <v>5161.7363902248926</v>
      </c>
      <c r="O33" s="70">
        <f t="shared" si="25"/>
        <v>25078.896643880889</v>
      </c>
      <c r="P33" s="70">
        <f t="shared" si="26"/>
        <v>26531.456363930225</v>
      </c>
      <c r="Q33" s="70">
        <f t="shared" si="27"/>
        <v>7067.9597332944504</v>
      </c>
      <c r="R33" s="73">
        <f t="shared" si="9"/>
        <v>63840.049131330466</v>
      </c>
      <c r="S33" s="73"/>
      <c r="T33" s="66" t="s">
        <v>739</v>
      </c>
      <c r="U33" s="66">
        <v>0.71521373265565713</v>
      </c>
      <c r="V33" s="66">
        <v>1.8581191006672895</v>
      </c>
      <c r="W33" s="66">
        <v>4.3433377990461288</v>
      </c>
      <c r="X33" s="66">
        <v>8.0295670425656454</v>
      </c>
      <c r="AB33" s="66" t="s">
        <v>363</v>
      </c>
      <c r="AC33" s="68" t="s">
        <v>816</v>
      </c>
      <c r="AD33" s="71">
        <v>1288.4574256956776</v>
      </c>
      <c r="AE33" s="71">
        <v>3195.2391890053445</v>
      </c>
      <c r="AF33" s="71">
        <v>6936.1064985169378</v>
      </c>
      <c r="AG33" s="71">
        <v>3916.2635498111986</v>
      </c>
      <c r="AH33" s="72">
        <f t="shared" si="11"/>
        <v>15336.06666302916</v>
      </c>
    </row>
    <row r="34" spans="1:34" outlineLevel="1" x14ac:dyDescent="0.2">
      <c r="A34" s="66" t="s">
        <v>740</v>
      </c>
      <c r="B34" s="74">
        <f t="shared" si="4"/>
        <v>138560.68551081041</v>
      </c>
      <c r="C34" s="74">
        <f t="shared" si="14"/>
        <v>74090.94295704033</v>
      </c>
      <c r="D34" s="74">
        <f t="shared" si="15"/>
        <v>163705.21615808993</v>
      </c>
      <c r="E34" s="74">
        <f t="shared" si="16"/>
        <v>1136051.6111518622</v>
      </c>
      <c r="G34" s="66" t="s">
        <v>740</v>
      </c>
      <c r="H34" s="65">
        <v>0.24914525442407506</v>
      </c>
      <c r="I34" s="65">
        <v>0.64622025186753707</v>
      </c>
      <c r="J34" s="65">
        <v>1.5162081306530468</v>
      </c>
      <c r="K34" s="65">
        <v>2.8122280359206675</v>
      </c>
      <c r="M34" s="66" t="s">
        <v>740</v>
      </c>
      <c r="N34" s="70">
        <f t="shared" si="24"/>
        <v>1798.09484563092</v>
      </c>
      <c r="O34" s="70">
        <f t="shared" si="25"/>
        <v>8721.9871427770959</v>
      </c>
      <c r="P34" s="70">
        <f t="shared" si="26"/>
        <v>9261.8193007903083</v>
      </c>
      <c r="Q34" s="70">
        <f t="shared" si="27"/>
        <v>2475.4403834428804</v>
      </c>
      <c r="R34" s="73">
        <f t="shared" si="9"/>
        <v>22257.341672641203</v>
      </c>
      <c r="S34" s="73"/>
      <c r="T34" s="66" t="s">
        <v>740</v>
      </c>
      <c r="U34" s="66">
        <v>0.24914525442407506</v>
      </c>
      <c r="V34" s="66">
        <v>0.64622025186753707</v>
      </c>
      <c r="W34" s="66">
        <v>1.5162081306530468</v>
      </c>
      <c r="X34" s="66">
        <v>2.8122280359206675</v>
      </c>
      <c r="AB34" s="66" t="s">
        <v>363</v>
      </c>
      <c r="AC34" s="68" t="s">
        <v>817</v>
      </c>
      <c r="AD34" s="71">
        <v>0</v>
      </c>
      <c r="AE34" s="71">
        <v>529.44029711493931</v>
      </c>
      <c r="AF34" s="71">
        <v>3758.2954526811777</v>
      </c>
      <c r="AG34" s="71">
        <v>1727.3617062758519</v>
      </c>
      <c r="AH34" s="72">
        <f t="shared" si="11"/>
        <v>6015.0974560719687</v>
      </c>
    </row>
    <row r="35" spans="1:34" outlineLevel="1" x14ac:dyDescent="0.2">
      <c r="A35" s="66" t="s">
        <v>741</v>
      </c>
      <c r="B35" s="74">
        <f t="shared" si="4"/>
        <v>138560.68551081041</v>
      </c>
      <c r="C35" s="74">
        <f t="shared" si="14"/>
        <v>74090.942957040344</v>
      </c>
      <c r="D35" s="74">
        <f t="shared" si="15"/>
        <v>163705.21615808996</v>
      </c>
      <c r="E35" s="74">
        <f t="shared" si="16"/>
        <v>1136051.611151862</v>
      </c>
      <c r="G35" s="66" t="s">
        <v>741</v>
      </c>
      <c r="H35" s="65">
        <v>7.4655242353341159E-2</v>
      </c>
      <c r="I35" s="65">
        <v>0.19331695557096742</v>
      </c>
      <c r="J35" s="65">
        <v>0.45345211516640749</v>
      </c>
      <c r="K35" s="65">
        <v>0.83976431774231552</v>
      </c>
      <c r="M35" s="66" t="s">
        <v>741</v>
      </c>
      <c r="N35" s="70">
        <f t="shared" si="24"/>
        <v>538.7909425976145</v>
      </c>
      <c r="O35" s="70">
        <f t="shared" si="25"/>
        <v>2609.1847107824919</v>
      </c>
      <c r="P35" s="70">
        <f t="shared" si="26"/>
        <v>2769.9307682933527</v>
      </c>
      <c r="Q35" s="70">
        <f t="shared" si="27"/>
        <v>739.1955695488731</v>
      </c>
      <c r="R35" s="73">
        <f t="shared" si="9"/>
        <v>6657.1019912223319</v>
      </c>
      <c r="S35" s="73"/>
      <c r="T35" s="66" t="s">
        <v>741</v>
      </c>
      <c r="U35" s="66">
        <v>7.4655242353341159E-2</v>
      </c>
      <c r="V35" s="66">
        <v>0.19331695557096742</v>
      </c>
      <c r="W35" s="66">
        <v>0.45345211516640749</v>
      </c>
      <c r="X35" s="66">
        <v>0.83976431774231552</v>
      </c>
      <c r="AB35" s="66" t="s">
        <v>15</v>
      </c>
      <c r="AC35" s="68" t="s">
        <v>818</v>
      </c>
      <c r="AD35" s="71">
        <v>1965.4432755755265</v>
      </c>
      <c r="AE35" s="71">
        <v>16029.906683321255</v>
      </c>
      <c r="AF35" s="71">
        <v>40499.838593522029</v>
      </c>
      <c r="AG35" s="71">
        <v>24043.603868163082</v>
      </c>
      <c r="AH35" s="72">
        <f t="shared" si="11"/>
        <v>82538.792420581885</v>
      </c>
    </row>
    <row r="36" spans="1:34" outlineLevel="1" x14ac:dyDescent="0.2">
      <c r="A36" s="66" t="s">
        <v>742</v>
      </c>
      <c r="B36" s="74">
        <f t="shared" si="4"/>
        <v>138560.68551081041</v>
      </c>
      <c r="C36" s="74">
        <f t="shared" si="14"/>
        <v>74090.942957040344</v>
      </c>
      <c r="D36" s="74">
        <f t="shared" si="15"/>
        <v>163705.21615808993</v>
      </c>
      <c r="E36" s="74">
        <f t="shared" si="16"/>
        <v>1136051.611151862</v>
      </c>
      <c r="G36" s="66" t="s">
        <v>742</v>
      </c>
      <c r="H36" s="65">
        <v>5.0489287730387019E-3</v>
      </c>
      <c r="I36" s="65">
        <v>1.3096497529426774E-2</v>
      </c>
      <c r="J36" s="65">
        <v>3.0874997042869501E-2</v>
      </c>
      <c r="K36" s="65">
        <v>5.7593459788043838E-2</v>
      </c>
      <c r="M36" s="66" t="s">
        <v>742</v>
      </c>
      <c r="N36" s="70">
        <f t="shared" si="24"/>
        <v>36.438393433358037</v>
      </c>
      <c r="O36" s="70">
        <f t="shared" si="25"/>
        <v>176.762462545799</v>
      </c>
      <c r="P36" s="70">
        <f t="shared" si="26"/>
        <v>188.60118063100415</v>
      </c>
      <c r="Q36" s="70">
        <f t="shared" si="27"/>
        <v>50.696164877270725</v>
      </c>
      <c r="R36" s="73">
        <f t="shared" si="9"/>
        <v>452.49820148743191</v>
      </c>
      <c r="S36" s="73"/>
      <c r="T36" s="66" t="s">
        <v>742</v>
      </c>
      <c r="U36" s="66">
        <v>5.0489287730387019E-3</v>
      </c>
      <c r="V36" s="66">
        <v>1.3096497529426774E-2</v>
      </c>
      <c r="W36" s="66">
        <v>3.0874997042869501E-2</v>
      </c>
      <c r="X36" s="66">
        <v>5.7593459788043838E-2</v>
      </c>
      <c r="AB36" s="66" t="s">
        <v>364</v>
      </c>
      <c r="AC36" s="68" t="s">
        <v>819</v>
      </c>
      <c r="AD36" s="71">
        <v>559.79519735583835</v>
      </c>
      <c r="AE36" s="71">
        <v>3853.6760883637871</v>
      </c>
      <c r="AF36" s="71">
        <v>6957.2650877027627</v>
      </c>
      <c r="AG36" s="71">
        <v>3961.8093392110409</v>
      </c>
      <c r="AH36" s="72">
        <f t="shared" si="11"/>
        <v>15332.545712633428</v>
      </c>
    </row>
    <row r="37" spans="1:34" outlineLevel="1" x14ac:dyDescent="0.2">
      <c r="A37" s="66" t="s">
        <v>743</v>
      </c>
      <c r="B37" s="74">
        <f t="shared" si="4"/>
        <v>138560.68551081041</v>
      </c>
      <c r="C37" s="74">
        <f t="shared" si="14"/>
        <v>74090.942957040344</v>
      </c>
      <c r="D37" s="74">
        <f t="shared" si="15"/>
        <v>163705.21615808996</v>
      </c>
      <c r="E37" s="74">
        <f t="shared" si="16"/>
        <v>1136051.611151862</v>
      </c>
      <c r="G37" s="66" t="s">
        <v>743</v>
      </c>
      <c r="H37" s="65">
        <v>0.26385506706438583</v>
      </c>
      <c r="I37" s="65">
        <v>0.68545444691702695</v>
      </c>
      <c r="J37" s="65">
        <v>1.618274544021266</v>
      </c>
      <c r="K37" s="65">
        <v>3.026767877080752</v>
      </c>
      <c r="M37" s="66" t="s">
        <v>743</v>
      </c>
      <c r="N37" s="70">
        <f t="shared" si="24"/>
        <v>1904.2563631355595</v>
      </c>
      <c r="O37" s="70">
        <f t="shared" si="25"/>
        <v>9251.5281836063205</v>
      </c>
      <c r="P37" s="70">
        <f t="shared" si="26"/>
        <v>9885.2961561010979</v>
      </c>
      <c r="Q37" s="70">
        <f t="shared" si="27"/>
        <v>2664.2872976623489</v>
      </c>
      <c r="R37" s="73">
        <f t="shared" si="9"/>
        <v>23705.368000505325</v>
      </c>
      <c r="S37" s="73"/>
      <c r="T37" s="66" t="s">
        <v>743</v>
      </c>
      <c r="U37" s="66">
        <v>0.26385506706438583</v>
      </c>
      <c r="V37" s="66">
        <v>0.68545444691702695</v>
      </c>
      <c r="W37" s="66">
        <v>1.618274544021266</v>
      </c>
      <c r="X37" s="66">
        <v>3.026767877080752</v>
      </c>
      <c r="AB37" s="66" t="s">
        <v>365</v>
      </c>
      <c r="AC37" s="68" t="s">
        <v>820</v>
      </c>
      <c r="AD37" s="71">
        <v>3405.3080063350276</v>
      </c>
      <c r="AE37" s="71">
        <v>16071.697385074567</v>
      </c>
      <c r="AF37" s="71">
        <v>6484.2855260914093</v>
      </c>
      <c r="AG37" s="71">
        <v>2914.3879104759162</v>
      </c>
      <c r="AH37" s="72">
        <f t="shared" si="11"/>
        <v>28875.678827976924</v>
      </c>
    </row>
    <row r="38" spans="1:34" outlineLevel="1" x14ac:dyDescent="0.2">
      <c r="A38" s="66" t="s">
        <v>347</v>
      </c>
      <c r="B38" s="74">
        <f t="shared" si="4"/>
        <v>134946.0044937825</v>
      </c>
      <c r="C38" s="74">
        <f t="shared" si="14"/>
        <v>181556.0858749247</v>
      </c>
      <c r="D38" s="74">
        <f t="shared" si="15"/>
        <v>189107.70153007915</v>
      </c>
      <c r="E38" s="74">
        <f t="shared" si="16"/>
        <v>762048.46360922023</v>
      </c>
      <c r="G38" s="66" t="s">
        <v>347</v>
      </c>
      <c r="H38" s="65">
        <v>0.66987760093503235</v>
      </c>
      <c r="I38" s="65">
        <v>3.2164786109877754</v>
      </c>
      <c r="J38" s="65">
        <v>4.0889862126404948</v>
      </c>
      <c r="K38" s="65">
        <v>13.798661795123467</v>
      </c>
      <c r="M38" s="66" t="s">
        <v>347</v>
      </c>
      <c r="N38" s="70">
        <f t="shared" ref="N38:N67" si="28">SUMIF($AB$5:$AB$66,$M38,AD$5:AD$66)</f>
        <v>4964.0417546848994</v>
      </c>
      <c r="O38" s="70">
        <f t="shared" ref="O38:O67" si="29">SUMIF($AB$5:$AB$66,$M38,AE$5:AE$66)</f>
        <v>17716.170711036539</v>
      </c>
      <c r="P38" s="70">
        <f t="shared" ref="P38:P67" si="30">SUMIF($AB$5:$AB$66,$M38,AF$5:AF$66)</f>
        <v>21622.526103148197</v>
      </c>
      <c r="Q38" s="70">
        <f t="shared" ref="Q38:Q67" si="31">SUMIF($AB$5:$AB$66,$M38,AG$5:AG$66)</f>
        <v>18107.328410282636</v>
      </c>
      <c r="R38" s="73">
        <f t="shared" si="9"/>
        <v>62410.066979152274</v>
      </c>
      <c r="S38" s="73"/>
      <c r="U38" s="66">
        <f>SUM(U25:U37)</f>
        <v>2.6974754402618495</v>
      </c>
      <c r="V38" s="66">
        <f t="shared" ref="V38:X38" si="32">SUM(V25:V37)</f>
        <v>7.0098923799700685</v>
      </c>
      <c r="W38" s="66">
        <f t="shared" si="32"/>
        <v>16.503774286523569</v>
      </c>
      <c r="X38" s="66">
        <f t="shared" si="32"/>
        <v>30.777630313657696</v>
      </c>
      <c r="AB38" s="66" t="s">
        <v>16</v>
      </c>
      <c r="AC38" s="68" t="s">
        <v>821</v>
      </c>
      <c r="AD38" s="71">
        <v>2701.2780244424839</v>
      </c>
      <c r="AE38" s="71">
        <v>16362.357422598534</v>
      </c>
      <c r="AF38" s="71">
        <v>9302.7170663231027</v>
      </c>
      <c r="AG38" s="71">
        <v>4279.3271002902911</v>
      </c>
      <c r="AH38" s="72">
        <f t="shared" si="11"/>
        <v>32645.679613654414</v>
      </c>
    </row>
    <row r="39" spans="1:34" outlineLevel="1" x14ac:dyDescent="0.2">
      <c r="A39" s="66" t="s">
        <v>11</v>
      </c>
      <c r="B39" s="74">
        <f t="shared" si="4"/>
        <v>57759.012914227918</v>
      </c>
      <c r="C39" s="74">
        <f t="shared" si="14"/>
        <v>145972.52219584215</v>
      </c>
      <c r="D39" s="74">
        <f t="shared" si="15"/>
        <v>119955.47322350167</v>
      </c>
      <c r="E39" s="74">
        <f t="shared" si="16"/>
        <v>328909.51064009516</v>
      </c>
      <c r="G39" s="66" t="s">
        <v>11</v>
      </c>
      <c r="H39" s="65">
        <v>0.11295298754770064</v>
      </c>
      <c r="I39" s="65">
        <v>2.3576510429441027</v>
      </c>
      <c r="J39" s="65">
        <v>2.1880540983310466</v>
      </c>
      <c r="K39" s="65">
        <v>1.2156928077419868</v>
      </c>
      <c r="M39" s="66" t="s">
        <v>11</v>
      </c>
      <c r="N39" s="70">
        <f t="shared" si="28"/>
        <v>1955.5906835775695</v>
      </c>
      <c r="O39" s="70">
        <f t="shared" si="29"/>
        <v>16151.334562685646</v>
      </c>
      <c r="P39" s="70">
        <f t="shared" si="30"/>
        <v>18240.552427768365</v>
      </c>
      <c r="Q39" s="70">
        <f t="shared" si="31"/>
        <v>3696.1315146409447</v>
      </c>
      <c r="R39" s="73">
        <f t="shared" si="9"/>
        <v>40043.609188672526</v>
      </c>
      <c r="S39" s="73"/>
      <c r="AB39" s="66" t="s">
        <v>17</v>
      </c>
      <c r="AC39" s="68" t="s">
        <v>822</v>
      </c>
      <c r="AD39" s="71">
        <v>5880.8593561618864</v>
      </c>
      <c r="AE39" s="71">
        <v>9202.0759596965454</v>
      </c>
      <c r="AF39" s="71">
        <v>32185.541009331268</v>
      </c>
      <c r="AG39" s="71">
        <v>56663.043331588909</v>
      </c>
      <c r="AH39" s="72">
        <f t="shared" si="11"/>
        <v>103931.5196567786</v>
      </c>
    </row>
    <row r="40" spans="1:34" outlineLevel="1" x14ac:dyDescent="0.2">
      <c r="A40" s="66" t="s">
        <v>348</v>
      </c>
      <c r="B40" s="74">
        <f t="shared" si="4"/>
        <v>19919.394303885772</v>
      </c>
      <c r="C40" s="74">
        <f t="shared" si="14"/>
        <v>45975.681214156197</v>
      </c>
      <c r="D40" s="74">
        <f t="shared" si="15"/>
        <v>32578.913847360749</v>
      </c>
      <c r="E40" s="74">
        <f t="shared" si="16"/>
        <v>400345.38200912252</v>
      </c>
      <c r="G40" s="66" t="s">
        <v>348</v>
      </c>
      <c r="H40" s="65">
        <v>0.13855742898978909</v>
      </c>
      <c r="I40" s="65">
        <v>2.1617525477411172</v>
      </c>
      <c r="J40" s="65">
        <v>1.1930260276763034</v>
      </c>
      <c r="K40" s="65">
        <v>3.0939795921719151</v>
      </c>
      <c r="M40" s="66" t="s">
        <v>348</v>
      </c>
      <c r="N40" s="70">
        <f t="shared" si="28"/>
        <v>6955.9057306657178</v>
      </c>
      <c r="O40" s="70">
        <f t="shared" si="29"/>
        <v>47019.478355776933</v>
      </c>
      <c r="P40" s="70">
        <f t="shared" si="30"/>
        <v>36619.576492509485</v>
      </c>
      <c r="Q40" s="70">
        <f t="shared" si="31"/>
        <v>7728.2759617329957</v>
      </c>
      <c r="R40" s="73">
        <f t="shared" si="9"/>
        <v>98323.236540685131</v>
      </c>
      <c r="S40" s="73"/>
      <c r="AB40" s="66" t="s">
        <v>18</v>
      </c>
      <c r="AC40" s="68" t="s">
        <v>823</v>
      </c>
      <c r="AD40" s="71">
        <v>3218.1660877267259</v>
      </c>
      <c r="AE40" s="71">
        <v>9739.2859534465042</v>
      </c>
      <c r="AF40" s="71">
        <v>14032.958439581173</v>
      </c>
      <c r="AG40" s="71">
        <v>12017.104672421045</v>
      </c>
      <c r="AH40" s="72">
        <f t="shared" si="11"/>
        <v>39007.515153175445</v>
      </c>
    </row>
    <row r="41" spans="1:34" outlineLevel="1" x14ac:dyDescent="0.2">
      <c r="A41" s="66" t="s">
        <v>349</v>
      </c>
      <c r="B41" s="74">
        <f t="shared" si="4"/>
        <v>49706.691890562928</v>
      </c>
      <c r="C41" s="74">
        <f t="shared" si="14"/>
        <v>111689.11046131236</v>
      </c>
      <c r="D41" s="74">
        <f t="shared" si="15"/>
        <v>94249.279991368152</v>
      </c>
      <c r="E41" s="74">
        <f t="shared" si="16"/>
        <v>24394.746630441143</v>
      </c>
      <c r="G41" s="66" t="s">
        <v>349</v>
      </c>
      <c r="H41" s="65">
        <v>2.8498606321982287E-2</v>
      </c>
      <c r="I41" s="65">
        <v>0.41297322036705408</v>
      </c>
      <c r="J41" s="65">
        <v>0.40158499316108293</v>
      </c>
      <c r="K41" s="65">
        <v>6.9917194653901392E-3</v>
      </c>
      <c r="M41" s="66" t="s">
        <v>349</v>
      </c>
      <c r="N41" s="70">
        <f t="shared" si="28"/>
        <v>573.33540491341557</v>
      </c>
      <c r="O41" s="70">
        <f t="shared" si="29"/>
        <v>3697.5244825689842</v>
      </c>
      <c r="P41" s="70">
        <f t="shared" si="30"/>
        <v>4260.8812841632553</v>
      </c>
      <c r="Q41" s="70">
        <f t="shared" si="31"/>
        <v>286.60758692469784</v>
      </c>
      <c r="R41" s="73">
        <f t="shared" si="9"/>
        <v>8818.3487585703533</v>
      </c>
      <c r="S41" s="73"/>
      <c r="AB41" s="66" t="s">
        <v>19</v>
      </c>
      <c r="AC41" s="68" t="s">
        <v>824</v>
      </c>
      <c r="AD41" s="71">
        <v>94600.810421967763</v>
      </c>
      <c r="AE41" s="71">
        <v>289049.77632321109</v>
      </c>
      <c r="AF41" s="71">
        <v>240848.6480566689</v>
      </c>
      <c r="AG41" s="71">
        <v>137152.33802547632</v>
      </c>
      <c r="AH41" s="72">
        <f t="shared" si="11"/>
        <v>761651.57282732404</v>
      </c>
    </row>
    <row r="42" spans="1:34" outlineLevel="1" x14ac:dyDescent="0.2">
      <c r="A42" s="66" t="s">
        <v>350</v>
      </c>
      <c r="B42" s="74">
        <f t="shared" si="4"/>
        <v>77193.206244443121</v>
      </c>
      <c r="C42" s="74">
        <f t="shared" si="14"/>
        <v>21924.977619789988</v>
      </c>
      <c r="D42" s="74">
        <f t="shared" si="15"/>
        <v>26943.989521511248</v>
      </c>
      <c r="E42" s="74">
        <f t="shared" si="16"/>
        <v>418681.24404144409</v>
      </c>
      <c r="G42" s="66" t="s">
        <v>350</v>
      </c>
      <c r="H42" s="65">
        <v>0.15062801646074975</v>
      </c>
      <c r="I42" s="65">
        <v>0.25244705540258205</v>
      </c>
      <c r="J42" s="65">
        <v>0.28377128118225176</v>
      </c>
      <c r="K42" s="65">
        <v>0.95183673434915028</v>
      </c>
      <c r="M42" s="66" t="s">
        <v>350</v>
      </c>
      <c r="N42" s="70">
        <f t="shared" si="28"/>
        <v>1951.3118289680183</v>
      </c>
      <c r="O42" s="70">
        <f t="shared" si="29"/>
        <v>11514.130585689518</v>
      </c>
      <c r="P42" s="70">
        <f t="shared" si="30"/>
        <v>10531.895469885687</v>
      </c>
      <c r="Q42" s="70">
        <f t="shared" si="31"/>
        <v>2273.4162274891173</v>
      </c>
      <c r="R42" s="73">
        <f t="shared" si="9"/>
        <v>26270.75411203234</v>
      </c>
      <c r="S42" s="73"/>
      <c r="AB42" s="66" t="s">
        <v>20</v>
      </c>
      <c r="AC42" s="68" t="s">
        <v>825</v>
      </c>
      <c r="AD42" s="71">
        <v>6105.1005752603014</v>
      </c>
      <c r="AE42" s="71">
        <v>32538.942674845723</v>
      </c>
      <c r="AF42" s="71">
        <v>60279.682302978239</v>
      </c>
      <c r="AG42" s="71">
        <v>21619.292983838564</v>
      </c>
      <c r="AH42" s="72">
        <f t="shared" si="11"/>
        <v>120543.01853692283</v>
      </c>
    </row>
    <row r="43" spans="1:34" outlineLevel="1" x14ac:dyDescent="0.2">
      <c r="A43" s="66" t="s">
        <v>351</v>
      </c>
      <c r="B43" s="74">
        <f t="shared" si="4"/>
        <v>262321.9676031539</v>
      </c>
      <c r="C43" s="74">
        <f t="shared" si="14"/>
        <v>227900.72144275755</v>
      </c>
      <c r="D43" s="74">
        <f t="shared" si="15"/>
        <v>185377.75329457756</v>
      </c>
      <c r="E43" s="74">
        <f t="shared" si="16"/>
        <v>354795.2252162894</v>
      </c>
      <c r="G43" s="66" t="s">
        <v>351</v>
      </c>
      <c r="H43" s="65">
        <v>1.4486638756235124</v>
      </c>
      <c r="I43" s="65">
        <v>4.9973014221968128</v>
      </c>
      <c r="J43" s="65">
        <v>3.4894344888785245</v>
      </c>
      <c r="K43" s="65">
        <v>2.2301795376851192</v>
      </c>
      <c r="M43" s="66" t="s">
        <v>351</v>
      </c>
      <c r="N43" s="70">
        <f t="shared" si="28"/>
        <v>5522.464964943696</v>
      </c>
      <c r="O43" s="70">
        <f t="shared" si="29"/>
        <v>21927.536650874528</v>
      </c>
      <c r="P43" s="70">
        <f t="shared" si="30"/>
        <v>18823.372421250468</v>
      </c>
      <c r="Q43" s="70">
        <f t="shared" si="31"/>
        <v>6285.8217337213673</v>
      </c>
      <c r="R43" s="73">
        <f t="shared" si="9"/>
        <v>52559.195770790058</v>
      </c>
      <c r="S43" s="73"/>
      <c r="AB43" s="66" t="s">
        <v>20</v>
      </c>
      <c r="AC43" s="68" t="s">
        <v>826</v>
      </c>
      <c r="AD43" s="71">
        <v>32618.480233186128</v>
      </c>
      <c r="AE43" s="71">
        <v>290196.24350300676</v>
      </c>
      <c r="AF43" s="71">
        <v>627459.96261895075</v>
      </c>
      <c r="AG43" s="71">
        <v>149473.7067748757</v>
      </c>
      <c r="AH43" s="72">
        <f t="shared" si="11"/>
        <v>1099748.3931300193</v>
      </c>
    </row>
    <row r="44" spans="1:34" outlineLevel="1" x14ac:dyDescent="0.2">
      <c r="A44" s="66" t="s">
        <v>352</v>
      </c>
      <c r="B44" s="74">
        <f t="shared" si="4"/>
        <v>236002.08055380412</v>
      </c>
      <c r="C44" s="74">
        <f t="shared" si="14"/>
        <v>180907.9292969224</v>
      </c>
      <c r="D44" s="74">
        <f t="shared" si="15"/>
        <v>353299.95792300929</v>
      </c>
      <c r="E44" s="74">
        <f t="shared" si="16"/>
        <v>603861.67733998457</v>
      </c>
      <c r="G44" s="66" t="s">
        <v>352</v>
      </c>
      <c r="H44" s="65">
        <v>0.2023094581738438</v>
      </c>
      <c r="I44" s="65">
        <v>1.1169232389317192</v>
      </c>
      <c r="J44" s="65">
        <v>5.7246215544642656</v>
      </c>
      <c r="K44" s="65">
        <v>6.9459212778393313</v>
      </c>
      <c r="M44" s="66" t="s">
        <v>352</v>
      </c>
      <c r="N44" s="70">
        <f t="shared" si="28"/>
        <v>857.23590952716609</v>
      </c>
      <c r="O44" s="70">
        <f t="shared" si="29"/>
        <v>6173.9871948814589</v>
      </c>
      <c r="P44" s="70">
        <f t="shared" si="30"/>
        <v>16203.289658222287</v>
      </c>
      <c r="Q44" s="70">
        <f t="shared" si="31"/>
        <v>11502.503865514647</v>
      </c>
      <c r="R44" s="73">
        <f t="shared" si="9"/>
        <v>34737.01662814556</v>
      </c>
      <c r="S44" s="73"/>
      <c r="AB44" s="66" t="s">
        <v>20</v>
      </c>
      <c r="AC44" s="68" t="s">
        <v>827</v>
      </c>
      <c r="AD44" s="71">
        <v>11114.359978706816</v>
      </c>
      <c r="AE44" s="71">
        <v>116560.143445886</v>
      </c>
      <c r="AF44" s="71">
        <v>180588.56675056243</v>
      </c>
      <c r="AG44" s="71">
        <v>53150.049558766637</v>
      </c>
      <c r="AH44" s="72">
        <f t="shared" si="11"/>
        <v>361413.11973392189</v>
      </c>
    </row>
    <row r="45" spans="1:34" outlineLevel="1" x14ac:dyDescent="0.2">
      <c r="A45" s="66" t="s">
        <v>353</v>
      </c>
      <c r="B45" s="74">
        <f t="shared" si="4"/>
        <v>100536.5798905464</v>
      </c>
      <c r="C45" s="74">
        <f t="shared" si="14"/>
        <v>150034.95368156256</v>
      </c>
      <c r="D45" s="74">
        <f t="shared" si="15"/>
        <v>271253.18041469454</v>
      </c>
      <c r="E45" s="74">
        <f t="shared" si="16"/>
        <v>450511.62312395754</v>
      </c>
      <c r="G45" s="66" t="s">
        <v>353</v>
      </c>
      <c r="H45" s="65">
        <v>0.22003884908643145</v>
      </c>
      <c r="I45" s="65">
        <v>2.584382820439342</v>
      </c>
      <c r="J45" s="65">
        <v>6.2175303908667603</v>
      </c>
      <c r="K45" s="65">
        <v>7.3022466583831305</v>
      </c>
      <c r="M45" s="66" t="s">
        <v>353</v>
      </c>
      <c r="N45" s="70">
        <f t="shared" si="28"/>
        <v>2188.6446637232584</v>
      </c>
      <c r="O45" s="70">
        <f t="shared" si="29"/>
        <v>17225.204907414391</v>
      </c>
      <c r="P45" s="70">
        <f t="shared" si="30"/>
        <v>22921.502270909186</v>
      </c>
      <c r="Q45" s="70">
        <f t="shared" si="31"/>
        <v>16208.786374361598</v>
      </c>
      <c r="R45" s="73">
        <f t="shared" si="9"/>
        <v>58544.138216408428</v>
      </c>
      <c r="S45" s="73"/>
      <c r="AB45" s="66" t="s">
        <v>366</v>
      </c>
      <c r="AC45" s="68" t="s">
        <v>828</v>
      </c>
      <c r="AD45" s="71">
        <v>20663.467972877821</v>
      </c>
      <c r="AE45" s="71">
        <v>123211.06067465781</v>
      </c>
      <c r="AF45" s="71">
        <v>199729.07585239329</v>
      </c>
      <c r="AG45" s="71">
        <v>59194.325156393541</v>
      </c>
      <c r="AH45" s="72">
        <f t="shared" si="11"/>
        <v>402797.92965632241</v>
      </c>
    </row>
    <row r="46" spans="1:34" outlineLevel="1" x14ac:dyDescent="0.2">
      <c r="A46" s="66" t="s">
        <v>12</v>
      </c>
      <c r="B46" s="74">
        <f t="shared" si="4"/>
        <v>100740.93364521948</v>
      </c>
      <c r="C46" s="74">
        <f t="shared" si="14"/>
        <v>147144.2920415994</v>
      </c>
      <c r="D46" s="74">
        <f t="shared" si="15"/>
        <v>133948.24900375036</v>
      </c>
      <c r="E46" s="74">
        <f t="shared" si="16"/>
        <v>215302.0495815851</v>
      </c>
      <c r="G46" s="66" t="s">
        <v>12</v>
      </c>
      <c r="H46" s="65">
        <v>0.28273611918177455</v>
      </c>
      <c r="I46" s="65">
        <v>1.1707434035578352</v>
      </c>
      <c r="J46" s="65">
        <v>2.3218017207704609</v>
      </c>
      <c r="K46" s="65">
        <v>5.879426542480938</v>
      </c>
      <c r="M46" s="66" t="s">
        <v>12</v>
      </c>
      <c r="N46" s="70">
        <f t="shared" si="28"/>
        <v>2806.5663971061617</v>
      </c>
      <c r="O46" s="70">
        <f t="shared" si="29"/>
        <v>7956.4309788303071</v>
      </c>
      <c r="P46" s="70">
        <f t="shared" si="30"/>
        <v>17333.572764399883</v>
      </c>
      <c r="Q46" s="70">
        <f t="shared" si="31"/>
        <v>27307.805726452352</v>
      </c>
      <c r="R46" s="73">
        <f t="shared" si="9"/>
        <v>55404.375866788701</v>
      </c>
      <c r="S46" s="73"/>
      <c r="AC46" s="68" t="s">
        <v>829</v>
      </c>
      <c r="AD46" s="71">
        <v>25270.479987279927</v>
      </c>
      <c r="AE46" s="71">
        <v>103839.621349546</v>
      </c>
      <c r="AF46" s="71">
        <v>160944.6479560791</v>
      </c>
      <c r="AG46" s="71">
        <v>74752.304564038175</v>
      </c>
      <c r="AH46" s="72">
        <f t="shared" si="11"/>
        <v>364807.05385694321</v>
      </c>
    </row>
    <row r="47" spans="1:34" outlineLevel="1" x14ac:dyDescent="0.2">
      <c r="A47" s="75" t="s">
        <v>574</v>
      </c>
      <c r="B47" s="76">
        <f>B46</f>
        <v>100740.93364521948</v>
      </c>
      <c r="C47" s="76">
        <f t="shared" ref="C47:E47" si="33">C46</f>
        <v>147144.2920415994</v>
      </c>
      <c r="D47" s="76">
        <f t="shared" si="33"/>
        <v>133948.24900375036</v>
      </c>
      <c r="E47" s="76">
        <f t="shared" si="33"/>
        <v>215302.0495815851</v>
      </c>
      <c r="G47" s="66" t="s">
        <v>574</v>
      </c>
      <c r="I47" s="65">
        <v>3.5359046378824438E-5</v>
      </c>
      <c r="J47" s="65">
        <v>1.031602395571359E-5</v>
      </c>
      <c r="K47" s="65">
        <v>8.0346681386619321E-5</v>
      </c>
      <c r="M47" s="66" t="s">
        <v>574</v>
      </c>
      <c r="N47" s="70">
        <f t="shared" si="28"/>
        <v>0</v>
      </c>
      <c r="O47" s="70">
        <f t="shared" si="29"/>
        <v>0</v>
      </c>
      <c r="P47" s="70">
        <f t="shared" si="30"/>
        <v>0</v>
      </c>
      <c r="Q47" s="70">
        <f t="shared" si="31"/>
        <v>0</v>
      </c>
      <c r="R47" s="73">
        <f t="shared" si="9"/>
        <v>0</v>
      </c>
      <c r="S47" s="73"/>
      <c r="AC47" s="68" t="s">
        <v>830</v>
      </c>
      <c r="AD47" s="71">
        <v>340.42831833429074</v>
      </c>
      <c r="AE47" s="71">
        <v>1622.3893350583048</v>
      </c>
      <c r="AF47" s="71">
        <v>1863.696325735719</v>
      </c>
      <c r="AG47" s="71">
        <v>0</v>
      </c>
      <c r="AH47" s="72">
        <f t="shared" si="11"/>
        <v>3826.5139791283145</v>
      </c>
    </row>
    <row r="48" spans="1:34" outlineLevel="1" x14ac:dyDescent="0.2">
      <c r="A48" s="66" t="s">
        <v>354</v>
      </c>
      <c r="B48" s="74"/>
      <c r="C48" s="74">
        <f t="shared" si="14"/>
        <v>811832.7195870243</v>
      </c>
      <c r="D48" s="74">
        <f t="shared" si="15"/>
        <v>533305.63899332285</v>
      </c>
      <c r="E48" s="74">
        <f t="shared" si="16"/>
        <v>2349962.1374120964</v>
      </c>
      <c r="G48" s="66" t="s">
        <v>354</v>
      </c>
      <c r="I48" s="65">
        <v>5.4789451926662629</v>
      </c>
      <c r="J48" s="65">
        <v>1.598485695967067</v>
      </c>
      <c r="K48" s="65">
        <v>12.449856792335286</v>
      </c>
      <c r="M48" s="66" t="s">
        <v>354</v>
      </c>
      <c r="N48" s="70">
        <f t="shared" si="28"/>
        <v>167.24960496815442</v>
      </c>
      <c r="O48" s="70">
        <f t="shared" si="29"/>
        <v>6748.8597841355513</v>
      </c>
      <c r="P48" s="70">
        <f t="shared" si="30"/>
        <v>2997.3163212457248</v>
      </c>
      <c r="Q48" s="70">
        <f t="shared" si="31"/>
        <v>5297.8967593263997</v>
      </c>
      <c r="R48" s="73">
        <f t="shared" si="9"/>
        <v>15211.32246967583</v>
      </c>
      <c r="S48" s="73"/>
      <c r="AC48" s="68" t="s">
        <v>831</v>
      </c>
      <c r="AD48" s="71">
        <v>344.97284485951326</v>
      </c>
      <c r="AE48" s="71">
        <v>3633.4465391790427</v>
      </c>
      <c r="AF48" s="71">
        <v>12771.016329348948</v>
      </c>
      <c r="AG48" s="71">
        <v>13643.298270116609</v>
      </c>
      <c r="AH48" s="72">
        <f t="shared" si="11"/>
        <v>30392.733983504113</v>
      </c>
    </row>
    <row r="49" spans="1:34" outlineLevel="1" x14ac:dyDescent="0.2">
      <c r="A49" s="66" t="s">
        <v>355</v>
      </c>
      <c r="B49" s="74">
        <f t="shared" si="4"/>
        <v>491323.27339341585</v>
      </c>
      <c r="C49" s="74">
        <f t="shared" si="14"/>
        <v>241473.70839463282</v>
      </c>
      <c r="D49" s="74">
        <f t="shared" si="15"/>
        <v>280191.70368504</v>
      </c>
      <c r="E49" s="74">
        <f t="shared" si="16"/>
        <v>505741.27643929044</v>
      </c>
      <c r="G49" s="66" t="s">
        <v>355</v>
      </c>
      <c r="H49" s="65">
        <v>2.055600477226692</v>
      </c>
      <c r="I49" s="65">
        <v>5.7291045839965795</v>
      </c>
      <c r="J49" s="65">
        <v>10.457009373550123</v>
      </c>
      <c r="K49" s="65">
        <v>13.74983022466736</v>
      </c>
      <c r="M49" s="66" t="s">
        <v>355</v>
      </c>
      <c r="N49" s="70">
        <f t="shared" si="28"/>
        <v>4183.8044085095007</v>
      </c>
      <c r="O49" s="70">
        <f t="shared" si="29"/>
        <v>23725.5833029809</v>
      </c>
      <c r="P49" s="70">
        <f t="shared" si="30"/>
        <v>37320.910062721618</v>
      </c>
      <c r="Q49" s="70">
        <f t="shared" si="31"/>
        <v>27187.478786533058</v>
      </c>
      <c r="R49" s="73">
        <f t="shared" si="9"/>
        <v>92417.776560745086</v>
      </c>
      <c r="S49" s="73"/>
      <c r="AB49" s="66" t="s">
        <v>562</v>
      </c>
      <c r="AC49" s="68" t="s">
        <v>832</v>
      </c>
      <c r="AD49" s="71">
        <v>3097.3052628991536</v>
      </c>
      <c r="AE49" s="71">
        <v>27756.13135171575</v>
      </c>
      <c r="AF49" s="71">
        <v>45053.059740437348</v>
      </c>
      <c r="AG49" s="71">
        <v>23022.624230632049</v>
      </c>
      <c r="AH49" s="72">
        <f t="shared" si="11"/>
        <v>98929.120585684301</v>
      </c>
    </row>
    <row r="50" spans="1:34" outlineLevel="1" x14ac:dyDescent="0.2">
      <c r="A50" s="66" t="s">
        <v>356</v>
      </c>
      <c r="B50" s="74">
        <f t="shared" si="4"/>
        <v>237952.89939576434</v>
      </c>
      <c r="C50" s="74">
        <f t="shared" si="14"/>
        <v>303549.11745134788</v>
      </c>
      <c r="D50" s="74">
        <f t="shared" si="15"/>
        <v>204019.06553924966</v>
      </c>
      <c r="E50" s="74">
        <f t="shared" si="16"/>
        <v>495108.52047789498</v>
      </c>
      <c r="G50" s="66" t="s">
        <v>356</v>
      </c>
      <c r="H50" s="65">
        <v>0.10704372879031269</v>
      </c>
      <c r="I50" s="65">
        <v>1.7441113351333923</v>
      </c>
      <c r="J50" s="65">
        <v>1.6284764735636004</v>
      </c>
      <c r="K50" s="65">
        <v>1.0019704248907109</v>
      </c>
      <c r="M50" s="66" t="s">
        <v>356</v>
      </c>
      <c r="N50" s="70">
        <f t="shared" si="28"/>
        <v>449.85259293805484</v>
      </c>
      <c r="O50" s="70">
        <f t="shared" si="29"/>
        <v>5745.7302125509696</v>
      </c>
      <c r="P50" s="70">
        <f t="shared" si="30"/>
        <v>7981.9818273322608</v>
      </c>
      <c r="Q50" s="70">
        <f t="shared" si="31"/>
        <v>2023.7390055892718</v>
      </c>
      <c r="R50" s="73">
        <f t="shared" si="9"/>
        <v>16201.303638410558</v>
      </c>
      <c r="S50" s="73"/>
      <c r="AB50" s="66" t="s">
        <v>22</v>
      </c>
      <c r="AC50" s="68" t="s">
        <v>833</v>
      </c>
      <c r="AD50" s="71">
        <v>2466.0833989762459</v>
      </c>
      <c r="AE50" s="71">
        <v>23621.531558000268</v>
      </c>
      <c r="AF50" s="71">
        <v>63803.082860223934</v>
      </c>
      <c r="AG50" s="71">
        <v>47850.185608820117</v>
      </c>
      <c r="AH50" s="72">
        <f t="shared" si="11"/>
        <v>137740.88342602056</v>
      </c>
    </row>
    <row r="51" spans="1:34" outlineLevel="1" x14ac:dyDescent="0.2">
      <c r="A51" s="66" t="s">
        <v>357</v>
      </c>
      <c r="B51" s="74">
        <f t="shared" si="4"/>
        <v>155144.09281701982</v>
      </c>
      <c r="C51" s="74">
        <f t="shared" si="14"/>
        <v>235698.19279003827</v>
      </c>
      <c r="D51" s="74">
        <f t="shared" si="15"/>
        <v>186358.19836757664</v>
      </c>
      <c r="E51" s="74">
        <f t="shared" si="16"/>
        <v>868272.87745922804</v>
      </c>
      <c r="G51" s="66" t="s">
        <v>357</v>
      </c>
      <c r="H51" s="65">
        <v>0.19281320039717564</v>
      </c>
      <c r="I51" s="65">
        <v>3.2435939628179788</v>
      </c>
      <c r="J51" s="65">
        <v>4.8798778914721863</v>
      </c>
      <c r="K51" s="65">
        <v>5.7567058249320171</v>
      </c>
      <c r="M51" s="66" t="s">
        <v>357</v>
      </c>
      <c r="N51" s="70">
        <f t="shared" si="28"/>
        <v>1242.8007853614095</v>
      </c>
      <c r="O51" s="70">
        <f t="shared" si="29"/>
        <v>13761.641209134756</v>
      </c>
      <c r="P51" s="70">
        <f t="shared" si="30"/>
        <v>26185.474715993001</v>
      </c>
      <c r="Q51" s="70">
        <f t="shared" si="31"/>
        <v>6630.0652414451797</v>
      </c>
      <c r="R51" s="73">
        <f t="shared" si="9"/>
        <v>47819.981951934344</v>
      </c>
      <c r="S51" s="73"/>
      <c r="AB51" s="66" t="s">
        <v>23</v>
      </c>
      <c r="AC51" s="68" t="s">
        <v>834</v>
      </c>
      <c r="AD51" s="71">
        <v>4917.4557839242043</v>
      </c>
      <c r="AE51" s="71">
        <v>12032.873089255081</v>
      </c>
      <c r="AF51" s="71">
        <v>90408.785509139605</v>
      </c>
      <c r="AG51" s="71">
        <v>136449.48216354713</v>
      </c>
      <c r="AH51" s="72">
        <f t="shared" si="11"/>
        <v>243808.59654586602</v>
      </c>
    </row>
    <row r="52" spans="1:34" outlineLevel="1" x14ac:dyDescent="0.2">
      <c r="A52" s="66" t="s">
        <v>13</v>
      </c>
      <c r="B52" s="74">
        <f t="shared" si="4"/>
        <v>83092.851956003491</v>
      </c>
      <c r="C52" s="74">
        <f t="shared" si="14"/>
        <v>110929.77565175976</v>
      </c>
      <c r="D52" s="74">
        <f t="shared" si="15"/>
        <v>172974.37815799363</v>
      </c>
      <c r="E52" s="74">
        <f t="shared" si="16"/>
        <v>179029.3842895047</v>
      </c>
      <c r="G52" s="66" t="s">
        <v>13</v>
      </c>
      <c r="H52" s="65">
        <v>1.0752519948262533</v>
      </c>
      <c r="I52" s="65">
        <v>2.8551898993196834</v>
      </c>
      <c r="J52" s="65">
        <v>5.3051429420769498</v>
      </c>
      <c r="K52" s="65">
        <v>2.0685048064951186</v>
      </c>
      <c r="M52" s="66" t="s">
        <v>13</v>
      </c>
      <c r="N52" s="70">
        <f t="shared" si="28"/>
        <v>12940.366945108401</v>
      </c>
      <c r="O52" s="70">
        <f t="shared" si="29"/>
        <v>25738.715169522562</v>
      </c>
      <c r="P52" s="70">
        <f t="shared" si="30"/>
        <v>30670.108478327744</v>
      </c>
      <c r="Q52" s="70">
        <f t="shared" si="31"/>
        <v>11553.996092340811</v>
      </c>
      <c r="R52" s="73">
        <f t="shared" si="9"/>
        <v>80903.186685299515</v>
      </c>
      <c r="S52" s="73"/>
      <c r="AB52" s="66" t="s">
        <v>23</v>
      </c>
      <c r="AC52" s="68" t="s">
        <v>835</v>
      </c>
      <c r="AD52" s="71">
        <v>2044.9304905674246</v>
      </c>
      <c r="AE52" s="71">
        <v>10055.098318370403</v>
      </c>
      <c r="AF52" s="71">
        <v>69495.94434522721</v>
      </c>
      <c r="AG52" s="71">
        <v>60663.760828282553</v>
      </c>
      <c r="AH52" s="72">
        <f t="shared" si="11"/>
        <v>142259.73398244759</v>
      </c>
    </row>
    <row r="53" spans="1:34" outlineLevel="1" x14ac:dyDescent="0.2">
      <c r="A53" s="66" t="s">
        <v>359</v>
      </c>
      <c r="B53" s="74">
        <f t="shared" si="4"/>
        <v>257395.86916991981</v>
      </c>
      <c r="C53" s="74">
        <f t="shared" si="14"/>
        <v>170321.98181206605</v>
      </c>
      <c r="D53" s="74">
        <f t="shared" si="15"/>
        <v>186764.15282426431</v>
      </c>
      <c r="E53" s="74">
        <f t="shared" si="16"/>
        <v>260422.53263982391</v>
      </c>
      <c r="G53" s="66" t="s">
        <v>359</v>
      </c>
      <c r="H53" s="65">
        <v>1.7669294172645134</v>
      </c>
      <c r="I53" s="65">
        <v>4.7538589209837854</v>
      </c>
      <c r="J53" s="65">
        <v>7.088777509439911</v>
      </c>
      <c r="K53" s="65">
        <v>2.6493234066320359</v>
      </c>
      <c r="M53" s="66" t="s">
        <v>359</v>
      </c>
      <c r="N53" s="70">
        <f t="shared" si="28"/>
        <v>6864.6378163049512</v>
      </c>
      <c r="O53" s="70">
        <f t="shared" si="29"/>
        <v>27911.01225107404</v>
      </c>
      <c r="P53" s="70">
        <f t="shared" si="30"/>
        <v>37955.771502415104</v>
      </c>
      <c r="Q53" s="70">
        <f t="shared" si="31"/>
        <v>10173.17272732375</v>
      </c>
      <c r="R53" s="73">
        <f t="shared" si="9"/>
        <v>82904.594297117845</v>
      </c>
      <c r="S53" s="73"/>
      <c r="AB53" s="66" t="s">
        <v>23</v>
      </c>
      <c r="AC53" s="68" t="s">
        <v>836</v>
      </c>
      <c r="AD53" s="71">
        <v>184.27041700910317</v>
      </c>
      <c r="AE53" s="71">
        <v>883.58039014803251</v>
      </c>
      <c r="AF53" s="71">
        <v>3185.458851292015</v>
      </c>
      <c r="AG53" s="71">
        <v>6248.5862636320117</v>
      </c>
      <c r="AH53" s="72">
        <f t="shared" si="11"/>
        <v>10501.895922081163</v>
      </c>
    </row>
    <row r="54" spans="1:34" outlineLevel="1" x14ac:dyDescent="0.2">
      <c r="A54" s="66" t="s">
        <v>360</v>
      </c>
      <c r="B54" s="74">
        <f t="shared" si="4"/>
        <v>170726.04077277682</v>
      </c>
      <c r="C54" s="74">
        <f t="shared" si="14"/>
        <v>439638.92961134302</v>
      </c>
      <c r="D54" s="74">
        <f t="shared" si="15"/>
        <v>398947.87667694519</v>
      </c>
      <c r="E54" s="74">
        <f t="shared" si="16"/>
        <v>356006.74691858835</v>
      </c>
      <c r="G54" s="66" t="s">
        <v>360</v>
      </c>
      <c r="H54" s="65">
        <v>9.7224654256541893E-2</v>
      </c>
      <c r="I54" s="65">
        <v>2.0663456396509647</v>
      </c>
      <c r="J54" s="65">
        <v>4.7509083365408546</v>
      </c>
      <c r="K54" s="65">
        <v>1.999826850710583</v>
      </c>
      <c r="M54" s="66" t="s">
        <v>360</v>
      </c>
      <c r="N54" s="70">
        <f t="shared" si="28"/>
        <v>569.4775900411139</v>
      </c>
      <c r="O54" s="70">
        <f t="shared" si="29"/>
        <v>4700.09705800551</v>
      </c>
      <c r="P54" s="70">
        <f t="shared" si="30"/>
        <v>11908.594115386113</v>
      </c>
      <c r="Q54" s="70">
        <f t="shared" si="31"/>
        <v>5617.3846929027541</v>
      </c>
      <c r="R54" s="73">
        <f t="shared" si="9"/>
        <v>22795.553456335492</v>
      </c>
      <c r="S54" s="73"/>
      <c r="AB54" s="66" t="s">
        <v>367</v>
      </c>
      <c r="AC54" s="68" t="s">
        <v>837</v>
      </c>
      <c r="AD54" s="71">
        <v>1679.1679254857718</v>
      </c>
      <c r="AE54" s="71">
        <v>5709.8722741284955</v>
      </c>
      <c r="AF54" s="71">
        <v>23295.684677669225</v>
      </c>
      <c r="AG54" s="71">
        <v>25426.045372195305</v>
      </c>
      <c r="AH54" s="72">
        <f t="shared" si="11"/>
        <v>56110.770249478795</v>
      </c>
    </row>
    <row r="55" spans="1:34" outlineLevel="1" x14ac:dyDescent="0.2">
      <c r="A55" s="66" t="s">
        <v>361</v>
      </c>
      <c r="B55" s="74">
        <f t="shared" si="4"/>
        <v>208210.64887937909</v>
      </c>
      <c r="C55" s="74">
        <f t="shared" si="14"/>
        <v>285944.61164153181</v>
      </c>
      <c r="D55" s="74">
        <f t="shared" si="15"/>
        <v>202043.71569368913</v>
      </c>
      <c r="E55" s="74">
        <f t="shared" si="16"/>
        <v>402364.21171544661</v>
      </c>
      <c r="G55" s="66" t="s">
        <v>361</v>
      </c>
      <c r="H55" s="65">
        <v>1.7564296724235489</v>
      </c>
      <c r="I55" s="65">
        <v>11.464195066697553</v>
      </c>
      <c r="J55" s="65">
        <v>9.0775974965290001</v>
      </c>
      <c r="K55" s="65">
        <v>8.7406893574036637</v>
      </c>
      <c r="M55" s="66" t="s">
        <v>361</v>
      </c>
      <c r="N55" s="70">
        <f t="shared" si="28"/>
        <v>8435.830164676574</v>
      </c>
      <c r="O55" s="70">
        <f t="shared" si="29"/>
        <v>40092.362646334419</v>
      </c>
      <c r="P55" s="70">
        <f t="shared" si="30"/>
        <v>44928.878215104713</v>
      </c>
      <c r="Q55" s="70">
        <f t="shared" si="31"/>
        <v>21723.32703283539</v>
      </c>
      <c r="R55" s="73">
        <f t="shared" si="9"/>
        <v>115180.3980589511</v>
      </c>
      <c r="S55" s="73"/>
      <c r="AB55" s="66" t="s">
        <v>367</v>
      </c>
      <c r="AC55" s="68" t="s">
        <v>838</v>
      </c>
      <c r="AD55" s="71">
        <v>975.77009588229623</v>
      </c>
      <c r="AE55" s="71">
        <v>9591.8807999585079</v>
      </c>
      <c r="AF55" s="71">
        <v>19238.559553152958</v>
      </c>
      <c r="AG55" s="71">
        <v>4768.0175010116718</v>
      </c>
      <c r="AH55" s="72">
        <f t="shared" si="11"/>
        <v>34574.227950005436</v>
      </c>
    </row>
    <row r="56" spans="1:34" outlineLevel="1" x14ac:dyDescent="0.2">
      <c r="A56" s="66" t="s">
        <v>14</v>
      </c>
      <c r="B56" s="74">
        <f t="shared" si="4"/>
        <v>394238.25598526362</v>
      </c>
      <c r="C56" s="74">
        <f t="shared" si="14"/>
        <v>465540.95617016818</v>
      </c>
      <c r="D56" s="74">
        <f t="shared" si="15"/>
        <v>485047.99163490755</v>
      </c>
      <c r="E56" s="74">
        <f t="shared" si="16"/>
        <v>340660.67605719191</v>
      </c>
      <c r="G56" s="66" t="s">
        <v>14</v>
      </c>
      <c r="H56" s="65">
        <v>1.1948930094951813</v>
      </c>
      <c r="I56" s="65">
        <v>7.0735090572344621</v>
      </c>
      <c r="J56" s="65">
        <v>12.814419398200993</v>
      </c>
      <c r="K56" s="65">
        <v>8.5317387457109337</v>
      </c>
      <c r="M56" s="66" t="s">
        <v>14</v>
      </c>
      <c r="N56" s="70">
        <f t="shared" si="28"/>
        <v>3030.8905626344026</v>
      </c>
      <c r="O56" s="70">
        <f t="shared" si="29"/>
        <v>15194.171347297954</v>
      </c>
      <c r="P56" s="70">
        <f t="shared" si="30"/>
        <v>26418.869099959746</v>
      </c>
      <c r="Q56" s="70">
        <f t="shared" si="31"/>
        <v>25044.683303213373</v>
      </c>
      <c r="R56" s="73">
        <f t="shared" si="9"/>
        <v>69688.614313105471</v>
      </c>
      <c r="S56" s="73"/>
      <c r="AB56" s="66" t="s">
        <v>367</v>
      </c>
      <c r="AC56" s="68" t="s">
        <v>839</v>
      </c>
      <c r="AD56" s="71">
        <v>4582.8679437901983</v>
      </c>
      <c r="AE56" s="71">
        <v>8846.74378178808</v>
      </c>
      <c r="AF56" s="71">
        <v>31343.32864432683</v>
      </c>
      <c r="AG56" s="71">
        <v>80944.256824586526</v>
      </c>
      <c r="AH56" s="72">
        <f t="shared" si="11"/>
        <v>125717.19719449163</v>
      </c>
    </row>
    <row r="57" spans="1:34" outlineLevel="1" x14ac:dyDescent="0.2">
      <c r="A57" s="66" t="s">
        <v>362</v>
      </c>
      <c r="B57" s="74">
        <f t="shared" si="4"/>
        <v>205219.52174519375</v>
      </c>
      <c r="C57" s="74">
        <f t="shared" si="14"/>
        <v>82239.711068264864</v>
      </c>
      <c r="D57" s="74">
        <f t="shared" si="15"/>
        <v>176113.97810800254</v>
      </c>
      <c r="E57" s="74">
        <f t="shared" si="16"/>
        <v>343616.88202430523</v>
      </c>
      <c r="G57" s="66" t="s">
        <v>362</v>
      </c>
      <c r="H57" s="65">
        <v>0.22102571153307604</v>
      </c>
      <c r="I57" s="65">
        <v>0.97048915281766546</v>
      </c>
      <c r="J57" s="65">
        <v>2.9519751530166838</v>
      </c>
      <c r="K57" s="65">
        <v>4.7386506618613309</v>
      </c>
      <c r="M57" s="66" t="s">
        <v>362</v>
      </c>
      <c r="N57" s="70">
        <f t="shared" si="28"/>
        <v>1077.02088794217</v>
      </c>
      <c r="O57" s="70">
        <f t="shared" si="29"/>
        <v>11800.736410808762</v>
      </c>
      <c r="P57" s="70">
        <f t="shared" si="30"/>
        <v>16761.731151211483</v>
      </c>
      <c r="Q57" s="70">
        <f t="shared" si="31"/>
        <v>13790.505966834742</v>
      </c>
      <c r="R57" s="73">
        <f t="shared" si="9"/>
        <v>43429.994416797155</v>
      </c>
      <c r="S57" s="73"/>
      <c r="AB57" s="66" t="s">
        <v>367</v>
      </c>
      <c r="AC57" s="68" t="s">
        <v>840</v>
      </c>
      <c r="AD57" s="71">
        <v>2774.4590853398386</v>
      </c>
      <c r="AE57" s="71">
        <v>2287.3182726617852</v>
      </c>
      <c r="AF57" s="71">
        <v>4805.1957890568874</v>
      </c>
      <c r="AG57" s="71">
        <v>17711.857957560813</v>
      </c>
      <c r="AH57" s="72">
        <f t="shared" si="11"/>
        <v>27578.831104619323</v>
      </c>
    </row>
    <row r="58" spans="1:34" x14ac:dyDescent="0.2">
      <c r="A58" s="66" t="s">
        <v>363</v>
      </c>
      <c r="B58" s="74">
        <f t="shared" si="4"/>
        <v>2599.7048358007814</v>
      </c>
      <c r="C58" s="74">
        <f t="shared" si="14"/>
        <v>22046.045543033677</v>
      </c>
      <c r="D58" s="74">
        <f t="shared" si="15"/>
        <v>374303.44409075688</v>
      </c>
      <c r="E58" s="74">
        <f t="shared" si="16"/>
        <v>321946.69668218738</v>
      </c>
      <c r="G58" s="66" t="s">
        <v>363</v>
      </c>
      <c r="H58" s="65">
        <v>3.3496090003044786E-3</v>
      </c>
      <c r="I58" s="65">
        <v>8.2114453584211045E-2</v>
      </c>
      <c r="J58" s="65">
        <v>4.0029514828243649</v>
      </c>
      <c r="K58" s="65">
        <v>1.8169465085093899</v>
      </c>
      <c r="M58" s="66" t="s">
        <v>363</v>
      </c>
      <c r="N58" s="70">
        <f t="shared" si="28"/>
        <v>1288.4574256956776</v>
      </c>
      <c r="O58" s="70">
        <f t="shared" si="29"/>
        <v>3724.6794861202839</v>
      </c>
      <c r="P58" s="70">
        <f t="shared" si="30"/>
        <v>10694.401951198115</v>
      </c>
      <c r="Q58" s="70">
        <f t="shared" si="31"/>
        <v>5643.6252560870507</v>
      </c>
      <c r="R58" s="73">
        <f t="shared" si="9"/>
        <v>21351.164119101129</v>
      </c>
      <c r="S58" s="73"/>
      <c r="AB58" s="66" t="s">
        <v>367</v>
      </c>
      <c r="AC58" s="68" t="s">
        <v>841</v>
      </c>
      <c r="AD58" s="71">
        <v>74344.009981678129</v>
      </c>
      <c r="AE58" s="71">
        <v>448450.46235395723</v>
      </c>
      <c r="AF58" s="71">
        <v>594014.94308751565</v>
      </c>
      <c r="AG58" s="71">
        <v>370307.89872067788</v>
      </c>
      <c r="AH58" s="72">
        <f t="shared" si="11"/>
        <v>1487117.314143829</v>
      </c>
    </row>
    <row r="59" spans="1:34" x14ac:dyDescent="0.2">
      <c r="A59" s="66" t="s">
        <v>15</v>
      </c>
      <c r="B59" s="74">
        <f t="shared" si="4"/>
        <v>424921.66936938238</v>
      </c>
      <c r="C59" s="74">
        <f t="shared" si="14"/>
        <v>411745.89407144097</v>
      </c>
      <c r="D59" s="74">
        <f t="shared" si="15"/>
        <v>282624.44324825326</v>
      </c>
      <c r="E59" s="74">
        <f t="shared" si="16"/>
        <v>574060.30806028086</v>
      </c>
      <c r="G59" s="66" t="s">
        <v>15</v>
      </c>
      <c r="H59" s="65">
        <v>0.83515943770837975</v>
      </c>
      <c r="I59" s="65">
        <v>6.6002482592058778</v>
      </c>
      <c r="J59" s="65">
        <v>11.446244334138285</v>
      </c>
      <c r="K59" s="65">
        <v>13.802478643437059</v>
      </c>
      <c r="M59" s="66" t="s">
        <v>15</v>
      </c>
      <c r="N59" s="70">
        <f t="shared" si="28"/>
        <v>1965.4432755755265</v>
      </c>
      <c r="O59" s="70">
        <f t="shared" si="29"/>
        <v>16029.906683321255</v>
      </c>
      <c r="P59" s="70">
        <f t="shared" si="30"/>
        <v>40499.838593522029</v>
      </c>
      <c r="Q59" s="70">
        <f t="shared" si="31"/>
        <v>24043.603868163082</v>
      </c>
      <c r="R59" s="73">
        <f t="shared" si="9"/>
        <v>82538.792420581885</v>
      </c>
      <c r="S59" s="73"/>
      <c r="AB59" s="66" t="s">
        <v>24</v>
      </c>
      <c r="AC59" s="68" t="s">
        <v>842</v>
      </c>
      <c r="AD59" s="71">
        <v>26543.977797099531</v>
      </c>
      <c r="AE59" s="71">
        <v>88475.171747985165</v>
      </c>
      <c r="AF59" s="71">
        <v>342491.50160294102</v>
      </c>
      <c r="AG59" s="71">
        <v>365717.47250096122</v>
      </c>
      <c r="AH59" s="72">
        <f t="shared" si="11"/>
        <v>823228.12364898692</v>
      </c>
    </row>
    <row r="60" spans="1:34" x14ac:dyDescent="0.2">
      <c r="A60" s="66" t="s">
        <v>364</v>
      </c>
      <c r="B60" s="74">
        <f t="shared" si="4"/>
        <v>207749.60020744405</v>
      </c>
      <c r="C60" s="74">
        <f t="shared" si="14"/>
        <v>333833.25092764088</v>
      </c>
      <c r="D60" s="74">
        <f t="shared" si="15"/>
        <v>582331.56067326583</v>
      </c>
      <c r="E60" s="74">
        <f t="shared" si="16"/>
        <v>233853.9731352457</v>
      </c>
      <c r="G60" s="66" t="s">
        <v>364</v>
      </c>
      <c r="H60" s="65">
        <v>0.11629722844872266</v>
      </c>
      <c r="I60" s="65">
        <v>1.2864852166005976</v>
      </c>
      <c r="J60" s="65">
        <v>4.0514350365395755</v>
      </c>
      <c r="K60" s="65">
        <v>0.92648485477882436</v>
      </c>
      <c r="M60" s="66" t="s">
        <v>364</v>
      </c>
      <c r="N60" s="70">
        <f t="shared" si="28"/>
        <v>559.79519735583835</v>
      </c>
      <c r="O60" s="70">
        <f t="shared" si="29"/>
        <v>3853.6760883637871</v>
      </c>
      <c r="P60" s="70">
        <f t="shared" si="30"/>
        <v>6957.2650877027627</v>
      </c>
      <c r="Q60" s="70">
        <f t="shared" si="31"/>
        <v>3961.8093392110409</v>
      </c>
      <c r="R60" s="73">
        <f t="shared" si="9"/>
        <v>15332.545712633428</v>
      </c>
      <c r="S60" s="73"/>
      <c r="AB60" s="66" t="s">
        <v>368</v>
      </c>
      <c r="AC60" s="68" t="s">
        <v>843</v>
      </c>
      <c r="AD60" s="71">
        <v>51641.911504501695</v>
      </c>
      <c r="AE60" s="71">
        <v>82410.817473124989</v>
      </c>
      <c r="AF60" s="71">
        <v>116386.22914089818</v>
      </c>
      <c r="AG60" s="71">
        <v>619343.07661469781</v>
      </c>
      <c r="AH60" s="72">
        <f t="shared" si="11"/>
        <v>869782.03473322268</v>
      </c>
    </row>
    <row r="61" spans="1:34" x14ac:dyDescent="0.2">
      <c r="A61" s="66" t="s">
        <v>365</v>
      </c>
      <c r="B61" s="74">
        <f t="shared" si="4"/>
        <v>173910.1161722354</v>
      </c>
      <c r="C61" s="74">
        <f t="shared" si="14"/>
        <v>151470.09570860976</v>
      </c>
      <c r="D61" s="74">
        <f t="shared" si="15"/>
        <v>204985.13584359639</v>
      </c>
      <c r="E61" s="74">
        <f t="shared" si="16"/>
        <v>158576.11694319063</v>
      </c>
      <c r="G61" s="66" t="s">
        <v>365</v>
      </c>
      <c r="H61" s="65">
        <v>0.59221751098396802</v>
      </c>
      <c r="I61" s="65">
        <v>2.434381541117058</v>
      </c>
      <c r="J61" s="65">
        <v>1.3291821494145133</v>
      </c>
      <c r="K61" s="65">
        <v>0.46215231810944984</v>
      </c>
      <c r="M61" s="66" t="s">
        <v>365</v>
      </c>
      <c r="N61" s="70">
        <f t="shared" si="28"/>
        <v>3405.3080063350276</v>
      </c>
      <c r="O61" s="70">
        <f t="shared" si="29"/>
        <v>16071.697385074567</v>
      </c>
      <c r="P61" s="70">
        <f t="shared" si="30"/>
        <v>6484.2855260914093</v>
      </c>
      <c r="Q61" s="70">
        <f t="shared" si="31"/>
        <v>2914.3879104759162</v>
      </c>
      <c r="R61" s="73">
        <f t="shared" si="9"/>
        <v>28875.678827976924</v>
      </c>
      <c r="S61" s="73"/>
      <c r="AB61" s="66" t="s">
        <v>368</v>
      </c>
      <c r="AC61" s="68" t="s">
        <v>844</v>
      </c>
      <c r="AD61" s="71">
        <v>44735.845699256955</v>
      </c>
      <c r="AE61" s="71">
        <v>126109.42788722737</v>
      </c>
      <c r="AF61" s="71">
        <v>274773.70160099183</v>
      </c>
      <c r="AG61" s="71">
        <v>382858.18652800343</v>
      </c>
      <c r="AH61" s="72">
        <f t="shared" si="11"/>
        <v>828477.16171547957</v>
      </c>
    </row>
    <row r="62" spans="1:34" x14ac:dyDescent="0.2">
      <c r="A62" s="66" t="s">
        <v>16</v>
      </c>
      <c r="B62" s="74">
        <f t="shared" si="4"/>
        <v>130229.31067672514</v>
      </c>
      <c r="C62" s="74">
        <f t="shared" si="14"/>
        <v>223826.46587651572</v>
      </c>
      <c r="D62" s="74">
        <f t="shared" si="15"/>
        <v>152509.63049189735</v>
      </c>
      <c r="E62" s="74">
        <f t="shared" si="16"/>
        <v>239321.04131972772</v>
      </c>
      <c r="G62" s="66" t="s">
        <v>16</v>
      </c>
      <c r="H62" s="65">
        <v>0.35178557506933056</v>
      </c>
      <c r="I62" s="65">
        <v>3.6623286353086049</v>
      </c>
      <c r="J62" s="65">
        <v>1.4187539423556037</v>
      </c>
      <c r="K62" s="65">
        <v>1.0241330177892034</v>
      </c>
      <c r="M62" s="66" t="s">
        <v>16</v>
      </c>
      <c r="N62" s="70">
        <f t="shared" si="28"/>
        <v>2701.2780244424839</v>
      </c>
      <c r="O62" s="70">
        <f t="shared" si="29"/>
        <v>16362.357422598534</v>
      </c>
      <c r="P62" s="70">
        <f t="shared" si="30"/>
        <v>9302.7170663231027</v>
      </c>
      <c r="Q62" s="70">
        <f t="shared" si="31"/>
        <v>4279.3271002902911</v>
      </c>
      <c r="R62" s="73">
        <f t="shared" si="9"/>
        <v>32645.679613654414</v>
      </c>
      <c r="S62" s="73"/>
      <c r="AB62" s="66" t="s">
        <v>368</v>
      </c>
      <c r="AC62" s="68" t="s">
        <v>845</v>
      </c>
      <c r="AD62" s="71">
        <v>67452.348027500804</v>
      </c>
      <c r="AE62" s="71">
        <v>156204.17029795054</v>
      </c>
      <c r="AF62" s="71">
        <v>80422.378436074971</v>
      </c>
      <c r="AG62" s="71">
        <v>7493.1417328957004</v>
      </c>
      <c r="AH62" s="72">
        <f t="shared" si="11"/>
        <v>311572.03849442204</v>
      </c>
    </row>
    <row r="63" spans="1:34" x14ac:dyDescent="0.2">
      <c r="A63" s="66" t="s">
        <v>17</v>
      </c>
      <c r="B63" s="74">
        <f t="shared" si="4"/>
        <v>1123646.1078695462</v>
      </c>
      <c r="C63" s="74">
        <f t="shared" si="14"/>
        <v>282750.93849553599</v>
      </c>
      <c r="D63" s="74">
        <f t="shared" si="15"/>
        <v>208964.08458084476</v>
      </c>
      <c r="E63" s="74">
        <f t="shared" si="16"/>
        <v>460631.19922763517</v>
      </c>
      <c r="G63" s="66" t="s">
        <v>17</v>
      </c>
      <c r="H63" s="65">
        <v>6.6080047264795096</v>
      </c>
      <c r="I63" s="65">
        <v>2.6018956137114082</v>
      </c>
      <c r="J63" s="65">
        <v>6.725622113754147</v>
      </c>
      <c r="K63" s="65">
        <v>26.100765601717256</v>
      </c>
      <c r="M63" s="66" t="s">
        <v>17</v>
      </c>
      <c r="N63" s="70">
        <f t="shared" si="28"/>
        <v>5880.8593561618864</v>
      </c>
      <c r="O63" s="70">
        <f t="shared" si="29"/>
        <v>9202.0759596965454</v>
      </c>
      <c r="P63" s="70">
        <f t="shared" si="30"/>
        <v>32185.541009331268</v>
      </c>
      <c r="Q63" s="70">
        <f t="shared" si="31"/>
        <v>56663.043331588909</v>
      </c>
      <c r="R63" s="73">
        <f t="shared" si="9"/>
        <v>103931.5196567786</v>
      </c>
      <c r="S63" s="73"/>
      <c r="AB63" s="66" t="s">
        <v>368</v>
      </c>
      <c r="AC63" s="68" t="s">
        <v>846</v>
      </c>
      <c r="AD63" s="71">
        <v>3010.4496249131294</v>
      </c>
      <c r="AE63" s="71">
        <v>2702.2322026808397</v>
      </c>
      <c r="AF63" s="71">
        <v>11434.093069657865</v>
      </c>
      <c r="AG63" s="71">
        <v>24085.64380261326</v>
      </c>
      <c r="AH63" s="72">
        <f t="shared" si="11"/>
        <v>41232.418699865098</v>
      </c>
    </row>
    <row r="64" spans="1:34" x14ac:dyDescent="0.2">
      <c r="A64" s="66" t="s">
        <v>18</v>
      </c>
      <c r="B64" s="74">
        <f t="shared" si="4"/>
        <v>136074.34858188909</v>
      </c>
      <c r="C64" s="74">
        <f t="shared" si="14"/>
        <v>269707.24815356283</v>
      </c>
      <c r="D64" s="74">
        <f t="shared" si="15"/>
        <v>165788.79702128112</v>
      </c>
      <c r="E64" s="74">
        <f t="shared" si="16"/>
        <v>494867.08004968369</v>
      </c>
      <c r="G64" s="66" t="s">
        <v>18</v>
      </c>
      <c r="H64" s="65">
        <v>0.43790985401574073</v>
      </c>
      <c r="I64" s="65">
        <v>2.6267560134847048</v>
      </c>
      <c r="J64" s="65">
        <v>2.326507298347797</v>
      </c>
      <c r="K64" s="65">
        <v>5.9468694998924132</v>
      </c>
      <c r="M64" s="66" t="s">
        <v>18</v>
      </c>
      <c r="N64" s="70">
        <f t="shared" si="28"/>
        <v>3218.1660877267259</v>
      </c>
      <c r="O64" s="70">
        <f t="shared" si="29"/>
        <v>9739.2859534465042</v>
      </c>
      <c r="P64" s="70">
        <f t="shared" si="30"/>
        <v>14032.958439581173</v>
      </c>
      <c r="Q64" s="70">
        <f t="shared" si="31"/>
        <v>12017.104672421045</v>
      </c>
      <c r="R64" s="73">
        <f t="shared" si="9"/>
        <v>39007.515153175445</v>
      </c>
      <c r="S64" s="73"/>
      <c r="AB64" s="66" t="s">
        <v>368</v>
      </c>
      <c r="AC64" s="68" t="s">
        <v>847</v>
      </c>
      <c r="AD64" s="71">
        <v>7220.5199863636999</v>
      </c>
      <c r="AE64" s="71">
        <v>23198.773697760415</v>
      </c>
      <c r="AF64" s="71">
        <v>54663.956426394565</v>
      </c>
      <c r="AG64" s="71">
        <v>57910.236944310687</v>
      </c>
      <c r="AH64" s="72">
        <f t="shared" si="11"/>
        <v>142993.48705482937</v>
      </c>
    </row>
    <row r="65" spans="1:34" x14ac:dyDescent="0.2">
      <c r="A65" s="66" t="s">
        <v>19</v>
      </c>
      <c r="B65" s="74">
        <f t="shared" si="4"/>
        <v>73203.855625793003</v>
      </c>
      <c r="C65" s="74">
        <f t="shared" si="14"/>
        <v>68294.478869803614</v>
      </c>
      <c r="D65" s="74">
        <f t="shared" si="15"/>
        <v>89376.355734606725</v>
      </c>
      <c r="E65" s="74">
        <f t="shared" si="16"/>
        <v>173633.98580024767</v>
      </c>
      <c r="G65" s="66" t="s">
        <v>19</v>
      </c>
      <c r="H65" s="65">
        <v>6.9251440682127416</v>
      </c>
      <c r="I65" s="65">
        <v>19.740503841427003</v>
      </c>
      <c r="J65" s="65">
        <v>21.526174446911938</v>
      </c>
      <c r="K65" s="65">
        <v>23.814307113186324</v>
      </c>
      <c r="M65" s="66" t="s">
        <v>19</v>
      </c>
      <c r="N65" s="70">
        <f t="shared" si="28"/>
        <v>94600.810421967763</v>
      </c>
      <c r="O65" s="70">
        <f t="shared" si="29"/>
        <v>289049.77632321109</v>
      </c>
      <c r="P65" s="70">
        <f t="shared" si="30"/>
        <v>240848.6480566689</v>
      </c>
      <c r="Q65" s="70">
        <f t="shared" si="31"/>
        <v>137152.33802547632</v>
      </c>
      <c r="R65" s="73">
        <f t="shared" si="9"/>
        <v>761651.57282732404</v>
      </c>
      <c r="S65" s="73"/>
      <c r="AB65" s="66" t="s">
        <v>368</v>
      </c>
      <c r="AC65" s="68" t="s">
        <v>848</v>
      </c>
      <c r="AD65" s="71">
        <v>3931.5927033491898</v>
      </c>
      <c r="AE65" s="71">
        <v>25958.272993660295</v>
      </c>
      <c r="AF65" s="71">
        <v>26258.669095214627</v>
      </c>
      <c r="AG65" s="71">
        <v>24257.369921323188</v>
      </c>
      <c r="AH65" s="72">
        <f t="shared" si="11"/>
        <v>80405.904713547294</v>
      </c>
    </row>
    <row r="66" spans="1:34" x14ac:dyDescent="0.2">
      <c r="A66" s="66" t="s">
        <v>20</v>
      </c>
      <c r="B66" s="74">
        <f t="shared" si="4"/>
        <v>118187.8769651809</v>
      </c>
      <c r="C66" s="74">
        <f t="shared" si="14"/>
        <v>95563.582504751117</v>
      </c>
      <c r="D66" s="74">
        <f t="shared" si="15"/>
        <v>98494.173406828326</v>
      </c>
      <c r="E66" s="74">
        <f t="shared" si="16"/>
        <v>536179.29068066098</v>
      </c>
      <c r="G66" s="66" t="s">
        <v>20</v>
      </c>
      <c r="H66" s="65">
        <v>5.8902404139500391</v>
      </c>
      <c r="I66" s="65">
        <v>41.980635476449976</v>
      </c>
      <c r="J66" s="65">
        <v>85.525269454511502</v>
      </c>
      <c r="K66" s="65">
        <v>120.23447912311539</v>
      </c>
      <c r="M66" s="66" t="s">
        <v>20</v>
      </c>
      <c r="N66" s="70">
        <f t="shared" si="28"/>
        <v>49837.940787153246</v>
      </c>
      <c r="O66" s="70">
        <f t="shared" si="29"/>
        <v>439295.32962373854</v>
      </c>
      <c r="P66" s="70">
        <f t="shared" si="30"/>
        <v>868328.21167249139</v>
      </c>
      <c r="Q66" s="70">
        <f t="shared" si="31"/>
        <v>224243.04931748088</v>
      </c>
      <c r="R66" s="73">
        <f t="shared" si="9"/>
        <v>1581704.531400864</v>
      </c>
      <c r="S66" s="73"/>
      <c r="AB66" s="66" t="s">
        <v>368</v>
      </c>
      <c r="AC66" s="68" t="s">
        <v>849</v>
      </c>
      <c r="AD66" s="71">
        <v>1086962.6298780097</v>
      </c>
      <c r="AE66" s="71">
        <v>2509089.8942108075</v>
      </c>
      <c r="AF66" s="71">
        <v>1259514.6981956277</v>
      </c>
      <c r="AG66" s="71">
        <v>337154.88072051812</v>
      </c>
      <c r="AH66" s="72">
        <f t="shared" si="11"/>
        <v>5192722.1030049631</v>
      </c>
    </row>
    <row r="67" spans="1:34" x14ac:dyDescent="0.2">
      <c r="A67" s="66" t="s">
        <v>366</v>
      </c>
      <c r="B67" s="74">
        <f t="shared" si="4"/>
        <v>81034.765054449817</v>
      </c>
      <c r="C67" s="74">
        <f t="shared" si="14"/>
        <v>34995.089028556918</v>
      </c>
      <c r="D67" s="74">
        <f t="shared" si="15"/>
        <v>36411.290784731587</v>
      </c>
      <c r="E67" s="74">
        <f t="shared" si="16"/>
        <v>69273.552510617577</v>
      </c>
      <c r="G67" s="66" t="s">
        <v>366</v>
      </c>
      <c r="H67" s="65">
        <v>1.6744592723923026</v>
      </c>
      <c r="I67" s="65">
        <v>4.3117820376125779</v>
      </c>
      <c r="J67" s="65">
        <v>7.2723934590272039</v>
      </c>
      <c r="K67" s="65">
        <v>4.1006011920519985</v>
      </c>
      <c r="M67" s="66" t="s">
        <v>366</v>
      </c>
      <c r="N67" s="70">
        <f t="shared" si="28"/>
        <v>20663.467972877821</v>
      </c>
      <c r="O67" s="70">
        <f t="shared" si="29"/>
        <v>123211.06067465781</v>
      </c>
      <c r="P67" s="70">
        <f t="shared" si="30"/>
        <v>199729.07585239329</v>
      </c>
      <c r="Q67" s="70">
        <f t="shared" si="31"/>
        <v>59194.325156393541</v>
      </c>
      <c r="R67" s="73">
        <f t="shared" si="9"/>
        <v>402797.92965632241</v>
      </c>
      <c r="S67" s="73"/>
      <c r="AC67" s="68" t="s">
        <v>63</v>
      </c>
      <c r="AD67" s="72">
        <f>SUM(AD5:AD66)</f>
        <v>1881196.8496146984</v>
      </c>
      <c r="AE67" s="72">
        <f t="shared" ref="AE67:AG67" si="34">SUM(AE5:AE66)</f>
        <v>5415947.8154472988</v>
      </c>
      <c r="AF67" s="72">
        <f t="shared" si="34"/>
        <v>5469794.1152835563</v>
      </c>
      <c r="AG67" s="72">
        <f t="shared" si="34"/>
        <v>3582915.9757528901</v>
      </c>
      <c r="AH67" s="72">
        <f t="shared" si="11"/>
        <v>16349854.756098444</v>
      </c>
    </row>
    <row r="68" spans="1:34" x14ac:dyDescent="0.2">
      <c r="A68" s="66" t="s">
        <v>703</v>
      </c>
      <c r="B68" s="74">
        <f t="shared" si="4"/>
        <v>398965.37900340441</v>
      </c>
      <c r="C68" s="74">
        <f t="shared" si="14"/>
        <v>155377.50777553377</v>
      </c>
      <c r="D68" s="74">
        <f t="shared" si="15"/>
        <v>171406.7850119145</v>
      </c>
      <c r="E68" s="74">
        <f t="shared" si="16"/>
        <v>453621.02953000384</v>
      </c>
      <c r="G68" s="66" t="s">
        <v>703</v>
      </c>
      <c r="H68" s="65">
        <v>2.1562773982486227</v>
      </c>
      <c r="I68" s="65">
        <v>3.3174405905049564</v>
      </c>
      <c r="J68" s="65">
        <v>5.6842766386449775</v>
      </c>
      <c r="K68" s="65">
        <v>6.7356036181341761</v>
      </c>
      <c r="M68" s="66" t="s">
        <v>703</v>
      </c>
      <c r="N68" s="70">
        <f t="shared" ref="N68:Q69" si="35">AD$46*(U68/U$70)</f>
        <v>5404.6729659473112</v>
      </c>
      <c r="O68" s="70">
        <f t="shared" si="35"/>
        <v>21350.841817449531</v>
      </c>
      <c r="P68" s="70">
        <f t="shared" si="35"/>
        <v>33162.494928365079</v>
      </c>
      <c r="Q68" s="70">
        <f t="shared" si="35"/>
        <v>14848.525927276622</v>
      </c>
      <c r="R68" s="73">
        <f t="shared" si="9"/>
        <v>74766.535639038542</v>
      </c>
      <c r="S68" s="73"/>
      <c r="T68" s="66" t="s">
        <v>703</v>
      </c>
      <c r="U68" s="66">
        <v>2.1562773982486227</v>
      </c>
      <c r="V68" s="66">
        <v>3.3174405905049564</v>
      </c>
      <c r="W68" s="66">
        <v>5.6842766386449775</v>
      </c>
      <c r="X68" s="66">
        <v>6.7356036181341761</v>
      </c>
    </row>
    <row r="69" spans="1:34" x14ac:dyDescent="0.2">
      <c r="A69" s="66" t="s">
        <v>704</v>
      </c>
      <c r="B69" s="74">
        <f t="shared" ref="B69:B78" si="36">H69*1000000000/N69</f>
        <v>398965.37900340441</v>
      </c>
      <c r="C69" s="74">
        <f t="shared" si="14"/>
        <v>155377.50777553377</v>
      </c>
      <c r="D69" s="74">
        <f t="shared" si="15"/>
        <v>171406.78501191447</v>
      </c>
      <c r="E69" s="74">
        <f t="shared" si="16"/>
        <v>453621.02953000384</v>
      </c>
      <c r="G69" s="66" t="s">
        <v>704</v>
      </c>
      <c r="H69" s="65">
        <v>7.9257692274744596</v>
      </c>
      <c r="I69" s="65">
        <v>12.816900983142613</v>
      </c>
      <c r="J69" s="65">
        <v>21.902728032380935</v>
      </c>
      <c r="K69" s="65">
        <v>27.173613737945224</v>
      </c>
      <c r="M69" s="66" t="s">
        <v>704</v>
      </c>
      <c r="N69" s="70">
        <f t="shared" si="35"/>
        <v>19865.807021332617</v>
      </c>
      <c r="O69" s="70">
        <f t="shared" si="35"/>
        <v>82488.77953209648</v>
      </c>
      <c r="P69" s="70">
        <f t="shared" si="35"/>
        <v>127782.15302771403</v>
      </c>
      <c r="Q69" s="70">
        <f t="shared" si="35"/>
        <v>59903.778636761548</v>
      </c>
      <c r="R69" s="73">
        <f t="shared" si="9"/>
        <v>290040.51821790467</v>
      </c>
      <c r="S69" s="73"/>
      <c r="T69" s="66" t="s">
        <v>704</v>
      </c>
      <c r="U69" s="66">
        <v>7.9257692274744596</v>
      </c>
      <c r="V69" s="66">
        <v>12.816900983142613</v>
      </c>
      <c r="W69" s="66">
        <v>21.902728032380935</v>
      </c>
      <c r="X69" s="66">
        <v>27.173613737945224</v>
      </c>
    </row>
    <row r="70" spans="1:34" x14ac:dyDescent="0.2">
      <c r="A70" s="66" t="s">
        <v>744</v>
      </c>
      <c r="B70" s="74">
        <f t="shared" si="36"/>
        <v>106141.42031342896</v>
      </c>
      <c r="C70" s="74">
        <f t="shared" si="14"/>
        <v>356247.89136136096</v>
      </c>
      <c r="D70" s="74">
        <f t="shared" si="15"/>
        <v>105546.48740715977</v>
      </c>
      <c r="E70" s="74">
        <f t="shared" si="16"/>
        <v>192263.76367262192</v>
      </c>
      <c r="G70" s="66" t="s">
        <v>744</v>
      </c>
      <c r="H70" s="65">
        <v>3.7865158608740283E-2</v>
      </c>
      <c r="I70" s="65">
        <v>0.97455004472271689</v>
      </c>
      <c r="J70" s="65">
        <v>0.80396664791669148</v>
      </c>
      <c r="K70" s="65">
        <v>1.3652961382889686</v>
      </c>
      <c r="M70" s="66" t="s">
        <v>744</v>
      </c>
      <c r="N70" s="70">
        <f>SUM(AD$47:AD$48)*(U71/U$73)</f>
        <v>356.74252800581382</v>
      </c>
      <c r="O70" s="70">
        <f t="shared" ref="O70:Q71" si="37">SUM(AE$47:AE$48)*(V71/V$73)</f>
        <v>2735.5952648549983</v>
      </c>
      <c r="P70" s="70">
        <f t="shared" si="37"/>
        <v>7617.1805208001088</v>
      </c>
      <c r="Q70" s="70">
        <f t="shared" si="37"/>
        <v>7101.1620297506161</v>
      </c>
      <c r="R70" s="73">
        <f t="shared" ref="R70:R78" si="38">SUM(N70:Q70)</f>
        <v>17810.680343411535</v>
      </c>
      <c r="S70" s="73"/>
      <c r="U70" s="66">
        <f>SUM(U68:U69)</f>
        <v>10.082046625723082</v>
      </c>
      <c r="V70" s="66">
        <f t="shared" ref="V70:X70" si="39">SUM(V68:V69)</f>
        <v>16.134341573647568</v>
      </c>
      <c r="W70" s="66">
        <f t="shared" si="39"/>
        <v>27.587004671025912</v>
      </c>
      <c r="X70" s="66">
        <f t="shared" si="39"/>
        <v>33.909217356079402</v>
      </c>
    </row>
    <row r="71" spans="1:34" x14ac:dyDescent="0.2">
      <c r="A71" s="66" t="s">
        <v>745</v>
      </c>
      <c r="B71" s="74">
        <f t="shared" si="36"/>
        <v>106141.42031342894</v>
      </c>
      <c r="C71" s="74">
        <f t="shared" si="14"/>
        <v>356247.89136136085</v>
      </c>
      <c r="D71" s="74">
        <f t="shared" si="15"/>
        <v>105546.48740715979</v>
      </c>
      <c r="E71" s="74">
        <f t="shared" si="16"/>
        <v>192263.76367262189</v>
      </c>
      <c r="G71" s="66" t="s">
        <v>745</v>
      </c>
      <c r="H71" s="65">
        <v>3.4884294337126372E-2</v>
      </c>
      <c r="I71" s="65">
        <v>0.89783040281573312</v>
      </c>
      <c r="J71" s="65">
        <v>0.74067586704060429</v>
      </c>
      <c r="K71" s="65">
        <v>1.2578157360318225</v>
      </c>
      <c r="M71" s="66" t="s">
        <v>745</v>
      </c>
      <c r="N71" s="70">
        <f>SUM(AD$47:AD$48)*(U72/U$73)</f>
        <v>328.65863518799017</v>
      </c>
      <c r="O71" s="70">
        <f t="shared" si="37"/>
        <v>2520.2406093823492</v>
      </c>
      <c r="P71" s="70">
        <f t="shared" si="37"/>
        <v>7017.5321342845582</v>
      </c>
      <c r="Q71" s="70">
        <f t="shared" si="37"/>
        <v>6542.1362403659932</v>
      </c>
      <c r="R71" s="73">
        <f t="shared" si="38"/>
        <v>16408.567619220892</v>
      </c>
      <c r="S71" s="73"/>
      <c r="T71" s="66" t="s">
        <v>744</v>
      </c>
      <c r="U71" s="66">
        <v>3.7865158608740283E-2</v>
      </c>
      <c r="V71" s="66">
        <v>0.97455004472271689</v>
      </c>
      <c r="W71" s="66">
        <v>0.80396664791669148</v>
      </c>
      <c r="X71" s="66">
        <v>1.3652961382889686</v>
      </c>
    </row>
    <row r="72" spans="1:34" x14ac:dyDescent="0.2">
      <c r="A72" s="75" t="s">
        <v>717</v>
      </c>
      <c r="B72" s="76">
        <f>B68</f>
        <v>398965.37900340441</v>
      </c>
      <c r="C72" s="76">
        <f t="shared" ref="C72:E72" si="40">C68</f>
        <v>155377.50777553377</v>
      </c>
      <c r="D72" s="76">
        <f t="shared" si="40"/>
        <v>171406.7850119145</v>
      </c>
      <c r="E72" s="76">
        <f t="shared" si="40"/>
        <v>453621.02953000384</v>
      </c>
      <c r="G72" s="66" t="s">
        <v>717</v>
      </c>
      <c r="H72" s="65">
        <v>1E-10</v>
      </c>
      <c r="I72" s="65">
        <v>1E-10</v>
      </c>
      <c r="J72" s="65">
        <v>1E-10</v>
      </c>
      <c r="K72" s="65">
        <v>1E-10</v>
      </c>
      <c r="M72" s="66" t="s">
        <v>717</v>
      </c>
      <c r="N72" s="70">
        <f t="shared" ref="N72:Q78" si="41">SUMIF($AB$5:$AB$66,$M72,AD$5:AD$66)</f>
        <v>0</v>
      </c>
      <c r="O72" s="70">
        <f t="shared" si="41"/>
        <v>0</v>
      </c>
      <c r="P72" s="70">
        <f t="shared" si="41"/>
        <v>0</v>
      </c>
      <c r="Q72" s="70">
        <f t="shared" si="41"/>
        <v>0</v>
      </c>
      <c r="R72" s="73">
        <f t="shared" si="38"/>
        <v>0</v>
      </c>
      <c r="S72" s="73"/>
      <c r="T72" s="66" t="s">
        <v>745</v>
      </c>
      <c r="U72" s="66">
        <v>3.4884294337126372E-2</v>
      </c>
      <c r="V72" s="66">
        <v>0.89783040281573312</v>
      </c>
      <c r="W72" s="66">
        <v>0.74067586704060429</v>
      </c>
      <c r="X72" s="66">
        <v>1.2578157360318225</v>
      </c>
    </row>
    <row r="73" spans="1:34" x14ac:dyDescent="0.2">
      <c r="A73" s="66" t="s">
        <v>562</v>
      </c>
      <c r="B73" s="74">
        <f t="shared" si="36"/>
        <v>170580.84286101913</v>
      </c>
      <c r="C73" s="74">
        <f t="shared" si="14"/>
        <v>222227.13804423483</v>
      </c>
      <c r="D73" s="74">
        <f t="shared" si="15"/>
        <v>253175.13272835079</v>
      </c>
      <c r="E73" s="74">
        <f t="shared" si="16"/>
        <v>407821.89566057245</v>
      </c>
      <c r="G73" s="66" t="s">
        <v>562</v>
      </c>
      <c r="H73" s="65">
        <v>0.52834094234320805</v>
      </c>
      <c r="I73" s="65">
        <v>6.1681656334716504</v>
      </c>
      <c r="J73" s="65">
        <v>11.406314379603542</v>
      </c>
      <c r="K73" s="65">
        <v>9.3891302568173902</v>
      </c>
      <c r="M73" s="66" t="s">
        <v>562</v>
      </c>
      <c r="N73" s="70">
        <f t="shared" si="41"/>
        <v>3097.3052628991536</v>
      </c>
      <c r="O73" s="70">
        <f t="shared" si="41"/>
        <v>27756.13135171575</v>
      </c>
      <c r="P73" s="70">
        <f t="shared" si="41"/>
        <v>45053.059740437348</v>
      </c>
      <c r="Q73" s="70">
        <f t="shared" si="41"/>
        <v>23022.624230632049</v>
      </c>
      <c r="R73" s="73">
        <f t="shared" si="38"/>
        <v>98929.120585684301</v>
      </c>
      <c r="S73" s="73"/>
      <c r="U73" s="66">
        <f>SUM(U71:U72)</f>
        <v>7.2749452945866655E-2</v>
      </c>
      <c r="V73" s="66">
        <f t="shared" ref="V73" si="42">SUM(V71:V72)</f>
        <v>1.87238044753845</v>
      </c>
      <c r="W73" s="66">
        <f t="shared" ref="W73" si="43">SUM(W71:W72)</f>
        <v>1.5446425149572958</v>
      </c>
      <c r="X73" s="66">
        <f t="shared" ref="X73" si="44">SUM(X71:X72)</f>
        <v>2.6231118743207911</v>
      </c>
    </row>
    <row r="74" spans="1:34" x14ac:dyDescent="0.2">
      <c r="A74" s="66" t="s">
        <v>22</v>
      </c>
      <c r="B74" s="74">
        <f t="shared" si="36"/>
        <v>114242.04975779647</v>
      </c>
      <c r="C74" s="74">
        <f t="shared" si="14"/>
        <v>149740.29286635565</v>
      </c>
      <c r="D74" s="74">
        <f t="shared" si="15"/>
        <v>183907.1369483271</v>
      </c>
      <c r="E74" s="74">
        <f t="shared" si="16"/>
        <v>382150.39780494507</v>
      </c>
      <c r="G74" s="66" t="s">
        <v>22</v>
      </c>
      <c r="H74" s="65">
        <v>0.28173042237272011</v>
      </c>
      <c r="I74" s="65">
        <v>3.537095053446822</v>
      </c>
      <c r="J74" s="65">
        <v>11.733842297300665</v>
      </c>
      <c r="K74" s="65">
        <v>18.285967465451066</v>
      </c>
      <c r="M74" s="66" t="s">
        <v>22</v>
      </c>
      <c r="N74" s="70">
        <f t="shared" si="41"/>
        <v>2466.0833989762459</v>
      </c>
      <c r="O74" s="70">
        <f t="shared" si="41"/>
        <v>23621.531558000268</v>
      </c>
      <c r="P74" s="70">
        <f t="shared" si="41"/>
        <v>63803.082860223934</v>
      </c>
      <c r="Q74" s="70">
        <f t="shared" si="41"/>
        <v>47850.185608820117</v>
      </c>
      <c r="R74" s="73">
        <f t="shared" si="38"/>
        <v>137740.88342602056</v>
      </c>
      <c r="S74" s="73"/>
    </row>
    <row r="75" spans="1:34" x14ac:dyDescent="0.2">
      <c r="A75" s="66" t="s">
        <v>23</v>
      </c>
      <c r="B75" s="74">
        <f t="shared" si="36"/>
        <v>392016.15495317493</v>
      </c>
      <c r="C75" s="74">
        <f t="shared" si="14"/>
        <v>499402.48841419269</v>
      </c>
      <c r="D75" s="74">
        <f t="shared" si="15"/>
        <v>302935.53633618401</v>
      </c>
      <c r="E75" s="74">
        <f t="shared" si="16"/>
        <v>861880.07060509839</v>
      </c>
      <c r="G75" s="66" t="s">
        <v>23</v>
      </c>
      <c r="H75" s="65">
        <v>2.8016048769724953</v>
      </c>
      <c r="I75" s="65">
        <v>11.472050130543616</v>
      </c>
      <c r="J75" s="65">
        <v>49.405813786718205</v>
      </c>
      <c r="K75" s="65">
        <v>175.27350775707933</v>
      </c>
      <c r="M75" s="66" t="s">
        <v>23</v>
      </c>
      <c r="N75" s="70">
        <f t="shared" si="41"/>
        <v>7146.6566915007315</v>
      </c>
      <c r="O75" s="70">
        <f t="shared" si="41"/>
        <v>22971.551797773514</v>
      </c>
      <c r="P75" s="70">
        <f t="shared" si="41"/>
        <v>163090.1887056588</v>
      </c>
      <c r="Q75" s="70">
        <f t="shared" si="41"/>
        <v>203361.82925546172</v>
      </c>
      <c r="R75" s="73">
        <f t="shared" si="38"/>
        <v>396570.22645039478</v>
      </c>
      <c r="S75" s="73"/>
    </row>
    <row r="76" spans="1:34" x14ac:dyDescent="0.2">
      <c r="A76" s="66" t="s">
        <v>367</v>
      </c>
      <c r="B76" s="74">
        <f t="shared" si="36"/>
        <v>123387.17632272253</v>
      </c>
      <c r="C76" s="74">
        <f t="shared" si="14"/>
        <v>44240.263654914932</v>
      </c>
      <c r="D76" s="74">
        <f t="shared" si="15"/>
        <v>54870.507812018121</v>
      </c>
      <c r="E76" s="74">
        <f t="shared" si="16"/>
        <v>163312.51049606604</v>
      </c>
      <c r="G76" s="66" t="s">
        <v>367</v>
      </c>
      <c r="H76" s="65">
        <v>10.408482581323204</v>
      </c>
      <c r="I76" s="65">
        <v>21.009094121926633</v>
      </c>
      <c r="J76" s="65">
        <v>36.911265047799553</v>
      </c>
      <c r="K76" s="65">
        <v>81.518758587356885</v>
      </c>
      <c r="M76" s="66" t="s">
        <v>367</v>
      </c>
      <c r="N76" s="70">
        <f t="shared" si="41"/>
        <v>84356.275032176229</v>
      </c>
      <c r="O76" s="70">
        <f t="shared" si="41"/>
        <v>474886.27748249413</v>
      </c>
      <c r="P76" s="70">
        <f t="shared" si="41"/>
        <v>672697.71175172157</v>
      </c>
      <c r="Q76" s="70">
        <f t="shared" si="41"/>
        <v>499158.0763760322</v>
      </c>
      <c r="R76" s="73">
        <f t="shared" si="38"/>
        <v>1731098.3406424243</v>
      </c>
      <c r="S76" s="73"/>
    </row>
    <row r="77" spans="1:34" x14ac:dyDescent="0.2">
      <c r="A77" s="66" t="s">
        <v>24</v>
      </c>
      <c r="B77" s="74">
        <f t="shared" si="36"/>
        <v>2378023.1372891804</v>
      </c>
      <c r="C77" s="74">
        <f t="shared" si="14"/>
        <v>574438.72242504137</v>
      </c>
      <c r="D77" s="74">
        <f t="shared" si="15"/>
        <v>530558.60833043407</v>
      </c>
      <c r="E77" s="74">
        <f t="shared" si="16"/>
        <v>1060161.9313956224</v>
      </c>
      <c r="G77" s="66" t="s">
        <v>24</v>
      </c>
      <c r="H77" s="65">
        <v>63.12219335719297</v>
      </c>
      <c r="I77" s="65">
        <v>50.823564625248714</v>
      </c>
      <c r="J77" s="65">
        <v>181.71181445545699</v>
      </c>
      <c r="K77" s="65">
        <v>387.71974199174446</v>
      </c>
      <c r="M77" s="66" t="s">
        <v>24</v>
      </c>
      <c r="N77" s="70">
        <f t="shared" si="41"/>
        <v>26543.977797099531</v>
      </c>
      <c r="O77" s="70">
        <f t="shared" si="41"/>
        <v>88475.171747985165</v>
      </c>
      <c r="P77" s="70">
        <f t="shared" si="41"/>
        <v>342491.50160294102</v>
      </c>
      <c r="Q77" s="70">
        <f t="shared" si="41"/>
        <v>365717.47250096122</v>
      </c>
      <c r="R77" s="73">
        <f t="shared" si="38"/>
        <v>823228.12364898692</v>
      </c>
      <c r="S77" s="73"/>
    </row>
    <row r="78" spans="1:34" x14ac:dyDescent="0.2">
      <c r="A78" s="66" t="s">
        <v>368</v>
      </c>
      <c r="B78" s="74">
        <f t="shared" si="36"/>
        <v>25903.54262164676</v>
      </c>
      <c r="C78" s="74">
        <f t="shared" si="14"/>
        <v>24470.761360987304</v>
      </c>
      <c r="D78" s="74">
        <f t="shared" si="15"/>
        <v>24736.950106800534</v>
      </c>
      <c r="E78" s="74">
        <f t="shared" si="16"/>
        <v>41733.756089687369</v>
      </c>
      <c r="G78" s="66" t="s">
        <v>368</v>
      </c>
      <c r="H78" s="65">
        <v>32.766823461297726</v>
      </c>
      <c r="I78" s="65">
        <v>71.593460210767873</v>
      </c>
      <c r="J78" s="65">
        <v>45.106683841252263</v>
      </c>
      <c r="K78" s="65">
        <v>60.643426821762979</v>
      </c>
      <c r="M78" s="66" t="s">
        <v>368</v>
      </c>
      <c r="N78" s="70">
        <f t="shared" si="41"/>
        <v>1264955.2974238952</v>
      </c>
      <c r="O78" s="70">
        <f t="shared" si="41"/>
        <v>2925673.5887632119</v>
      </c>
      <c r="P78" s="70">
        <f t="shared" si="41"/>
        <v>1823453.7259648596</v>
      </c>
      <c r="Q78" s="70">
        <f t="shared" si="41"/>
        <v>1453102.536264362</v>
      </c>
      <c r="R78" s="73">
        <f t="shared" si="38"/>
        <v>7467185.1484163292</v>
      </c>
      <c r="S78" s="73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43"/>
  <sheetViews>
    <sheetView workbookViewId="0"/>
  </sheetViews>
  <sheetFormatPr defaultRowHeight="15" x14ac:dyDescent="0.25"/>
  <sheetData>
    <row r="2" spans="1:5" x14ac:dyDescent="0.25">
      <c r="C2" s="9"/>
      <c r="D2" s="9"/>
      <c r="E2" s="9"/>
    </row>
    <row r="4" spans="1:5" x14ac:dyDescent="0.25">
      <c r="B4" s="3"/>
    </row>
    <row r="6" spans="1:5" x14ac:dyDescent="0.25">
      <c r="C6" t="s">
        <v>30</v>
      </c>
      <c r="D6" t="s">
        <v>564</v>
      </c>
      <c r="E6" t="s">
        <v>565</v>
      </c>
    </row>
    <row r="7" spans="1:5" x14ac:dyDescent="0.25">
      <c r="A7" s="11"/>
      <c r="B7" s="27" t="s">
        <v>318</v>
      </c>
      <c r="C7" s="31">
        <v>0.21767256423325113</v>
      </c>
      <c r="D7" s="31">
        <v>0.40212365654732896</v>
      </c>
      <c r="E7" s="31">
        <v>0.38020377921941995</v>
      </c>
    </row>
    <row r="8" spans="1:5" x14ac:dyDescent="0.25">
      <c r="A8" s="11"/>
      <c r="B8" s="27" t="s">
        <v>319</v>
      </c>
      <c r="C8" s="31">
        <v>0.30510079536718043</v>
      </c>
      <c r="D8" s="31">
        <v>0.16198649765043382</v>
      </c>
      <c r="E8" s="31">
        <v>0.53291270698238569</v>
      </c>
    </row>
    <row r="9" spans="1:5" x14ac:dyDescent="0.25">
      <c r="A9" s="11"/>
      <c r="B9" t="s">
        <v>320</v>
      </c>
      <c r="C9" s="31">
        <v>0.34261979180798346</v>
      </c>
      <c r="D9" s="31">
        <v>5.8933912768905007E-2</v>
      </c>
      <c r="E9" s="31">
        <v>0.59844629542311145</v>
      </c>
    </row>
    <row r="10" spans="1:5" x14ac:dyDescent="0.25">
      <c r="A10" s="11"/>
      <c r="B10" t="s">
        <v>321</v>
      </c>
      <c r="C10" s="31">
        <v>0.33333333333333331</v>
      </c>
      <c r="D10" s="31">
        <v>0.33333333333333331</v>
      </c>
      <c r="E10" s="31">
        <v>0.33333333333333331</v>
      </c>
    </row>
    <row r="11" spans="1:5" x14ac:dyDescent="0.25">
      <c r="A11" s="11"/>
      <c r="C11" s="9"/>
      <c r="D11" s="9"/>
      <c r="E11" s="9"/>
    </row>
    <row r="12" spans="1:5" x14ac:dyDescent="0.25">
      <c r="A12" s="11"/>
      <c r="C12" s="9"/>
      <c r="D12" s="9"/>
      <c r="E12" s="9"/>
    </row>
    <row r="13" spans="1:5" x14ac:dyDescent="0.25">
      <c r="A13" s="11"/>
      <c r="C13" s="37"/>
      <c r="D13" s="37"/>
      <c r="E13" s="37"/>
    </row>
    <row r="14" spans="1:5" x14ac:dyDescent="0.25">
      <c r="A14" s="11"/>
      <c r="C14" s="37"/>
      <c r="D14" s="37"/>
      <c r="E14" s="37"/>
    </row>
    <row r="15" spans="1:5" x14ac:dyDescent="0.25">
      <c r="A15" s="11"/>
      <c r="C15" s="37"/>
      <c r="D15" s="37"/>
      <c r="E15" s="37"/>
    </row>
    <row r="16" spans="1:5" x14ac:dyDescent="0.25">
      <c r="A16" s="11"/>
      <c r="C16" s="37"/>
      <c r="D16" s="37"/>
      <c r="E16" s="37"/>
    </row>
    <row r="17" spans="1:5" x14ac:dyDescent="0.25">
      <c r="A17" s="11"/>
      <c r="C17" s="9"/>
      <c r="D17" s="9"/>
      <c r="E17" s="9"/>
    </row>
    <row r="18" spans="1:5" x14ac:dyDescent="0.25">
      <c r="A18" s="11"/>
      <c r="C18" s="9"/>
      <c r="D18" s="9"/>
      <c r="E18" s="9"/>
    </row>
    <row r="19" spans="1:5" x14ac:dyDescent="0.25">
      <c r="A19" s="11"/>
      <c r="C19" s="9"/>
      <c r="D19" s="9"/>
      <c r="E19" s="9"/>
    </row>
    <row r="20" spans="1:5" x14ac:dyDescent="0.25">
      <c r="A20" s="11"/>
      <c r="C20" s="9"/>
      <c r="D20" s="9"/>
      <c r="E20" s="9"/>
    </row>
    <row r="21" spans="1:5" x14ac:dyDescent="0.25">
      <c r="A21" s="11"/>
      <c r="C21" s="9"/>
      <c r="D21" s="9"/>
      <c r="E21" s="9"/>
    </row>
    <row r="22" spans="1:5" x14ac:dyDescent="0.25">
      <c r="A22" s="11"/>
      <c r="C22" s="9"/>
      <c r="D22" s="9"/>
      <c r="E22" s="9"/>
    </row>
    <row r="23" spans="1:5" x14ac:dyDescent="0.25">
      <c r="A23" s="11"/>
      <c r="C23" s="9"/>
      <c r="D23" s="9"/>
      <c r="E23" s="9"/>
    </row>
    <row r="24" spans="1:5" x14ac:dyDescent="0.25">
      <c r="A24" s="11"/>
      <c r="C24" s="9"/>
      <c r="D24" s="9"/>
      <c r="E24" s="9"/>
    </row>
    <row r="25" spans="1:5" x14ac:dyDescent="0.25">
      <c r="A25" s="11"/>
      <c r="B25" s="27"/>
      <c r="C25" s="9"/>
      <c r="D25" s="9"/>
      <c r="E25" s="9"/>
    </row>
    <row r="26" spans="1:5" x14ac:dyDescent="0.25">
      <c r="A26" s="11"/>
      <c r="C26" s="9"/>
      <c r="D26" s="9"/>
      <c r="E26" s="9"/>
    </row>
    <row r="27" spans="1:5" x14ac:dyDescent="0.25">
      <c r="A27" s="11"/>
      <c r="C27" s="9"/>
      <c r="D27" s="9"/>
      <c r="E27" s="9"/>
    </row>
    <row r="28" spans="1:5" x14ac:dyDescent="0.25">
      <c r="A28" s="11"/>
      <c r="C28" s="9"/>
      <c r="D28" s="9"/>
      <c r="E28" s="9"/>
    </row>
    <row r="29" spans="1:5" x14ac:dyDescent="0.25">
      <c r="A29" s="11"/>
      <c r="C29" s="30"/>
      <c r="D29" s="30"/>
      <c r="E29" s="30"/>
    </row>
    <row r="30" spans="1:5" x14ac:dyDescent="0.25">
      <c r="C30" s="30"/>
      <c r="D30" s="30"/>
      <c r="E30" s="30"/>
    </row>
    <row r="31" spans="1:5" x14ac:dyDescent="0.25">
      <c r="C31" s="30"/>
      <c r="D31" s="30"/>
      <c r="E31" s="30"/>
    </row>
    <row r="32" spans="1:5" x14ac:dyDescent="0.25">
      <c r="C32" s="30"/>
      <c r="D32" s="30"/>
      <c r="E32" s="30"/>
    </row>
    <row r="35" spans="3:5" x14ac:dyDescent="0.25">
      <c r="C35" s="30"/>
      <c r="D35" s="30"/>
      <c r="E35" s="30"/>
    </row>
    <row r="36" spans="3:5" x14ac:dyDescent="0.25">
      <c r="C36" s="22"/>
      <c r="D36" s="22"/>
      <c r="E36" s="22"/>
    </row>
    <row r="43" spans="3:5" x14ac:dyDescent="0.25">
      <c r="C4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Sets</vt:lpstr>
      <vt:lpstr>Maps</vt:lpstr>
      <vt:lpstr>SAM</vt:lpstr>
      <vt:lpstr>Demand</vt:lpstr>
      <vt:lpstr>Elasticities</vt:lpstr>
      <vt:lpstr>Trade</vt:lpstr>
      <vt:lpstr>Employment</vt:lpstr>
      <vt:lpstr>Energy</vt:lpstr>
      <vt:lpstr>FacNest</vt:lpstr>
      <vt:lpstr>Population</vt:lpstr>
      <vt:lpstr>CropProd</vt:lpstr>
      <vt:lpstr>Demand_RawData</vt:lpstr>
      <vt:lpstr>Elasticities_RawData</vt:lpstr>
      <vt:lpstr>2019_LMD</vt:lpstr>
      <vt:lpstr>Census</vt:lpstr>
      <vt:lpstr>Sheet2</vt:lpstr>
      <vt:lpstr>Modelled 2019 Emp</vt:lpstr>
      <vt:lpstr>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2023-10-26T11:46:43Z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104044497013092</vt:r8>
  </property>
</Properties>
</file>