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8_{8FD35C2E-F0EE-4806-890B-4C35DF4E50DC}" xr6:coauthVersionLast="47" xr6:coauthVersionMax="47" xr10:uidLastSave="{00000000-0000-0000-0000-000000000000}"/>
  <bookViews>
    <workbookView xWindow="-108" yWindow="-108" windowWidth="23256" windowHeight="13896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6" i="1" l="1"/>
  <c r="BD26" i="1"/>
  <c r="BE26" i="1"/>
  <c r="BF26" i="1"/>
  <c r="BG26" i="1"/>
  <c r="BB26" i="1"/>
  <c r="Z28" i="1"/>
  <c r="AE28" i="1" s="1"/>
  <c r="AJ28" i="1" s="1"/>
  <c r="AP28" i="1" s="1"/>
  <c r="AU28" i="1" s="1"/>
  <c r="I86" i="1"/>
  <c r="J87" i="1" s="1"/>
  <c r="O64" i="1" s="1"/>
  <c r="I84" i="1"/>
  <c r="G85" i="1" s="1"/>
  <c r="O36" i="1" s="1"/>
  <c r="J85" i="1" l="1"/>
  <c r="O58" i="1" s="1"/>
  <c r="G87" i="1"/>
  <c r="N36" i="1" s="1"/>
  <c r="G12" i="1" s="1"/>
  <c r="H12" i="1" s="1"/>
  <c r="G13" i="1"/>
  <c r="H13" i="1" s="1"/>
  <c r="C65" i="1"/>
  <c r="C66" i="1" s="1"/>
  <c r="C67" i="1" s="1"/>
  <c r="C53" i="1"/>
  <c r="C54" i="1" s="1"/>
  <c r="C55" i="1" s="1"/>
  <c r="C46" i="1"/>
  <c r="G58" i="1"/>
  <c r="G59" i="1" s="1"/>
  <c r="G28" i="1"/>
  <c r="H28" i="1" s="1"/>
  <c r="G27" i="1"/>
  <c r="H27" i="1" s="1"/>
  <c r="BG31" i="1"/>
  <c r="BG30" i="1"/>
  <c r="BF31" i="1"/>
  <c r="BF30" i="1"/>
  <c r="BE31" i="1"/>
  <c r="BE30" i="1"/>
  <c r="BD31" i="1"/>
  <c r="BD30" i="1"/>
  <c r="BC31" i="1"/>
  <c r="BC43" i="1"/>
  <c r="BC30" i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50" i="1"/>
  <c r="AF50" i="1" s="1"/>
  <c r="AK50" i="1" s="1"/>
  <c r="AA51" i="1"/>
  <c r="AF51" i="1" s="1"/>
  <c r="AK51" i="1" s="1"/>
  <c r="AA52" i="1"/>
  <c r="AF52" i="1" s="1"/>
  <c r="AK52" i="1" s="1"/>
  <c r="AA53" i="1"/>
  <c r="AF53" i="1" s="1"/>
  <c r="AK53" i="1" s="1"/>
  <c r="AA30" i="1"/>
  <c r="AF30" i="1" s="1"/>
  <c r="AK30" i="1" s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BA30" i="1"/>
  <c r="AZ30" i="1"/>
  <c r="AV53" i="1"/>
  <c r="AQ53" i="1"/>
  <c r="AV52" i="1"/>
  <c r="AQ52" i="1"/>
  <c r="AV51" i="1"/>
  <c r="AQ51" i="1"/>
  <c r="AV50" i="1"/>
  <c r="AQ50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G64" i="1" l="1"/>
  <c r="G65" i="1" s="1"/>
  <c r="G66" i="1" s="1"/>
  <c r="H66" i="1" s="1"/>
  <c r="I66" i="1" s="1"/>
  <c r="H64" i="1"/>
  <c r="I64" i="1" s="1"/>
  <c r="J64" i="1" s="1"/>
  <c r="K64" i="1" s="1"/>
  <c r="L64" i="1" s="1"/>
  <c r="G67" i="1"/>
  <c r="H67" i="1"/>
  <c r="I67" i="1" s="1"/>
  <c r="J67" i="1" s="1"/>
  <c r="K67" i="1" s="1"/>
  <c r="L67" i="1" s="1"/>
  <c r="C47" i="1"/>
  <c r="J65" i="1"/>
  <c r="H65" i="1"/>
  <c r="I65" i="1" s="1"/>
  <c r="H59" i="1"/>
  <c r="I59" i="1" s="1"/>
  <c r="J59" i="1" s="1"/>
  <c r="G60" i="1"/>
  <c r="H58" i="1"/>
  <c r="I58" i="1" s="1"/>
  <c r="J58" i="1" s="1"/>
  <c r="K58" i="1" s="1"/>
  <c r="L58" i="1" s="1"/>
  <c r="BC53" i="1"/>
  <c r="BC41" i="1"/>
  <c r="BC52" i="1"/>
  <c r="BC40" i="1"/>
  <c r="BC42" i="1"/>
  <c r="BC51" i="1"/>
  <c r="BC39" i="1"/>
  <c r="BC50" i="1"/>
  <c r="BC38" i="1"/>
  <c r="BC49" i="1"/>
  <c r="BC37" i="1"/>
  <c r="BC48" i="1"/>
  <c r="BC36" i="1"/>
  <c r="BC47" i="1"/>
  <c r="BC35" i="1"/>
  <c r="BC46" i="1"/>
  <c r="BC34" i="1"/>
  <c r="BC33" i="1"/>
  <c r="BC44" i="1"/>
  <c r="BC32" i="1"/>
  <c r="BC45" i="1"/>
  <c r="K59" i="1" l="1"/>
  <c r="J60" i="1"/>
  <c r="J66" i="1"/>
  <c r="K66" i="1" s="1"/>
  <c r="L66" i="1" s="1"/>
  <c r="K65" i="1"/>
  <c r="L65" i="1" s="1"/>
  <c r="C48" i="1"/>
  <c r="L12" i="1"/>
  <c r="L27" i="1" s="1"/>
  <c r="K12" i="1"/>
  <c r="K27" i="1" s="1"/>
  <c r="J12" i="1"/>
  <c r="J27" i="1" s="1"/>
  <c r="I12" i="1"/>
  <c r="I27" i="1" s="1"/>
  <c r="H60" i="1"/>
  <c r="G61" i="1"/>
  <c r="BD43" i="1"/>
  <c r="BD45" i="1"/>
  <c r="BD32" i="1"/>
  <c r="BD44" i="1"/>
  <c r="BD33" i="1"/>
  <c r="BD34" i="1"/>
  <c r="BD46" i="1"/>
  <c r="BD35" i="1"/>
  <c r="BD47" i="1"/>
  <c r="BD36" i="1"/>
  <c r="BD48" i="1"/>
  <c r="BD42" i="1"/>
  <c r="BD37" i="1"/>
  <c r="BD49" i="1"/>
  <c r="BD38" i="1"/>
  <c r="BD50" i="1"/>
  <c r="BD39" i="1"/>
  <c r="BD51" i="1"/>
  <c r="BD40" i="1"/>
  <c r="BD52" i="1"/>
  <c r="BD41" i="1"/>
  <c r="BD53" i="1"/>
  <c r="L59" i="1" l="1"/>
  <c r="K60" i="1"/>
  <c r="I60" i="1"/>
  <c r="H61" i="1"/>
  <c r="I61" i="1" s="1"/>
  <c r="BE43" i="1"/>
  <c r="BE45" i="1"/>
  <c r="BE32" i="1"/>
  <c r="BE44" i="1"/>
  <c r="BF50" i="1"/>
  <c r="BE33" i="1"/>
  <c r="BE34" i="1"/>
  <c r="BE46" i="1"/>
  <c r="BE35" i="1"/>
  <c r="BE47" i="1"/>
  <c r="BE36" i="1"/>
  <c r="BE48" i="1"/>
  <c r="BE37" i="1"/>
  <c r="BE49" i="1"/>
  <c r="BE38" i="1"/>
  <c r="BE50" i="1"/>
  <c r="BE39" i="1"/>
  <c r="BE51" i="1"/>
  <c r="BE42" i="1"/>
  <c r="BE40" i="1"/>
  <c r="BE52" i="1"/>
  <c r="BE41" i="1"/>
  <c r="BE53" i="1"/>
  <c r="J61" i="1" l="1"/>
  <c r="I13" i="1"/>
  <c r="I28" i="1" s="1"/>
  <c r="BF43" i="1"/>
  <c r="BF33" i="1"/>
  <c r="BF45" i="1"/>
  <c r="BF32" i="1"/>
  <c r="BF44" i="1"/>
  <c r="BF34" i="1"/>
  <c r="BF46" i="1"/>
  <c r="BF35" i="1"/>
  <c r="BF47" i="1"/>
  <c r="BF36" i="1"/>
  <c r="BF48" i="1"/>
  <c r="BF37" i="1"/>
  <c r="BF49" i="1"/>
  <c r="BF42" i="1"/>
  <c r="BF38" i="1"/>
  <c r="BF39" i="1"/>
  <c r="BF51" i="1"/>
  <c r="BF40" i="1"/>
  <c r="BF52" i="1"/>
  <c r="BF41" i="1"/>
  <c r="BF53" i="1"/>
  <c r="K61" i="1" l="1"/>
  <c r="J13" i="1"/>
  <c r="J28" i="1" s="1"/>
  <c r="BG43" i="1"/>
  <c r="BG32" i="1"/>
  <c r="BG44" i="1"/>
  <c r="BG45" i="1"/>
  <c r="BG33" i="1"/>
  <c r="BG34" i="1"/>
  <c r="BG46" i="1"/>
  <c r="BG35" i="1"/>
  <c r="BG47" i="1"/>
  <c r="BG36" i="1"/>
  <c r="BG48" i="1"/>
  <c r="BG37" i="1"/>
  <c r="BG49" i="1"/>
  <c r="BG38" i="1"/>
  <c r="BG50" i="1"/>
  <c r="BG39" i="1"/>
  <c r="BG51" i="1"/>
  <c r="BG40" i="1"/>
  <c r="BG52" i="1"/>
  <c r="BG42" i="1"/>
  <c r="BG41" i="1"/>
  <c r="BG53" i="1"/>
  <c r="L61" i="1" l="1"/>
  <c r="L13" i="1" s="1"/>
  <c r="L28" i="1" s="1"/>
  <c r="K13" i="1"/>
  <c r="K28" i="1" s="1"/>
  <c r="J35" i="1"/>
  <c r="M35" i="1" s="1"/>
  <c r="I35" i="1"/>
  <c r="L35" i="1" s="1"/>
  <c r="J36" i="1"/>
  <c r="M36" i="1" s="1"/>
  <c r="G10" i="1" s="1"/>
  <c r="H10" i="1" s="1"/>
  <c r="I36" i="1"/>
  <c r="L36" i="1" s="1"/>
  <c r="G11" i="1" s="1"/>
  <c r="H11" i="1" s="1"/>
  <c r="G26" i="1" l="1"/>
  <c r="H26" i="1" s="1"/>
  <c r="G52" i="1"/>
  <c r="G25" i="1"/>
  <c r="G45" i="1"/>
  <c r="H25" i="1"/>
  <c r="G46" i="1" l="1"/>
  <c r="H45" i="1"/>
  <c r="G53" i="1"/>
  <c r="H52" i="1"/>
  <c r="H53" i="1" l="1"/>
  <c r="G54" i="1"/>
  <c r="H46" i="1"/>
  <c r="G47" i="1"/>
  <c r="H47" i="1" l="1"/>
  <c r="G48" i="1"/>
  <c r="H48" i="1" s="1"/>
  <c r="I48" i="1" s="1"/>
  <c r="H54" i="1"/>
  <c r="G55" i="1"/>
  <c r="H55" i="1" s="1"/>
  <c r="I55" i="1" s="1"/>
  <c r="J55" i="1" l="1"/>
  <c r="I11" i="1"/>
  <c r="I26" i="1" s="1"/>
  <c r="J48" i="1"/>
  <c r="I10" i="1"/>
  <c r="I25" i="1" s="1"/>
  <c r="K48" i="1" l="1"/>
  <c r="J10" i="1"/>
  <c r="J25" i="1" s="1"/>
  <c r="K55" i="1"/>
  <c r="J11" i="1"/>
  <c r="J26" i="1" s="1"/>
  <c r="L55" i="1" l="1"/>
  <c r="L11" i="1" s="1"/>
  <c r="L26" i="1" s="1"/>
  <c r="K11" i="1"/>
  <c r="K26" i="1" s="1"/>
  <c r="L48" i="1"/>
  <c r="L10" i="1" s="1"/>
  <c r="L25" i="1" s="1"/>
  <c r="K10" i="1"/>
  <c r="K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8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<sst xmlns="http://schemas.openxmlformats.org/spreadsheetml/2006/main" count="374" uniqueCount="139">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</sst>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5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  <xf numFmtId="0" fontId="12" fillId="0" borderId="0" xfId="0" applyFont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23</xdr:row>
      <xdr:rowOff>137583</xdr:rowOff>
    </xdr:from>
    <xdr:to>
      <xdr:col>50</xdr:col>
      <xdr:colOff>423333</xdr:colOff>
      <xdr:row>26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8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7"/>
  <sheetViews>
    <sheetView tabSelected="1" zoomScale="90" zoomScaleNormal="90" workbookViewId="0">
      <selection activeCell="D5" sqref="D5"/>
    </sheetView>
  </sheetViews>
  <sheetFormatPr defaultRowHeight="14.4" x14ac:dyDescent="0.3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53" max="53" width="16.88671875" customWidth="1"/>
  </cols>
  <sheetData>
    <row r="1" spans="2:21" x14ac:dyDescent="0.3">
      <c r="B1" s="32" t="s">
        <v>119</v>
      </c>
      <c r="C1" s="18"/>
    </row>
    <row r="2" spans="2:21" x14ac:dyDescent="0.3">
      <c r="B2" s="19"/>
      <c r="C2" s="22"/>
      <c r="S2" s="10"/>
    </row>
    <row r="3" spans="2:21" x14ac:dyDescent="0.3">
      <c r="B3" s="19"/>
      <c r="C3" s="22"/>
    </row>
    <row r="4" spans="2:21" x14ac:dyDescent="0.3">
      <c r="B4" s="19" t="s">
        <v>136</v>
      </c>
      <c r="C4" s="33" t="s">
        <v>113</v>
      </c>
      <c r="S4" s="10"/>
      <c r="T4" s="10"/>
      <c r="U4" s="10"/>
    </row>
    <row r="5" spans="2:21" x14ac:dyDescent="0.3">
      <c r="B5" s="19" t="s">
        <v>137</v>
      </c>
      <c r="C5" s="33" t="s">
        <v>138</v>
      </c>
    </row>
    <row r="6" spans="2:21" x14ac:dyDescent="0.3">
      <c r="B6" s="19"/>
      <c r="C6" s="22"/>
    </row>
    <row r="7" spans="2:21" x14ac:dyDescent="0.3">
      <c r="B7" s="25"/>
      <c r="C7" s="26"/>
    </row>
    <row r="8" spans="2:21" x14ac:dyDescent="0.3">
      <c r="E8" s="10" t="s">
        <v>124</v>
      </c>
    </row>
    <row r="9" spans="2:21" x14ac:dyDescent="0.3">
      <c r="G9" s="12">
        <v>2017</v>
      </c>
      <c r="H9" s="12">
        <v>2021</v>
      </c>
      <c r="I9" s="12">
        <v>2025</v>
      </c>
      <c r="J9" s="12">
        <v>2030</v>
      </c>
      <c r="K9" s="12">
        <v>2040</v>
      </c>
      <c r="L9" s="12">
        <v>2050</v>
      </c>
    </row>
    <row r="10" spans="2:21" x14ac:dyDescent="0.3">
      <c r="E10" t="s">
        <v>8</v>
      </c>
      <c r="F10" s="10" t="s">
        <v>115</v>
      </c>
      <c r="G10" s="4">
        <f>1-M36</f>
        <v>0.47058823529411764</v>
      </c>
      <c r="H10" s="4">
        <f>G10</f>
        <v>0.47058823529411764</v>
      </c>
      <c r="I10" s="27">
        <f t="shared" ref="I10:L13" si="0">SUMIFS(I$45:I$67,$C$45:$C$67,$E25,$F$45:$F$67,$C$4)</f>
        <v>0.5</v>
      </c>
      <c r="J10" s="27">
        <f t="shared" si="0"/>
        <v>0.55000000000000004</v>
      </c>
      <c r="K10" s="27">
        <f t="shared" si="0"/>
        <v>0.6</v>
      </c>
      <c r="L10" s="27">
        <f t="shared" si="0"/>
        <v>0.65</v>
      </c>
    </row>
    <row r="11" spans="2:21" x14ac:dyDescent="0.3">
      <c r="E11" t="s">
        <v>11</v>
      </c>
      <c r="F11" s="10" t="s">
        <v>116</v>
      </c>
      <c r="G11" s="4">
        <f>1-L36</f>
        <v>0.47538200339558578</v>
      </c>
      <c r="H11" s="4">
        <f>G11</f>
        <v>0.47538200339558578</v>
      </c>
      <c r="I11" s="27">
        <f t="shared" si="0"/>
        <v>0.5</v>
      </c>
      <c r="J11" s="27">
        <f t="shared" si="0"/>
        <v>0.55000000000000004</v>
      </c>
      <c r="K11" s="27">
        <f t="shared" si="0"/>
        <v>0.6</v>
      </c>
      <c r="L11" s="27">
        <f t="shared" si="0"/>
        <v>0.65</v>
      </c>
    </row>
    <row r="12" spans="2:21" x14ac:dyDescent="0.3">
      <c r="E12" t="s">
        <v>123</v>
      </c>
      <c r="F12" s="10" t="s">
        <v>118</v>
      </c>
      <c r="G12" s="4">
        <f>1-N36</f>
        <v>0.76065573770491801</v>
      </c>
      <c r="H12" s="4">
        <f>G12</f>
        <v>0.76065573770491801</v>
      </c>
      <c r="I12" s="27">
        <f t="shared" si="0"/>
        <v>0.76065573770491801</v>
      </c>
      <c r="J12" s="27">
        <f t="shared" si="0"/>
        <v>0.78098360655737697</v>
      </c>
      <c r="K12" s="27">
        <f t="shared" si="0"/>
        <v>0.78098360655737697</v>
      </c>
      <c r="L12" s="27">
        <f t="shared" si="0"/>
        <v>0.78098360655737697</v>
      </c>
    </row>
    <row r="13" spans="2:21" x14ac:dyDescent="0.3">
      <c r="E13" t="s">
        <v>120</v>
      </c>
      <c r="F13" s="10" t="s">
        <v>117</v>
      </c>
      <c r="G13" s="4">
        <f>1-O36</f>
        <v>0.93842364532019706</v>
      </c>
      <c r="H13" s="4">
        <f>G13</f>
        <v>0.93842364532019706</v>
      </c>
      <c r="I13" s="27">
        <f t="shared" si="0"/>
        <v>0.93842364532019706</v>
      </c>
      <c r="J13" s="27">
        <f t="shared" si="0"/>
        <v>0.94827586206896552</v>
      </c>
      <c r="K13" s="27">
        <f t="shared" si="0"/>
        <v>0.94827586206896552</v>
      </c>
      <c r="L13" s="27">
        <f t="shared" si="0"/>
        <v>0.95</v>
      </c>
    </row>
    <row r="16" spans="2:21" x14ac:dyDescent="0.3">
      <c r="E16" s="10"/>
    </row>
    <row r="21" spans="3:64" ht="18" x14ac:dyDescent="0.35">
      <c r="C21" s="34" t="s">
        <v>125</v>
      </c>
    </row>
    <row r="22" spans="3:64" x14ac:dyDescent="0.3">
      <c r="T22" s="12" t="s">
        <v>109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3:64" x14ac:dyDescent="0.3">
      <c r="C23" s="1" t="s">
        <v>0</v>
      </c>
      <c r="D23" s="1"/>
      <c r="E23" s="1"/>
      <c r="F23" s="1"/>
      <c r="G23" s="1"/>
      <c r="H23" s="1"/>
      <c r="T23" s="11" t="s">
        <v>110</v>
      </c>
    </row>
    <row r="24" spans="3:64" x14ac:dyDescent="0.3">
      <c r="C24" s="2" t="s">
        <v>1</v>
      </c>
      <c r="D24" s="2" t="s">
        <v>2</v>
      </c>
      <c r="E24" t="s">
        <v>18</v>
      </c>
      <c r="F24" t="s">
        <v>6</v>
      </c>
      <c r="G24" s="2">
        <v>2017</v>
      </c>
      <c r="H24" s="2">
        <v>2021</v>
      </c>
      <c r="I24">
        <v>2025</v>
      </c>
      <c r="J24" s="2">
        <v>2030</v>
      </c>
      <c r="K24" s="2">
        <v>2040</v>
      </c>
      <c r="L24" s="2">
        <v>2050</v>
      </c>
    </row>
    <row r="25" spans="3:64" x14ac:dyDescent="0.3">
      <c r="C25" s="3" t="s">
        <v>3</v>
      </c>
      <c r="D25" t="s">
        <v>5</v>
      </c>
      <c r="E25" s="3" t="s">
        <v>8</v>
      </c>
      <c r="F25" t="s">
        <v>19</v>
      </c>
      <c r="G25" s="5">
        <f>M36</f>
        <v>0.52941176470588236</v>
      </c>
      <c r="H25" s="5">
        <f>G25</f>
        <v>0.52941176470588236</v>
      </c>
      <c r="I25" s="5">
        <f t="shared" ref="I25:L28" si="1">1-I10</f>
        <v>0.5</v>
      </c>
      <c r="J25" s="5">
        <f t="shared" si="1"/>
        <v>0.44999999999999996</v>
      </c>
      <c r="K25" s="5">
        <f t="shared" si="1"/>
        <v>0.4</v>
      </c>
      <c r="L25" s="5">
        <f t="shared" si="1"/>
        <v>0.35</v>
      </c>
      <c r="N25" t="s">
        <v>20</v>
      </c>
      <c r="AZ25" s="14" t="s">
        <v>105</v>
      </c>
    </row>
    <row r="26" spans="3:64" x14ac:dyDescent="0.3">
      <c r="C26" s="3" t="s">
        <v>4</v>
      </c>
      <c r="D26" t="s">
        <v>5</v>
      </c>
      <c r="E26" s="3" t="s">
        <v>11</v>
      </c>
      <c r="F26" t="s">
        <v>19</v>
      </c>
      <c r="G26" s="5">
        <f>L36</f>
        <v>0.52461799660441422</v>
      </c>
      <c r="H26" s="5">
        <f>G26</f>
        <v>0.52461799660441422</v>
      </c>
      <c r="I26" s="5">
        <f t="shared" si="1"/>
        <v>0.5</v>
      </c>
      <c r="J26" s="5">
        <f t="shared" si="1"/>
        <v>0.44999999999999996</v>
      </c>
      <c r="K26" s="5">
        <f t="shared" si="1"/>
        <v>0.4</v>
      </c>
      <c r="L26" s="5">
        <f t="shared" si="1"/>
        <v>0.35</v>
      </c>
      <c r="T26" s="14" t="s">
        <v>106</v>
      </c>
      <c r="AZ26" t="s">
        <v>108</v>
      </c>
      <c r="BB26" s="4">
        <f t="shared" ref="BB26:BG26" si="2">SUMIF($F$70:$F$73,$C$5,G70:G73)</f>
        <v>0</v>
      </c>
      <c r="BC26" s="4">
        <f t="shared" si="2"/>
        <v>0</v>
      </c>
      <c r="BD26" s="4">
        <f t="shared" si="2"/>
        <v>0</v>
      </c>
      <c r="BE26" s="4">
        <f t="shared" si="2"/>
        <v>0</v>
      </c>
      <c r="BF26" s="4">
        <f t="shared" si="2"/>
        <v>0</v>
      </c>
      <c r="BG26" s="4">
        <f t="shared" si="2"/>
        <v>0</v>
      </c>
    </row>
    <row r="27" spans="3:64" x14ac:dyDescent="0.3">
      <c r="C27" t="s">
        <v>121</v>
      </c>
      <c r="D27" t="s">
        <v>5</v>
      </c>
      <c r="E27" t="s">
        <v>123</v>
      </c>
      <c r="F27" t="s">
        <v>19</v>
      </c>
      <c r="G27" s="5">
        <f>N36</f>
        <v>0.23934426229508196</v>
      </c>
      <c r="H27" s="5">
        <f>G27</f>
        <v>0.23934426229508196</v>
      </c>
      <c r="I27" s="5">
        <f t="shared" si="1"/>
        <v>0.23934426229508199</v>
      </c>
      <c r="J27" s="5">
        <f t="shared" si="1"/>
        <v>0.21901639344262303</v>
      </c>
      <c r="K27" s="5">
        <f t="shared" si="1"/>
        <v>0.21901639344262303</v>
      </c>
      <c r="L27" s="5">
        <f t="shared" si="1"/>
        <v>0.21901639344262303</v>
      </c>
    </row>
    <row r="28" spans="3:64" x14ac:dyDescent="0.3">
      <c r="C28" t="s">
        <v>122</v>
      </c>
      <c r="D28" t="s">
        <v>5</v>
      </c>
      <c r="E28" t="s">
        <v>128</v>
      </c>
      <c r="F28" t="s">
        <v>19</v>
      </c>
      <c r="G28" s="6">
        <f>O36</f>
        <v>6.1576354679802957E-2</v>
      </c>
      <c r="H28" s="5">
        <f>G28</f>
        <v>6.1576354679802957E-2</v>
      </c>
      <c r="I28" s="5">
        <f t="shared" si="1"/>
        <v>6.1576354679802936E-2</v>
      </c>
      <c r="J28" s="5">
        <f t="shared" si="1"/>
        <v>5.1724137931034475E-2</v>
      </c>
      <c r="K28" s="5">
        <f t="shared" si="1"/>
        <v>5.1724137931034475E-2</v>
      </c>
      <c r="L28" s="5">
        <f t="shared" si="1"/>
        <v>5.0000000000000044E-2</v>
      </c>
      <c r="U28" s="30" t="s">
        <v>135</v>
      </c>
      <c r="Z28" t="str">
        <f>U28</f>
        <v>TFM_FILL</v>
      </c>
      <c r="AE28" t="str">
        <f>Z28</f>
        <v>TFM_FILL</v>
      </c>
      <c r="AJ28" t="str">
        <f>AE28</f>
        <v>TFM_FILL</v>
      </c>
      <c r="AP28" t="str">
        <f>AJ28</f>
        <v>TFM_FILL</v>
      </c>
      <c r="AU28" t="str">
        <f>AP28</f>
        <v>TFM_FILL</v>
      </c>
      <c r="AZ28" s="1" t="s">
        <v>0</v>
      </c>
      <c r="BJ28" t="s">
        <v>107</v>
      </c>
    </row>
    <row r="29" spans="3:64" x14ac:dyDescent="0.3">
      <c r="T29" s="8" t="s">
        <v>22</v>
      </c>
      <c r="U29" t="s">
        <v>2</v>
      </c>
      <c r="V29" s="7" t="s">
        <v>23</v>
      </c>
      <c r="W29" s="7" t="s">
        <v>15</v>
      </c>
      <c r="X29" s="7" t="s">
        <v>24</v>
      </c>
      <c r="Z29" t="s">
        <v>2</v>
      </c>
      <c r="AA29" s="7" t="s">
        <v>23</v>
      </c>
      <c r="AB29" s="7" t="s">
        <v>15</v>
      </c>
      <c r="AC29" s="7" t="s">
        <v>24</v>
      </c>
      <c r="AD29" s="7"/>
      <c r="AE29" t="s">
        <v>2</v>
      </c>
      <c r="AF29" s="7" t="s">
        <v>23</v>
      </c>
      <c r="AG29" s="7" t="s">
        <v>15</v>
      </c>
      <c r="AH29" s="7" t="s">
        <v>24</v>
      </c>
      <c r="AI29" s="7"/>
      <c r="AJ29" t="s">
        <v>2</v>
      </c>
      <c r="AK29" s="7" t="s">
        <v>23</v>
      </c>
      <c r="AL29" s="7" t="s">
        <v>15</v>
      </c>
      <c r="AM29" s="7" t="s">
        <v>24</v>
      </c>
      <c r="AN29" s="7"/>
      <c r="AO29" s="7"/>
      <c r="AP29" t="s">
        <v>2</v>
      </c>
      <c r="AQ29" s="7" t="s">
        <v>23</v>
      </c>
      <c r="AR29" s="7" t="s">
        <v>15</v>
      </c>
      <c r="AS29" s="7" t="s">
        <v>24</v>
      </c>
      <c r="AU29" t="s">
        <v>2</v>
      </c>
      <c r="AV29" s="7" t="s">
        <v>23</v>
      </c>
      <c r="AW29" s="7" t="s">
        <v>15</v>
      </c>
      <c r="AX29" s="7" t="s">
        <v>24</v>
      </c>
      <c r="AZ29" t="s">
        <v>2</v>
      </c>
      <c r="BA29" s="7" t="s">
        <v>23</v>
      </c>
      <c r="BB29">
        <v>2017</v>
      </c>
      <c r="BC29">
        <v>2020</v>
      </c>
      <c r="BD29">
        <v>2025</v>
      </c>
      <c r="BE29">
        <v>2030</v>
      </c>
      <c r="BF29">
        <v>2040</v>
      </c>
      <c r="BG29">
        <v>2050</v>
      </c>
    </row>
    <row r="30" spans="3:64" x14ac:dyDescent="0.3">
      <c r="T30" s="9" t="s">
        <v>25</v>
      </c>
      <c r="U30" s="7" t="s">
        <v>21</v>
      </c>
      <c r="V30" s="9" t="s">
        <v>26</v>
      </c>
      <c r="W30" s="7">
        <v>2017</v>
      </c>
      <c r="X30">
        <v>51359.8538564517</v>
      </c>
      <c r="Z30" s="7" t="s">
        <v>21</v>
      </c>
      <c r="AA30" s="9" t="str">
        <f>V30</f>
        <v>ETCLEMEDU-N</v>
      </c>
      <c r="AB30" s="7">
        <v>2020</v>
      </c>
      <c r="AE30" s="7" t="s">
        <v>21</v>
      </c>
      <c r="AF30" s="9" t="str">
        <f>AA30</f>
        <v>ETCLEMEDU-N</v>
      </c>
      <c r="AG30" s="7">
        <v>2025</v>
      </c>
      <c r="AJ30" s="7" t="s">
        <v>21</v>
      </c>
      <c r="AK30" s="9" t="str">
        <f>AF30</f>
        <v>ETCLEMEDU-N</v>
      </c>
      <c r="AL30" s="7">
        <v>2030</v>
      </c>
      <c r="AP30" s="7" t="s">
        <v>21</v>
      </c>
      <c r="AQ30" s="9" t="str">
        <f t="shared" ref="AQ30:AQ53" si="3">V30</f>
        <v>ETCLEMEDU-N</v>
      </c>
      <c r="AR30" s="7">
        <v>2040</v>
      </c>
      <c r="AU30" s="7" t="s">
        <v>21</v>
      </c>
      <c r="AV30" s="9" t="str">
        <f>V30</f>
        <v>ETCLEMEDU-N</v>
      </c>
      <c r="AW30" s="7">
        <v>2050</v>
      </c>
      <c r="AZ30" t="str">
        <f>U30</f>
        <v>NCAP_COST</v>
      </c>
      <c r="BA30" t="str">
        <f>V30</f>
        <v>ETCLEMEDU-N</v>
      </c>
      <c r="BB30">
        <f t="shared" ref="BB30:BB69" si="4">IF($BJ30,X30*(1+$BB$26),X30)</f>
        <v>51359.8538564517</v>
      </c>
      <c r="BC30" t="str">
        <f t="shared" ref="BC30:BC53" si="5">IF(IF($BJ30,AC30*(1+BC$26),AC30)=0,"",IF($BJ30,AC30*(1+BC$26),AC30))</f>
        <v/>
      </c>
      <c r="BD30" t="str">
        <f t="shared" ref="BD30:BD53" si="6">IF(IF($BJ30,AH30*(1+BD$26),AH30)=0,"",IF($BJ30,AH30*(1+BD$26),AH30))</f>
        <v/>
      </c>
      <c r="BE30" t="str">
        <f t="shared" ref="BE30:BE53" si="7">IF(IF($BJ30,AM30*(1+BE$26),AM30)=0,"",IF($BJ30,AM30*(1+BE$26),AM30))</f>
        <v/>
      </c>
      <c r="BF30" t="str">
        <f t="shared" ref="BF30:BF53" si="8">IF(IF($BJ30,AS30*(1+BF$26),AS30)=0,"",IF($BJ30,AS30*(1+BF$26),AS30))</f>
        <v/>
      </c>
      <c r="BG30" t="str">
        <f t="shared" ref="BG30:BG53" si="9">IF(IF($BJ30,AX30*(1+BG$26),AX30)=0,"",IF($BJ30,AX30*(1+BG$26),AX30))</f>
        <v/>
      </c>
      <c r="BJ30">
        <v>0</v>
      </c>
    </row>
    <row r="31" spans="3:64" x14ac:dyDescent="0.3">
      <c r="T31" s="9" t="s">
        <v>27</v>
      </c>
      <c r="U31" s="7" t="s">
        <v>21</v>
      </c>
      <c r="V31" s="9" t="s">
        <v>28</v>
      </c>
      <c r="W31" s="7">
        <v>2017</v>
      </c>
      <c r="X31">
        <v>51359.8538564517</v>
      </c>
      <c r="Z31" s="7" t="s">
        <v>21</v>
      </c>
      <c r="AA31" s="9" t="str">
        <f t="shared" ref="AA31:AA53" si="10">V31</f>
        <v>ETCLEKUSI-N</v>
      </c>
      <c r="AB31" s="7">
        <v>2020</v>
      </c>
      <c r="AE31" s="7" t="s">
        <v>21</v>
      </c>
      <c r="AF31" s="9" t="str">
        <f t="shared" ref="AF31:AF53" si="11">AA31</f>
        <v>ETCLEKUSI-N</v>
      </c>
      <c r="AG31" s="7">
        <v>2025</v>
      </c>
      <c r="AJ31" s="7" t="s">
        <v>21</v>
      </c>
      <c r="AK31" s="9" t="str">
        <f t="shared" ref="AK31:AK53" si="12">AF31</f>
        <v>ETCLEKUSI-N</v>
      </c>
      <c r="AL31" s="7">
        <v>2030</v>
      </c>
      <c r="AP31" s="7" t="s">
        <v>21</v>
      </c>
      <c r="AQ31" s="9" t="str">
        <f t="shared" si="3"/>
        <v>ETCLEKUSI-N</v>
      </c>
      <c r="AR31" s="7">
        <v>2040</v>
      </c>
      <c r="AU31" s="7" t="s">
        <v>21</v>
      </c>
      <c r="AV31" s="9" t="str">
        <f t="shared" ref="AV31:AV53" si="13">V31</f>
        <v>ETCLEKUSI-N</v>
      </c>
      <c r="AW31" s="7">
        <v>2050</v>
      </c>
      <c r="AZ31" t="str">
        <f t="shared" ref="AZ31:AZ69" si="14">U31</f>
        <v>NCAP_COST</v>
      </c>
      <c r="BA31" t="str">
        <f t="shared" ref="BA31:BA69" si="15">V31</f>
        <v>ETCLEKUSI-N</v>
      </c>
      <c r="BB31">
        <f t="shared" si="4"/>
        <v>51359.8538564517</v>
      </c>
      <c r="BC31" t="str">
        <f t="shared" si="5"/>
        <v/>
      </c>
      <c r="BD31" t="str">
        <f t="shared" si="6"/>
        <v/>
      </c>
      <c r="BE31" t="str">
        <f t="shared" si="7"/>
        <v/>
      </c>
      <c r="BF31" t="str">
        <f t="shared" si="8"/>
        <v/>
      </c>
      <c r="BG31" t="str">
        <f t="shared" si="9"/>
        <v/>
      </c>
      <c r="BJ31">
        <v>0</v>
      </c>
    </row>
    <row r="32" spans="3:64" x14ac:dyDescent="0.3">
      <c r="C32" s="10" t="s">
        <v>17</v>
      </c>
      <c r="T32" s="9" t="s">
        <v>29</v>
      </c>
      <c r="U32" s="7" t="s">
        <v>21</v>
      </c>
      <c r="V32" s="9" t="s">
        <v>30</v>
      </c>
      <c r="W32" s="7">
        <v>2017</v>
      </c>
      <c r="X32">
        <v>55306.829599999997</v>
      </c>
      <c r="Z32" s="7" t="s">
        <v>21</v>
      </c>
      <c r="AA32" s="9" t="str">
        <f t="shared" si="10"/>
        <v>ETCLEWATE-N</v>
      </c>
      <c r="AB32" s="7">
        <v>2020</v>
      </c>
      <c r="AE32" s="7" t="s">
        <v>21</v>
      </c>
      <c r="AF32" s="9" t="str">
        <f t="shared" si="11"/>
        <v>ETCLEWATE-N</v>
      </c>
      <c r="AG32" s="7">
        <v>2025</v>
      </c>
      <c r="AJ32" s="7" t="s">
        <v>21</v>
      </c>
      <c r="AK32" s="9" t="str">
        <f t="shared" si="12"/>
        <v>ETCLEWATE-N</v>
      </c>
      <c r="AL32" s="7">
        <v>2030</v>
      </c>
      <c r="AP32" s="7" t="s">
        <v>21</v>
      </c>
      <c r="AQ32" s="9" t="str">
        <f t="shared" si="3"/>
        <v>ETCLEWATE-N</v>
      </c>
      <c r="AR32" s="7">
        <v>2040</v>
      </c>
      <c r="AU32" s="7" t="s">
        <v>21</v>
      </c>
      <c r="AV32" s="9" t="str">
        <f t="shared" si="13"/>
        <v>ETCLEWATE-N</v>
      </c>
      <c r="AW32" s="7">
        <v>2050</v>
      </c>
      <c r="AZ32" t="str">
        <f t="shared" si="14"/>
        <v>NCAP_COST</v>
      </c>
      <c r="BA32" t="str">
        <f t="shared" si="15"/>
        <v>ETCLEWATE-N</v>
      </c>
      <c r="BB32">
        <f t="shared" si="4"/>
        <v>55306.829599999997</v>
      </c>
      <c r="BC32" t="str">
        <f t="shared" si="5"/>
        <v/>
      </c>
      <c r="BD32" t="str">
        <f t="shared" si="6"/>
        <v/>
      </c>
      <c r="BE32" t="str">
        <f t="shared" si="7"/>
        <v/>
      </c>
      <c r="BF32" t="str">
        <f t="shared" si="8"/>
        <v/>
      </c>
      <c r="BG32" t="str">
        <f t="shared" si="9"/>
        <v/>
      </c>
      <c r="BJ32">
        <v>1</v>
      </c>
    </row>
    <row r="33" spans="2:62" x14ac:dyDescent="0.3">
      <c r="C33" s="16"/>
      <c r="D33" s="17" t="s">
        <v>12</v>
      </c>
      <c r="E33" s="17" t="s">
        <v>12</v>
      </c>
      <c r="F33" s="17" t="s">
        <v>12</v>
      </c>
      <c r="G33" s="17" t="s">
        <v>12</v>
      </c>
      <c r="H33" s="17"/>
      <c r="I33" s="17"/>
      <c r="J33" s="17"/>
      <c r="K33" s="17"/>
      <c r="L33" s="17"/>
      <c r="M33" s="17"/>
      <c r="N33" s="17"/>
      <c r="O33" s="18"/>
      <c r="T33" s="9" t="s">
        <v>31</v>
      </c>
      <c r="U33" s="7" t="s">
        <v>21</v>
      </c>
      <c r="V33" s="9" t="s">
        <v>32</v>
      </c>
      <c r="W33" s="7">
        <v>2017</v>
      </c>
      <c r="X33">
        <v>106982.8144</v>
      </c>
      <c r="Z33" s="7" t="s">
        <v>21</v>
      </c>
      <c r="AA33" s="9" t="str">
        <f t="shared" si="10"/>
        <v>ETCLE-CCS-N</v>
      </c>
      <c r="AB33" s="7">
        <v>2020</v>
      </c>
      <c r="AE33" s="7" t="s">
        <v>21</v>
      </c>
      <c r="AF33" s="9" t="str">
        <f t="shared" si="11"/>
        <v>ETCLE-CCS-N</v>
      </c>
      <c r="AG33" s="7">
        <v>2025</v>
      </c>
      <c r="AJ33" s="7" t="s">
        <v>21</v>
      </c>
      <c r="AK33" s="9" t="str">
        <f t="shared" si="12"/>
        <v>ETCLE-CCS-N</v>
      </c>
      <c r="AL33" s="7">
        <v>2030</v>
      </c>
      <c r="AP33" s="7" t="s">
        <v>21</v>
      </c>
      <c r="AQ33" s="9" t="str">
        <f t="shared" si="3"/>
        <v>ETCLE-CCS-N</v>
      </c>
      <c r="AR33" s="7">
        <v>2040</v>
      </c>
      <c r="AU33" s="7" t="s">
        <v>21</v>
      </c>
      <c r="AV33" s="9" t="str">
        <f t="shared" si="13"/>
        <v>ETCLE-CCS-N</v>
      </c>
      <c r="AW33" s="7">
        <v>2050</v>
      </c>
      <c r="AZ33" t="str">
        <f t="shared" si="14"/>
        <v>NCAP_COST</v>
      </c>
      <c r="BA33" t="str">
        <f t="shared" si="15"/>
        <v>ETCLE-CCS-N</v>
      </c>
      <c r="BB33">
        <f t="shared" si="4"/>
        <v>106982.8144</v>
      </c>
      <c r="BC33" t="str">
        <f t="shared" si="5"/>
        <v/>
      </c>
      <c r="BD33" t="str">
        <f t="shared" si="6"/>
        <v/>
      </c>
      <c r="BE33" t="str">
        <f t="shared" si="7"/>
        <v/>
      </c>
      <c r="BF33" t="str">
        <f t="shared" si="8"/>
        <v/>
      </c>
      <c r="BG33" t="str">
        <f t="shared" si="9"/>
        <v/>
      </c>
      <c r="BJ33">
        <v>1</v>
      </c>
    </row>
    <row r="34" spans="2:62" x14ac:dyDescent="0.3">
      <c r="C34" s="19"/>
      <c r="D34" t="s">
        <v>13</v>
      </c>
      <c r="E34" s="20" t="s">
        <v>13</v>
      </c>
      <c r="F34" s="20" t="s">
        <v>14</v>
      </c>
      <c r="G34" s="20" t="s">
        <v>14</v>
      </c>
      <c r="H34" s="20"/>
      <c r="I34" t="s">
        <v>9</v>
      </c>
      <c r="J34" s="20"/>
      <c r="K34" s="20"/>
      <c r="L34" s="10" t="s">
        <v>16</v>
      </c>
      <c r="M34" s="20"/>
      <c r="N34" s="20"/>
      <c r="O34" s="21"/>
      <c r="P34" s="4"/>
      <c r="T34" s="9" t="s">
        <v>33</v>
      </c>
      <c r="U34" s="7" t="s">
        <v>21</v>
      </c>
      <c r="V34" s="9" t="s">
        <v>34</v>
      </c>
      <c r="W34" s="7">
        <v>2017</v>
      </c>
      <c r="X34">
        <v>31566.106</v>
      </c>
      <c r="Z34" s="7" t="s">
        <v>21</v>
      </c>
      <c r="AA34" s="9" t="str">
        <f t="shared" si="10"/>
        <v>EPTSTO-N</v>
      </c>
      <c r="AB34" s="7">
        <v>2020</v>
      </c>
      <c r="AE34" s="7" t="s">
        <v>21</v>
      </c>
      <c r="AF34" s="9" t="str">
        <f t="shared" si="11"/>
        <v>EPTSTO-N</v>
      </c>
      <c r="AG34" s="7">
        <v>2025</v>
      </c>
      <c r="AJ34" s="7" t="s">
        <v>21</v>
      </c>
      <c r="AK34" s="9" t="str">
        <f t="shared" si="12"/>
        <v>EPTSTO-N</v>
      </c>
      <c r="AL34" s="7">
        <v>2030</v>
      </c>
      <c r="AP34" s="7" t="s">
        <v>21</v>
      </c>
      <c r="AQ34" s="9" t="str">
        <f t="shared" si="3"/>
        <v>EPTSTO-N</v>
      </c>
      <c r="AR34" s="7">
        <v>2040</v>
      </c>
      <c r="AU34" s="7" t="s">
        <v>21</v>
      </c>
      <c r="AV34" s="9" t="str">
        <f t="shared" si="13"/>
        <v>EPTSTO-N</v>
      </c>
      <c r="AW34" s="7">
        <v>2050</v>
      </c>
      <c r="AZ34" t="str">
        <f t="shared" si="14"/>
        <v>NCAP_COST</v>
      </c>
      <c r="BA34" t="str">
        <f t="shared" si="15"/>
        <v>EPTSTO-N</v>
      </c>
      <c r="BB34">
        <f t="shared" si="4"/>
        <v>31566.106</v>
      </c>
      <c r="BC34" t="str">
        <f t="shared" si="5"/>
        <v/>
      </c>
      <c r="BD34" t="str">
        <f t="shared" si="6"/>
        <v/>
      </c>
      <c r="BE34" t="str">
        <f t="shared" si="7"/>
        <v/>
      </c>
      <c r="BF34" t="str">
        <f t="shared" si="8"/>
        <v/>
      </c>
      <c r="BG34" t="str">
        <f t="shared" si="9"/>
        <v/>
      </c>
      <c r="BJ34">
        <v>1</v>
      </c>
    </row>
    <row r="35" spans="2:62" x14ac:dyDescent="0.3">
      <c r="C35" s="19" t="s">
        <v>15</v>
      </c>
      <c r="D35" t="s">
        <v>11</v>
      </c>
      <c r="E35" t="s">
        <v>8</v>
      </c>
      <c r="F35" t="s">
        <v>10</v>
      </c>
      <c r="G35" t="s">
        <v>7</v>
      </c>
      <c r="I35" t="str">
        <f>D35</f>
        <v>cemch_e</v>
      </c>
      <c r="J35" t="str">
        <f>E35</f>
        <v>cmach_e</v>
      </c>
      <c r="L35" t="str">
        <f>I35</f>
        <v>cemch_e</v>
      </c>
      <c r="M35" t="str">
        <f>J35</f>
        <v>cmach_e</v>
      </c>
      <c r="N35" t="s">
        <v>123</v>
      </c>
      <c r="O35" s="22" t="s">
        <v>128</v>
      </c>
      <c r="T35" s="9" t="s">
        <v>35</v>
      </c>
      <c r="U35" s="7" t="s">
        <v>21</v>
      </c>
      <c r="V35" s="9" t="s">
        <v>36</v>
      </c>
      <c r="W35" s="7">
        <v>2017</v>
      </c>
      <c r="X35">
        <v>66757.530400000003</v>
      </c>
      <c r="Z35" s="7" t="s">
        <v>21</v>
      </c>
      <c r="AA35" s="9" t="str">
        <f t="shared" si="10"/>
        <v>ETCLDFB-N</v>
      </c>
      <c r="AB35" s="7">
        <v>2020</v>
      </c>
      <c r="AE35" s="7" t="s">
        <v>21</v>
      </c>
      <c r="AF35" s="9" t="str">
        <f t="shared" si="11"/>
        <v>ETCLDFB-N</v>
      </c>
      <c r="AG35" s="7">
        <v>2025</v>
      </c>
      <c r="AJ35" s="7" t="s">
        <v>21</v>
      </c>
      <c r="AK35" s="9" t="str">
        <f t="shared" si="12"/>
        <v>ETCLDFB-N</v>
      </c>
      <c r="AL35" s="7">
        <v>2030</v>
      </c>
      <c r="AP35" s="7" t="s">
        <v>21</v>
      </c>
      <c r="AQ35" s="9" t="str">
        <f t="shared" si="3"/>
        <v>ETCLDFB-N</v>
      </c>
      <c r="AR35" s="7">
        <v>2040</v>
      </c>
      <c r="AU35" s="7" t="s">
        <v>21</v>
      </c>
      <c r="AV35" s="9" t="str">
        <f t="shared" si="13"/>
        <v>ETCLDFB-N</v>
      </c>
      <c r="AW35" s="7">
        <v>2050</v>
      </c>
      <c r="AZ35" t="str">
        <f t="shared" si="14"/>
        <v>NCAP_COST</v>
      </c>
      <c r="BA35" t="str">
        <f t="shared" si="15"/>
        <v>ETCLDFB-N</v>
      </c>
      <c r="BB35">
        <f t="shared" si="4"/>
        <v>66757.530400000003</v>
      </c>
      <c r="BC35" t="str">
        <f t="shared" si="5"/>
        <v/>
      </c>
      <c r="BD35" t="str">
        <f t="shared" si="6"/>
        <v/>
      </c>
      <c r="BE35" t="str">
        <f t="shared" si="7"/>
        <v/>
      </c>
      <c r="BF35" t="str">
        <f t="shared" si="8"/>
        <v/>
      </c>
      <c r="BG35" t="str">
        <f t="shared" si="9"/>
        <v/>
      </c>
      <c r="BJ35">
        <v>1</v>
      </c>
    </row>
    <row r="36" spans="2:62" x14ac:dyDescent="0.3">
      <c r="C36" s="19">
        <v>2019</v>
      </c>
      <c r="D36">
        <v>6.18</v>
      </c>
      <c r="E36">
        <v>3.33</v>
      </c>
      <c r="F36">
        <v>5.6</v>
      </c>
      <c r="G36">
        <v>2.96</v>
      </c>
      <c r="I36">
        <f>D36+F36</f>
        <v>11.78</v>
      </c>
      <c r="J36">
        <f>E36+G36</f>
        <v>6.29</v>
      </c>
      <c r="L36" s="23">
        <f>D36/I36</f>
        <v>0.52461799660441422</v>
      </c>
      <c r="M36" s="23">
        <f>E36/J36</f>
        <v>0.52941176470588236</v>
      </c>
      <c r="N36" s="5">
        <f>G87</f>
        <v>0.23934426229508196</v>
      </c>
      <c r="O36" s="24">
        <f>G85</f>
        <v>6.1576354679802957E-2</v>
      </c>
      <c r="T36" s="9" t="s">
        <v>37</v>
      </c>
      <c r="U36" s="7" t="s">
        <v>21</v>
      </c>
      <c r="V36" s="9" t="s">
        <v>38</v>
      </c>
      <c r="W36" s="7">
        <v>2017</v>
      </c>
      <c r="X36">
        <v>96386.011480000001</v>
      </c>
      <c r="Z36" s="7" t="s">
        <v>21</v>
      </c>
      <c r="AA36" s="9" t="str">
        <f t="shared" si="10"/>
        <v>ETNUC-N</v>
      </c>
      <c r="AB36" s="7">
        <v>2020</v>
      </c>
      <c r="AE36" s="7" t="s">
        <v>21</v>
      </c>
      <c r="AF36" s="9" t="str">
        <f t="shared" si="11"/>
        <v>ETNUC-N</v>
      </c>
      <c r="AG36" s="7">
        <v>2025</v>
      </c>
      <c r="AJ36" s="7" t="s">
        <v>21</v>
      </c>
      <c r="AK36" s="9" t="str">
        <f t="shared" si="12"/>
        <v>ETNUC-N</v>
      </c>
      <c r="AL36" s="7">
        <v>2030</v>
      </c>
      <c r="AP36" s="7" t="s">
        <v>21</v>
      </c>
      <c r="AQ36" s="9" t="str">
        <f t="shared" si="3"/>
        <v>ETNUC-N</v>
      </c>
      <c r="AR36" s="7">
        <v>2040</v>
      </c>
      <c r="AU36" s="7" t="s">
        <v>21</v>
      </c>
      <c r="AV36" s="9" t="str">
        <f t="shared" si="13"/>
        <v>ETNUC-N</v>
      </c>
      <c r="AW36" s="7">
        <v>2050</v>
      </c>
      <c r="AZ36" t="str">
        <f t="shared" si="14"/>
        <v>NCAP_COST</v>
      </c>
      <c r="BA36" t="str">
        <f t="shared" si="15"/>
        <v>ETNUC-N</v>
      </c>
      <c r="BB36">
        <f t="shared" si="4"/>
        <v>96386.011480000001</v>
      </c>
      <c r="BC36" t="str">
        <f t="shared" si="5"/>
        <v/>
      </c>
      <c r="BD36" t="str">
        <f t="shared" si="6"/>
        <v/>
      </c>
      <c r="BE36" t="str">
        <f t="shared" si="7"/>
        <v/>
      </c>
      <c r="BF36" t="str">
        <f t="shared" si="8"/>
        <v/>
      </c>
      <c r="BG36" t="str">
        <f t="shared" si="9"/>
        <v/>
      </c>
      <c r="BJ36">
        <v>1</v>
      </c>
    </row>
    <row r="37" spans="2:62" x14ac:dyDescent="0.3">
      <c r="C37" s="19">
        <v>2020</v>
      </c>
      <c r="D37">
        <v>7.48</v>
      </c>
      <c r="E37">
        <v>8.48</v>
      </c>
      <c r="F37">
        <v>6.5</v>
      </c>
      <c r="G37">
        <v>7.2</v>
      </c>
      <c r="O37" s="22"/>
      <c r="T37" s="9" t="s">
        <v>39</v>
      </c>
      <c r="U37" s="7" t="s">
        <v>21</v>
      </c>
      <c r="V37" s="9" t="s">
        <v>40</v>
      </c>
      <c r="W37" s="7">
        <v>2017</v>
      </c>
      <c r="X37">
        <v>81279.984337530506</v>
      </c>
      <c r="Z37" s="7" t="s">
        <v>21</v>
      </c>
      <c r="AA37" s="9" t="str">
        <f t="shared" si="10"/>
        <v>ERSOLTC09-N</v>
      </c>
      <c r="AB37" s="7">
        <v>2020</v>
      </c>
      <c r="AC37">
        <v>73998.533002521595</v>
      </c>
      <c r="AE37" s="7" t="s">
        <v>21</v>
      </c>
      <c r="AF37" s="9" t="str">
        <f t="shared" si="11"/>
        <v>ERSOLTC09-N</v>
      </c>
      <c r="AG37" s="7">
        <v>2025</v>
      </c>
      <c r="AH37">
        <v>61862.780777506698</v>
      </c>
      <c r="AJ37" s="7" t="s">
        <v>21</v>
      </c>
      <c r="AK37" s="9" t="str">
        <f t="shared" si="12"/>
        <v>ERSOLTC09-N</v>
      </c>
      <c r="AL37" s="7">
        <v>2030</v>
      </c>
      <c r="AM37">
        <v>49727.028552491902</v>
      </c>
      <c r="AP37" s="7" t="s">
        <v>21</v>
      </c>
      <c r="AQ37" s="9" t="str">
        <f t="shared" si="3"/>
        <v>ERSOLTC09-N</v>
      </c>
      <c r="AR37" s="7">
        <v>2040</v>
      </c>
      <c r="AS37">
        <v>49727.028552491902</v>
      </c>
      <c r="AU37" s="7" t="s">
        <v>21</v>
      </c>
      <c r="AV37" s="9" t="str">
        <f t="shared" si="13"/>
        <v>ERSOLTC09-N</v>
      </c>
      <c r="AW37" s="7">
        <v>2050</v>
      </c>
      <c r="AX37">
        <v>49727.028552491902</v>
      </c>
      <c r="AZ37" t="str">
        <f t="shared" si="14"/>
        <v>NCAP_COST</v>
      </c>
      <c r="BA37" t="str">
        <f t="shared" si="15"/>
        <v>ERSOLTC09-N</v>
      </c>
      <c r="BB37">
        <f t="shared" si="4"/>
        <v>81279.984337530506</v>
      </c>
      <c r="BC37">
        <f t="shared" si="5"/>
        <v>73998.533002521595</v>
      </c>
      <c r="BD37">
        <f t="shared" si="6"/>
        <v>61862.780777506698</v>
      </c>
      <c r="BE37">
        <f t="shared" si="7"/>
        <v>49727.028552491902</v>
      </c>
      <c r="BF37">
        <f t="shared" si="8"/>
        <v>49727.028552491902</v>
      </c>
      <c r="BG37">
        <f t="shared" si="9"/>
        <v>49727.028552491902</v>
      </c>
      <c r="BJ37">
        <v>1</v>
      </c>
    </row>
    <row r="38" spans="2:62" x14ac:dyDescent="0.3">
      <c r="C38" s="2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6"/>
      <c r="T38" s="9" t="s">
        <v>41</v>
      </c>
      <c r="U38" s="7" t="s">
        <v>21</v>
      </c>
      <c r="V38" s="9" t="s">
        <v>42</v>
      </c>
      <c r="W38" s="7">
        <v>2017</v>
      </c>
      <c r="X38">
        <v>19505.013097345101</v>
      </c>
      <c r="Z38" s="7" t="s">
        <v>21</v>
      </c>
      <c r="AA38" s="9" t="str">
        <f t="shared" si="10"/>
        <v>ERSOLPCF-N</v>
      </c>
      <c r="AB38" s="7">
        <v>2020</v>
      </c>
      <c r="AC38">
        <v>13810.229699115</v>
      </c>
      <c r="AE38" s="7" t="s">
        <v>21</v>
      </c>
      <c r="AF38" s="9" t="str">
        <f t="shared" si="11"/>
        <v>ERSOLPCF-N</v>
      </c>
      <c r="AG38" s="7">
        <v>2025</v>
      </c>
      <c r="AH38">
        <v>12963.4941946903</v>
      </c>
      <c r="AJ38" s="7" t="s">
        <v>21</v>
      </c>
      <c r="AK38" s="9" t="str">
        <f t="shared" si="12"/>
        <v>ERSOLPCF-N</v>
      </c>
      <c r="AL38" s="7">
        <v>2030</v>
      </c>
      <c r="AM38">
        <v>12178.7471150442</v>
      </c>
      <c r="AP38" s="7" t="s">
        <v>21</v>
      </c>
      <c r="AQ38" s="9" t="str">
        <f t="shared" si="3"/>
        <v>ERSOLPCF-N</v>
      </c>
      <c r="AR38" s="7">
        <v>2040</v>
      </c>
      <c r="AS38">
        <v>10818.9584778761</v>
      </c>
      <c r="AU38" s="7" t="s">
        <v>21</v>
      </c>
      <c r="AV38" s="9" t="str">
        <f t="shared" si="13"/>
        <v>ERSOLPCF-N</v>
      </c>
      <c r="AW38" s="7">
        <v>2050</v>
      </c>
      <c r="AX38">
        <v>9558.0875398230091</v>
      </c>
      <c r="AZ38" t="str">
        <f t="shared" si="14"/>
        <v>NCAP_COST</v>
      </c>
      <c r="BA38" t="str">
        <f t="shared" si="15"/>
        <v>ERSOLPCF-N</v>
      </c>
      <c r="BB38">
        <f t="shared" si="4"/>
        <v>19505.013097345101</v>
      </c>
      <c r="BC38">
        <f t="shared" si="5"/>
        <v>13810.229699115</v>
      </c>
      <c r="BD38">
        <f t="shared" si="6"/>
        <v>12963.4941946903</v>
      </c>
      <c r="BE38">
        <f t="shared" si="7"/>
        <v>12178.7471150442</v>
      </c>
      <c r="BF38">
        <f t="shared" si="8"/>
        <v>10818.9584778761</v>
      </c>
      <c r="BG38">
        <f t="shared" si="9"/>
        <v>9558.0875398230091</v>
      </c>
      <c r="BJ38">
        <v>1</v>
      </c>
    </row>
    <row r="39" spans="2:62" x14ac:dyDescent="0.3">
      <c r="T39" s="9" t="s">
        <v>43</v>
      </c>
      <c r="U39" s="7" t="s">
        <v>21</v>
      </c>
      <c r="V39" s="9" t="s">
        <v>44</v>
      </c>
      <c r="W39" s="7">
        <v>2017</v>
      </c>
      <c r="X39">
        <v>20793.080000000002</v>
      </c>
      <c r="Z39" s="7" t="s">
        <v>21</v>
      </c>
      <c r="AA39" s="9" t="str">
        <f t="shared" si="10"/>
        <v>ERSOLPCT-N</v>
      </c>
      <c r="AB39" s="7">
        <v>2020</v>
      </c>
      <c r="AC39">
        <v>14722.226000000001</v>
      </c>
      <c r="AE39" s="7" t="s">
        <v>21</v>
      </c>
      <c r="AF39" s="9" t="str">
        <f t="shared" si="11"/>
        <v>ERSOLPCT-N</v>
      </c>
      <c r="AG39" s="7">
        <v>2025</v>
      </c>
      <c r="AH39">
        <v>13819.574000000001</v>
      </c>
      <c r="AJ39" s="7" t="s">
        <v>21</v>
      </c>
      <c r="AK39" s="9" t="str">
        <f t="shared" si="12"/>
        <v>ERSOLPCT-N</v>
      </c>
      <c r="AL39" s="7">
        <v>2030</v>
      </c>
      <c r="AM39">
        <v>12983.004000000001</v>
      </c>
      <c r="AP39" s="7" t="s">
        <v>21</v>
      </c>
      <c r="AQ39" s="9" t="str">
        <f t="shared" si="3"/>
        <v>ERSOLPCT-N</v>
      </c>
      <c r="AR39" s="7">
        <v>2040</v>
      </c>
      <c r="AS39">
        <v>11533.418</v>
      </c>
      <c r="AU39" s="7" t="s">
        <v>21</v>
      </c>
      <c r="AV39" s="9" t="str">
        <f t="shared" si="13"/>
        <v>ERSOLPCT-N</v>
      </c>
      <c r="AW39" s="7">
        <v>2050</v>
      </c>
      <c r="AX39">
        <v>10189.281999999999</v>
      </c>
      <c r="AZ39" t="str">
        <f t="shared" si="14"/>
        <v>NCAP_COST</v>
      </c>
      <c r="BA39" t="str">
        <f t="shared" si="15"/>
        <v>ERSOLPCT-N</v>
      </c>
      <c r="BB39">
        <f t="shared" si="4"/>
        <v>20793.080000000002</v>
      </c>
      <c r="BC39">
        <f t="shared" si="5"/>
        <v>14722.226000000001</v>
      </c>
      <c r="BD39">
        <f t="shared" si="6"/>
        <v>13819.574000000001</v>
      </c>
      <c r="BE39">
        <f t="shared" si="7"/>
        <v>12983.004000000001</v>
      </c>
      <c r="BF39">
        <f t="shared" si="8"/>
        <v>11533.418</v>
      </c>
      <c r="BG39">
        <f t="shared" si="9"/>
        <v>10189.281999999999</v>
      </c>
      <c r="BJ39">
        <v>1</v>
      </c>
    </row>
    <row r="40" spans="2:62" x14ac:dyDescent="0.3">
      <c r="T40" s="9" t="s">
        <v>45</v>
      </c>
      <c r="U40" s="7" t="s">
        <v>21</v>
      </c>
      <c r="V40" s="9" t="s">
        <v>46</v>
      </c>
      <c r="W40" s="7">
        <v>2017</v>
      </c>
      <c r="X40">
        <v>21530.351999999999</v>
      </c>
      <c r="Z40" s="7" t="s">
        <v>21</v>
      </c>
      <c r="AA40" s="9" t="str">
        <f t="shared" si="10"/>
        <v>ERWNDH-N</v>
      </c>
      <c r="AB40" s="7">
        <v>2020</v>
      </c>
      <c r="AC40">
        <v>17575</v>
      </c>
      <c r="AE40" s="7" t="s">
        <v>21</v>
      </c>
      <c r="AF40" s="9" t="str">
        <f t="shared" si="11"/>
        <v>ERWNDH-N</v>
      </c>
      <c r="AG40" s="7">
        <v>2025</v>
      </c>
      <c r="AH40">
        <v>17421.745999999999</v>
      </c>
      <c r="AJ40" s="7" t="s">
        <v>21</v>
      </c>
      <c r="AK40" s="9" t="str">
        <f t="shared" si="12"/>
        <v>ERWNDH-N</v>
      </c>
      <c r="AL40" s="7">
        <v>2030</v>
      </c>
      <c r="AM40">
        <v>17269.898000000001</v>
      </c>
      <c r="AP40" s="7" t="s">
        <v>21</v>
      </c>
      <c r="AQ40" s="9" t="str">
        <f t="shared" si="3"/>
        <v>ERWNDH-N</v>
      </c>
      <c r="AR40" s="7">
        <v>2040</v>
      </c>
      <c r="AS40">
        <v>16969.013999999999</v>
      </c>
      <c r="AU40" s="7" t="s">
        <v>21</v>
      </c>
      <c r="AV40" s="9" t="str">
        <f t="shared" si="13"/>
        <v>ERWNDH-N</v>
      </c>
      <c r="AW40" s="7">
        <v>2050</v>
      </c>
      <c r="AX40">
        <v>16673.754000000001</v>
      </c>
      <c r="AZ40" t="str">
        <f t="shared" si="14"/>
        <v>NCAP_COST</v>
      </c>
      <c r="BA40" t="str">
        <f t="shared" si="15"/>
        <v>ERWNDH-N</v>
      </c>
      <c r="BB40">
        <f t="shared" si="4"/>
        <v>21530.351999999999</v>
      </c>
      <c r="BC40">
        <f t="shared" si="5"/>
        <v>17575</v>
      </c>
      <c r="BD40">
        <f t="shared" si="6"/>
        <v>17421.745999999999</v>
      </c>
      <c r="BE40">
        <f t="shared" si="7"/>
        <v>17269.898000000001</v>
      </c>
      <c r="BF40">
        <f t="shared" si="8"/>
        <v>16969.013999999999</v>
      </c>
      <c r="BG40">
        <f t="shared" si="9"/>
        <v>16673.754000000001</v>
      </c>
      <c r="BJ40">
        <v>1</v>
      </c>
    </row>
    <row r="41" spans="2:62" x14ac:dyDescent="0.3">
      <c r="T41" s="9" t="s">
        <v>47</v>
      </c>
      <c r="U41" s="7" t="s">
        <v>21</v>
      </c>
      <c r="V41" s="9" t="s">
        <v>48</v>
      </c>
      <c r="W41" s="7">
        <v>2017</v>
      </c>
      <c r="X41">
        <v>12746.641600000001</v>
      </c>
      <c r="Z41" s="7" t="s">
        <v>21</v>
      </c>
      <c r="AA41" s="9" t="str">
        <f t="shared" si="10"/>
        <v>ETGICGT-N</v>
      </c>
      <c r="AB41" s="7">
        <v>2020</v>
      </c>
      <c r="AE41" s="7" t="s">
        <v>21</v>
      </c>
      <c r="AF41" s="9" t="str">
        <f t="shared" si="11"/>
        <v>ETGICGT-N</v>
      </c>
      <c r="AG41" s="7">
        <v>2025</v>
      </c>
      <c r="AJ41" s="7" t="s">
        <v>21</v>
      </c>
      <c r="AK41" s="9" t="str">
        <f t="shared" si="12"/>
        <v>ETGICGT-N</v>
      </c>
      <c r="AL41" s="7">
        <v>2030</v>
      </c>
      <c r="AP41" s="7" t="s">
        <v>21</v>
      </c>
      <c r="AQ41" s="9" t="str">
        <f t="shared" si="3"/>
        <v>ETGICGT-N</v>
      </c>
      <c r="AR41" s="7">
        <v>2040</v>
      </c>
      <c r="AU41" s="7" t="s">
        <v>21</v>
      </c>
      <c r="AV41" s="9" t="str">
        <f t="shared" si="13"/>
        <v>ETGICGT-N</v>
      </c>
      <c r="AW41" s="7">
        <v>2050</v>
      </c>
      <c r="AZ41" t="str">
        <f t="shared" si="14"/>
        <v>NCAP_COST</v>
      </c>
      <c r="BA41" t="str">
        <f t="shared" si="15"/>
        <v>ETGICGT-N</v>
      </c>
      <c r="BB41">
        <f t="shared" si="4"/>
        <v>12746.641600000001</v>
      </c>
      <c r="BC41" t="str">
        <f t="shared" si="5"/>
        <v/>
      </c>
      <c r="BD41" t="str">
        <f t="shared" si="6"/>
        <v/>
      </c>
      <c r="BE41" t="str">
        <f t="shared" si="7"/>
        <v/>
      </c>
      <c r="BF41" t="str">
        <f t="shared" si="8"/>
        <v/>
      </c>
      <c r="BG41" t="str">
        <f t="shared" si="9"/>
        <v/>
      </c>
      <c r="BJ41">
        <v>1</v>
      </c>
    </row>
    <row r="42" spans="2:62" ht="23.4" x14ac:dyDescent="0.45">
      <c r="B42" s="31" t="s">
        <v>114</v>
      </c>
      <c r="T42" s="9" t="s">
        <v>49</v>
      </c>
      <c r="U42" s="7" t="s">
        <v>21</v>
      </c>
      <c r="V42" s="9" t="s">
        <v>50</v>
      </c>
      <c r="W42" s="7">
        <v>2017</v>
      </c>
      <c r="X42">
        <v>34758.639999999999</v>
      </c>
      <c r="Z42" s="7" t="s">
        <v>21</v>
      </c>
      <c r="AA42" s="9" t="str">
        <f t="shared" si="10"/>
        <v>ETHGNGT-N</v>
      </c>
      <c r="AB42" s="7">
        <v>2020</v>
      </c>
      <c r="AE42" s="7" t="s">
        <v>21</v>
      </c>
      <c r="AF42" s="9" t="str">
        <f t="shared" si="11"/>
        <v>ETHGNGT-N</v>
      </c>
      <c r="AG42" s="7">
        <v>2025</v>
      </c>
      <c r="AJ42" s="7" t="s">
        <v>21</v>
      </c>
      <c r="AK42" s="9" t="str">
        <f t="shared" si="12"/>
        <v>ETHGNGT-N</v>
      </c>
      <c r="AL42" s="7">
        <v>2030</v>
      </c>
      <c r="AP42" s="7" t="s">
        <v>21</v>
      </c>
      <c r="AQ42" s="9" t="str">
        <f t="shared" si="3"/>
        <v>ETHGNGT-N</v>
      </c>
      <c r="AR42" s="7">
        <v>2040</v>
      </c>
      <c r="AU42" s="7" t="s">
        <v>21</v>
      </c>
      <c r="AV42" s="9" t="str">
        <f t="shared" si="13"/>
        <v>ETHGNGT-N</v>
      </c>
      <c r="AW42" s="7">
        <v>2050</v>
      </c>
      <c r="AZ42" t="str">
        <f t="shared" si="14"/>
        <v>NCAP_COST</v>
      </c>
      <c r="BA42" t="str">
        <f t="shared" si="15"/>
        <v>ETHGNGT-N</v>
      </c>
      <c r="BB42">
        <f t="shared" si="4"/>
        <v>34758.639999999999</v>
      </c>
      <c r="BC42" t="str">
        <f t="shared" si="5"/>
        <v/>
      </c>
      <c r="BD42" t="str">
        <f t="shared" si="6"/>
        <v/>
      </c>
      <c r="BE42" t="str">
        <f t="shared" si="7"/>
        <v/>
      </c>
      <c r="BF42" t="str">
        <f t="shared" si="8"/>
        <v/>
      </c>
      <c r="BG42" t="str">
        <f t="shared" si="9"/>
        <v/>
      </c>
      <c r="BJ42">
        <v>1</v>
      </c>
    </row>
    <row r="43" spans="2:62" x14ac:dyDescent="0.3">
      <c r="T43" s="9" t="s">
        <v>51</v>
      </c>
      <c r="U43" s="7" t="s">
        <v>21</v>
      </c>
      <c r="V43" s="9" t="s">
        <v>52</v>
      </c>
      <c r="W43" s="7">
        <v>2017</v>
      </c>
      <c r="X43">
        <v>13996.989600000001</v>
      </c>
      <c r="Z43" s="7" t="s">
        <v>21</v>
      </c>
      <c r="AA43" s="9" t="str">
        <f t="shared" si="10"/>
        <v>ETGICCC-N</v>
      </c>
      <c r="AB43" s="7">
        <v>2020</v>
      </c>
      <c r="AE43" s="7" t="s">
        <v>21</v>
      </c>
      <c r="AF43" s="9" t="str">
        <f t="shared" si="11"/>
        <v>ETGICCC-N</v>
      </c>
      <c r="AG43" s="7">
        <v>2025</v>
      </c>
      <c r="AJ43" s="7" t="s">
        <v>21</v>
      </c>
      <c r="AK43" s="9" t="str">
        <f t="shared" si="12"/>
        <v>ETGICCC-N</v>
      </c>
      <c r="AL43" s="7">
        <v>2030</v>
      </c>
      <c r="AP43" s="7" t="s">
        <v>21</v>
      </c>
      <c r="AQ43" s="9" t="str">
        <f t="shared" si="3"/>
        <v>ETGICCC-N</v>
      </c>
      <c r="AR43" s="7">
        <v>2040</v>
      </c>
      <c r="AU43" s="7" t="s">
        <v>21</v>
      </c>
      <c r="AV43" s="9" t="str">
        <f t="shared" si="13"/>
        <v>ETGICCC-N</v>
      </c>
      <c r="AW43" s="7">
        <v>2050</v>
      </c>
      <c r="AZ43" t="str">
        <f t="shared" si="14"/>
        <v>NCAP_COST</v>
      </c>
      <c r="BA43" t="str">
        <f t="shared" si="15"/>
        <v>ETGICCC-N</v>
      </c>
      <c r="BB43">
        <f t="shared" si="4"/>
        <v>13996.989600000001</v>
      </c>
      <c r="BC43" t="str">
        <f t="shared" si="5"/>
        <v/>
      </c>
      <c r="BD43" t="str">
        <f t="shared" si="6"/>
        <v/>
      </c>
      <c r="BE43" t="str">
        <f t="shared" si="7"/>
        <v/>
      </c>
      <c r="BF43" t="str">
        <f t="shared" si="8"/>
        <v/>
      </c>
      <c r="BG43" t="str">
        <f t="shared" si="9"/>
        <v/>
      </c>
      <c r="BJ43">
        <v>1</v>
      </c>
    </row>
    <row r="44" spans="2:62" x14ac:dyDescent="0.3">
      <c r="C44" s="10" t="s">
        <v>115</v>
      </c>
      <c r="G44" s="2">
        <v>2017</v>
      </c>
      <c r="H44" s="2">
        <v>2021</v>
      </c>
      <c r="I44">
        <v>2025</v>
      </c>
      <c r="J44" s="2">
        <v>2030</v>
      </c>
      <c r="K44" s="2">
        <v>2040</v>
      </c>
      <c r="L44" s="2">
        <v>2050</v>
      </c>
      <c r="T44" s="9" t="s">
        <v>53</v>
      </c>
      <c r="U44" s="7" t="s">
        <v>21</v>
      </c>
      <c r="V44" s="9" t="s">
        <v>54</v>
      </c>
      <c r="W44" s="7">
        <v>2017</v>
      </c>
      <c r="X44">
        <v>30757.179199999999</v>
      </c>
      <c r="Z44" s="7" t="s">
        <v>21</v>
      </c>
      <c r="AA44" s="9" t="str">
        <f t="shared" si="10"/>
        <v>ETGICCC-CCS-N</v>
      </c>
      <c r="AB44" s="7">
        <v>2020</v>
      </c>
      <c r="AE44" s="7" t="s">
        <v>21</v>
      </c>
      <c r="AF44" s="9" t="str">
        <f t="shared" si="11"/>
        <v>ETGICCC-CCS-N</v>
      </c>
      <c r="AG44" s="7">
        <v>2025</v>
      </c>
      <c r="AJ44" s="7" t="s">
        <v>21</v>
      </c>
      <c r="AK44" s="9" t="str">
        <f t="shared" si="12"/>
        <v>ETGICCC-CCS-N</v>
      </c>
      <c r="AL44" s="7">
        <v>2030</v>
      </c>
      <c r="AP44" s="7" t="s">
        <v>21</v>
      </c>
      <c r="AQ44" s="9" t="str">
        <f t="shared" si="3"/>
        <v>ETGICCC-CCS-N</v>
      </c>
      <c r="AR44" s="7">
        <v>2040</v>
      </c>
      <c r="AU44" s="7" t="s">
        <v>21</v>
      </c>
      <c r="AV44" s="9" t="str">
        <f t="shared" si="13"/>
        <v>ETGICCC-CCS-N</v>
      </c>
      <c r="AW44" s="7">
        <v>2050</v>
      </c>
      <c r="AZ44" t="str">
        <f t="shared" si="14"/>
        <v>NCAP_COST</v>
      </c>
      <c r="BA44" t="str">
        <f t="shared" si="15"/>
        <v>ETGICCC-CCS-N</v>
      </c>
      <c r="BB44">
        <f t="shared" si="4"/>
        <v>30757.179199999999</v>
      </c>
      <c r="BC44" t="str">
        <f t="shared" si="5"/>
        <v/>
      </c>
      <c r="BD44" t="str">
        <f t="shared" si="6"/>
        <v/>
      </c>
      <c r="BE44" t="str">
        <f t="shared" si="7"/>
        <v/>
      </c>
      <c r="BF44" t="str">
        <f t="shared" si="8"/>
        <v/>
      </c>
      <c r="BG44" t="str">
        <f t="shared" si="9"/>
        <v/>
      </c>
      <c r="BJ44">
        <v>1</v>
      </c>
    </row>
    <row r="45" spans="2:62" x14ac:dyDescent="0.3">
      <c r="C45" s="3" t="s">
        <v>8</v>
      </c>
      <c r="F45" t="s">
        <v>111</v>
      </c>
      <c r="G45" s="5">
        <f>1-M36</f>
        <v>0.47058823529411764</v>
      </c>
      <c r="H45" s="5">
        <f>G45</f>
        <v>0.47058823529411764</v>
      </c>
      <c r="I45" s="15">
        <v>0.55000000000000004</v>
      </c>
      <c r="J45" s="15">
        <v>0.7</v>
      </c>
      <c r="K45" s="15">
        <v>0.75</v>
      </c>
      <c r="L45" s="15">
        <v>0.85</v>
      </c>
      <c r="T45" s="9" t="s">
        <v>55</v>
      </c>
      <c r="U45" s="7" t="s">
        <v>21</v>
      </c>
      <c r="V45" s="9" t="s">
        <v>56</v>
      </c>
      <c r="W45" s="7">
        <v>2017</v>
      </c>
      <c r="X45">
        <v>19886.750400000001</v>
      </c>
      <c r="Z45" s="7" t="s">
        <v>21</v>
      </c>
      <c r="AA45" s="9" t="str">
        <f t="shared" si="10"/>
        <v>ETGICEN-N</v>
      </c>
      <c r="AB45" s="7">
        <v>2020</v>
      </c>
      <c r="AE45" s="7" t="s">
        <v>21</v>
      </c>
      <c r="AF45" s="9" t="str">
        <f t="shared" si="11"/>
        <v>ETGICEN-N</v>
      </c>
      <c r="AG45" s="7">
        <v>2025</v>
      </c>
      <c r="AJ45" s="7" t="s">
        <v>21</v>
      </c>
      <c r="AK45" s="9" t="str">
        <f t="shared" si="12"/>
        <v>ETGICEN-N</v>
      </c>
      <c r="AL45" s="7">
        <v>2030</v>
      </c>
      <c r="AP45" s="7" t="s">
        <v>21</v>
      </c>
      <c r="AQ45" s="9" t="str">
        <f t="shared" si="3"/>
        <v>ETGICEN-N</v>
      </c>
      <c r="AR45" s="7">
        <v>2040</v>
      </c>
      <c r="AU45" s="7" t="s">
        <v>21</v>
      </c>
      <c r="AV45" s="9" t="str">
        <f t="shared" si="13"/>
        <v>ETGICEN-N</v>
      </c>
      <c r="AW45" s="7">
        <v>2050</v>
      </c>
      <c r="AZ45" t="str">
        <f t="shared" si="14"/>
        <v>NCAP_COST</v>
      </c>
      <c r="BA45" t="str">
        <f t="shared" si="15"/>
        <v>ETGICEN-N</v>
      </c>
      <c r="BB45">
        <f t="shared" si="4"/>
        <v>19886.750400000001</v>
      </c>
      <c r="BC45" t="str">
        <f t="shared" si="5"/>
        <v/>
      </c>
      <c r="BD45" t="str">
        <f t="shared" si="6"/>
        <v/>
      </c>
      <c r="BE45" t="str">
        <f t="shared" si="7"/>
        <v/>
      </c>
      <c r="BF45" t="str">
        <f t="shared" si="8"/>
        <v/>
      </c>
      <c r="BG45" t="str">
        <f t="shared" si="9"/>
        <v/>
      </c>
      <c r="BJ45">
        <v>1</v>
      </c>
    </row>
    <row r="46" spans="2:62" x14ac:dyDescent="0.3">
      <c r="C46" t="str">
        <f>C45</f>
        <v>cmach_e</v>
      </c>
      <c r="F46" t="s">
        <v>112</v>
      </c>
      <c r="G46" s="5">
        <f>G45</f>
        <v>0.47058823529411764</v>
      </c>
      <c r="H46" s="5">
        <f>G46</f>
        <v>0.47058823529411764</v>
      </c>
      <c r="I46" s="15">
        <v>0.5</v>
      </c>
      <c r="J46" s="15">
        <v>0.65</v>
      </c>
      <c r="K46" s="15">
        <v>0.7</v>
      </c>
      <c r="L46" s="15">
        <v>0.75</v>
      </c>
      <c r="T46" s="9" t="s">
        <v>57</v>
      </c>
      <c r="U46" s="7" t="s">
        <v>21</v>
      </c>
      <c r="V46" s="9" t="s">
        <v>58</v>
      </c>
      <c r="W46" s="7">
        <v>2017</v>
      </c>
      <c r="X46">
        <v>26589.4890765661</v>
      </c>
      <c r="Z46" s="7" t="s">
        <v>21</v>
      </c>
      <c r="AA46" s="9" t="str">
        <f t="shared" si="10"/>
        <v>ERBIO-N</v>
      </c>
      <c r="AB46" s="7">
        <v>2020</v>
      </c>
      <c r="AE46" s="7" t="s">
        <v>21</v>
      </c>
      <c r="AF46" s="9" t="str">
        <f t="shared" si="11"/>
        <v>ERBIO-N</v>
      </c>
      <c r="AG46" s="7">
        <v>2025</v>
      </c>
      <c r="AJ46" s="7" t="s">
        <v>21</v>
      </c>
      <c r="AK46" s="9" t="str">
        <f t="shared" si="12"/>
        <v>ERBIO-N</v>
      </c>
      <c r="AL46" s="7">
        <v>2030</v>
      </c>
      <c r="AP46" s="7" t="s">
        <v>21</v>
      </c>
      <c r="AQ46" s="9" t="str">
        <f t="shared" si="3"/>
        <v>ERBIO-N</v>
      </c>
      <c r="AR46" s="7">
        <v>2040</v>
      </c>
      <c r="AU46" s="7" t="s">
        <v>21</v>
      </c>
      <c r="AV46" s="9" t="str">
        <f t="shared" si="13"/>
        <v>ERBIO-N</v>
      </c>
      <c r="AW46" s="7">
        <v>2050</v>
      </c>
      <c r="AZ46" t="str">
        <f t="shared" si="14"/>
        <v>NCAP_COST</v>
      </c>
      <c r="BA46" t="str">
        <f t="shared" si="15"/>
        <v>ERBIO-N</v>
      </c>
      <c r="BB46">
        <f t="shared" si="4"/>
        <v>26589.4890765661</v>
      </c>
      <c r="BC46" t="str">
        <f t="shared" si="5"/>
        <v/>
      </c>
      <c r="BD46" t="str">
        <f t="shared" si="6"/>
        <v/>
      </c>
      <c r="BE46" t="str">
        <f t="shared" si="7"/>
        <v/>
      </c>
      <c r="BF46" t="str">
        <f t="shared" si="8"/>
        <v/>
      </c>
      <c r="BG46" t="str">
        <f t="shared" si="9"/>
        <v/>
      </c>
      <c r="BJ46">
        <v>1</v>
      </c>
    </row>
    <row r="47" spans="2:62" x14ac:dyDescent="0.3">
      <c r="C47" t="str">
        <f>C46</f>
        <v>cmach_e</v>
      </c>
      <c r="F47" t="s">
        <v>113</v>
      </c>
      <c r="G47" s="5">
        <f>G46</f>
        <v>0.47058823529411764</v>
      </c>
      <c r="H47" s="5">
        <f>G47</f>
        <v>0.47058823529411764</v>
      </c>
      <c r="I47" s="15">
        <v>0.5</v>
      </c>
      <c r="J47" s="15">
        <v>0.55000000000000004</v>
      </c>
      <c r="K47" s="15">
        <v>0.6</v>
      </c>
      <c r="L47" s="15">
        <v>0.65</v>
      </c>
      <c r="T47" s="9" t="s">
        <v>59</v>
      </c>
      <c r="U47" s="7" t="s">
        <v>21</v>
      </c>
      <c r="V47" s="9" t="s">
        <v>60</v>
      </c>
      <c r="W47" s="7">
        <v>2017</v>
      </c>
      <c r="X47">
        <v>26589.4890765661</v>
      </c>
      <c r="Z47" s="7" t="s">
        <v>21</v>
      </c>
      <c r="AA47" s="9" t="str">
        <f t="shared" si="10"/>
        <v>ERBIG-N</v>
      </c>
      <c r="AB47" s="7">
        <v>2020</v>
      </c>
      <c r="AE47" s="7" t="s">
        <v>21</v>
      </c>
      <c r="AF47" s="9" t="str">
        <f t="shared" si="11"/>
        <v>ERBIG-N</v>
      </c>
      <c r="AG47" s="7">
        <v>2025</v>
      </c>
      <c r="AJ47" s="7" t="s">
        <v>21</v>
      </c>
      <c r="AK47" s="9" t="str">
        <f t="shared" si="12"/>
        <v>ERBIG-N</v>
      </c>
      <c r="AL47" s="7">
        <v>2030</v>
      </c>
      <c r="AP47" s="7" t="s">
        <v>21</v>
      </c>
      <c r="AQ47" s="9" t="str">
        <f t="shared" si="3"/>
        <v>ERBIG-N</v>
      </c>
      <c r="AR47" s="7">
        <v>2040</v>
      </c>
      <c r="AU47" s="7" t="s">
        <v>21</v>
      </c>
      <c r="AV47" s="9" t="str">
        <f t="shared" si="13"/>
        <v>ERBIG-N</v>
      </c>
      <c r="AW47" s="7">
        <v>2050</v>
      </c>
      <c r="AZ47" t="str">
        <f t="shared" si="14"/>
        <v>NCAP_COST</v>
      </c>
      <c r="BA47" t="str">
        <f t="shared" si="15"/>
        <v>ERBIG-N</v>
      </c>
      <c r="BB47">
        <f t="shared" si="4"/>
        <v>26589.4890765661</v>
      </c>
      <c r="BC47" t="str">
        <f t="shared" si="5"/>
        <v/>
      </c>
      <c r="BD47" t="str">
        <f t="shared" si="6"/>
        <v/>
      </c>
      <c r="BE47" t="str">
        <f t="shared" si="7"/>
        <v/>
      </c>
      <c r="BF47" t="str">
        <f t="shared" si="8"/>
        <v/>
      </c>
      <c r="BG47" t="str">
        <f t="shared" si="9"/>
        <v/>
      </c>
      <c r="BJ47">
        <v>1</v>
      </c>
    </row>
    <row r="48" spans="2:62" x14ac:dyDescent="0.3">
      <c r="C48" t="str">
        <f>C47</f>
        <v>cmach_e</v>
      </c>
      <c r="F48" t="s">
        <v>126</v>
      </c>
      <c r="G48" s="5">
        <f>G47</f>
        <v>0.47058823529411764</v>
      </c>
      <c r="H48" s="5">
        <f>G48</f>
        <v>0.47058823529411764</v>
      </c>
      <c r="I48" s="5">
        <f t="shared" ref="I48:L48" si="16">H48</f>
        <v>0.47058823529411764</v>
      </c>
      <c r="J48" s="5">
        <f t="shared" si="16"/>
        <v>0.47058823529411764</v>
      </c>
      <c r="K48" s="5">
        <f t="shared" si="16"/>
        <v>0.47058823529411764</v>
      </c>
      <c r="L48" s="5">
        <f t="shared" si="16"/>
        <v>0.47058823529411764</v>
      </c>
      <c r="N48" t="s">
        <v>127</v>
      </c>
      <c r="T48" s="9" t="s">
        <v>61</v>
      </c>
      <c r="U48" s="7" t="s">
        <v>21</v>
      </c>
      <c r="V48" s="9" t="s">
        <v>62</v>
      </c>
      <c r="W48" s="7">
        <v>2017</v>
      </c>
      <c r="X48">
        <v>38195.713600000003</v>
      </c>
      <c r="Z48" s="7" t="s">
        <v>21</v>
      </c>
      <c r="AA48" s="9" t="str">
        <f t="shared" si="10"/>
        <v>ESTSUTL</v>
      </c>
      <c r="AB48" s="7">
        <v>2020</v>
      </c>
      <c r="AC48">
        <v>24484.621581831001</v>
      </c>
      <c r="AE48" s="7" t="s">
        <v>21</v>
      </c>
      <c r="AF48" s="9" t="str">
        <f t="shared" si="11"/>
        <v>ESTSUTL</v>
      </c>
      <c r="AG48" s="7">
        <v>2025</v>
      </c>
      <c r="AH48">
        <v>24174.373750639999</v>
      </c>
      <c r="AJ48" s="7" t="s">
        <v>21</v>
      </c>
      <c r="AK48" s="9" t="str">
        <f t="shared" si="12"/>
        <v>ESTSUTL</v>
      </c>
      <c r="AL48" s="7">
        <v>2030</v>
      </c>
      <c r="AM48">
        <v>20263.657963585501</v>
      </c>
      <c r="AP48" s="7" t="s">
        <v>21</v>
      </c>
      <c r="AQ48" s="9" t="str">
        <f t="shared" si="3"/>
        <v>ESTSUTL</v>
      </c>
      <c r="AR48" s="7">
        <v>2040</v>
      </c>
      <c r="AS48">
        <v>17138.851112089698</v>
      </c>
      <c r="AU48" s="7" t="s">
        <v>21</v>
      </c>
      <c r="AV48" s="9" t="str">
        <f t="shared" si="13"/>
        <v>ESTSUTL</v>
      </c>
      <c r="AW48" s="7">
        <v>2050</v>
      </c>
      <c r="AX48">
        <v>14015.472524548701</v>
      </c>
      <c r="AZ48" t="str">
        <f t="shared" si="14"/>
        <v>NCAP_COST</v>
      </c>
      <c r="BA48" t="str">
        <f t="shared" si="15"/>
        <v>ESTSUTL</v>
      </c>
      <c r="BB48">
        <f t="shared" si="4"/>
        <v>38195.713600000003</v>
      </c>
      <c r="BC48">
        <f t="shared" si="5"/>
        <v>24484.621581831001</v>
      </c>
      <c r="BD48">
        <f t="shared" si="6"/>
        <v>24174.373750639999</v>
      </c>
      <c r="BE48">
        <f t="shared" si="7"/>
        <v>20263.657963585501</v>
      </c>
      <c r="BF48">
        <f t="shared" si="8"/>
        <v>17138.851112089698</v>
      </c>
      <c r="BG48">
        <f t="shared" si="9"/>
        <v>14015.472524548701</v>
      </c>
      <c r="BJ48">
        <v>1</v>
      </c>
    </row>
    <row r="49" spans="3:62" x14ac:dyDescent="0.3">
      <c r="T49" t="s">
        <v>63</v>
      </c>
      <c r="U49" s="7" t="s">
        <v>21</v>
      </c>
      <c r="V49" s="9" t="s">
        <v>64</v>
      </c>
      <c r="W49" s="7">
        <v>2017</v>
      </c>
      <c r="X49">
        <v>22625.8151929204</v>
      </c>
      <c r="Z49" s="7" t="s">
        <v>21</v>
      </c>
      <c r="AA49" s="9" t="str">
        <f t="shared" si="10"/>
        <v>ERSOLPRA-N</v>
      </c>
      <c r="AB49" s="7">
        <v>2020</v>
      </c>
      <c r="AC49">
        <v>16019.866450973501</v>
      </c>
      <c r="AE49" s="7" t="s">
        <v>21</v>
      </c>
      <c r="AF49" s="9" t="str">
        <f t="shared" si="11"/>
        <v>ERSOLPRA-N</v>
      </c>
      <c r="AG49" s="7">
        <v>2025</v>
      </c>
      <c r="AH49">
        <v>15037.6532658407</v>
      </c>
      <c r="AJ49" s="7" t="s">
        <v>21</v>
      </c>
      <c r="AK49" s="9" t="str">
        <f t="shared" si="12"/>
        <v>ERSOLPRA-N</v>
      </c>
      <c r="AL49" s="7">
        <v>2030</v>
      </c>
      <c r="AM49">
        <v>14127.346653451301</v>
      </c>
      <c r="AP49" s="7" t="s">
        <v>21</v>
      </c>
      <c r="AQ49" s="9" t="str">
        <f t="shared" si="3"/>
        <v>ERSOLPRA-N</v>
      </c>
      <c r="AR49" s="7">
        <v>2040</v>
      </c>
      <c r="AS49">
        <v>12549.991834336301</v>
      </c>
      <c r="AU49" s="7" t="s">
        <v>21</v>
      </c>
      <c r="AV49" s="9" t="str">
        <f t="shared" si="13"/>
        <v>ERSOLPRA-N</v>
      </c>
      <c r="AW49" s="7">
        <v>2050</v>
      </c>
      <c r="AX49">
        <v>11087.3815461947</v>
      </c>
      <c r="AZ49" t="str">
        <f t="shared" si="14"/>
        <v>NCAP_COST</v>
      </c>
      <c r="BA49" t="str">
        <f t="shared" si="15"/>
        <v>ERSOLPRA-N</v>
      </c>
      <c r="BB49">
        <f t="shared" si="4"/>
        <v>22625.8151929204</v>
      </c>
      <c r="BC49">
        <f t="shared" si="5"/>
        <v>16019.866450973501</v>
      </c>
      <c r="BD49">
        <f t="shared" si="6"/>
        <v>15037.6532658407</v>
      </c>
      <c r="BE49">
        <f t="shared" si="7"/>
        <v>14127.346653451301</v>
      </c>
      <c r="BF49">
        <f t="shared" si="8"/>
        <v>12549.991834336301</v>
      </c>
      <c r="BG49">
        <f t="shared" si="9"/>
        <v>11087.3815461947</v>
      </c>
      <c r="BJ49">
        <v>1</v>
      </c>
    </row>
    <row r="50" spans="3:62" x14ac:dyDescent="0.3">
      <c r="T50" t="s">
        <v>65</v>
      </c>
      <c r="U50" s="7" t="s">
        <v>21</v>
      </c>
      <c r="V50" s="9" t="s">
        <v>66</v>
      </c>
      <c r="W50" s="7">
        <v>2017</v>
      </c>
      <c r="X50">
        <v>22625.8151929204</v>
      </c>
      <c r="Z50" s="7" t="s">
        <v>21</v>
      </c>
      <c r="AA50" s="9" t="str">
        <f t="shared" si="10"/>
        <v>ERSOLPRM-N</v>
      </c>
      <c r="AB50" s="7">
        <v>2020</v>
      </c>
      <c r="AC50">
        <v>16019.866450973501</v>
      </c>
      <c r="AE50" s="7" t="s">
        <v>21</v>
      </c>
      <c r="AF50" s="9" t="str">
        <f t="shared" si="11"/>
        <v>ERSOLPRM-N</v>
      </c>
      <c r="AG50" s="7">
        <v>2025</v>
      </c>
      <c r="AH50">
        <v>15037.6532658407</v>
      </c>
      <c r="AJ50" s="7" t="s">
        <v>21</v>
      </c>
      <c r="AK50" s="9" t="str">
        <f t="shared" si="12"/>
        <v>ERSOLPRM-N</v>
      </c>
      <c r="AL50" s="7">
        <v>2030</v>
      </c>
      <c r="AM50">
        <v>14127.346653451301</v>
      </c>
      <c r="AP50" s="7" t="s">
        <v>21</v>
      </c>
      <c r="AQ50" s="9" t="str">
        <f t="shared" si="3"/>
        <v>ERSOLPRM-N</v>
      </c>
      <c r="AR50" s="7">
        <v>2040</v>
      </c>
      <c r="AS50">
        <v>12549.991834336301</v>
      </c>
      <c r="AU50" s="7" t="s">
        <v>21</v>
      </c>
      <c r="AV50" s="9" t="str">
        <f t="shared" si="13"/>
        <v>ERSOLPRM-N</v>
      </c>
      <c r="AW50" s="7">
        <v>2050</v>
      </c>
      <c r="AX50">
        <v>11087.3815461947</v>
      </c>
      <c r="AZ50" t="str">
        <f t="shared" si="14"/>
        <v>NCAP_COST</v>
      </c>
      <c r="BA50" t="str">
        <f t="shared" si="15"/>
        <v>ERSOLPRM-N</v>
      </c>
      <c r="BB50">
        <f t="shared" si="4"/>
        <v>22625.8151929204</v>
      </c>
      <c r="BC50">
        <f t="shared" si="5"/>
        <v>16019.866450973501</v>
      </c>
      <c r="BD50">
        <f t="shared" si="6"/>
        <v>15037.6532658407</v>
      </c>
      <c r="BE50">
        <f t="shared" si="7"/>
        <v>14127.346653451301</v>
      </c>
      <c r="BF50">
        <f t="shared" si="8"/>
        <v>12549.991834336301</v>
      </c>
      <c r="BG50">
        <f t="shared" si="9"/>
        <v>11087.3815461947</v>
      </c>
      <c r="BJ50">
        <v>1</v>
      </c>
    </row>
    <row r="51" spans="3:62" x14ac:dyDescent="0.3">
      <c r="C51" s="10" t="s">
        <v>116</v>
      </c>
      <c r="T51" t="s">
        <v>67</v>
      </c>
      <c r="U51" s="7" t="s">
        <v>21</v>
      </c>
      <c r="V51" s="9" t="s">
        <v>68</v>
      </c>
      <c r="W51" s="7">
        <v>2017</v>
      </c>
      <c r="X51">
        <v>22625.8151929204</v>
      </c>
      <c r="Z51" s="7" t="s">
        <v>21</v>
      </c>
      <c r="AA51" s="9" t="str">
        <f t="shared" si="10"/>
        <v>ERSOLPRC-N</v>
      </c>
      <c r="AB51" s="7">
        <v>2020</v>
      </c>
      <c r="AC51">
        <v>16019.866450973501</v>
      </c>
      <c r="AE51" s="7" t="s">
        <v>21</v>
      </c>
      <c r="AF51" s="9" t="str">
        <f t="shared" si="11"/>
        <v>ERSOLPRC-N</v>
      </c>
      <c r="AG51" s="7">
        <v>2025</v>
      </c>
      <c r="AH51">
        <v>15037.6532658407</v>
      </c>
      <c r="AJ51" s="7" t="s">
        <v>21</v>
      </c>
      <c r="AK51" s="9" t="str">
        <f t="shared" si="12"/>
        <v>ERSOLPRC-N</v>
      </c>
      <c r="AL51" s="7">
        <v>2030</v>
      </c>
      <c r="AM51">
        <v>14127.346653451301</v>
      </c>
      <c r="AP51" s="7" t="s">
        <v>21</v>
      </c>
      <c r="AQ51" s="9" t="str">
        <f t="shared" si="3"/>
        <v>ERSOLPRC-N</v>
      </c>
      <c r="AR51" s="7">
        <v>2040</v>
      </c>
      <c r="AS51">
        <v>12549.991834336301</v>
      </c>
      <c r="AU51" s="7" t="s">
        <v>21</v>
      </c>
      <c r="AV51" s="9" t="str">
        <f t="shared" si="13"/>
        <v>ERSOLPRC-N</v>
      </c>
      <c r="AW51" s="7">
        <v>2050</v>
      </c>
      <c r="AX51">
        <v>11087.3815461947</v>
      </c>
      <c r="AZ51" t="str">
        <f t="shared" si="14"/>
        <v>NCAP_COST</v>
      </c>
      <c r="BA51" t="str">
        <f t="shared" si="15"/>
        <v>ERSOLPRC-N</v>
      </c>
      <c r="BB51">
        <f t="shared" si="4"/>
        <v>22625.8151929204</v>
      </c>
      <c r="BC51">
        <f t="shared" si="5"/>
        <v>16019.866450973501</v>
      </c>
      <c r="BD51">
        <f t="shared" si="6"/>
        <v>15037.6532658407</v>
      </c>
      <c r="BE51">
        <f t="shared" si="7"/>
        <v>14127.346653451301</v>
      </c>
      <c r="BF51">
        <f t="shared" si="8"/>
        <v>12549.991834336301</v>
      </c>
      <c r="BG51">
        <f t="shared" si="9"/>
        <v>11087.3815461947</v>
      </c>
      <c r="BJ51">
        <v>1</v>
      </c>
    </row>
    <row r="52" spans="3:62" x14ac:dyDescent="0.3">
      <c r="C52" s="3" t="s">
        <v>11</v>
      </c>
      <c r="F52" t="s">
        <v>111</v>
      </c>
      <c r="G52" s="5">
        <f>1-L36</f>
        <v>0.47538200339558578</v>
      </c>
      <c r="H52" s="5">
        <f>G52</f>
        <v>0.47538200339558578</v>
      </c>
      <c r="I52" s="15">
        <v>0.55000000000000004</v>
      </c>
      <c r="J52" s="15">
        <v>0.7</v>
      </c>
      <c r="K52" s="15">
        <v>0.75</v>
      </c>
      <c r="L52" s="15">
        <v>0.85</v>
      </c>
      <c r="T52" t="s">
        <v>69</v>
      </c>
      <c r="U52" s="7" t="s">
        <v>21</v>
      </c>
      <c r="V52" s="9" t="s">
        <v>70</v>
      </c>
      <c r="W52" s="7">
        <v>2017</v>
      </c>
      <c r="X52">
        <v>34133.772920354</v>
      </c>
      <c r="Z52" s="7" t="s">
        <v>21</v>
      </c>
      <c r="AA52" s="9" t="str">
        <f t="shared" si="10"/>
        <v>ERSOLPRR-N</v>
      </c>
      <c r="AB52" s="7">
        <v>2020</v>
      </c>
      <c r="AC52">
        <v>24167.901973451299</v>
      </c>
      <c r="AE52" s="7" t="s">
        <v>21</v>
      </c>
      <c r="AF52" s="9" t="str">
        <f t="shared" si="11"/>
        <v>ERSOLPRR-N</v>
      </c>
      <c r="AG52" s="7">
        <v>2025</v>
      </c>
      <c r="AH52">
        <v>22686.114840708</v>
      </c>
      <c r="AJ52" s="7" t="s">
        <v>21</v>
      </c>
      <c r="AK52" s="9" t="str">
        <f t="shared" si="12"/>
        <v>ERSOLPRR-N</v>
      </c>
      <c r="AL52" s="7">
        <v>2030</v>
      </c>
      <c r="AM52">
        <v>21312.8074513274</v>
      </c>
      <c r="AP52" s="7" t="s">
        <v>21</v>
      </c>
      <c r="AQ52" s="9" t="str">
        <f t="shared" si="3"/>
        <v>ERSOLPRR-N</v>
      </c>
      <c r="AR52" s="7">
        <v>2040</v>
      </c>
      <c r="AS52">
        <v>18933.177336283199</v>
      </c>
      <c r="AU52" s="7" t="s">
        <v>21</v>
      </c>
      <c r="AV52" s="9" t="str">
        <f t="shared" si="13"/>
        <v>ERSOLPRR-N</v>
      </c>
      <c r="AW52" s="7">
        <v>2050</v>
      </c>
      <c r="AX52">
        <v>16726.653194690301</v>
      </c>
      <c r="AZ52" t="str">
        <f t="shared" si="14"/>
        <v>NCAP_COST</v>
      </c>
      <c r="BA52" t="str">
        <f t="shared" si="15"/>
        <v>ERSOLPRR-N</v>
      </c>
      <c r="BB52">
        <f t="shared" si="4"/>
        <v>34133.772920354</v>
      </c>
      <c r="BC52">
        <f t="shared" si="5"/>
        <v>24167.901973451299</v>
      </c>
      <c r="BD52">
        <f t="shared" si="6"/>
        <v>22686.114840708</v>
      </c>
      <c r="BE52">
        <f t="shared" si="7"/>
        <v>21312.8074513274</v>
      </c>
      <c r="BF52">
        <f t="shared" si="8"/>
        <v>18933.177336283199</v>
      </c>
      <c r="BG52">
        <f t="shared" si="9"/>
        <v>16726.653194690301</v>
      </c>
      <c r="BJ52">
        <v>1</v>
      </c>
    </row>
    <row r="53" spans="3:62" x14ac:dyDescent="0.3">
      <c r="C53" t="str">
        <f>C52</f>
        <v>cemch_e</v>
      </c>
      <c r="F53" t="s">
        <v>112</v>
      </c>
      <c r="G53" s="5">
        <f>G52</f>
        <v>0.47538200339558578</v>
      </c>
      <c r="H53" s="5">
        <f>G53</f>
        <v>0.47538200339558578</v>
      </c>
      <c r="I53" s="15">
        <v>0.5</v>
      </c>
      <c r="J53" s="15">
        <v>0.65</v>
      </c>
      <c r="K53" s="15">
        <v>0.7</v>
      </c>
      <c r="L53" s="15">
        <v>0.75</v>
      </c>
      <c r="T53" t="s">
        <v>71</v>
      </c>
      <c r="U53" s="7" t="s">
        <v>21</v>
      </c>
      <c r="V53" s="9" t="s">
        <v>72</v>
      </c>
      <c r="W53" s="7">
        <v>2017</v>
      </c>
      <c r="X53">
        <v>22625.8151929204</v>
      </c>
      <c r="Z53" s="7" t="s">
        <v>21</v>
      </c>
      <c r="AA53" s="9" t="str">
        <f t="shared" si="10"/>
        <v>ERSOLPRI-N</v>
      </c>
      <c r="AB53" s="7">
        <v>2020</v>
      </c>
      <c r="AC53">
        <v>16019.866450973501</v>
      </c>
      <c r="AE53" s="7" t="s">
        <v>21</v>
      </c>
      <c r="AF53" s="9" t="str">
        <f t="shared" si="11"/>
        <v>ERSOLPRI-N</v>
      </c>
      <c r="AG53" s="7">
        <v>2025</v>
      </c>
      <c r="AH53">
        <v>15037.6532658407</v>
      </c>
      <c r="AJ53" s="7" t="s">
        <v>21</v>
      </c>
      <c r="AK53" s="9" t="str">
        <f t="shared" si="12"/>
        <v>ERSOLPRI-N</v>
      </c>
      <c r="AL53" s="7">
        <v>2030</v>
      </c>
      <c r="AM53">
        <v>14127.346653451301</v>
      </c>
      <c r="AP53" s="7" t="s">
        <v>21</v>
      </c>
      <c r="AQ53" s="9" t="str">
        <f t="shared" si="3"/>
        <v>ERSOLPRI-N</v>
      </c>
      <c r="AR53" s="7">
        <v>2040</v>
      </c>
      <c r="AS53">
        <v>12549.991834336301</v>
      </c>
      <c r="AU53" s="7" t="s">
        <v>21</v>
      </c>
      <c r="AV53" s="9" t="str">
        <f t="shared" si="13"/>
        <v>ERSOLPRI-N</v>
      </c>
      <c r="AW53" s="7">
        <v>2050</v>
      </c>
      <c r="AX53">
        <v>11087.3815461947</v>
      </c>
      <c r="AZ53" t="str">
        <f t="shared" si="14"/>
        <v>NCAP_COST</v>
      </c>
      <c r="BA53" t="str">
        <f t="shared" si="15"/>
        <v>ERSOLPRI-N</v>
      </c>
      <c r="BB53">
        <f t="shared" si="4"/>
        <v>22625.8151929204</v>
      </c>
      <c r="BC53">
        <f t="shared" si="5"/>
        <v>16019.866450973501</v>
      </c>
      <c r="BD53">
        <f t="shared" si="6"/>
        <v>15037.6532658407</v>
      </c>
      <c r="BE53">
        <f t="shared" si="7"/>
        <v>14127.346653451301</v>
      </c>
      <c r="BF53">
        <f t="shared" si="8"/>
        <v>12549.991834336301</v>
      </c>
      <c r="BG53">
        <f t="shared" si="9"/>
        <v>11087.3815461947</v>
      </c>
      <c r="BJ53">
        <v>1</v>
      </c>
    </row>
    <row r="54" spans="3:62" x14ac:dyDescent="0.3">
      <c r="C54" t="str">
        <f>C53</f>
        <v>cemch_e</v>
      </c>
      <c r="F54" t="s">
        <v>113</v>
      </c>
      <c r="G54" s="5">
        <f>G53</f>
        <v>0.47538200339558578</v>
      </c>
      <c r="H54" s="5">
        <f>G54</f>
        <v>0.47538200339558578</v>
      </c>
      <c r="I54" s="15">
        <v>0.5</v>
      </c>
      <c r="J54" s="15">
        <v>0.55000000000000004</v>
      </c>
      <c r="K54" s="15">
        <v>0.6</v>
      </c>
      <c r="L54" s="15">
        <v>0.65</v>
      </c>
      <c r="T54" s="9" t="s">
        <v>73</v>
      </c>
      <c r="U54" s="7" t="s">
        <v>21</v>
      </c>
      <c r="V54" s="9" t="s">
        <v>74</v>
      </c>
      <c r="W54" s="7">
        <v>2017</v>
      </c>
      <c r="X54">
        <v>6329.3065449900196</v>
      </c>
      <c r="Z54" s="7"/>
      <c r="AA54" s="9"/>
      <c r="AB54" s="7"/>
      <c r="AE54" s="7"/>
      <c r="AF54" s="9"/>
      <c r="AG54" s="7"/>
      <c r="AP54" s="7"/>
      <c r="AQ54" s="9"/>
      <c r="AR54" s="7"/>
      <c r="AU54" s="7"/>
      <c r="AV54" s="9"/>
      <c r="AW54" s="7"/>
      <c r="AZ54" t="str">
        <f t="shared" si="14"/>
        <v>NCAP_COST</v>
      </c>
      <c r="BA54" t="str">
        <f t="shared" si="15"/>
        <v>ETRANS</v>
      </c>
      <c r="BB54">
        <f t="shared" si="4"/>
        <v>6329.3065449900196</v>
      </c>
      <c r="BJ54">
        <v>1</v>
      </c>
    </row>
    <row r="55" spans="3:62" x14ac:dyDescent="0.3">
      <c r="C55" t="str">
        <f>C54</f>
        <v>cemch_e</v>
      </c>
      <c r="F55" t="s">
        <v>126</v>
      </c>
      <c r="G55" s="5">
        <f>G54</f>
        <v>0.47538200339558578</v>
      </c>
      <c r="H55" s="5">
        <f>G55</f>
        <v>0.47538200339558578</v>
      </c>
      <c r="I55" s="5">
        <f t="shared" ref="I55:L55" si="17">H55</f>
        <v>0.47538200339558578</v>
      </c>
      <c r="J55" s="5">
        <f t="shared" si="17"/>
        <v>0.47538200339558578</v>
      </c>
      <c r="K55" s="5">
        <f t="shared" si="17"/>
        <v>0.47538200339558578</v>
      </c>
      <c r="L55" s="5">
        <f t="shared" si="17"/>
        <v>0.47538200339558578</v>
      </c>
      <c r="N55" t="s">
        <v>127</v>
      </c>
      <c r="T55" s="9" t="s">
        <v>75</v>
      </c>
      <c r="U55" s="7" t="s">
        <v>21</v>
      </c>
      <c r="V55" s="9" t="s">
        <v>76</v>
      </c>
      <c r="W55" s="7">
        <v>2017</v>
      </c>
      <c r="X55">
        <v>2812</v>
      </c>
      <c r="Z55" s="7"/>
      <c r="AA55" s="9"/>
      <c r="AB55" s="7"/>
      <c r="AU55" s="7"/>
      <c r="AV55" s="9"/>
      <c r="AW55" s="7"/>
      <c r="AZ55" t="str">
        <f t="shared" si="14"/>
        <v>NCAP_COST</v>
      </c>
      <c r="BA55" t="str">
        <f t="shared" si="15"/>
        <v>ETRANSDUM</v>
      </c>
      <c r="BB55">
        <f t="shared" si="4"/>
        <v>2812</v>
      </c>
      <c r="BJ55">
        <v>1</v>
      </c>
    </row>
    <row r="56" spans="3:62" x14ac:dyDescent="0.3">
      <c r="T56" s="9" t="s">
        <v>77</v>
      </c>
      <c r="U56" s="7" t="s">
        <v>21</v>
      </c>
      <c r="V56" s="9" t="s">
        <v>78</v>
      </c>
      <c r="W56" s="7">
        <v>2017</v>
      </c>
      <c r="X56">
        <v>36989.331580508697</v>
      </c>
      <c r="Z56" s="7"/>
      <c r="AA56" s="9"/>
      <c r="AB56" s="7"/>
      <c r="AU56" s="7"/>
      <c r="AV56" s="9"/>
      <c r="AW56" s="7"/>
      <c r="AZ56" t="str">
        <f t="shared" si="14"/>
        <v>NCAP_COST</v>
      </c>
      <c r="BA56" t="str">
        <f t="shared" si="15"/>
        <v>XAGRELC</v>
      </c>
      <c r="BB56">
        <f t="shared" si="4"/>
        <v>36989.331580508697</v>
      </c>
      <c r="BJ56">
        <v>1</v>
      </c>
    </row>
    <row r="57" spans="3:62" x14ac:dyDescent="0.3">
      <c r="C57" s="10" t="s">
        <v>117</v>
      </c>
      <c r="T57" s="9" t="s">
        <v>79</v>
      </c>
      <c r="U57" s="7" t="s">
        <v>21</v>
      </c>
      <c r="V57" s="9" t="s">
        <v>80</v>
      </c>
      <c r="W57" s="7">
        <v>2017</v>
      </c>
      <c r="X57">
        <v>18494.665850167301</v>
      </c>
      <c r="Z57" s="7"/>
      <c r="AA57" s="9"/>
      <c r="AB57" s="7"/>
      <c r="AU57" s="7"/>
      <c r="AV57" s="9"/>
      <c r="AW57" s="7"/>
      <c r="AZ57" t="str">
        <f t="shared" si="14"/>
        <v>NCAP_COST</v>
      </c>
      <c r="BA57" t="str">
        <f t="shared" si="15"/>
        <v>XCOMELC</v>
      </c>
      <c r="BB57">
        <f t="shared" si="4"/>
        <v>18494.665850167301</v>
      </c>
      <c r="BJ57">
        <v>1</v>
      </c>
    </row>
    <row r="58" spans="3:62" x14ac:dyDescent="0.3">
      <c r="C58" t="s">
        <v>128</v>
      </c>
      <c r="F58" t="s">
        <v>111</v>
      </c>
      <c r="G58" s="6">
        <f>1-O36</f>
        <v>0.93842364532019706</v>
      </c>
      <c r="H58" s="6">
        <f t="shared" ref="H58:I60" si="18">G58</f>
        <v>0.93842364532019706</v>
      </c>
      <c r="I58" s="15">
        <f t="shared" si="18"/>
        <v>0.93842364532019706</v>
      </c>
      <c r="J58" s="15">
        <f>I58+$O$58</f>
        <v>0.94827586206896552</v>
      </c>
      <c r="K58" s="15">
        <f t="shared" ref="K58:L58" si="19">J58+$O$58</f>
        <v>0.95812807881773399</v>
      </c>
      <c r="L58" s="15">
        <f t="shared" si="19"/>
        <v>0.96798029556650245</v>
      </c>
      <c r="O58" s="5">
        <f>J85</f>
        <v>9.852216748768473E-3</v>
      </c>
      <c r="T58" s="9" t="s">
        <v>81</v>
      </c>
      <c r="U58" s="7" t="s">
        <v>21</v>
      </c>
      <c r="V58" s="9" t="s">
        <v>82</v>
      </c>
      <c r="W58" s="7">
        <v>2017</v>
      </c>
      <c r="X58">
        <v>8791.3381114607892</v>
      </c>
      <c r="Z58" s="7"/>
      <c r="AA58" s="9"/>
      <c r="AB58" s="7"/>
      <c r="AU58" s="7"/>
      <c r="AV58" s="9"/>
      <c r="AW58" s="7"/>
      <c r="AZ58" t="str">
        <f t="shared" si="14"/>
        <v>NCAP_COST</v>
      </c>
      <c r="BA58" t="str">
        <f t="shared" si="15"/>
        <v>XICPELC</v>
      </c>
      <c r="BB58">
        <f t="shared" si="4"/>
        <v>8791.3381114607892</v>
      </c>
      <c r="BJ58">
        <v>1</v>
      </c>
    </row>
    <row r="59" spans="3:62" x14ac:dyDescent="0.3">
      <c r="C59" t="s">
        <v>128</v>
      </c>
      <c r="F59" t="s">
        <v>112</v>
      </c>
      <c r="G59" s="6">
        <f>G58</f>
        <v>0.93842364532019706</v>
      </c>
      <c r="H59" s="6">
        <f t="shared" si="18"/>
        <v>0.93842364532019706</v>
      </c>
      <c r="I59" s="15">
        <f t="shared" si="18"/>
        <v>0.93842364532019706</v>
      </c>
      <c r="J59" s="15">
        <f>I59+$O$58</f>
        <v>0.94827586206896552</v>
      </c>
      <c r="K59" s="15">
        <f t="shared" ref="K59" si="20">J59</f>
        <v>0.94827586206896552</v>
      </c>
      <c r="L59" s="15">
        <f t="shared" ref="L59" si="21">K59</f>
        <v>0.94827586206896552</v>
      </c>
      <c r="T59" s="9" t="s">
        <v>83</v>
      </c>
      <c r="U59" s="7" t="s">
        <v>21</v>
      </c>
      <c r="V59" s="9" t="s">
        <v>84</v>
      </c>
      <c r="W59" s="7">
        <v>2017</v>
      </c>
      <c r="X59">
        <v>8791.3381114607892</v>
      </c>
      <c r="Z59" s="7"/>
      <c r="AA59" s="9"/>
      <c r="AB59" s="7"/>
      <c r="AU59" s="7"/>
      <c r="AV59" s="9"/>
      <c r="AW59" s="7"/>
      <c r="AZ59" t="str">
        <f t="shared" si="14"/>
        <v>NCAP_COST</v>
      </c>
      <c r="BA59" t="str">
        <f t="shared" si="15"/>
        <v>XIFAELC</v>
      </c>
      <c r="BB59">
        <f t="shared" si="4"/>
        <v>8791.3381114607892</v>
      </c>
      <c r="BJ59">
        <v>1</v>
      </c>
    </row>
    <row r="60" spans="3:62" x14ac:dyDescent="0.3">
      <c r="C60" t="s">
        <v>128</v>
      </c>
      <c r="F60" t="s">
        <v>113</v>
      </c>
      <c r="G60" s="6">
        <f>G59</f>
        <v>0.93842364532019706</v>
      </c>
      <c r="H60" s="6">
        <f t="shared" si="18"/>
        <v>0.93842364532019706</v>
      </c>
      <c r="I60" s="15">
        <f t="shared" si="18"/>
        <v>0.93842364532019706</v>
      </c>
      <c r="J60" s="15">
        <f>J59</f>
        <v>0.94827586206896552</v>
      </c>
      <c r="K60" s="15">
        <f>K59</f>
        <v>0.94827586206896552</v>
      </c>
      <c r="L60" s="15">
        <v>0.95</v>
      </c>
      <c r="T60" s="9" t="s">
        <v>85</v>
      </c>
      <c r="U60" s="7" t="s">
        <v>21</v>
      </c>
      <c r="V60" s="9" t="s">
        <v>86</v>
      </c>
      <c r="W60" s="7">
        <v>2017</v>
      </c>
      <c r="X60">
        <v>14124.4235169599</v>
      </c>
      <c r="Z60" s="7"/>
      <c r="AA60" s="9"/>
      <c r="AB60" s="7"/>
      <c r="AU60" s="7"/>
      <c r="AV60" s="9"/>
      <c r="AW60" s="7"/>
      <c r="AZ60" t="str">
        <f t="shared" si="14"/>
        <v>NCAP_COST</v>
      </c>
      <c r="BA60" t="str">
        <f t="shared" si="15"/>
        <v>XIFBELC</v>
      </c>
      <c r="BB60">
        <f t="shared" si="4"/>
        <v>14124.4235169599</v>
      </c>
      <c r="BJ60">
        <v>1</v>
      </c>
    </row>
    <row r="61" spans="3:62" x14ac:dyDescent="0.3">
      <c r="C61" t="s">
        <v>128</v>
      </c>
      <c r="F61" t="s">
        <v>126</v>
      </c>
      <c r="G61" s="6">
        <f>G60</f>
        <v>0.93842364532019706</v>
      </c>
      <c r="H61" s="6">
        <f>H60</f>
        <v>0.93842364532019706</v>
      </c>
      <c r="I61" s="6">
        <f>H61</f>
        <v>0.93842364532019706</v>
      </c>
      <c r="J61" s="6">
        <f>I61</f>
        <v>0.93842364532019706</v>
      </c>
      <c r="K61" s="6">
        <f t="shared" ref="K61:L61" si="22">J61</f>
        <v>0.93842364532019706</v>
      </c>
      <c r="L61" s="6">
        <f t="shared" si="22"/>
        <v>0.93842364532019706</v>
      </c>
      <c r="N61" t="s">
        <v>127</v>
      </c>
      <c r="T61" s="9" t="s">
        <v>87</v>
      </c>
      <c r="U61" s="7" t="s">
        <v>21</v>
      </c>
      <c r="V61" s="9" t="s">
        <v>88</v>
      </c>
      <c r="W61" s="7">
        <v>2017</v>
      </c>
      <c r="X61">
        <v>8791.3381114607892</v>
      </c>
      <c r="AZ61" t="str">
        <f t="shared" si="14"/>
        <v>NCAP_COST</v>
      </c>
      <c r="BA61" t="str">
        <f t="shared" si="15"/>
        <v>XIISELC</v>
      </c>
      <c r="BB61">
        <f t="shared" si="4"/>
        <v>8791.3381114607892</v>
      </c>
      <c r="BJ61">
        <v>1</v>
      </c>
    </row>
    <row r="62" spans="3:62" x14ac:dyDescent="0.3">
      <c r="T62" s="9" t="s">
        <v>89</v>
      </c>
      <c r="U62" s="7" t="s">
        <v>21</v>
      </c>
      <c r="V62" s="9" t="s">
        <v>90</v>
      </c>
      <c r="W62" s="7">
        <v>2017</v>
      </c>
      <c r="X62">
        <v>8791.3381114607892</v>
      </c>
      <c r="AZ62" t="str">
        <f t="shared" si="14"/>
        <v>NCAP_COST</v>
      </c>
      <c r="BA62" t="str">
        <f t="shared" si="15"/>
        <v>XIMIELC</v>
      </c>
      <c r="BB62">
        <f t="shared" si="4"/>
        <v>8791.3381114607892</v>
      </c>
      <c r="BJ62">
        <v>1</v>
      </c>
    </row>
    <row r="63" spans="3:62" x14ac:dyDescent="0.3">
      <c r="C63" s="10" t="s">
        <v>118</v>
      </c>
      <c r="T63" s="9" t="s">
        <v>91</v>
      </c>
      <c r="U63" s="7" t="s">
        <v>21</v>
      </c>
      <c r="V63" s="9" t="s">
        <v>92</v>
      </c>
      <c r="W63" s="7">
        <v>2017</v>
      </c>
      <c r="X63">
        <v>8791.3381114607892</v>
      </c>
      <c r="AZ63" t="str">
        <f t="shared" si="14"/>
        <v>NCAP_COST</v>
      </c>
      <c r="BA63" t="str">
        <f t="shared" si="15"/>
        <v>XINFELC</v>
      </c>
      <c r="BB63">
        <f t="shared" si="4"/>
        <v>8791.3381114607892</v>
      </c>
      <c r="BJ63">
        <v>1</v>
      </c>
    </row>
    <row r="64" spans="3:62" x14ac:dyDescent="0.3">
      <c r="C64" s="3" t="s">
        <v>123</v>
      </c>
      <c r="F64" t="s">
        <v>111</v>
      </c>
      <c r="G64" s="6">
        <f>1-N36</f>
        <v>0.76065573770491801</v>
      </c>
      <c r="H64" s="6">
        <f t="shared" ref="H64:I66" si="23">G64</f>
        <v>0.76065573770491801</v>
      </c>
      <c r="I64" s="15">
        <f t="shared" si="23"/>
        <v>0.76065573770491801</v>
      </c>
      <c r="J64" s="15">
        <f>I64+$O$64</f>
        <v>0.78098360655737697</v>
      </c>
      <c r="K64" s="15">
        <f t="shared" ref="K64:L67" si="24">J64</f>
        <v>0.78098360655737697</v>
      </c>
      <c r="L64" s="15">
        <f t="shared" si="24"/>
        <v>0.78098360655737697</v>
      </c>
      <c r="O64" s="28">
        <f>J87</f>
        <v>2.0327868852459016E-2</v>
      </c>
      <c r="T64" s="9" t="s">
        <v>93</v>
      </c>
      <c r="U64" s="7" t="s">
        <v>21</v>
      </c>
      <c r="V64" s="9" t="s">
        <v>94</v>
      </c>
      <c r="W64" s="7">
        <v>2017</v>
      </c>
      <c r="X64">
        <v>8791.3381114607892</v>
      </c>
      <c r="AZ64" t="str">
        <f t="shared" si="14"/>
        <v>NCAP_COST</v>
      </c>
      <c r="BA64" t="str">
        <f t="shared" si="15"/>
        <v>XINMELC</v>
      </c>
      <c r="BB64">
        <f t="shared" si="4"/>
        <v>8791.3381114607892</v>
      </c>
      <c r="BJ64">
        <v>1</v>
      </c>
    </row>
    <row r="65" spans="2:62" x14ac:dyDescent="0.3">
      <c r="C65" t="str">
        <f>C64</f>
        <v>cmetp</v>
      </c>
      <c r="F65" t="s">
        <v>112</v>
      </c>
      <c r="G65" s="6">
        <f>G64</f>
        <v>0.76065573770491801</v>
      </c>
      <c r="H65" s="6">
        <f t="shared" si="23"/>
        <v>0.76065573770491801</v>
      </c>
      <c r="I65" s="15">
        <f t="shared" si="23"/>
        <v>0.76065573770491801</v>
      </c>
      <c r="J65" s="15">
        <f>J64</f>
        <v>0.78098360655737697</v>
      </c>
      <c r="K65" s="15">
        <f t="shared" si="24"/>
        <v>0.78098360655737697</v>
      </c>
      <c r="L65" s="15">
        <f t="shared" si="24"/>
        <v>0.78098360655737697</v>
      </c>
      <c r="T65" s="9" t="s">
        <v>95</v>
      </c>
      <c r="U65" s="7" t="s">
        <v>21</v>
      </c>
      <c r="V65" s="9" t="s">
        <v>96</v>
      </c>
      <c r="W65" s="7">
        <v>2017</v>
      </c>
      <c r="X65">
        <v>14124.4235169599</v>
      </c>
      <c r="AZ65" t="str">
        <f t="shared" si="14"/>
        <v>NCAP_COST</v>
      </c>
      <c r="BA65" t="str">
        <f t="shared" si="15"/>
        <v>XIOTELC</v>
      </c>
      <c r="BB65">
        <f t="shared" si="4"/>
        <v>14124.4235169599</v>
      </c>
      <c r="BJ65">
        <v>1</v>
      </c>
    </row>
    <row r="66" spans="2:62" x14ac:dyDescent="0.3">
      <c r="C66" t="str">
        <f>C65</f>
        <v>cmetp</v>
      </c>
      <c r="F66" t="s">
        <v>113</v>
      </c>
      <c r="G66" s="6">
        <f>G65</f>
        <v>0.76065573770491801</v>
      </c>
      <c r="H66" s="6">
        <f t="shared" si="23"/>
        <v>0.76065573770491801</v>
      </c>
      <c r="I66" s="15">
        <f t="shared" si="23"/>
        <v>0.76065573770491801</v>
      </c>
      <c r="J66" s="15">
        <f>J65</f>
        <v>0.78098360655737697</v>
      </c>
      <c r="K66" s="15">
        <f t="shared" si="24"/>
        <v>0.78098360655737697</v>
      </c>
      <c r="L66" s="15">
        <f t="shared" si="24"/>
        <v>0.78098360655737697</v>
      </c>
      <c r="T66" s="9" t="s">
        <v>97</v>
      </c>
      <c r="U66" s="7" t="s">
        <v>21</v>
      </c>
      <c r="V66" s="9" t="s">
        <v>98</v>
      </c>
      <c r="W66" s="7">
        <v>2017</v>
      </c>
      <c r="X66">
        <v>14124.4235169599</v>
      </c>
      <c r="AZ66" t="str">
        <f t="shared" si="14"/>
        <v>NCAP_COST</v>
      </c>
      <c r="BA66" t="str">
        <f t="shared" si="15"/>
        <v>XIPPELC</v>
      </c>
      <c r="BB66">
        <f t="shared" si="4"/>
        <v>14124.4235169599</v>
      </c>
      <c r="BJ66">
        <v>1</v>
      </c>
    </row>
    <row r="67" spans="2:62" x14ac:dyDescent="0.3">
      <c r="C67" t="str">
        <f>C66</f>
        <v>cmetp</v>
      </c>
      <c r="F67" t="s">
        <v>126</v>
      </c>
      <c r="G67" s="6">
        <f>G66</f>
        <v>0.76065573770491801</v>
      </c>
      <c r="H67" s="6">
        <f>H66</f>
        <v>0.76065573770491801</v>
      </c>
      <c r="I67" s="6">
        <f>H67</f>
        <v>0.76065573770491801</v>
      </c>
      <c r="J67" s="6">
        <f t="shared" ref="J67" si="25">I67</f>
        <v>0.76065573770491801</v>
      </c>
      <c r="K67" s="6">
        <f t="shared" si="24"/>
        <v>0.76065573770491801</v>
      </c>
      <c r="L67" s="6">
        <f t="shared" si="24"/>
        <v>0.76065573770491801</v>
      </c>
      <c r="N67" t="s">
        <v>127</v>
      </c>
      <c r="T67" s="9" t="s">
        <v>99</v>
      </c>
      <c r="U67" s="7" t="s">
        <v>21</v>
      </c>
      <c r="V67" s="9" t="s">
        <v>100</v>
      </c>
      <c r="W67" s="7">
        <v>2017</v>
      </c>
      <c r="X67">
        <v>36989.331580508697</v>
      </c>
      <c r="AZ67" t="str">
        <f t="shared" si="14"/>
        <v>NCAP_COST</v>
      </c>
      <c r="BA67" t="str">
        <f t="shared" si="15"/>
        <v>XRESELC</v>
      </c>
      <c r="BB67">
        <f t="shared" si="4"/>
        <v>36989.331580508697</v>
      </c>
      <c r="BJ67">
        <v>1</v>
      </c>
    </row>
    <row r="68" spans="2:62" x14ac:dyDescent="0.3">
      <c r="T68" s="9" t="s">
        <v>101</v>
      </c>
      <c r="U68" s="7" t="s">
        <v>21</v>
      </c>
      <c r="V68" s="9" t="s">
        <v>102</v>
      </c>
      <c r="W68" s="7">
        <v>2017</v>
      </c>
      <c r="X68">
        <v>18494.665850167301</v>
      </c>
      <c r="AZ68" t="str">
        <f t="shared" si="14"/>
        <v>NCAP_COST</v>
      </c>
      <c r="BA68" t="str">
        <f t="shared" si="15"/>
        <v>XTRAELC</v>
      </c>
      <c r="BB68">
        <f t="shared" si="4"/>
        <v>18494.665850167301</v>
      </c>
      <c r="BJ68">
        <v>1</v>
      </c>
    </row>
    <row r="69" spans="2:62" ht="23.4" x14ac:dyDescent="0.45">
      <c r="B69" s="31" t="s">
        <v>134</v>
      </c>
      <c r="T69" s="9" t="s">
        <v>103</v>
      </c>
      <c r="U69" s="7" t="s">
        <v>21</v>
      </c>
      <c r="V69" s="9" t="s">
        <v>104</v>
      </c>
      <c r="W69" s="7">
        <v>2017</v>
      </c>
      <c r="X69">
        <v>9247.3329250836705</v>
      </c>
      <c r="AZ69" t="str">
        <f t="shared" si="14"/>
        <v>NCAP_COST</v>
      </c>
      <c r="BA69" t="str">
        <f t="shared" si="15"/>
        <v>XUPSELC</v>
      </c>
      <c r="BB69">
        <f t="shared" si="4"/>
        <v>9247.3329250836705</v>
      </c>
      <c r="BJ69">
        <v>1</v>
      </c>
    </row>
    <row r="70" spans="2:62" x14ac:dyDescent="0.3">
      <c r="F70" t="s">
        <v>111</v>
      </c>
      <c r="G70" s="6">
        <v>0</v>
      </c>
      <c r="H70" s="6">
        <v>0</v>
      </c>
      <c r="I70" s="6">
        <v>0.02</v>
      </c>
      <c r="J70" s="6">
        <v>0.05</v>
      </c>
      <c r="K70" s="6">
        <v>0.125</v>
      </c>
      <c r="L70" s="6">
        <v>0.2</v>
      </c>
      <c r="V70" s="9"/>
      <c r="W70" s="9"/>
    </row>
    <row r="71" spans="2:62" x14ac:dyDescent="0.3">
      <c r="F71" t="s">
        <v>112</v>
      </c>
      <c r="G71" s="6">
        <v>0</v>
      </c>
      <c r="H71" s="6">
        <v>0</v>
      </c>
      <c r="I71" s="6">
        <v>0.02</v>
      </c>
      <c r="J71" s="6">
        <v>0.05</v>
      </c>
      <c r="K71" s="6">
        <v>7.4999999999999997E-2</v>
      </c>
      <c r="L71" s="6">
        <v>0.1</v>
      </c>
    </row>
    <row r="72" spans="2:62" x14ac:dyDescent="0.3">
      <c r="F72" t="s">
        <v>113</v>
      </c>
      <c r="G72" s="6">
        <v>0</v>
      </c>
      <c r="H72" s="6">
        <v>0</v>
      </c>
      <c r="I72" s="6">
        <v>0.01</v>
      </c>
      <c r="J72" s="5">
        <v>1.4999999999999999E-2</v>
      </c>
      <c r="K72" s="5">
        <v>2.5000000000000001E-2</v>
      </c>
      <c r="L72" s="5">
        <v>0.05</v>
      </c>
    </row>
    <row r="73" spans="2:62" x14ac:dyDescent="0.3">
      <c r="F73" t="s">
        <v>138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</row>
    <row r="83" spans="6:11" x14ac:dyDescent="0.3">
      <c r="G83" t="s">
        <v>129</v>
      </c>
      <c r="H83" t="s">
        <v>130</v>
      </c>
      <c r="I83" t="s">
        <v>9</v>
      </c>
      <c r="J83" t="s">
        <v>131</v>
      </c>
      <c r="K83" t="s">
        <v>132</v>
      </c>
    </row>
    <row r="84" spans="6:11" x14ac:dyDescent="0.3">
      <c r="F84" t="s">
        <v>128</v>
      </c>
      <c r="G84">
        <v>100</v>
      </c>
      <c r="H84">
        <v>1524</v>
      </c>
      <c r="I84">
        <f>H84+G84</f>
        <v>1624</v>
      </c>
      <c r="J84">
        <v>16</v>
      </c>
    </row>
    <row r="85" spans="6:11" x14ac:dyDescent="0.3">
      <c r="G85" s="4">
        <f>G84/I84</f>
        <v>6.1576354679802957E-2</v>
      </c>
      <c r="J85" s="29">
        <f>J84/I84</f>
        <v>9.852216748768473E-3</v>
      </c>
    </row>
    <row r="86" spans="6:11" x14ac:dyDescent="0.3">
      <c r="F86" t="s">
        <v>133</v>
      </c>
      <c r="G86">
        <v>36.5</v>
      </c>
      <c r="H86">
        <v>116</v>
      </c>
      <c r="I86">
        <f>H86+G86</f>
        <v>152.5</v>
      </c>
      <c r="J86">
        <v>3.1</v>
      </c>
    </row>
    <row r="87" spans="6:11" x14ac:dyDescent="0.3">
      <c r="G87" s="29">
        <f>G86/I86</f>
        <v>0.23934426229508196</v>
      </c>
      <c r="J87" s="29">
        <f>J86/I86</f>
        <v>2.0327868852459016E-2</v>
      </c>
    </row>
  </sheetData>
  <dataValidations count="2">
    <dataValidation type="list" allowBlank="1" showInputMessage="1" showErrorMessage="1" sqref="C4" xr:uid="{28F83205-2B6D-4B86-9C9B-CC3DB94DE282}">
      <formula1>$F$45:$F$48</formula1>
    </dataValidation>
    <dataValidation type="list" allowBlank="1" showInputMessage="1" showErrorMessage="1" sqref="C5" xr:uid="{756F0680-B6E2-4F55-941A-0FAA101C56C5}">
      <formula1>$F$70:$F$73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2024-02-02T12:58:12Z</dcterms:modified>
</cp:coreProperties>
</file>