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193F5869-F4AA-4A51-96E5-3531CC270BE9}" xr6:coauthVersionLast="47" xr6:coauthVersionMax="47" xr10:uidLastSave="{00000000-0000-0000-0000-000000000000}"/>
  <bookViews>
    <workbookView xWindow="-108" yWindow="-108" windowWidth="23256" windowHeight="13896" xr2:uid="{232E471A-D1BC-46EA-822F-4A9C8F9BF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2" i="1" l="1"/>
  <c r="BD22" i="1"/>
  <c r="BE22" i="1"/>
  <c r="BF22" i="1"/>
  <c r="BG22" i="1"/>
  <c r="BB22" i="1"/>
  <c r="Z24" i="1"/>
  <c r="AE24" i="1" s="1"/>
  <c r="AJ24" i="1" s="1"/>
  <c r="AP24" i="1" s="1"/>
  <c r="AU24" i="1" s="1"/>
  <c r="I82" i="1"/>
  <c r="J83" i="1" s="1"/>
  <c r="O60" i="1" s="1"/>
  <c r="I80" i="1"/>
  <c r="G81" i="1" s="1"/>
  <c r="O32" i="1" s="1"/>
  <c r="J81" i="1" l="1"/>
  <c r="O54" i="1" s="1"/>
  <c r="G83" i="1"/>
  <c r="N32" i="1" s="1"/>
  <c r="G9" i="1"/>
  <c r="H9" i="1" s="1"/>
  <c r="G8" i="1"/>
  <c r="H8" i="1" s="1"/>
  <c r="G60" i="1"/>
  <c r="G61" i="1" s="1"/>
  <c r="G62" i="1" s="1"/>
  <c r="H62" i="1" s="1"/>
  <c r="I62" i="1" s="1"/>
  <c r="C61" i="1"/>
  <c r="C62" i="1" s="1"/>
  <c r="C63" i="1" s="1"/>
  <c r="C49" i="1"/>
  <c r="C50" i="1" s="1"/>
  <c r="C51" i="1" s="1"/>
  <c r="C42" i="1"/>
  <c r="G54" i="1"/>
  <c r="G55" i="1" s="1"/>
  <c r="G19" i="1"/>
  <c r="H19" i="1" s="1"/>
  <c r="G18" i="1"/>
  <c r="H18" i="1" s="1"/>
  <c r="BG27" i="1"/>
  <c r="BG26" i="1"/>
  <c r="BF27" i="1"/>
  <c r="BF26" i="1"/>
  <c r="BE27" i="1"/>
  <c r="BE26" i="1"/>
  <c r="BD27" i="1"/>
  <c r="BD26" i="1"/>
  <c r="BC27" i="1"/>
  <c r="BC39" i="1"/>
  <c r="BC26" i="1"/>
  <c r="AA27" i="1"/>
  <c r="AF27" i="1" s="1"/>
  <c r="AK27" i="1" s="1"/>
  <c r="AA28" i="1"/>
  <c r="AF28" i="1" s="1"/>
  <c r="AK28" i="1" s="1"/>
  <c r="AA29" i="1"/>
  <c r="AF29" i="1" s="1"/>
  <c r="AK29" i="1" s="1"/>
  <c r="AA30" i="1"/>
  <c r="AF30" i="1" s="1"/>
  <c r="AK30" i="1" s="1"/>
  <c r="AA31" i="1"/>
  <c r="AF31" i="1" s="1"/>
  <c r="AK31" i="1" s="1"/>
  <c r="AA32" i="1"/>
  <c r="AF32" i="1" s="1"/>
  <c r="AK32" i="1" s="1"/>
  <c r="AA33" i="1"/>
  <c r="AF33" i="1" s="1"/>
  <c r="AK33" i="1" s="1"/>
  <c r="AA34" i="1"/>
  <c r="AF34" i="1" s="1"/>
  <c r="AK34" i="1" s="1"/>
  <c r="AA35" i="1"/>
  <c r="AF35" i="1" s="1"/>
  <c r="AK35" i="1" s="1"/>
  <c r="AA36" i="1"/>
  <c r="AF36" i="1" s="1"/>
  <c r="AK36" i="1" s="1"/>
  <c r="AA37" i="1"/>
  <c r="AF37" i="1" s="1"/>
  <c r="AK37" i="1" s="1"/>
  <c r="AA38" i="1"/>
  <c r="AF38" i="1" s="1"/>
  <c r="AK38" i="1" s="1"/>
  <c r="AA39" i="1"/>
  <c r="AF39" i="1" s="1"/>
  <c r="AK39" i="1" s="1"/>
  <c r="AA40" i="1"/>
  <c r="AF40" i="1" s="1"/>
  <c r="AK40" i="1" s="1"/>
  <c r="AA41" i="1"/>
  <c r="AF41" i="1" s="1"/>
  <c r="AK41" i="1" s="1"/>
  <c r="AA42" i="1"/>
  <c r="AF42" i="1" s="1"/>
  <c r="AK42" i="1" s="1"/>
  <c r="AA43" i="1"/>
  <c r="AF43" i="1" s="1"/>
  <c r="AK43" i="1" s="1"/>
  <c r="AA44" i="1"/>
  <c r="AF44" i="1" s="1"/>
  <c r="AK44" i="1" s="1"/>
  <c r="AA45" i="1"/>
  <c r="AF45" i="1" s="1"/>
  <c r="AK45" i="1" s="1"/>
  <c r="AA46" i="1"/>
  <c r="AF46" i="1" s="1"/>
  <c r="AK46" i="1" s="1"/>
  <c r="AA47" i="1"/>
  <c r="AF47" i="1" s="1"/>
  <c r="AK47" i="1" s="1"/>
  <c r="AA48" i="1"/>
  <c r="AF48" i="1" s="1"/>
  <c r="AK48" i="1" s="1"/>
  <c r="AA49" i="1"/>
  <c r="AF49" i="1" s="1"/>
  <c r="AK49" i="1" s="1"/>
  <c r="AA26" i="1"/>
  <c r="AF26" i="1" s="1"/>
  <c r="AK26" i="1" s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BA26" i="1"/>
  <c r="AZ26" i="1"/>
  <c r="AV49" i="1"/>
  <c r="AQ49" i="1"/>
  <c r="AV48" i="1"/>
  <c r="AQ48" i="1"/>
  <c r="AV47" i="1"/>
  <c r="AQ47" i="1"/>
  <c r="AV46" i="1"/>
  <c r="AQ46" i="1"/>
  <c r="AV45" i="1"/>
  <c r="AQ45" i="1"/>
  <c r="AV44" i="1"/>
  <c r="AQ44" i="1"/>
  <c r="AV43" i="1"/>
  <c r="AQ43" i="1"/>
  <c r="AV42" i="1"/>
  <c r="AQ42" i="1"/>
  <c r="AV41" i="1"/>
  <c r="AQ41" i="1"/>
  <c r="AV40" i="1"/>
  <c r="AQ40" i="1"/>
  <c r="AV39" i="1"/>
  <c r="AQ39" i="1"/>
  <c r="AV38" i="1"/>
  <c r="AQ38" i="1"/>
  <c r="AV37" i="1"/>
  <c r="AQ37" i="1"/>
  <c r="AV36" i="1"/>
  <c r="AQ36" i="1"/>
  <c r="AV35" i="1"/>
  <c r="AQ35" i="1"/>
  <c r="AV34" i="1"/>
  <c r="AQ34" i="1"/>
  <c r="AV33" i="1"/>
  <c r="AQ33" i="1"/>
  <c r="AV32" i="1"/>
  <c r="AQ32" i="1"/>
  <c r="AV31" i="1"/>
  <c r="AQ31" i="1"/>
  <c r="AV30" i="1"/>
  <c r="AQ30" i="1"/>
  <c r="AV29" i="1"/>
  <c r="AQ29" i="1"/>
  <c r="AV28" i="1"/>
  <c r="AQ28" i="1"/>
  <c r="AV27" i="1"/>
  <c r="AQ27" i="1"/>
  <c r="AV26" i="1"/>
  <c r="AQ26" i="1"/>
  <c r="H60" i="1" l="1"/>
  <c r="I60" i="1" s="1"/>
  <c r="J60" i="1" s="1"/>
  <c r="K60" i="1" s="1"/>
  <c r="L60" i="1" s="1"/>
  <c r="G63" i="1"/>
  <c r="H63" i="1"/>
  <c r="I63" i="1" s="1"/>
  <c r="J63" i="1" s="1"/>
  <c r="K63" i="1" s="1"/>
  <c r="L63" i="1" s="1"/>
  <c r="C43" i="1"/>
  <c r="J61" i="1"/>
  <c r="H61" i="1"/>
  <c r="I61" i="1" s="1"/>
  <c r="H55" i="1"/>
  <c r="I55" i="1" s="1"/>
  <c r="J55" i="1" s="1"/>
  <c r="G56" i="1"/>
  <c r="H54" i="1"/>
  <c r="I54" i="1" s="1"/>
  <c r="J54" i="1" s="1"/>
  <c r="K54" i="1" s="1"/>
  <c r="L54" i="1" s="1"/>
  <c r="BC49" i="1"/>
  <c r="BC37" i="1"/>
  <c r="BC48" i="1"/>
  <c r="BC36" i="1"/>
  <c r="BC38" i="1"/>
  <c r="BC47" i="1"/>
  <c r="BC35" i="1"/>
  <c r="BC46" i="1"/>
  <c r="BC34" i="1"/>
  <c r="BC45" i="1"/>
  <c r="BC33" i="1"/>
  <c r="BC44" i="1"/>
  <c r="BC32" i="1"/>
  <c r="BC43" i="1"/>
  <c r="BC31" i="1"/>
  <c r="BC42" i="1"/>
  <c r="BC30" i="1"/>
  <c r="BC29" i="1"/>
  <c r="BC40" i="1"/>
  <c r="BC28" i="1"/>
  <c r="BC41" i="1"/>
  <c r="K55" i="1" l="1"/>
  <c r="J56" i="1"/>
  <c r="J62" i="1"/>
  <c r="K62" i="1" s="1"/>
  <c r="L62" i="1" s="1"/>
  <c r="K61" i="1"/>
  <c r="L61" i="1" s="1"/>
  <c r="C44" i="1"/>
  <c r="L8" i="1"/>
  <c r="L18" i="1" s="1"/>
  <c r="K8" i="1"/>
  <c r="K18" i="1" s="1"/>
  <c r="J8" i="1"/>
  <c r="J18" i="1" s="1"/>
  <c r="I8" i="1"/>
  <c r="I18" i="1" s="1"/>
  <c r="H56" i="1"/>
  <c r="G57" i="1"/>
  <c r="BD39" i="1"/>
  <c r="BD41" i="1"/>
  <c r="BD28" i="1"/>
  <c r="BD40" i="1"/>
  <c r="BD29" i="1"/>
  <c r="BD30" i="1"/>
  <c r="BD42" i="1"/>
  <c r="BD31" i="1"/>
  <c r="BD43" i="1"/>
  <c r="BD32" i="1"/>
  <c r="BD44" i="1"/>
  <c r="BD38" i="1"/>
  <c r="BD33" i="1"/>
  <c r="BD45" i="1"/>
  <c r="BD34" i="1"/>
  <c r="BD46" i="1"/>
  <c r="BD35" i="1"/>
  <c r="BD47" i="1"/>
  <c r="BD36" i="1"/>
  <c r="BD48" i="1"/>
  <c r="BD37" i="1"/>
  <c r="BD49" i="1"/>
  <c r="L55" i="1" l="1"/>
  <c r="K56" i="1"/>
  <c r="I56" i="1"/>
  <c r="H57" i="1"/>
  <c r="I57" i="1" s="1"/>
  <c r="BE39" i="1"/>
  <c r="BE41" i="1"/>
  <c r="BE28" i="1"/>
  <c r="BE40" i="1"/>
  <c r="BF46" i="1"/>
  <c r="BE29" i="1"/>
  <c r="BE30" i="1"/>
  <c r="BE42" i="1"/>
  <c r="BE31" i="1"/>
  <c r="BE43" i="1"/>
  <c r="BE32" i="1"/>
  <c r="BE44" i="1"/>
  <c r="BE33" i="1"/>
  <c r="BE45" i="1"/>
  <c r="BE34" i="1"/>
  <c r="BE46" i="1"/>
  <c r="BE35" i="1"/>
  <c r="BE47" i="1"/>
  <c r="BE38" i="1"/>
  <c r="BE36" i="1"/>
  <c r="BE48" i="1"/>
  <c r="BE37" i="1"/>
  <c r="BE49" i="1"/>
  <c r="J57" i="1" l="1"/>
  <c r="I9" i="1"/>
  <c r="I19" i="1" s="1"/>
  <c r="BF39" i="1"/>
  <c r="BF29" i="1"/>
  <c r="BF41" i="1"/>
  <c r="BF28" i="1"/>
  <c r="BF40" i="1"/>
  <c r="BF30" i="1"/>
  <c r="BF42" i="1"/>
  <c r="BF31" i="1"/>
  <c r="BF43" i="1"/>
  <c r="BF32" i="1"/>
  <c r="BF44" i="1"/>
  <c r="BF33" i="1"/>
  <c r="BF45" i="1"/>
  <c r="BF38" i="1"/>
  <c r="BF34" i="1"/>
  <c r="BF35" i="1"/>
  <c r="BF47" i="1"/>
  <c r="BF36" i="1"/>
  <c r="BF48" i="1"/>
  <c r="BF37" i="1"/>
  <c r="BF49" i="1"/>
  <c r="K57" i="1" l="1"/>
  <c r="J9" i="1"/>
  <c r="J19" i="1" s="1"/>
  <c r="BG39" i="1"/>
  <c r="BG28" i="1"/>
  <c r="BG40" i="1"/>
  <c r="BG41" i="1"/>
  <c r="BG29" i="1"/>
  <c r="BG30" i="1"/>
  <c r="BG42" i="1"/>
  <c r="BG31" i="1"/>
  <c r="BG43" i="1"/>
  <c r="BG32" i="1"/>
  <c r="BG44" i="1"/>
  <c r="BG33" i="1"/>
  <c r="BG45" i="1"/>
  <c r="BG34" i="1"/>
  <c r="BG46" i="1"/>
  <c r="BG35" i="1"/>
  <c r="BG47" i="1"/>
  <c r="BG36" i="1"/>
  <c r="BG48" i="1"/>
  <c r="BG38" i="1"/>
  <c r="BG37" i="1"/>
  <c r="BG49" i="1"/>
  <c r="L57" i="1" l="1"/>
  <c r="L9" i="1" s="1"/>
  <c r="L19" i="1" s="1"/>
  <c r="K9" i="1"/>
  <c r="K19" i="1" s="1"/>
  <c r="J31" i="1"/>
  <c r="M31" i="1" s="1"/>
  <c r="I31" i="1"/>
  <c r="L31" i="1" s="1"/>
  <c r="J32" i="1"/>
  <c r="M32" i="1" s="1"/>
  <c r="G6" i="1" s="1"/>
  <c r="H6" i="1" s="1"/>
  <c r="I32" i="1"/>
  <c r="L32" i="1" s="1"/>
  <c r="G7" i="1" s="1"/>
  <c r="H7" i="1" s="1"/>
  <c r="G17" i="1" l="1"/>
  <c r="H17" i="1" s="1"/>
  <c r="G48" i="1"/>
  <c r="G16" i="1"/>
  <c r="G41" i="1"/>
  <c r="H16" i="1"/>
  <c r="G42" i="1" l="1"/>
  <c r="H41" i="1"/>
  <c r="G49" i="1"/>
  <c r="H48" i="1"/>
  <c r="H49" i="1" l="1"/>
  <c r="G50" i="1"/>
  <c r="H42" i="1"/>
  <c r="G43" i="1"/>
  <c r="H43" i="1" l="1"/>
  <c r="G44" i="1"/>
  <c r="H44" i="1" s="1"/>
  <c r="I44" i="1" s="1"/>
  <c r="H50" i="1"/>
  <c r="G51" i="1"/>
  <c r="H51" i="1" s="1"/>
  <c r="I51" i="1" s="1"/>
  <c r="J51" i="1" l="1"/>
  <c r="I7" i="1"/>
  <c r="I17" i="1" s="1"/>
  <c r="J44" i="1"/>
  <c r="I6" i="1"/>
  <c r="I16" i="1" s="1"/>
  <c r="K44" i="1" l="1"/>
  <c r="J6" i="1"/>
  <c r="J16" i="1" s="1"/>
  <c r="K51" i="1"/>
  <c r="J7" i="1"/>
  <c r="J17" i="1" s="1"/>
  <c r="L51" i="1" l="1"/>
  <c r="L7" i="1" s="1"/>
  <c r="L17" i="1" s="1"/>
  <c r="K7" i="1"/>
  <c r="K17" i="1" s="1"/>
  <c r="L44" i="1"/>
  <c r="L6" i="1" s="1"/>
  <c r="L16" i="1" s="1"/>
  <c r="K6" i="1"/>
  <c r="K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tc={BFF637BF-F295-4BD2-8A3C-4C0D24997E80}</author>
  </authors>
  <commentList>
    <comment ref="U24" authorId="0" shapeId="0" xr:uid="{BFF637BF-F295-4BD2-8A3C-4C0D24997E8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be re-activated when Reference costs are changed. One must leave it de-activated for High Localisation scenarios</t>
      </text>
    </comment>
  </commentList>
</comments>
</file>

<file path=xl/sharedStrings.xml><?xml version="1.0" encoding="utf-8"?>
<sst xmlns="http://schemas.openxmlformats.org/spreadsheetml/2006/main" count="374" uniqueCount="139">
  <si>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</si>
  <si>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</si>
  <si>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</si>
  <si>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</si>
  <si>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</si>
  <si>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</si>
  <si>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</si>
  <si>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</si>
  <si>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</si>
  <si>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</si>
  <si>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</si>
  <si>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</si>
  <si>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</si>
  <si>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</si>
  <si>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</si>
  <si>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</si>
  <si>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</si>
  <si>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</si>
  <si>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</si>
  <si>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</si>
  <si>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</si>
  <si>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</si>
  <si>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</si>
  <si>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</si>
  <si>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</si>
  <si>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</si>
  <si>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</si>
  <si>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</si>
  <si>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</si>
  <si>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</si>
  <si>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</si>
  <si>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</si>
  <si>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</si>
  <si>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</si>
  <si>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</si>
  <si>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</si>
  <si>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</si>
  <si>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</si>
  <si>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</si>
  <si>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</si>
  <si>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</si>
  <si>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</si>
  <si>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</si>
  <si>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</si>
  <si>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</si>
  <si>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</si>
  <si>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</si>
  <si>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</si>
  <si>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</si>
  <si>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</si>
  <si>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</si>
  <si>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</si>
  <si>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</si>
  <si>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</si>
  <si>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</si>
  <si>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</si>
  <si>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</si>
  <si>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</si>
  <si>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</si>
  <si>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</si>
  <si>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</si>
  <si>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</si>
  <si>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</si>
  <si>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</si>
  <si>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</si>
  <si>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</si>
  <si>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</si>
  <si>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</si>
  <si>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</si>
  <si>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</si>
  <si>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</si>
  <si>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</si>
  <si>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</si>
  <si>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</si>
  <si>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</si>
  <si>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</si>
  <si>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</si>
  <si>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</si>
  <si>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</si>
  <si>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</si>
  <si>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</si>
  <si>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</si>
  <si>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</si>
  <si>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</si>
  <si>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</si>
  <si>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</si>
  <si>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</si>
  <si>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</si>
  <si>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</si>
  <si>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</si>
  <si>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</si>
  <si>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</si>
  <si>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</si>
  <si>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</si>
  <si>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</si>
  <si>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</si>
  <si>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</si>
  <si>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</si>
  <si>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</si>
  <si>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</si>
  <si>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</si>
  <si>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</si>
  <si>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</si>
  <si>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</si>
  <si>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</si>
  <si>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</si>
  <si>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</si>
  <si>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</si>
  <si>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</si>
  <si>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</si>
  <si>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</si>
  <si>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</si>
  <si>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</si>
  <si>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</si>
  <si>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</si>
  <si>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</si>
  <si>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</si>
  <si>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</si>
  <si>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</si>
  <si>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</si>
  <si>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cbsrv_e</t>
  </si>
  <si>
    <t>IMPcmetp</t>
  </si>
  <si>
    <t>IMPcbsrv</t>
  </si>
  <si>
    <t>cmetp</t>
  </si>
  <si>
    <t>Local content level:</t>
  </si>
  <si>
    <t>Import levels</t>
  </si>
  <si>
    <t>Low</t>
  </si>
  <si>
    <t>flat as today</t>
  </si>
  <si>
    <t>cbsrv</t>
  </si>
  <si>
    <t>QM</t>
  </si>
  <si>
    <t>QA</t>
  </si>
  <si>
    <t>QINV(s-e)</t>
  </si>
  <si>
    <t>Max full local</t>
  </si>
  <si>
    <t>metp</t>
  </si>
  <si>
    <t>Cost Increase</t>
  </si>
  <si>
    <t>TFM_FILL</t>
  </si>
  <si>
    <t>Localisation</t>
  </si>
  <si>
    <t>Cost increase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</si>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</sst>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10" fillId="2" borderId="9" applyNumberFormat="0" applyAlignment="0" applyProtection="0"/>
  </cellStyleXfs>
  <cellXfs count="34">
    <xf numFmtId="0" fontId="0" fillId="0" borderId="0" xfId="0"/>
    <xf numFmtId="0" fontId="2" fillId="0" borderId="0" xfId="2"/>
    <xf numFmtId="0" fontId="2" fillId="0" borderId="0" xfId="2" applyAlignment="1">
      <alignment horizontal="center" wrapText="1"/>
    </xf>
    <xf numFmtId="0" fontId="4" fillId="0" borderId="0" xfId="3" applyFont="1" applyAlignment="1" applyProtection="1">
      <alignment horizontal="left"/>
      <protection locked="0"/>
    </xf>
    <xf numFmtId="9" fontId="0" fillId="0" borderId="0" xfId="1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4" applyFont="1"/>
    <xf numFmtId="0" fontId="7" fillId="0" borderId="0" xfId="4" applyFont="1"/>
    <xf numFmtId="0" fontId="5" fillId="0" borderId="0" xfId="0" applyFont="1"/>
    <xf numFmtId="0" fontId="8" fillId="0" borderId="0" xfId="0" applyFont="1"/>
    <xf numFmtId="0" fontId="5" fillId="0" borderId="1" xfId="0" applyFont="1" applyBorder="1"/>
    <xf numFmtId="0" fontId="0" fillId="0" borderId="1" xfId="0" applyBorder="1"/>
    <xf numFmtId="0" fontId="9" fillId="0" borderId="0" xfId="0" applyFont="1"/>
    <xf numFmtId="9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9" fontId="0" fillId="0" borderId="6" xfId="1" applyFont="1" applyBorder="1"/>
    <xf numFmtId="0" fontId="0" fillId="0" borderId="6" xfId="0" applyBorder="1"/>
    <xf numFmtId="164" fontId="0" fillId="0" borderId="0" xfId="1" applyNumberFormat="1" applyFon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5" fillId="0" borderId="0" xfId="1" applyFont="1"/>
    <xf numFmtId="10" fontId="0" fillId="0" borderId="0" xfId="0" applyNumberFormat="1"/>
    <xf numFmtId="164" fontId="0" fillId="0" borderId="0" xfId="1" applyNumberFormat="1" applyFont="1"/>
    <xf numFmtId="0" fontId="10" fillId="2" borderId="9" xfId="5"/>
    <xf numFmtId="0" fontId="11" fillId="0" borderId="0" xfId="0" applyFont="1"/>
    <xf numFmtId="0" fontId="5" fillId="0" borderId="2" xfId="0" applyFont="1" applyBorder="1"/>
    <xf numFmtId="0" fontId="10" fillId="2" borderId="10" xfId="5" applyBorder="1"/>
  </cellXfs>
  <cellStyles count="6">
    <cellStyle name="Heading 4" xfId="2" builtinId="19"/>
    <cellStyle name="Input" xfId="5" builtinId="20"/>
    <cellStyle name="Normal" xfId="0" builtinId="0"/>
    <cellStyle name="Normal 13" xfId="4" xr:uid="{8D155F1E-CE31-43C4-B63E-69EA0E23AFF4}"/>
    <cellStyle name="Normal 2" xfId="3" xr:uid="{114B2D43-D8F0-4A77-911E-913BD0BF594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210608</xdr:colOff>
      <xdr:row>19</xdr:row>
      <xdr:rowOff>137583</xdr:rowOff>
    </xdr:from>
    <xdr:to>
      <xdr:col>50</xdr:col>
      <xdr:colOff>423333</xdr:colOff>
      <xdr:row>22</xdr:row>
      <xdr:rowOff>88900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30828191" y="3757083"/>
          <a:ext cx="1440392" cy="52281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5E69722-C63D-4CBF-877A-AF5854BD44E9}" userId="S::01405439@wf.uct.ac.za::c7f06137-2c3b-4c5c-8f38-fe1abbc9686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4" dT="2023-12-19T09:22:03.61" personId="{B5E69722-C63D-4CBF-877A-AF5854BD44E9}" id="{BFF637BF-F295-4BD2-8A3C-4C0D24997E80}">
    <text>This must be re-activated when Reference costs are changed. One must leave it de-activated for High Localisation scenarios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1:BL83"/>
  <sheetViews>
    <sheetView tabSelected="1" zoomScale="90" zoomScaleNormal="90" workbookViewId="0">
      <selection activeCell="C3" sqref="C3"/>
    </sheetView>
  </sheetViews>
  <sheetFormatPr defaultRowHeight="14.4" x14ac:dyDescent="0.3"/>
  <cols>
    <col min="2" max="2" width="15.6640625" customWidth="1"/>
    <col min="3" max="3" width="13.6640625" customWidth="1"/>
    <col min="4" max="4" width="11.33203125" customWidth="1"/>
    <col min="5" max="5" width="9.88671875" customWidth="1"/>
    <col min="6" max="6" width="19.44140625" customWidth="1"/>
    <col min="53" max="53" width="16.88671875" customWidth="1"/>
  </cols>
  <sheetData>
    <row r="1" spans="2:14" x14ac:dyDescent="0.3">
      <c r="B1" s="32" t="s">
        <v>119</v>
      </c>
      <c r="C1" s="18"/>
    </row>
    <row r="2" spans="2:14" x14ac:dyDescent="0.3">
      <c r="B2" s="19"/>
      <c r="C2" s="22"/>
    </row>
    <row r="3" spans="2:14" x14ac:dyDescent="0.3">
      <c r="B3" s="19" t="s">
        <v>136</v>
      </c>
      <c r="C3" s="33" t="s">
        <v>111</v>
      </c>
    </row>
    <row r="4" spans="2:14" x14ac:dyDescent="0.3">
      <c r="B4" s="19" t="s">
        <v>137</v>
      </c>
      <c r="C4" s="33" t="s">
        <v>138</v>
      </c>
      <c r="E4" s="10" t="s">
        <v>124</v>
      </c>
    </row>
    <row r="5" spans="2:14" x14ac:dyDescent="0.3">
      <c r="B5" s="19"/>
      <c r="C5" s="22"/>
      <c r="G5" s="12">
        <v>2017</v>
      </c>
      <c r="H5" s="12">
        <v>2021</v>
      </c>
      <c r="I5" s="12">
        <v>2025</v>
      </c>
      <c r="J5" s="12">
        <v>2030</v>
      </c>
      <c r="K5" s="12">
        <v>2040</v>
      </c>
      <c r="L5" s="12">
        <v>2050</v>
      </c>
    </row>
    <row r="6" spans="2:14" x14ac:dyDescent="0.3">
      <c r="B6" s="25"/>
      <c r="C6" s="26"/>
      <c r="E6" t="s">
        <v>8</v>
      </c>
      <c r="F6" s="10" t="s">
        <v>115</v>
      </c>
      <c r="G6" s="4">
        <f>1-M32</f>
        <v>0.47058823529411764</v>
      </c>
      <c r="H6" s="4">
        <f>G6</f>
        <v>0.47058823529411764</v>
      </c>
      <c r="I6" s="27">
        <f>SUMIFS(I$41:I$63,$C$41:$C$63,$E16,$F$41:$F$63,$C$3)</f>
        <v>0.55000000000000004</v>
      </c>
      <c r="J6" s="27">
        <f t="shared" ref="J6:L6" si="0">SUMIFS(J$41:J$63,$C$41:$C$63,$E16,$F$41:$F$63,$C$3)</f>
        <v>0.7</v>
      </c>
      <c r="K6" s="27">
        <f t="shared" si="0"/>
        <v>0.75</v>
      </c>
      <c r="L6" s="27">
        <f t="shared" si="0"/>
        <v>0.85</v>
      </c>
    </row>
    <row r="7" spans="2:14" x14ac:dyDescent="0.3">
      <c r="E7" t="s">
        <v>11</v>
      </c>
      <c r="F7" s="10" t="s">
        <v>116</v>
      </c>
      <c r="G7" s="4">
        <f>1-L32</f>
        <v>0.47538200339558578</v>
      </c>
      <c r="H7" s="4">
        <f>G7</f>
        <v>0.47538200339558578</v>
      </c>
      <c r="I7" s="27">
        <f t="shared" ref="I7:L7" si="1">SUMIFS(I$41:I$63,$C$41:$C$63,$E17,$F$41:$F$63,$C$3)</f>
        <v>0.55000000000000004</v>
      </c>
      <c r="J7" s="27">
        <f t="shared" si="1"/>
        <v>0.7</v>
      </c>
      <c r="K7" s="27">
        <f t="shared" si="1"/>
        <v>0.75</v>
      </c>
      <c r="L7" s="27">
        <f t="shared" si="1"/>
        <v>0.85</v>
      </c>
    </row>
    <row r="8" spans="2:14" x14ac:dyDescent="0.3">
      <c r="E8" t="s">
        <v>123</v>
      </c>
      <c r="F8" s="10" t="s">
        <v>118</v>
      </c>
      <c r="G8" s="4">
        <f>1-N32</f>
        <v>0.76065573770491801</v>
      </c>
      <c r="H8" s="4">
        <f>G8</f>
        <v>0.76065573770491801</v>
      </c>
      <c r="I8" s="27">
        <f t="shared" ref="I8:L8" si="2">SUMIFS(I$41:I$63,$C$41:$C$63,$E18,$F$41:$F$63,$C$3)</f>
        <v>0.76065573770491801</v>
      </c>
      <c r="J8" s="27">
        <f t="shared" si="2"/>
        <v>0.78098360655737697</v>
      </c>
      <c r="K8" s="27">
        <f t="shared" si="2"/>
        <v>0.78098360655737697</v>
      </c>
      <c r="L8" s="27">
        <f t="shared" si="2"/>
        <v>0.78098360655737697</v>
      </c>
    </row>
    <row r="9" spans="2:14" x14ac:dyDescent="0.3">
      <c r="E9" t="s">
        <v>120</v>
      </c>
      <c r="F9" s="10" t="s">
        <v>117</v>
      </c>
      <c r="G9" s="4">
        <f>1-O32</f>
        <v>0.93842364532019706</v>
      </c>
      <c r="H9" s="4">
        <f>G9</f>
        <v>0.93842364532019706</v>
      </c>
      <c r="I9" s="27">
        <f t="shared" ref="I9:L9" si="3">SUMIFS(I$41:I$63,$C$41:$C$63,$E19,$F$41:$F$63,$C$3)</f>
        <v>0.93842364532019706</v>
      </c>
      <c r="J9" s="27">
        <f t="shared" si="3"/>
        <v>0.94827586206896552</v>
      </c>
      <c r="K9" s="27">
        <f t="shared" si="3"/>
        <v>0.94827586206896552</v>
      </c>
      <c r="L9" s="27">
        <f t="shared" si="3"/>
        <v>0.94827586206896552</v>
      </c>
    </row>
    <row r="12" spans="2:14" x14ac:dyDescent="0.3">
      <c r="C12" s="10" t="s">
        <v>125</v>
      </c>
    </row>
    <row r="14" spans="2:14" x14ac:dyDescent="0.3">
      <c r="C14" s="1" t="s">
        <v>0</v>
      </c>
      <c r="D14" s="1"/>
      <c r="E14" s="1"/>
      <c r="F14" s="1"/>
      <c r="G14" s="1"/>
      <c r="H14" s="1"/>
    </row>
    <row r="15" spans="2:14" x14ac:dyDescent="0.3">
      <c r="C15" s="2" t="s">
        <v>1</v>
      </c>
      <c r="D15" s="2" t="s">
        <v>2</v>
      </c>
      <c r="E15" t="s">
        <v>18</v>
      </c>
      <c r="F15" t="s">
        <v>6</v>
      </c>
      <c r="G15" s="2">
        <v>2017</v>
      </c>
      <c r="H15" s="2">
        <v>2021</v>
      </c>
      <c r="I15">
        <v>2025</v>
      </c>
      <c r="J15" s="2">
        <v>2030</v>
      </c>
      <c r="K15" s="2">
        <v>2040</v>
      </c>
      <c r="L15" s="2">
        <v>2050</v>
      </c>
    </row>
    <row r="16" spans="2:14" x14ac:dyDescent="0.3">
      <c r="C16" s="3" t="s">
        <v>3</v>
      </c>
      <c r="D16" t="s">
        <v>5</v>
      </c>
      <c r="E16" s="3" t="s">
        <v>8</v>
      </c>
      <c r="F16" t="s">
        <v>19</v>
      </c>
      <c r="G16" s="5">
        <f>M32</f>
        <v>0.52941176470588236</v>
      </c>
      <c r="H16" s="5">
        <f>G16</f>
        <v>0.52941176470588236</v>
      </c>
      <c r="I16" s="5">
        <f>1-I6</f>
        <v>0.44999999999999996</v>
      </c>
      <c r="J16" s="5">
        <f t="shared" ref="J16:L16" si="4">1-J6</f>
        <v>0.30000000000000004</v>
      </c>
      <c r="K16" s="5">
        <f t="shared" si="4"/>
        <v>0.25</v>
      </c>
      <c r="L16" s="5">
        <f t="shared" si="4"/>
        <v>0.15000000000000002</v>
      </c>
      <c r="N16" t="s">
        <v>20</v>
      </c>
    </row>
    <row r="17" spans="3:64" x14ac:dyDescent="0.3">
      <c r="C17" s="3" t="s">
        <v>4</v>
      </c>
      <c r="D17" t="s">
        <v>5</v>
      </c>
      <c r="E17" s="3" t="s">
        <v>11</v>
      </c>
      <c r="F17" t="s">
        <v>19</v>
      </c>
      <c r="G17" s="5">
        <f>L32</f>
        <v>0.52461799660441422</v>
      </c>
      <c r="H17" s="5">
        <f>G17</f>
        <v>0.52461799660441422</v>
      </c>
      <c r="I17" s="5">
        <f t="shared" ref="I17:K17" si="5">1-I7</f>
        <v>0.44999999999999996</v>
      </c>
      <c r="J17" s="5">
        <f t="shared" si="5"/>
        <v>0.30000000000000004</v>
      </c>
      <c r="K17" s="5">
        <f t="shared" si="5"/>
        <v>0.25</v>
      </c>
      <c r="L17" s="5">
        <f>1-L7</f>
        <v>0.15000000000000002</v>
      </c>
    </row>
    <row r="18" spans="3:64" x14ac:dyDescent="0.3">
      <c r="C18" t="s">
        <v>121</v>
      </c>
      <c r="D18" t="s">
        <v>5</v>
      </c>
      <c r="E18" t="s">
        <v>123</v>
      </c>
      <c r="F18" t="s">
        <v>19</v>
      </c>
      <c r="G18" s="5">
        <f>N32</f>
        <v>0.23934426229508196</v>
      </c>
      <c r="H18" s="5">
        <f>G18</f>
        <v>0.23934426229508196</v>
      </c>
      <c r="I18" s="5">
        <f t="shared" ref="I18:L18" si="6">1-I8</f>
        <v>0.23934426229508199</v>
      </c>
      <c r="J18" s="5">
        <f t="shared" si="6"/>
        <v>0.21901639344262303</v>
      </c>
      <c r="K18" s="5">
        <f t="shared" si="6"/>
        <v>0.21901639344262303</v>
      </c>
      <c r="L18" s="5">
        <f t="shared" si="6"/>
        <v>0.21901639344262303</v>
      </c>
      <c r="T18" s="12" t="s">
        <v>109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3:64" x14ac:dyDescent="0.3">
      <c r="C19" t="s">
        <v>122</v>
      </c>
      <c r="D19" t="s">
        <v>5</v>
      </c>
      <c r="E19" t="s">
        <v>128</v>
      </c>
      <c r="F19" t="s">
        <v>19</v>
      </c>
      <c r="G19" s="6">
        <f>O32</f>
        <v>6.1576354679802957E-2</v>
      </c>
      <c r="H19" s="5">
        <f>G19</f>
        <v>6.1576354679802957E-2</v>
      </c>
      <c r="I19" s="5">
        <f t="shared" ref="I19:L19" si="7">1-I9</f>
        <v>6.1576354679802936E-2</v>
      </c>
      <c r="J19" s="5">
        <f t="shared" si="7"/>
        <v>5.1724137931034475E-2</v>
      </c>
      <c r="K19" s="5">
        <f t="shared" si="7"/>
        <v>5.1724137931034475E-2</v>
      </c>
      <c r="L19" s="5">
        <f t="shared" si="7"/>
        <v>5.1724137931034475E-2</v>
      </c>
      <c r="T19" s="11" t="s">
        <v>110</v>
      </c>
    </row>
    <row r="21" spans="3:64" x14ac:dyDescent="0.3">
      <c r="AZ21" s="14" t="s">
        <v>105</v>
      </c>
    </row>
    <row r="22" spans="3:64" x14ac:dyDescent="0.3">
      <c r="T22" s="14" t="s">
        <v>106</v>
      </c>
      <c r="AZ22" t="s">
        <v>108</v>
      </c>
      <c r="BB22" s="4">
        <f>SUMIF($F$66:$F$69,$C$4,G66:G69)</f>
        <v>0</v>
      </c>
      <c r="BC22" s="4">
        <f t="shared" ref="BC22:BG22" si="8">SUMIF($F$66:$F$69,$C$4,H66:H69)</f>
        <v>0</v>
      </c>
      <c r="BD22" s="4">
        <f t="shared" si="8"/>
        <v>0</v>
      </c>
      <c r="BE22" s="4">
        <f t="shared" si="8"/>
        <v>0</v>
      </c>
      <c r="BF22" s="4">
        <f t="shared" si="8"/>
        <v>0</v>
      </c>
      <c r="BG22" s="4">
        <f t="shared" si="8"/>
        <v>0</v>
      </c>
    </row>
    <row r="23" spans="3:64" x14ac:dyDescent="0.3">
      <c r="N23" s="2"/>
    </row>
    <row r="24" spans="3:64" x14ac:dyDescent="0.3">
      <c r="U24" s="30" t="s">
        <v>135</v>
      </c>
      <c r="Z24" t="str">
        <f>U24</f>
        <v>TFM_FILL</v>
      </c>
      <c r="AE24" t="str">
        <f>Z24</f>
        <v>TFM_FILL</v>
      </c>
      <c r="AJ24" t="str">
        <f>AE24</f>
        <v>TFM_FILL</v>
      </c>
      <c r="AP24" t="str">
        <f>AJ24</f>
        <v>TFM_FILL</v>
      </c>
      <c r="AU24" t="str">
        <f>AP24</f>
        <v>TFM_FILL</v>
      </c>
      <c r="AZ24" s="1" t="s">
        <v>0</v>
      </c>
      <c r="BJ24" t="s">
        <v>107</v>
      </c>
    </row>
    <row r="25" spans="3:64" x14ac:dyDescent="0.3">
      <c r="T25" s="8" t="s">
        <v>22</v>
      </c>
      <c r="U25" t="s">
        <v>2</v>
      </c>
      <c r="V25" s="7" t="s">
        <v>23</v>
      </c>
      <c r="W25" s="7" t="s">
        <v>15</v>
      </c>
      <c r="X25" s="7" t="s">
        <v>24</v>
      </c>
      <c r="Z25" t="s">
        <v>2</v>
      </c>
      <c r="AA25" s="7" t="s">
        <v>23</v>
      </c>
      <c r="AB25" s="7" t="s">
        <v>15</v>
      </c>
      <c r="AC25" s="7" t="s">
        <v>24</v>
      </c>
      <c r="AD25" s="7"/>
      <c r="AE25" t="s">
        <v>2</v>
      </c>
      <c r="AF25" s="7" t="s">
        <v>23</v>
      </c>
      <c r="AG25" s="7" t="s">
        <v>15</v>
      </c>
      <c r="AH25" s="7" t="s">
        <v>24</v>
      </c>
      <c r="AI25" s="7"/>
      <c r="AJ25" t="s">
        <v>2</v>
      </c>
      <c r="AK25" s="7" t="s">
        <v>23</v>
      </c>
      <c r="AL25" s="7" t="s">
        <v>15</v>
      </c>
      <c r="AM25" s="7" t="s">
        <v>24</v>
      </c>
      <c r="AN25" s="7"/>
      <c r="AO25" s="7"/>
      <c r="AP25" t="s">
        <v>2</v>
      </c>
      <c r="AQ25" s="7" t="s">
        <v>23</v>
      </c>
      <c r="AR25" s="7" t="s">
        <v>15</v>
      </c>
      <c r="AS25" s="7" t="s">
        <v>24</v>
      </c>
      <c r="AU25" t="s">
        <v>2</v>
      </c>
      <c r="AV25" s="7" t="s">
        <v>23</v>
      </c>
      <c r="AW25" s="7" t="s">
        <v>15</v>
      </c>
      <c r="AX25" s="7" t="s">
        <v>24</v>
      </c>
      <c r="AZ25" t="s">
        <v>2</v>
      </c>
      <c r="BA25" s="7" t="s">
        <v>23</v>
      </c>
      <c r="BB25">
        <v>2017</v>
      </c>
      <c r="BC25">
        <v>2020</v>
      </c>
      <c r="BD25">
        <v>2025</v>
      </c>
      <c r="BE25">
        <v>2030</v>
      </c>
      <c r="BF25">
        <v>2040</v>
      </c>
      <c r="BG25">
        <v>2050</v>
      </c>
    </row>
    <row r="26" spans="3:64" x14ac:dyDescent="0.3">
      <c r="T26" s="9" t="s">
        <v>25</v>
      </c>
      <c r="U26" s="7" t="s">
        <v>21</v>
      </c>
      <c r="V26" s="9" t="s">
        <v>26</v>
      </c>
      <c r="W26" s="7">
        <v>2017</v>
      </c>
      <c r="X26">
        <v>51359.8538564517</v>
      </c>
      <c r="Z26" s="7" t="s">
        <v>21</v>
      </c>
      <c r="AA26" s="9" t="str">
        <f>V26</f>
        <v>ETCLEMEDU-N</v>
      </c>
      <c r="AB26" s="7">
        <v>2020</v>
      </c>
      <c r="AE26" s="7" t="s">
        <v>21</v>
      </c>
      <c r="AF26" s="9" t="str">
        <f>AA26</f>
        <v>ETCLEMEDU-N</v>
      </c>
      <c r="AG26" s="7">
        <v>2025</v>
      </c>
      <c r="AJ26" s="7" t="s">
        <v>21</v>
      </c>
      <c r="AK26" s="9" t="str">
        <f>AF26</f>
        <v>ETCLEMEDU-N</v>
      </c>
      <c r="AL26" s="7">
        <v>2030</v>
      </c>
      <c r="AP26" s="7" t="s">
        <v>21</v>
      </c>
      <c r="AQ26" s="9" t="str">
        <f t="shared" ref="AQ26:AQ49" si="9">V26</f>
        <v>ETCLEMEDU-N</v>
      </c>
      <c r="AR26" s="7">
        <v>2040</v>
      </c>
      <c r="AU26" s="7" t="s">
        <v>21</v>
      </c>
      <c r="AV26" s="9" t="str">
        <f>V26</f>
        <v>ETCLEMEDU-N</v>
      </c>
      <c r="AW26" s="7">
        <v>2050</v>
      </c>
      <c r="AZ26" t="str">
        <f>U26</f>
        <v>NCAP_COST</v>
      </c>
      <c r="BA26" t="str">
        <f>V26</f>
        <v>ETCLEMEDU-N</v>
      </c>
      <c r="BB26">
        <f t="shared" ref="BB26:BB65" si="10">IF($BJ26,X26*(1+$BB$22),X26)</f>
        <v>51359.8538564517</v>
      </c>
      <c r="BC26" t="str">
        <f t="shared" ref="BC26:BC49" si="11">IF(IF($BJ26,AC26*(1+BC$22),AC26)=0,"",IF($BJ26,AC26*(1+BC$22),AC26))</f>
        <v/>
      </c>
      <c r="BD26" t="str">
        <f t="shared" ref="BD26:BD49" si="12">IF(IF($BJ26,AH26*(1+BD$22),AH26)=0,"",IF($BJ26,AH26*(1+BD$22),AH26))</f>
        <v/>
      </c>
      <c r="BE26" t="str">
        <f t="shared" ref="BE26:BE49" si="13">IF(IF($BJ26,AM26*(1+BE$22),AM26)=0,"",IF($BJ26,AM26*(1+BE$22),AM26))</f>
        <v/>
      </c>
      <c r="BF26" t="str">
        <f t="shared" ref="BF26:BF49" si="14">IF(IF($BJ26,AS26*(1+BF$22),AS26)=0,"",IF($BJ26,AS26*(1+BF$22),AS26))</f>
        <v/>
      </c>
      <c r="BG26" t="str">
        <f t="shared" ref="BG26:BG49" si="15">IF(IF($BJ26,AX26*(1+BG$22),AX26)=0,"",IF($BJ26,AX26*(1+BG$22),AX26))</f>
        <v/>
      </c>
      <c r="BJ26">
        <v>0</v>
      </c>
    </row>
    <row r="27" spans="3:64" x14ac:dyDescent="0.3">
      <c r="T27" s="9" t="s">
        <v>27</v>
      </c>
      <c r="U27" s="7" t="s">
        <v>21</v>
      </c>
      <c r="V27" s="9" t="s">
        <v>28</v>
      </c>
      <c r="W27" s="7">
        <v>2017</v>
      </c>
      <c r="X27">
        <v>51359.8538564517</v>
      </c>
      <c r="Z27" s="7" t="s">
        <v>21</v>
      </c>
      <c r="AA27" s="9" t="str">
        <f t="shared" ref="AA27:AA49" si="16">V27</f>
        <v>ETCLEKUSI-N</v>
      </c>
      <c r="AB27" s="7">
        <v>2020</v>
      </c>
      <c r="AE27" s="7" t="s">
        <v>21</v>
      </c>
      <c r="AF27" s="9" t="str">
        <f t="shared" ref="AF27:AF49" si="17">AA27</f>
        <v>ETCLEKUSI-N</v>
      </c>
      <c r="AG27" s="7">
        <v>2025</v>
      </c>
      <c r="AJ27" s="7" t="s">
        <v>21</v>
      </c>
      <c r="AK27" s="9" t="str">
        <f t="shared" ref="AK27:AK49" si="18">AF27</f>
        <v>ETCLEKUSI-N</v>
      </c>
      <c r="AL27" s="7">
        <v>2030</v>
      </c>
      <c r="AP27" s="7" t="s">
        <v>21</v>
      </c>
      <c r="AQ27" s="9" t="str">
        <f t="shared" si="9"/>
        <v>ETCLEKUSI-N</v>
      </c>
      <c r="AR27" s="7">
        <v>2040</v>
      </c>
      <c r="AU27" s="7" t="s">
        <v>21</v>
      </c>
      <c r="AV27" s="9" t="str">
        <f t="shared" ref="AV27:AV49" si="19">V27</f>
        <v>ETCLEKUSI-N</v>
      </c>
      <c r="AW27" s="7">
        <v>2050</v>
      </c>
      <c r="AZ27" t="str">
        <f t="shared" ref="AZ27:AZ65" si="20">U27</f>
        <v>NCAP_COST</v>
      </c>
      <c r="BA27" t="str">
        <f t="shared" ref="BA27:BA65" si="21">V27</f>
        <v>ETCLEKUSI-N</v>
      </c>
      <c r="BB27">
        <f t="shared" si="10"/>
        <v>51359.8538564517</v>
      </c>
      <c r="BC27" t="str">
        <f t="shared" si="11"/>
        <v/>
      </c>
      <c r="BD27" t="str">
        <f t="shared" si="12"/>
        <v/>
      </c>
      <c r="BE27" t="str">
        <f t="shared" si="13"/>
        <v/>
      </c>
      <c r="BF27" t="str">
        <f t="shared" si="14"/>
        <v/>
      </c>
      <c r="BG27" t="str">
        <f t="shared" si="15"/>
        <v/>
      </c>
      <c r="BJ27">
        <v>0</v>
      </c>
    </row>
    <row r="28" spans="3:64" x14ac:dyDescent="0.3">
      <c r="C28" s="10" t="s">
        <v>17</v>
      </c>
      <c r="T28" s="9" t="s">
        <v>29</v>
      </c>
      <c r="U28" s="7" t="s">
        <v>21</v>
      </c>
      <c r="V28" s="9" t="s">
        <v>30</v>
      </c>
      <c r="W28" s="7">
        <v>2017</v>
      </c>
      <c r="X28">
        <v>55306.829599999997</v>
      </c>
      <c r="Z28" s="7" t="s">
        <v>21</v>
      </c>
      <c r="AA28" s="9" t="str">
        <f t="shared" si="16"/>
        <v>ETCLEWATE-N</v>
      </c>
      <c r="AB28" s="7">
        <v>2020</v>
      </c>
      <c r="AE28" s="7" t="s">
        <v>21</v>
      </c>
      <c r="AF28" s="9" t="str">
        <f t="shared" si="17"/>
        <v>ETCLEWATE-N</v>
      </c>
      <c r="AG28" s="7">
        <v>2025</v>
      </c>
      <c r="AJ28" s="7" t="s">
        <v>21</v>
      </c>
      <c r="AK28" s="9" t="str">
        <f t="shared" si="18"/>
        <v>ETCLEWATE-N</v>
      </c>
      <c r="AL28" s="7">
        <v>2030</v>
      </c>
      <c r="AP28" s="7" t="s">
        <v>21</v>
      </c>
      <c r="AQ28" s="9" t="str">
        <f t="shared" si="9"/>
        <v>ETCLEWATE-N</v>
      </c>
      <c r="AR28" s="7">
        <v>2040</v>
      </c>
      <c r="AU28" s="7" t="s">
        <v>21</v>
      </c>
      <c r="AV28" s="9" t="str">
        <f t="shared" si="19"/>
        <v>ETCLEWATE-N</v>
      </c>
      <c r="AW28" s="7">
        <v>2050</v>
      </c>
      <c r="AZ28" t="str">
        <f t="shared" si="20"/>
        <v>NCAP_COST</v>
      </c>
      <c r="BA28" t="str">
        <f t="shared" si="21"/>
        <v>ETCLEWATE-N</v>
      </c>
      <c r="BB28">
        <f t="shared" si="10"/>
        <v>55306.829599999997</v>
      </c>
      <c r="BC28" t="str">
        <f t="shared" si="11"/>
        <v/>
      </c>
      <c r="BD28" t="str">
        <f t="shared" si="12"/>
        <v/>
      </c>
      <c r="BE28" t="str">
        <f t="shared" si="13"/>
        <v/>
      </c>
      <c r="BF28" t="str">
        <f t="shared" si="14"/>
        <v/>
      </c>
      <c r="BG28" t="str">
        <f t="shared" si="15"/>
        <v/>
      </c>
      <c r="BJ28">
        <v>1</v>
      </c>
    </row>
    <row r="29" spans="3:64" x14ac:dyDescent="0.3">
      <c r="C29" s="16"/>
      <c r="D29" s="17" t="s">
        <v>12</v>
      </c>
      <c r="E29" s="17" t="s">
        <v>12</v>
      </c>
      <c r="F29" s="17" t="s">
        <v>12</v>
      </c>
      <c r="G29" s="17" t="s">
        <v>12</v>
      </c>
      <c r="H29" s="17"/>
      <c r="I29" s="17"/>
      <c r="J29" s="17"/>
      <c r="K29" s="17"/>
      <c r="L29" s="17"/>
      <c r="M29" s="17"/>
      <c r="N29" s="17"/>
      <c r="O29" s="18"/>
      <c r="T29" s="9" t="s">
        <v>31</v>
      </c>
      <c r="U29" s="7" t="s">
        <v>21</v>
      </c>
      <c r="V29" s="9" t="s">
        <v>32</v>
      </c>
      <c r="W29" s="7">
        <v>2017</v>
      </c>
      <c r="X29">
        <v>106982.8144</v>
      </c>
      <c r="Z29" s="7" t="s">
        <v>21</v>
      </c>
      <c r="AA29" s="9" t="str">
        <f t="shared" si="16"/>
        <v>ETCLE-CCS-N</v>
      </c>
      <c r="AB29" s="7">
        <v>2020</v>
      </c>
      <c r="AE29" s="7" t="s">
        <v>21</v>
      </c>
      <c r="AF29" s="9" t="str">
        <f t="shared" si="17"/>
        <v>ETCLE-CCS-N</v>
      </c>
      <c r="AG29" s="7">
        <v>2025</v>
      </c>
      <c r="AJ29" s="7" t="s">
        <v>21</v>
      </c>
      <c r="AK29" s="9" t="str">
        <f t="shared" si="18"/>
        <v>ETCLE-CCS-N</v>
      </c>
      <c r="AL29" s="7">
        <v>2030</v>
      </c>
      <c r="AP29" s="7" t="s">
        <v>21</v>
      </c>
      <c r="AQ29" s="9" t="str">
        <f t="shared" si="9"/>
        <v>ETCLE-CCS-N</v>
      </c>
      <c r="AR29" s="7">
        <v>2040</v>
      </c>
      <c r="AU29" s="7" t="s">
        <v>21</v>
      </c>
      <c r="AV29" s="9" t="str">
        <f t="shared" si="19"/>
        <v>ETCLE-CCS-N</v>
      </c>
      <c r="AW29" s="7">
        <v>2050</v>
      </c>
      <c r="AZ29" t="str">
        <f t="shared" si="20"/>
        <v>NCAP_COST</v>
      </c>
      <c r="BA29" t="str">
        <f t="shared" si="21"/>
        <v>ETCLE-CCS-N</v>
      </c>
      <c r="BB29">
        <f t="shared" si="10"/>
        <v>106982.8144</v>
      </c>
      <c r="BC29" t="str">
        <f t="shared" si="11"/>
        <v/>
      </c>
      <c r="BD29" t="str">
        <f t="shared" si="12"/>
        <v/>
      </c>
      <c r="BE29" t="str">
        <f t="shared" si="13"/>
        <v/>
      </c>
      <c r="BF29" t="str">
        <f t="shared" si="14"/>
        <v/>
      </c>
      <c r="BG29" t="str">
        <f t="shared" si="15"/>
        <v/>
      </c>
      <c r="BJ29">
        <v>1</v>
      </c>
    </row>
    <row r="30" spans="3:64" x14ac:dyDescent="0.3">
      <c r="C30" s="19"/>
      <c r="D30" t="s">
        <v>13</v>
      </c>
      <c r="E30" s="20" t="s">
        <v>13</v>
      </c>
      <c r="F30" s="20" t="s">
        <v>14</v>
      </c>
      <c r="G30" s="20" t="s">
        <v>14</v>
      </c>
      <c r="H30" s="20"/>
      <c r="I30" t="s">
        <v>9</v>
      </c>
      <c r="J30" s="20"/>
      <c r="K30" s="20"/>
      <c r="L30" s="10" t="s">
        <v>16</v>
      </c>
      <c r="M30" s="20"/>
      <c r="N30" s="20"/>
      <c r="O30" s="21"/>
      <c r="P30" s="4"/>
      <c r="T30" s="9" t="s">
        <v>33</v>
      </c>
      <c r="U30" s="7" t="s">
        <v>21</v>
      </c>
      <c r="V30" s="9" t="s">
        <v>34</v>
      </c>
      <c r="W30" s="7">
        <v>2017</v>
      </c>
      <c r="X30">
        <v>31566.106</v>
      </c>
      <c r="Z30" s="7" t="s">
        <v>21</v>
      </c>
      <c r="AA30" s="9" t="str">
        <f t="shared" si="16"/>
        <v>EPTSTO-N</v>
      </c>
      <c r="AB30" s="7">
        <v>2020</v>
      </c>
      <c r="AE30" s="7" t="s">
        <v>21</v>
      </c>
      <c r="AF30" s="9" t="str">
        <f t="shared" si="17"/>
        <v>EPTSTO-N</v>
      </c>
      <c r="AG30" s="7">
        <v>2025</v>
      </c>
      <c r="AJ30" s="7" t="s">
        <v>21</v>
      </c>
      <c r="AK30" s="9" t="str">
        <f t="shared" si="18"/>
        <v>EPTSTO-N</v>
      </c>
      <c r="AL30" s="7">
        <v>2030</v>
      </c>
      <c r="AP30" s="7" t="s">
        <v>21</v>
      </c>
      <c r="AQ30" s="9" t="str">
        <f t="shared" si="9"/>
        <v>EPTSTO-N</v>
      </c>
      <c r="AR30" s="7">
        <v>2040</v>
      </c>
      <c r="AU30" s="7" t="s">
        <v>21</v>
      </c>
      <c r="AV30" s="9" t="str">
        <f t="shared" si="19"/>
        <v>EPTSTO-N</v>
      </c>
      <c r="AW30" s="7">
        <v>2050</v>
      </c>
      <c r="AZ30" t="str">
        <f t="shared" si="20"/>
        <v>NCAP_COST</v>
      </c>
      <c r="BA30" t="str">
        <f t="shared" si="21"/>
        <v>EPTSTO-N</v>
      </c>
      <c r="BB30">
        <f t="shared" si="10"/>
        <v>31566.106</v>
      </c>
      <c r="BC30" t="str">
        <f t="shared" si="11"/>
        <v/>
      </c>
      <c r="BD30" t="str">
        <f t="shared" si="12"/>
        <v/>
      </c>
      <c r="BE30" t="str">
        <f t="shared" si="13"/>
        <v/>
      </c>
      <c r="BF30" t="str">
        <f t="shared" si="14"/>
        <v/>
      </c>
      <c r="BG30" t="str">
        <f t="shared" si="15"/>
        <v/>
      </c>
      <c r="BJ30">
        <v>1</v>
      </c>
    </row>
    <row r="31" spans="3:64" x14ac:dyDescent="0.3">
      <c r="C31" s="19" t="s">
        <v>15</v>
      </c>
      <c r="D31" t="s">
        <v>11</v>
      </c>
      <c r="E31" t="s">
        <v>8</v>
      </c>
      <c r="F31" t="s">
        <v>10</v>
      </c>
      <c r="G31" t="s">
        <v>7</v>
      </c>
      <c r="I31" t="str">
        <f>D31</f>
        <v>cemch_e</v>
      </c>
      <c r="J31" t="str">
        <f>E31</f>
        <v>cmach_e</v>
      </c>
      <c r="L31" t="str">
        <f>I31</f>
        <v>cemch_e</v>
      </c>
      <c r="M31" t="str">
        <f>J31</f>
        <v>cmach_e</v>
      </c>
      <c r="N31" t="s">
        <v>123</v>
      </c>
      <c r="O31" s="22" t="s">
        <v>128</v>
      </c>
      <c r="T31" s="9" t="s">
        <v>35</v>
      </c>
      <c r="U31" s="7" t="s">
        <v>21</v>
      </c>
      <c r="V31" s="9" t="s">
        <v>36</v>
      </c>
      <c r="W31" s="7">
        <v>2017</v>
      </c>
      <c r="X31">
        <v>66757.530400000003</v>
      </c>
      <c r="Z31" s="7" t="s">
        <v>21</v>
      </c>
      <c r="AA31" s="9" t="str">
        <f t="shared" si="16"/>
        <v>ETCLDFB-N</v>
      </c>
      <c r="AB31" s="7">
        <v>2020</v>
      </c>
      <c r="AE31" s="7" t="s">
        <v>21</v>
      </c>
      <c r="AF31" s="9" t="str">
        <f t="shared" si="17"/>
        <v>ETCLDFB-N</v>
      </c>
      <c r="AG31" s="7">
        <v>2025</v>
      </c>
      <c r="AJ31" s="7" t="s">
        <v>21</v>
      </c>
      <c r="AK31" s="9" t="str">
        <f t="shared" si="18"/>
        <v>ETCLDFB-N</v>
      </c>
      <c r="AL31" s="7">
        <v>2030</v>
      </c>
      <c r="AP31" s="7" t="s">
        <v>21</v>
      </c>
      <c r="AQ31" s="9" t="str">
        <f t="shared" si="9"/>
        <v>ETCLDFB-N</v>
      </c>
      <c r="AR31" s="7">
        <v>2040</v>
      </c>
      <c r="AU31" s="7" t="s">
        <v>21</v>
      </c>
      <c r="AV31" s="9" t="str">
        <f t="shared" si="19"/>
        <v>ETCLDFB-N</v>
      </c>
      <c r="AW31" s="7">
        <v>2050</v>
      </c>
      <c r="AZ31" t="str">
        <f t="shared" si="20"/>
        <v>NCAP_COST</v>
      </c>
      <c r="BA31" t="str">
        <f t="shared" si="21"/>
        <v>ETCLDFB-N</v>
      </c>
      <c r="BB31">
        <f t="shared" si="10"/>
        <v>66757.530400000003</v>
      </c>
      <c r="BC31" t="str">
        <f t="shared" si="11"/>
        <v/>
      </c>
      <c r="BD31" t="str">
        <f t="shared" si="12"/>
        <v/>
      </c>
      <c r="BE31" t="str">
        <f t="shared" si="13"/>
        <v/>
      </c>
      <c r="BF31" t="str">
        <f t="shared" si="14"/>
        <v/>
      </c>
      <c r="BG31" t="str">
        <f t="shared" si="15"/>
        <v/>
      </c>
      <c r="BJ31">
        <v>1</v>
      </c>
    </row>
    <row r="32" spans="3:64" x14ac:dyDescent="0.3">
      <c r="C32" s="19">
        <v>2019</v>
      </c>
      <c r="D32">
        <v>6.18</v>
      </c>
      <c r="E32">
        <v>3.33</v>
      </c>
      <c r="F32">
        <v>5.6</v>
      </c>
      <c r="G32">
        <v>2.96</v>
      </c>
      <c r="I32">
        <f>D32+F32</f>
        <v>11.78</v>
      </c>
      <c r="J32">
        <f>E32+G32</f>
        <v>6.29</v>
      </c>
      <c r="L32" s="23">
        <f>D32/I32</f>
        <v>0.52461799660441422</v>
      </c>
      <c r="M32" s="23">
        <f>E32/J32</f>
        <v>0.52941176470588236</v>
      </c>
      <c r="N32" s="5">
        <f>G83</f>
        <v>0.23934426229508196</v>
      </c>
      <c r="O32" s="24">
        <f>G81</f>
        <v>6.1576354679802957E-2</v>
      </c>
      <c r="T32" s="9" t="s">
        <v>37</v>
      </c>
      <c r="U32" s="7" t="s">
        <v>21</v>
      </c>
      <c r="V32" s="9" t="s">
        <v>38</v>
      </c>
      <c r="W32" s="7">
        <v>2017</v>
      </c>
      <c r="X32">
        <v>96386.011480000001</v>
      </c>
      <c r="Z32" s="7" t="s">
        <v>21</v>
      </c>
      <c r="AA32" s="9" t="str">
        <f t="shared" si="16"/>
        <v>ETNUC-N</v>
      </c>
      <c r="AB32" s="7">
        <v>2020</v>
      </c>
      <c r="AE32" s="7" t="s">
        <v>21</v>
      </c>
      <c r="AF32" s="9" t="str">
        <f t="shared" si="17"/>
        <v>ETNUC-N</v>
      </c>
      <c r="AG32" s="7">
        <v>2025</v>
      </c>
      <c r="AJ32" s="7" t="s">
        <v>21</v>
      </c>
      <c r="AK32" s="9" t="str">
        <f t="shared" si="18"/>
        <v>ETNUC-N</v>
      </c>
      <c r="AL32" s="7">
        <v>2030</v>
      </c>
      <c r="AP32" s="7" t="s">
        <v>21</v>
      </c>
      <c r="AQ32" s="9" t="str">
        <f t="shared" si="9"/>
        <v>ETNUC-N</v>
      </c>
      <c r="AR32" s="7">
        <v>2040</v>
      </c>
      <c r="AU32" s="7" t="s">
        <v>21</v>
      </c>
      <c r="AV32" s="9" t="str">
        <f t="shared" si="19"/>
        <v>ETNUC-N</v>
      </c>
      <c r="AW32" s="7">
        <v>2050</v>
      </c>
      <c r="AZ32" t="str">
        <f t="shared" si="20"/>
        <v>NCAP_COST</v>
      </c>
      <c r="BA32" t="str">
        <f t="shared" si="21"/>
        <v>ETNUC-N</v>
      </c>
      <c r="BB32">
        <f t="shared" si="10"/>
        <v>96386.011480000001</v>
      </c>
      <c r="BC32" t="str">
        <f t="shared" si="11"/>
        <v/>
      </c>
      <c r="BD32" t="str">
        <f t="shared" si="12"/>
        <v/>
      </c>
      <c r="BE32" t="str">
        <f t="shared" si="13"/>
        <v/>
      </c>
      <c r="BF32" t="str">
        <f t="shared" si="14"/>
        <v/>
      </c>
      <c r="BG32" t="str">
        <f t="shared" si="15"/>
        <v/>
      </c>
      <c r="BJ32">
        <v>1</v>
      </c>
    </row>
    <row r="33" spans="2:62" x14ac:dyDescent="0.3">
      <c r="C33" s="19">
        <v>2020</v>
      </c>
      <c r="D33">
        <v>7.48</v>
      </c>
      <c r="E33">
        <v>8.48</v>
      </c>
      <c r="F33">
        <v>6.5</v>
      </c>
      <c r="G33">
        <v>7.2</v>
      </c>
      <c r="O33" s="22"/>
      <c r="T33" s="9" t="s">
        <v>39</v>
      </c>
      <c r="U33" s="7" t="s">
        <v>21</v>
      </c>
      <c r="V33" s="9" t="s">
        <v>40</v>
      </c>
      <c r="W33" s="7">
        <v>2017</v>
      </c>
      <c r="X33">
        <v>81279.984337530506</v>
      </c>
      <c r="Z33" s="7" t="s">
        <v>21</v>
      </c>
      <c r="AA33" s="9" t="str">
        <f t="shared" si="16"/>
        <v>ERSOLTC09-N</v>
      </c>
      <c r="AB33" s="7">
        <v>2020</v>
      </c>
      <c r="AC33">
        <v>73998.533002521595</v>
      </c>
      <c r="AE33" s="7" t="s">
        <v>21</v>
      </c>
      <c r="AF33" s="9" t="str">
        <f t="shared" si="17"/>
        <v>ERSOLTC09-N</v>
      </c>
      <c r="AG33" s="7">
        <v>2025</v>
      </c>
      <c r="AH33">
        <v>61862.780777506698</v>
      </c>
      <c r="AJ33" s="7" t="s">
        <v>21</v>
      </c>
      <c r="AK33" s="9" t="str">
        <f t="shared" si="18"/>
        <v>ERSOLTC09-N</v>
      </c>
      <c r="AL33" s="7">
        <v>2030</v>
      </c>
      <c r="AM33">
        <v>49727.028552491902</v>
      </c>
      <c r="AP33" s="7" t="s">
        <v>21</v>
      </c>
      <c r="AQ33" s="9" t="str">
        <f t="shared" si="9"/>
        <v>ERSOLTC09-N</v>
      </c>
      <c r="AR33" s="7">
        <v>2040</v>
      </c>
      <c r="AS33">
        <v>49727.028552491902</v>
      </c>
      <c r="AU33" s="7" t="s">
        <v>21</v>
      </c>
      <c r="AV33" s="9" t="str">
        <f t="shared" si="19"/>
        <v>ERSOLTC09-N</v>
      </c>
      <c r="AW33" s="7">
        <v>2050</v>
      </c>
      <c r="AX33">
        <v>49727.028552491902</v>
      </c>
      <c r="AZ33" t="str">
        <f t="shared" si="20"/>
        <v>NCAP_COST</v>
      </c>
      <c r="BA33" t="str">
        <f t="shared" si="21"/>
        <v>ERSOLTC09-N</v>
      </c>
      <c r="BB33">
        <f t="shared" si="10"/>
        <v>81279.984337530506</v>
      </c>
      <c r="BC33">
        <f t="shared" si="11"/>
        <v>73998.533002521595</v>
      </c>
      <c r="BD33">
        <f t="shared" si="12"/>
        <v>61862.780777506698</v>
      </c>
      <c r="BE33">
        <f t="shared" si="13"/>
        <v>49727.028552491902</v>
      </c>
      <c r="BF33">
        <f t="shared" si="14"/>
        <v>49727.028552491902</v>
      </c>
      <c r="BG33">
        <f t="shared" si="15"/>
        <v>49727.028552491902</v>
      </c>
      <c r="BJ33">
        <v>1</v>
      </c>
    </row>
    <row r="34" spans="2:62" x14ac:dyDescent="0.3">
      <c r="C34" s="2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6"/>
      <c r="T34" s="9" t="s">
        <v>41</v>
      </c>
      <c r="U34" s="7" t="s">
        <v>21</v>
      </c>
      <c r="V34" s="9" t="s">
        <v>42</v>
      </c>
      <c r="W34" s="7">
        <v>2017</v>
      </c>
      <c r="X34">
        <v>19505.013097345101</v>
      </c>
      <c r="Z34" s="7" t="s">
        <v>21</v>
      </c>
      <c r="AA34" s="9" t="str">
        <f t="shared" si="16"/>
        <v>ERSOLPCF-N</v>
      </c>
      <c r="AB34" s="7">
        <v>2020</v>
      </c>
      <c r="AC34">
        <v>13810.229699115</v>
      </c>
      <c r="AE34" s="7" t="s">
        <v>21</v>
      </c>
      <c r="AF34" s="9" t="str">
        <f t="shared" si="17"/>
        <v>ERSOLPCF-N</v>
      </c>
      <c r="AG34" s="7">
        <v>2025</v>
      </c>
      <c r="AH34">
        <v>12963.4941946903</v>
      </c>
      <c r="AJ34" s="7" t="s">
        <v>21</v>
      </c>
      <c r="AK34" s="9" t="str">
        <f t="shared" si="18"/>
        <v>ERSOLPCF-N</v>
      </c>
      <c r="AL34" s="7">
        <v>2030</v>
      </c>
      <c r="AM34">
        <v>12178.7471150442</v>
      </c>
      <c r="AP34" s="7" t="s">
        <v>21</v>
      </c>
      <c r="AQ34" s="9" t="str">
        <f t="shared" si="9"/>
        <v>ERSOLPCF-N</v>
      </c>
      <c r="AR34" s="7">
        <v>2040</v>
      </c>
      <c r="AS34">
        <v>10818.9584778761</v>
      </c>
      <c r="AU34" s="7" t="s">
        <v>21</v>
      </c>
      <c r="AV34" s="9" t="str">
        <f t="shared" si="19"/>
        <v>ERSOLPCF-N</v>
      </c>
      <c r="AW34" s="7">
        <v>2050</v>
      </c>
      <c r="AX34">
        <v>9558.0875398230091</v>
      </c>
      <c r="AZ34" t="str">
        <f t="shared" si="20"/>
        <v>NCAP_COST</v>
      </c>
      <c r="BA34" t="str">
        <f t="shared" si="21"/>
        <v>ERSOLPCF-N</v>
      </c>
      <c r="BB34">
        <f t="shared" si="10"/>
        <v>19505.013097345101</v>
      </c>
      <c r="BC34">
        <f t="shared" si="11"/>
        <v>13810.229699115</v>
      </c>
      <c r="BD34">
        <f t="shared" si="12"/>
        <v>12963.4941946903</v>
      </c>
      <c r="BE34">
        <f t="shared" si="13"/>
        <v>12178.7471150442</v>
      </c>
      <c r="BF34">
        <f t="shared" si="14"/>
        <v>10818.9584778761</v>
      </c>
      <c r="BG34">
        <f t="shared" si="15"/>
        <v>9558.0875398230091</v>
      </c>
      <c r="BJ34">
        <v>1</v>
      </c>
    </row>
    <row r="35" spans="2:62" x14ac:dyDescent="0.3">
      <c r="T35" s="9" t="s">
        <v>43</v>
      </c>
      <c r="U35" s="7" t="s">
        <v>21</v>
      </c>
      <c r="V35" s="9" t="s">
        <v>44</v>
      </c>
      <c r="W35" s="7">
        <v>2017</v>
      </c>
      <c r="X35">
        <v>20793.080000000002</v>
      </c>
      <c r="Z35" s="7" t="s">
        <v>21</v>
      </c>
      <c r="AA35" s="9" t="str">
        <f t="shared" si="16"/>
        <v>ERSOLPCT-N</v>
      </c>
      <c r="AB35" s="7">
        <v>2020</v>
      </c>
      <c r="AC35">
        <v>14722.226000000001</v>
      </c>
      <c r="AE35" s="7" t="s">
        <v>21</v>
      </c>
      <c r="AF35" s="9" t="str">
        <f t="shared" si="17"/>
        <v>ERSOLPCT-N</v>
      </c>
      <c r="AG35" s="7">
        <v>2025</v>
      </c>
      <c r="AH35">
        <v>13819.574000000001</v>
      </c>
      <c r="AJ35" s="7" t="s">
        <v>21</v>
      </c>
      <c r="AK35" s="9" t="str">
        <f t="shared" si="18"/>
        <v>ERSOLPCT-N</v>
      </c>
      <c r="AL35" s="7">
        <v>2030</v>
      </c>
      <c r="AM35">
        <v>12983.004000000001</v>
      </c>
      <c r="AP35" s="7" t="s">
        <v>21</v>
      </c>
      <c r="AQ35" s="9" t="str">
        <f t="shared" si="9"/>
        <v>ERSOLPCT-N</v>
      </c>
      <c r="AR35" s="7">
        <v>2040</v>
      </c>
      <c r="AS35">
        <v>11533.418</v>
      </c>
      <c r="AU35" s="7" t="s">
        <v>21</v>
      </c>
      <c r="AV35" s="9" t="str">
        <f t="shared" si="19"/>
        <v>ERSOLPCT-N</v>
      </c>
      <c r="AW35" s="7">
        <v>2050</v>
      </c>
      <c r="AX35">
        <v>10189.281999999999</v>
      </c>
      <c r="AZ35" t="str">
        <f t="shared" si="20"/>
        <v>NCAP_COST</v>
      </c>
      <c r="BA35" t="str">
        <f t="shared" si="21"/>
        <v>ERSOLPCT-N</v>
      </c>
      <c r="BB35">
        <f t="shared" si="10"/>
        <v>20793.080000000002</v>
      </c>
      <c r="BC35">
        <f t="shared" si="11"/>
        <v>14722.226000000001</v>
      </c>
      <c r="BD35">
        <f t="shared" si="12"/>
        <v>13819.574000000001</v>
      </c>
      <c r="BE35">
        <f t="shared" si="13"/>
        <v>12983.004000000001</v>
      </c>
      <c r="BF35">
        <f t="shared" si="14"/>
        <v>11533.418</v>
      </c>
      <c r="BG35">
        <f t="shared" si="15"/>
        <v>10189.281999999999</v>
      </c>
      <c r="BJ35">
        <v>1</v>
      </c>
    </row>
    <row r="36" spans="2:62" x14ac:dyDescent="0.3">
      <c r="T36" s="9" t="s">
        <v>45</v>
      </c>
      <c r="U36" s="7" t="s">
        <v>21</v>
      </c>
      <c r="V36" s="9" t="s">
        <v>46</v>
      </c>
      <c r="W36" s="7">
        <v>2017</v>
      </c>
      <c r="X36">
        <v>21530.351999999999</v>
      </c>
      <c r="Z36" s="7" t="s">
        <v>21</v>
      </c>
      <c r="AA36" s="9" t="str">
        <f t="shared" si="16"/>
        <v>ERWNDH-N</v>
      </c>
      <c r="AB36" s="7">
        <v>2020</v>
      </c>
      <c r="AC36">
        <v>17575</v>
      </c>
      <c r="AE36" s="7" t="s">
        <v>21</v>
      </c>
      <c r="AF36" s="9" t="str">
        <f t="shared" si="17"/>
        <v>ERWNDH-N</v>
      </c>
      <c r="AG36" s="7">
        <v>2025</v>
      </c>
      <c r="AH36">
        <v>17421.745999999999</v>
      </c>
      <c r="AJ36" s="7" t="s">
        <v>21</v>
      </c>
      <c r="AK36" s="9" t="str">
        <f t="shared" si="18"/>
        <v>ERWNDH-N</v>
      </c>
      <c r="AL36" s="7">
        <v>2030</v>
      </c>
      <c r="AM36">
        <v>17269.898000000001</v>
      </c>
      <c r="AP36" s="7" t="s">
        <v>21</v>
      </c>
      <c r="AQ36" s="9" t="str">
        <f t="shared" si="9"/>
        <v>ERWNDH-N</v>
      </c>
      <c r="AR36" s="7">
        <v>2040</v>
      </c>
      <c r="AS36">
        <v>16969.013999999999</v>
      </c>
      <c r="AU36" s="7" t="s">
        <v>21</v>
      </c>
      <c r="AV36" s="9" t="str">
        <f t="shared" si="19"/>
        <v>ERWNDH-N</v>
      </c>
      <c r="AW36" s="7">
        <v>2050</v>
      </c>
      <c r="AX36">
        <v>16673.754000000001</v>
      </c>
      <c r="AZ36" t="str">
        <f t="shared" si="20"/>
        <v>NCAP_COST</v>
      </c>
      <c r="BA36" t="str">
        <f t="shared" si="21"/>
        <v>ERWNDH-N</v>
      </c>
      <c r="BB36">
        <f t="shared" si="10"/>
        <v>21530.351999999999</v>
      </c>
      <c r="BC36">
        <f t="shared" si="11"/>
        <v>17575</v>
      </c>
      <c r="BD36">
        <f t="shared" si="12"/>
        <v>17421.745999999999</v>
      </c>
      <c r="BE36">
        <f t="shared" si="13"/>
        <v>17269.898000000001</v>
      </c>
      <c r="BF36">
        <f t="shared" si="14"/>
        <v>16969.013999999999</v>
      </c>
      <c r="BG36">
        <f t="shared" si="15"/>
        <v>16673.754000000001</v>
      </c>
      <c r="BJ36">
        <v>1</v>
      </c>
    </row>
    <row r="37" spans="2:62" x14ac:dyDescent="0.3">
      <c r="T37" s="9" t="s">
        <v>47</v>
      </c>
      <c r="U37" s="7" t="s">
        <v>21</v>
      </c>
      <c r="V37" s="9" t="s">
        <v>48</v>
      </c>
      <c r="W37" s="7">
        <v>2017</v>
      </c>
      <c r="X37">
        <v>12746.641600000001</v>
      </c>
      <c r="Z37" s="7" t="s">
        <v>21</v>
      </c>
      <c r="AA37" s="9" t="str">
        <f t="shared" si="16"/>
        <v>ETGICGT-N</v>
      </c>
      <c r="AB37" s="7">
        <v>2020</v>
      </c>
      <c r="AE37" s="7" t="s">
        <v>21</v>
      </c>
      <c r="AF37" s="9" t="str">
        <f t="shared" si="17"/>
        <v>ETGICGT-N</v>
      </c>
      <c r="AG37" s="7">
        <v>2025</v>
      </c>
      <c r="AJ37" s="7" t="s">
        <v>21</v>
      </c>
      <c r="AK37" s="9" t="str">
        <f t="shared" si="18"/>
        <v>ETGICGT-N</v>
      </c>
      <c r="AL37" s="7">
        <v>2030</v>
      </c>
      <c r="AP37" s="7" t="s">
        <v>21</v>
      </c>
      <c r="AQ37" s="9" t="str">
        <f t="shared" si="9"/>
        <v>ETGICGT-N</v>
      </c>
      <c r="AR37" s="7">
        <v>2040</v>
      </c>
      <c r="AU37" s="7" t="s">
        <v>21</v>
      </c>
      <c r="AV37" s="9" t="str">
        <f t="shared" si="19"/>
        <v>ETGICGT-N</v>
      </c>
      <c r="AW37" s="7">
        <v>2050</v>
      </c>
      <c r="AZ37" t="str">
        <f t="shared" si="20"/>
        <v>NCAP_COST</v>
      </c>
      <c r="BA37" t="str">
        <f t="shared" si="21"/>
        <v>ETGICGT-N</v>
      </c>
      <c r="BB37">
        <f t="shared" si="10"/>
        <v>12746.641600000001</v>
      </c>
      <c r="BC37" t="str">
        <f t="shared" si="11"/>
        <v/>
      </c>
      <c r="BD37" t="str">
        <f t="shared" si="12"/>
        <v/>
      </c>
      <c r="BE37" t="str">
        <f t="shared" si="13"/>
        <v/>
      </c>
      <c r="BF37" t="str">
        <f t="shared" si="14"/>
        <v/>
      </c>
      <c r="BG37" t="str">
        <f t="shared" si="15"/>
        <v/>
      </c>
      <c r="BJ37">
        <v>1</v>
      </c>
    </row>
    <row r="38" spans="2:62" ht="23.4" x14ac:dyDescent="0.45">
      <c r="B38" s="31" t="s">
        <v>114</v>
      </c>
      <c r="T38" s="9" t="s">
        <v>49</v>
      </c>
      <c r="U38" s="7" t="s">
        <v>21</v>
      </c>
      <c r="V38" s="9" t="s">
        <v>50</v>
      </c>
      <c r="W38" s="7">
        <v>2017</v>
      </c>
      <c r="X38">
        <v>34758.639999999999</v>
      </c>
      <c r="Z38" s="7" t="s">
        <v>21</v>
      </c>
      <c r="AA38" s="9" t="str">
        <f t="shared" si="16"/>
        <v>ETHGNGT-N</v>
      </c>
      <c r="AB38" s="7">
        <v>2020</v>
      </c>
      <c r="AE38" s="7" t="s">
        <v>21</v>
      </c>
      <c r="AF38" s="9" t="str">
        <f t="shared" si="17"/>
        <v>ETHGNGT-N</v>
      </c>
      <c r="AG38" s="7">
        <v>2025</v>
      </c>
      <c r="AJ38" s="7" t="s">
        <v>21</v>
      </c>
      <c r="AK38" s="9" t="str">
        <f t="shared" si="18"/>
        <v>ETHGNGT-N</v>
      </c>
      <c r="AL38" s="7">
        <v>2030</v>
      </c>
      <c r="AP38" s="7" t="s">
        <v>21</v>
      </c>
      <c r="AQ38" s="9" t="str">
        <f t="shared" si="9"/>
        <v>ETHGNGT-N</v>
      </c>
      <c r="AR38" s="7">
        <v>2040</v>
      </c>
      <c r="AU38" s="7" t="s">
        <v>21</v>
      </c>
      <c r="AV38" s="9" t="str">
        <f t="shared" si="19"/>
        <v>ETHGNGT-N</v>
      </c>
      <c r="AW38" s="7">
        <v>2050</v>
      </c>
      <c r="AZ38" t="str">
        <f t="shared" si="20"/>
        <v>NCAP_COST</v>
      </c>
      <c r="BA38" t="str">
        <f t="shared" si="21"/>
        <v>ETHGNGT-N</v>
      </c>
      <c r="BB38">
        <f t="shared" si="10"/>
        <v>34758.639999999999</v>
      </c>
      <c r="BC38" t="str">
        <f t="shared" si="11"/>
        <v/>
      </c>
      <c r="BD38" t="str">
        <f t="shared" si="12"/>
        <v/>
      </c>
      <c r="BE38" t="str">
        <f t="shared" si="13"/>
        <v/>
      </c>
      <c r="BF38" t="str">
        <f t="shared" si="14"/>
        <v/>
      </c>
      <c r="BG38" t="str">
        <f t="shared" si="15"/>
        <v/>
      </c>
      <c r="BJ38">
        <v>1</v>
      </c>
    </row>
    <row r="39" spans="2:62" x14ac:dyDescent="0.3">
      <c r="T39" s="9" t="s">
        <v>51</v>
      </c>
      <c r="U39" s="7" t="s">
        <v>21</v>
      </c>
      <c r="V39" s="9" t="s">
        <v>52</v>
      </c>
      <c r="W39" s="7">
        <v>2017</v>
      </c>
      <c r="X39">
        <v>13996.989600000001</v>
      </c>
      <c r="Z39" s="7" t="s">
        <v>21</v>
      </c>
      <c r="AA39" s="9" t="str">
        <f t="shared" si="16"/>
        <v>ETGICCC-N</v>
      </c>
      <c r="AB39" s="7">
        <v>2020</v>
      </c>
      <c r="AE39" s="7" t="s">
        <v>21</v>
      </c>
      <c r="AF39" s="9" t="str">
        <f t="shared" si="17"/>
        <v>ETGICCC-N</v>
      </c>
      <c r="AG39" s="7">
        <v>2025</v>
      </c>
      <c r="AJ39" s="7" t="s">
        <v>21</v>
      </c>
      <c r="AK39" s="9" t="str">
        <f t="shared" si="18"/>
        <v>ETGICCC-N</v>
      </c>
      <c r="AL39" s="7">
        <v>2030</v>
      </c>
      <c r="AP39" s="7" t="s">
        <v>21</v>
      </c>
      <c r="AQ39" s="9" t="str">
        <f t="shared" si="9"/>
        <v>ETGICCC-N</v>
      </c>
      <c r="AR39" s="7">
        <v>2040</v>
      </c>
      <c r="AU39" s="7" t="s">
        <v>21</v>
      </c>
      <c r="AV39" s="9" t="str">
        <f t="shared" si="19"/>
        <v>ETGICCC-N</v>
      </c>
      <c r="AW39" s="7">
        <v>2050</v>
      </c>
      <c r="AZ39" t="str">
        <f t="shared" si="20"/>
        <v>NCAP_COST</v>
      </c>
      <c r="BA39" t="str">
        <f t="shared" si="21"/>
        <v>ETGICCC-N</v>
      </c>
      <c r="BB39">
        <f t="shared" si="10"/>
        <v>13996.989600000001</v>
      </c>
      <c r="BC39" t="str">
        <f t="shared" si="11"/>
        <v/>
      </c>
      <c r="BD39" t="str">
        <f t="shared" si="12"/>
        <v/>
      </c>
      <c r="BE39" t="str">
        <f t="shared" si="13"/>
        <v/>
      </c>
      <c r="BF39" t="str">
        <f t="shared" si="14"/>
        <v/>
      </c>
      <c r="BG39" t="str">
        <f t="shared" si="15"/>
        <v/>
      </c>
      <c r="BJ39">
        <v>1</v>
      </c>
    </row>
    <row r="40" spans="2:62" x14ac:dyDescent="0.3">
      <c r="C40" s="10" t="s">
        <v>115</v>
      </c>
      <c r="G40" s="2">
        <v>2017</v>
      </c>
      <c r="H40" s="2">
        <v>2021</v>
      </c>
      <c r="I40">
        <v>2025</v>
      </c>
      <c r="J40" s="2">
        <v>2030</v>
      </c>
      <c r="K40" s="2">
        <v>2040</v>
      </c>
      <c r="L40" s="2">
        <v>2050</v>
      </c>
      <c r="T40" s="9" t="s">
        <v>53</v>
      </c>
      <c r="U40" s="7" t="s">
        <v>21</v>
      </c>
      <c r="V40" s="9" t="s">
        <v>54</v>
      </c>
      <c r="W40" s="7">
        <v>2017</v>
      </c>
      <c r="X40">
        <v>30757.179199999999</v>
      </c>
      <c r="Z40" s="7" t="s">
        <v>21</v>
      </c>
      <c r="AA40" s="9" t="str">
        <f t="shared" si="16"/>
        <v>ETGICCC-CCS-N</v>
      </c>
      <c r="AB40" s="7">
        <v>2020</v>
      </c>
      <c r="AE40" s="7" t="s">
        <v>21</v>
      </c>
      <c r="AF40" s="9" t="str">
        <f t="shared" si="17"/>
        <v>ETGICCC-CCS-N</v>
      </c>
      <c r="AG40" s="7">
        <v>2025</v>
      </c>
      <c r="AJ40" s="7" t="s">
        <v>21</v>
      </c>
      <c r="AK40" s="9" t="str">
        <f t="shared" si="18"/>
        <v>ETGICCC-CCS-N</v>
      </c>
      <c r="AL40" s="7">
        <v>2030</v>
      </c>
      <c r="AP40" s="7" t="s">
        <v>21</v>
      </c>
      <c r="AQ40" s="9" t="str">
        <f t="shared" si="9"/>
        <v>ETGICCC-CCS-N</v>
      </c>
      <c r="AR40" s="7">
        <v>2040</v>
      </c>
      <c r="AU40" s="7" t="s">
        <v>21</v>
      </c>
      <c r="AV40" s="9" t="str">
        <f t="shared" si="19"/>
        <v>ETGICCC-CCS-N</v>
      </c>
      <c r="AW40" s="7">
        <v>2050</v>
      </c>
      <c r="AZ40" t="str">
        <f t="shared" si="20"/>
        <v>NCAP_COST</v>
      </c>
      <c r="BA40" t="str">
        <f t="shared" si="21"/>
        <v>ETGICCC-CCS-N</v>
      </c>
      <c r="BB40">
        <f t="shared" si="10"/>
        <v>30757.179199999999</v>
      </c>
      <c r="BC40" t="str">
        <f t="shared" si="11"/>
        <v/>
      </c>
      <c r="BD40" t="str">
        <f t="shared" si="12"/>
        <v/>
      </c>
      <c r="BE40" t="str">
        <f t="shared" si="13"/>
        <v/>
      </c>
      <c r="BF40" t="str">
        <f t="shared" si="14"/>
        <v/>
      </c>
      <c r="BG40" t="str">
        <f t="shared" si="15"/>
        <v/>
      </c>
      <c r="BJ40">
        <v>1</v>
      </c>
    </row>
    <row r="41" spans="2:62" x14ac:dyDescent="0.3">
      <c r="C41" s="3" t="s">
        <v>8</v>
      </c>
      <c r="F41" t="s">
        <v>111</v>
      </c>
      <c r="G41" s="5">
        <f>1-M32</f>
        <v>0.47058823529411764</v>
      </c>
      <c r="H41" s="5">
        <f>G41</f>
        <v>0.47058823529411764</v>
      </c>
      <c r="I41" s="15">
        <v>0.55000000000000004</v>
      </c>
      <c r="J41" s="15">
        <v>0.7</v>
      </c>
      <c r="K41" s="15">
        <v>0.75</v>
      </c>
      <c r="L41" s="15">
        <v>0.85</v>
      </c>
      <c r="T41" s="9" t="s">
        <v>55</v>
      </c>
      <c r="U41" s="7" t="s">
        <v>21</v>
      </c>
      <c r="V41" s="9" t="s">
        <v>56</v>
      </c>
      <c r="W41" s="7">
        <v>2017</v>
      </c>
      <c r="X41">
        <v>19886.750400000001</v>
      </c>
      <c r="Z41" s="7" t="s">
        <v>21</v>
      </c>
      <c r="AA41" s="9" t="str">
        <f t="shared" si="16"/>
        <v>ETGICEN-N</v>
      </c>
      <c r="AB41" s="7">
        <v>2020</v>
      </c>
      <c r="AE41" s="7" t="s">
        <v>21</v>
      </c>
      <c r="AF41" s="9" t="str">
        <f t="shared" si="17"/>
        <v>ETGICEN-N</v>
      </c>
      <c r="AG41" s="7">
        <v>2025</v>
      </c>
      <c r="AJ41" s="7" t="s">
        <v>21</v>
      </c>
      <c r="AK41" s="9" t="str">
        <f t="shared" si="18"/>
        <v>ETGICEN-N</v>
      </c>
      <c r="AL41" s="7">
        <v>2030</v>
      </c>
      <c r="AP41" s="7" t="s">
        <v>21</v>
      </c>
      <c r="AQ41" s="9" t="str">
        <f t="shared" si="9"/>
        <v>ETGICEN-N</v>
      </c>
      <c r="AR41" s="7">
        <v>2040</v>
      </c>
      <c r="AU41" s="7" t="s">
        <v>21</v>
      </c>
      <c r="AV41" s="9" t="str">
        <f t="shared" si="19"/>
        <v>ETGICEN-N</v>
      </c>
      <c r="AW41" s="7">
        <v>2050</v>
      </c>
      <c r="AZ41" t="str">
        <f t="shared" si="20"/>
        <v>NCAP_COST</v>
      </c>
      <c r="BA41" t="str">
        <f t="shared" si="21"/>
        <v>ETGICEN-N</v>
      </c>
      <c r="BB41">
        <f t="shared" si="10"/>
        <v>19886.750400000001</v>
      </c>
      <c r="BC41" t="str">
        <f t="shared" si="11"/>
        <v/>
      </c>
      <c r="BD41" t="str">
        <f t="shared" si="12"/>
        <v/>
      </c>
      <c r="BE41" t="str">
        <f t="shared" si="13"/>
        <v/>
      </c>
      <c r="BF41" t="str">
        <f t="shared" si="14"/>
        <v/>
      </c>
      <c r="BG41" t="str">
        <f t="shared" si="15"/>
        <v/>
      </c>
      <c r="BJ41">
        <v>1</v>
      </c>
    </row>
    <row r="42" spans="2:62" x14ac:dyDescent="0.3">
      <c r="C42" t="str">
        <f>C41</f>
        <v>cmach_e</v>
      </c>
      <c r="F42" t="s">
        <v>112</v>
      </c>
      <c r="G42" s="5">
        <f>G41</f>
        <v>0.47058823529411764</v>
      </c>
      <c r="H42" s="5">
        <f>G42</f>
        <v>0.47058823529411764</v>
      </c>
      <c r="I42" s="15">
        <v>0.5</v>
      </c>
      <c r="J42" s="15">
        <v>0.65</v>
      </c>
      <c r="K42" s="15">
        <v>0.7</v>
      </c>
      <c r="L42" s="15">
        <v>0.75</v>
      </c>
      <c r="T42" s="9" t="s">
        <v>57</v>
      </c>
      <c r="U42" s="7" t="s">
        <v>21</v>
      </c>
      <c r="V42" s="9" t="s">
        <v>58</v>
      </c>
      <c r="W42" s="7">
        <v>2017</v>
      </c>
      <c r="X42">
        <v>26589.4890765661</v>
      </c>
      <c r="Z42" s="7" t="s">
        <v>21</v>
      </c>
      <c r="AA42" s="9" t="str">
        <f t="shared" si="16"/>
        <v>ERBIO-N</v>
      </c>
      <c r="AB42" s="7">
        <v>2020</v>
      </c>
      <c r="AE42" s="7" t="s">
        <v>21</v>
      </c>
      <c r="AF42" s="9" t="str">
        <f t="shared" si="17"/>
        <v>ERBIO-N</v>
      </c>
      <c r="AG42" s="7">
        <v>2025</v>
      </c>
      <c r="AJ42" s="7" t="s">
        <v>21</v>
      </c>
      <c r="AK42" s="9" t="str">
        <f t="shared" si="18"/>
        <v>ERBIO-N</v>
      </c>
      <c r="AL42" s="7">
        <v>2030</v>
      </c>
      <c r="AP42" s="7" t="s">
        <v>21</v>
      </c>
      <c r="AQ42" s="9" t="str">
        <f t="shared" si="9"/>
        <v>ERBIO-N</v>
      </c>
      <c r="AR42" s="7">
        <v>2040</v>
      </c>
      <c r="AU42" s="7" t="s">
        <v>21</v>
      </c>
      <c r="AV42" s="9" t="str">
        <f t="shared" si="19"/>
        <v>ERBIO-N</v>
      </c>
      <c r="AW42" s="7">
        <v>2050</v>
      </c>
      <c r="AZ42" t="str">
        <f t="shared" si="20"/>
        <v>NCAP_COST</v>
      </c>
      <c r="BA42" t="str">
        <f t="shared" si="21"/>
        <v>ERBIO-N</v>
      </c>
      <c r="BB42">
        <f t="shared" si="10"/>
        <v>26589.4890765661</v>
      </c>
      <c r="BC42" t="str">
        <f t="shared" si="11"/>
        <v/>
      </c>
      <c r="BD42" t="str">
        <f t="shared" si="12"/>
        <v/>
      </c>
      <c r="BE42" t="str">
        <f t="shared" si="13"/>
        <v/>
      </c>
      <c r="BF42" t="str">
        <f t="shared" si="14"/>
        <v/>
      </c>
      <c r="BG42" t="str">
        <f t="shared" si="15"/>
        <v/>
      </c>
      <c r="BJ42">
        <v>1</v>
      </c>
    </row>
    <row r="43" spans="2:62" x14ac:dyDescent="0.3">
      <c r="C43" t="str">
        <f>C42</f>
        <v>cmach_e</v>
      </c>
      <c r="F43" t="s">
        <v>113</v>
      </c>
      <c r="G43" s="5">
        <f>G42</f>
        <v>0.47058823529411764</v>
      </c>
      <c r="H43" s="5">
        <f>G43</f>
        <v>0.47058823529411764</v>
      </c>
      <c r="I43" s="15">
        <v>0.5</v>
      </c>
      <c r="J43" s="15">
        <v>0.6</v>
      </c>
      <c r="K43" s="15">
        <v>0.65</v>
      </c>
      <c r="L43" s="15">
        <v>0.7</v>
      </c>
      <c r="T43" s="9" t="s">
        <v>59</v>
      </c>
      <c r="U43" s="7" t="s">
        <v>21</v>
      </c>
      <c r="V43" s="9" t="s">
        <v>60</v>
      </c>
      <c r="W43" s="7">
        <v>2017</v>
      </c>
      <c r="X43">
        <v>26589.4890765661</v>
      </c>
      <c r="Z43" s="7" t="s">
        <v>21</v>
      </c>
      <c r="AA43" s="9" t="str">
        <f t="shared" si="16"/>
        <v>ERBIG-N</v>
      </c>
      <c r="AB43" s="7">
        <v>2020</v>
      </c>
      <c r="AE43" s="7" t="s">
        <v>21</v>
      </c>
      <c r="AF43" s="9" t="str">
        <f t="shared" si="17"/>
        <v>ERBIG-N</v>
      </c>
      <c r="AG43" s="7">
        <v>2025</v>
      </c>
      <c r="AJ43" s="7" t="s">
        <v>21</v>
      </c>
      <c r="AK43" s="9" t="str">
        <f t="shared" si="18"/>
        <v>ERBIG-N</v>
      </c>
      <c r="AL43" s="7">
        <v>2030</v>
      </c>
      <c r="AP43" s="7" t="s">
        <v>21</v>
      </c>
      <c r="AQ43" s="9" t="str">
        <f t="shared" si="9"/>
        <v>ERBIG-N</v>
      </c>
      <c r="AR43" s="7">
        <v>2040</v>
      </c>
      <c r="AU43" s="7" t="s">
        <v>21</v>
      </c>
      <c r="AV43" s="9" t="str">
        <f t="shared" si="19"/>
        <v>ERBIG-N</v>
      </c>
      <c r="AW43" s="7">
        <v>2050</v>
      </c>
      <c r="AZ43" t="str">
        <f t="shared" si="20"/>
        <v>NCAP_COST</v>
      </c>
      <c r="BA43" t="str">
        <f t="shared" si="21"/>
        <v>ERBIG-N</v>
      </c>
      <c r="BB43">
        <f t="shared" si="10"/>
        <v>26589.4890765661</v>
      </c>
      <c r="BC43" t="str">
        <f t="shared" si="11"/>
        <v/>
      </c>
      <c r="BD43" t="str">
        <f t="shared" si="12"/>
        <v/>
      </c>
      <c r="BE43" t="str">
        <f t="shared" si="13"/>
        <v/>
      </c>
      <c r="BF43" t="str">
        <f t="shared" si="14"/>
        <v/>
      </c>
      <c r="BG43" t="str">
        <f t="shared" si="15"/>
        <v/>
      </c>
      <c r="BJ43">
        <v>1</v>
      </c>
    </row>
    <row r="44" spans="2:62" x14ac:dyDescent="0.3">
      <c r="C44" t="str">
        <f>C43</f>
        <v>cmach_e</v>
      </c>
      <c r="F44" t="s">
        <v>126</v>
      </c>
      <c r="G44" s="5">
        <f>G43</f>
        <v>0.47058823529411764</v>
      </c>
      <c r="H44" s="5">
        <f>G44</f>
        <v>0.47058823529411764</v>
      </c>
      <c r="I44" s="5">
        <f t="shared" ref="I44:L44" si="22">H44</f>
        <v>0.47058823529411764</v>
      </c>
      <c r="J44" s="5">
        <f t="shared" si="22"/>
        <v>0.47058823529411764</v>
      </c>
      <c r="K44" s="5">
        <f t="shared" si="22"/>
        <v>0.47058823529411764</v>
      </c>
      <c r="L44" s="5">
        <f t="shared" si="22"/>
        <v>0.47058823529411764</v>
      </c>
      <c r="N44" t="s">
        <v>127</v>
      </c>
      <c r="T44" s="9" t="s">
        <v>61</v>
      </c>
      <c r="U44" s="7" t="s">
        <v>21</v>
      </c>
      <c r="V44" s="9" t="s">
        <v>62</v>
      </c>
      <c r="W44" s="7">
        <v>2017</v>
      </c>
      <c r="X44">
        <v>38195.713600000003</v>
      </c>
      <c r="Z44" s="7" t="s">
        <v>21</v>
      </c>
      <c r="AA44" s="9" t="str">
        <f t="shared" si="16"/>
        <v>ESTSUTL</v>
      </c>
      <c r="AB44" s="7">
        <v>2020</v>
      </c>
      <c r="AC44">
        <v>24484.621581831001</v>
      </c>
      <c r="AE44" s="7" t="s">
        <v>21</v>
      </c>
      <c r="AF44" s="9" t="str">
        <f t="shared" si="17"/>
        <v>ESTSUTL</v>
      </c>
      <c r="AG44" s="7">
        <v>2025</v>
      </c>
      <c r="AH44">
        <v>24174.373750639999</v>
      </c>
      <c r="AJ44" s="7" t="s">
        <v>21</v>
      </c>
      <c r="AK44" s="9" t="str">
        <f t="shared" si="18"/>
        <v>ESTSUTL</v>
      </c>
      <c r="AL44" s="7">
        <v>2030</v>
      </c>
      <c r="AM44">
        <v>20263.657963585501</v>
      </c>
      <c r="AP44" s="7" t="s">
        <v>21</v>
      </c>
      <c r="AQ44" s="9" t="str">
        <f t="shared" si="9"/>
        <v>ESTSUTL</v>
      </c>
      <c r="AR44" s="7">
        <v>2040</v>
      </c>
      <c r="AS44">
        <v>17138.851112089698</v>
      </c>
      <c r="AU44" s="7" t="s">
        <v>21</v>
      </c>
      <c r="AV44" s="9" t="str">
        <f t="shared" si="19"/>
        <v>ESTSUTL</v>
      </c>
      <c r="AW44" s="7">
        <v>2050</v>
      </c>
      <c r="AX44">
        <v>14015.472524548701</v>
      </c>
      <c r="AZ44" t="str">
        <f t="shared" si="20"/>
        <v>NCAP_COST</v>
      </c>
      <c r="BA44" t="str">
        <f t="shared" si="21"/>
        <v>ESTSUTL</v>
      </c>
      <c r="BB44">
        <f t="shared" si="10"/>
        <v>38195.713600000003</v>
      </c>
      <c r="BC44">
        <f t="shared" si="11"/>
        <v>24484.621581831001</v>
      </c>
      <c r="BD44">
        <f t="shared" si="12"/>
        <v>24174.373750639999</v>
      </c>
      <c r="BE44">
        <f t="shared" si="13"/>
        <v>20263.657963585501</v>
      </c>
      <c r="BF44">
        <f t="shared" si="14"/>
        <v>17138.851112089698</v>
      </c>
      <c r="BG44">
        <f t="shared" si="15"/>
        <v>14015.472524548701</v>
      </c>
      <c r="BJ44">
        <v>1</v>
      </c>
    </row>
    <row r="45" spans="2:62" x14ac:dyDescent="0.3">
      <c r="T45" t="s">
        <v>63</v>
      </c>
      <c r="U45" s="7" t="s">
        <v>21</v>
      </c>
      <c r="V45" s="9" t="s">
        <v>64</v>
      </c>
      <c r="W45" s="7">
        <v>2017</v>
      </c>
      <c r="X45">
        <v>22625.8151929204</v>
      </c>
      <c r="Z45" s="7" t="s">
        <v>21</v>
      </c>
      <c r="AA45" s="9" t="str">
        <f t="shared" si="16"/>
        <v>ERSOLPRA-N</v>
      </c>
      <c r="AB45" s="7">
        <v>2020</v>
      </c>
      <c r="AC45">
        <v>16019.866450973501</v>
      </c>
      <c r="AE45" s="7" t="s">
        <v>21</v>
      </c>
      <c r="AF45" s="9" t="str">
        <f t="shared" si="17"/>
        <v>ERSOLPRA-N</v>
      </c>
      <c r="AG45" s="7">
        <v>2025</v>
      </c>
      <c r="AH45">
        <v>15037.6532658407</v>
      </c>
      <c r="AJ45" s="7" t="s">
        <v>21</v>
      </c>
      <c r="AK45" s="9" t="str">
        <f t="shared" si="18"/>
        <v>ERSOLPRA-N</v>
      </c>
      <c r="AL45" s="7">
        <v>2030</v>
      </c>
      <c r="AM45">
        <v>14127.346653451301</v>
      </c>
      <c r="AP45" s="7" t="s">
        <v>21</v>
      </c>
      <c r="AQ45" s="9" t="str">
        <f t="shared" si="9"/>
        <v>ERSOLPRA-N</v>
      </c>
      <c r="AR45" s="7">
        <v>2040</v>
      </c>
      <c r="AS45">
        <v>12549.991834336301</v>
      </c>
      <c r="AU45" s="7" t="s">
        <v>21</v>
      </c>
      <c r="AV45" s="9" t="str">
        <f t="shared" si="19"/>
        <v>ERSOLPRA-N</v>
      </c>
      <c r="AW45" s="7">
        <v>2050</v>
      </c>
      <c r="AX45">
        <v>11087.3815461947</v>
      </c>
      <c r="AZ45" t="str">
        <f t="shared" si="20"/>
        <v>NCAP_COST</v>
      </c>
      <c r="BA45" t="str">
        <f t="shared" si="21"/>
        <v>ERSOLPRA-N</v>
      </c>
      <c r="BB45">
        <f t="shared" si="10"/>
        <v>22625.8151929204</v>
      </c>
      <c r="BC45">
        <f t="shared" si="11"/>
        <v>16019.866450973501</v>
      </c>
      <c r="BD45">
        <f t="shared" si="12"/>
        <v>15037.6532658407</v>
      </c>
      <c r="BE45">
        <f t="shared" si="13"/>
        <v>14127.346653451301</v>
      </c>
      <c r="BF45">
        <f t="shared" si="14"/>
        <v>12549.991834336301</v>
      </c>
      <c r="BG45">
        <f t="shared" si="15"/>
        <v>11087.3815461947</v>
      </c>
      <c r="BJ45">
        <v>1</v>
      </c>
    </row>
    <row r="46" spans="2:62" x14ac:dyDescent="0.3">
      <c r="T46" t="s">
        <v>65</v>
      </c>
      <c r="U46" s="7" t="s">
        <v>21</v>
      </c>
      <c r="V46" s="9" t="s">
        <v>66</v>
      </c>
      <c r="W46" s="7">
        <v>2017</v>
      </c>
      <c r="X46">
        <v>22625.8151929204</v>
      </c>
      <c r="Z46" s="7" t="s">
        <v>21</v>
      </c>
      <c r="AA46" s="9" t="str">
        <f t="shared" si="16"/>
        <v>ERSOLPRM-N</v>
      </c>
      <c r="AB46" s="7">
        <v>2020</v>
      </c>
      <c r="AC46">
        <v>16019.866450973501</v>
      </c>
      <c r="AE46" s="7" t="s">
        <v>21</v>
      </c>
      <c r="AF46" s="9" t="str">
        <f t="shared" si="17"/>
        <v>ERSOLPRM-N</v>
      </c>
      <c r="AG46" s="7">
        <v>2025</v>
      </c>
      <c r="AH46">
        <v>15037.6532658407</v>
      </c>
      <c r="AJ46" s="7" t="s">
        <v>21</v>
      </c>
      <c r="AK46" s="9" t="str">
        <f t="shared" si="18"/>
        <v>ERSOLPRM-N</v>
      </c>
      <c r="AL46" s="7">
        <v>2030</v>
      </c>
      <c r="AM46">
        <v>14127.346653451301</v>
      </c>
      <c r="AP46" s="7" t="s">
        <v>21</v>
      </c>
      <c r="AQ46" s="9" t="str">
        <f t="shared" si="9"/>
        <v>ERSOLPRM-N</v>
      </c>
      <c r="AR46" s="7">
        <v>2040</v>
      </c>
      <c r="AS46">
        <v>12549.991834336301</v>
      </c>
      <c r="AU46" s="7" t="s">
        <v>21</v>
      </c>
      <c r="AV46" s="9" t="str">
        <f t="shared" si="19"/>
        <v>ERSOLPRM-N</v>
      </c>
      <c r="AW46" s="7">
        <v>2050</v>
      </c>
      <c r="AX46">
        <v>11087.3815461947</v>
      </c>
      <c r="AZ46" t="str">
        <f t="shared" si="20"/>
        <v>NCAP_COST</v>
      </c>
      <c r="BA46" t="str">
        <f t="shared" si="21"/>
        <v>ERSOLPRM-N</v>
      </c>
      <c r="BB46">
        <f t="shared" si="10"/>
        <v>22625.8151929204</v>
      </c>
      <c r="BC46">
        <f t="shared" si="11"/>
        <v>16019.866450973501</v>
      </c>
      <c r="BD46">
        <f t="shared" si="12"/>
        <v>15037.6532658407</v>
      </c>
      <c r="BE46">
        <f t="shared" si="13"/>
        <v>14127.346653451301</v>
      </c>
      <c r="BF46">
        <f t="shared" si="14"/>
        <v>12549.991834336301</v>
      </c>
      <c r="BG46">
        <f t="shared" si="15"/>
        <v>11087.3815461947</v>
      </c>
      <c r="BJ46">
        <v>1</v>
      </c>
    </row>
    <row r="47" spans="2:62" x14ac:dyDescent="0.3">
      <c r="C47" s="10" t="s">
        <v>116</v>
      </c>
      <c r="T47" t="s">
        <v>67</v>
      </c>
      <c r="U47" s="7" t="s">
        <v>21</v>
      </c>
      <c r="V47" s="9" t="s">
        <v>68</v>
      </c>
      <c r="W47" s="7">
        <v>2017</v>
      </c>
      <c r="X47">
        <v>22625.8151929204</v>
      </c>
      <c r="Z47" s="7" t="s">
        <v>21</v>
      </c>
      <c r="AA47" s="9" t="str">
        <f t="shared" si="16"/>
        <v>ERSOLPRC-N</v>
      </c>
      <c r="AB47" s="7">
        <v>2020</v>
      </c>
      <c r="AC47">
        <v>16019.866450973501</v>
      </c>
      <c r="AE47" s="7" t="s">
        <v>21</v>
      </c>
      <c r="AF47" s="9" t="str">
        <f t="shared" si="17"/>
        <v>ERSOLPRC-N</v>
      </c>
      <c r="AG47" s="7">
        <v>2025</v>
      </c>
      <c r="AH47">
        <v>15037.6532658407</v>
      </c>
      <c r="AJ47" s="7" t="s">
        <v>21</v>
      </c>
      <c r="AK47" s="9" t="str">
        <f t="shared" si="18"/>
        <v>ERSOLPRC-N</v>
      </c>
      <c r="AL47" s="7">
        <v>2030</v>
      </c>
      <c r="AM47">
        <v>14127.346653451301</v>
      </c>
      <c r="AP47" s="7" t="s">
        <v>21</v>
      </c>
      <c r="AQ47" s="9" t="str">
        <f t="shared" si="9"/>
        <v>ERSOLPRC-N</v>
      </c>
      <c r="AR47" s="7">
        <v>2040</v>
      </c>
      <c r="AS47">
        <v>12549.991834336301</v>
      </c>
      <c r="AU47" s="7" t="s">
        <v>21</v>
      </c>
      <c r="AV47" s="9" t="str">
        <f t="shared" si="19"/>
        <v>ERSOLPRC-N</v>
      </c>
      <c r="AW47" s="7">
        <v>2050</v>
      </c>
      <c r="AX47">
        <v>11087.3815461947</v>
      </c>
      <c r="AZ47" t="str">
        <f t="shared" si="20"/>
        <v>NCAP_COST</v>
      </c>
      <c r="BA47" t="str">
        <f t="shared" si="21"/>
        <v>ERSOLPRC-N</v>
      </c>
      <c r="BB47">
        <f t="shared" si="10"/>
        <v>22625.8151929204</v>
      </c>
      <c r="BC47">
        <f t="shared" si="11"/>
        <v>16019.866450973501</v>
      </c>
      <c r="BD47">
        <f t="shared" si="12"/>
        <v>15037.6532658407</v>
      </c>
      <c r="BE47">
        <f t="shared" si="13"/>
        <v>14127.346653451301</v>
      </c>
      <c r="BF47">
        <f t="shared" si="14"/>
        <v>12549.991834336301</v>
      </c>
      <c r="BG47">
        <f t="shared" si="15"/>
        <v>11087.3815461947</v>
      </c>
      <c r="BJ47">
        <v>1</v>
      </c>
    </row>
    <row r="48" spans="2:62" x14ac:dyDescent="0.3">
      <c r="C48" s="3" t="s">
        <v>11</v>
      </c>
      <c r="F48" t="s">
        <v>111</v>
      </c>
      <c r="G48" s="5">
        <f>1-L32</f>
        <v>0.47538200339558578</v>
      </c>
      <c r="H48" s="5">
        <f>G48</f>
        <v>0.47538200339558578</v>
      </c>
      <c r="I48" s="15">
        <v>0.55000000000000004</v>
      </c>
      <c r="J48" s="15">
        <v>0.7</v>
      </c>
      <c r="K48" s="15">
        <v>0.75</v>
      </c>
      <c r="L48" s="15">
        <v>0.85</v>
      </c>
      <c r="T48" t="s">
        <v>69</v>
      </c>
      <c r="U48" s="7" t="s">
        <v>21</v>
      </c>
      <c r="V48" s="9" t="s">
        <v>70</v>
      </c>
      <c r="W48" s="7">
        <v>2017</v>
      </c>
      <c r="X48">
        <v>34133.772920354</v>
      </c>
      <c r="Z48" s="7" t="s">
        <v>21</v>
      </c>
      <c r="AA48" s="9" t="str">
        <f t="shared" si="16"/>
        <v>ERSOLPRR-N</v>
      </c>
      <c r="AB48" s="7">
        <v>2020</v>
      </c>
      <c r="AC48">
        <v>24167.901973451299</v>
      </c>
      <c r="AE48" s="7" t="s">
        <v>21</v>
      </c>
      <c r="AF48" s="9" t="str">
        <f t="shared" si="17"/>
        <v>ERSOLPRR-N</v>
      </c>
      <c r="AG48" s="7">
        <v>2025</v>
      </c>
      <c r="AH48">
        <v>22686.114840708</v>
      </c>
      <c r="AJ48" s="7" t="s">
        <v>21</v>
      </c>
      <c r="AK48" s="9" t="str">
        <f t="shared" si="18"/>
        <v>ERSOLPRR-N</v>
      </c>
      <c r="AL48" s="7">
        <v>2030</v>
      </c>
      <c r="AM48">
        <v>21312.8074513274</v>
      </c>
      <c r="AP48" s="7" t="s">
        <v>21</v>
      </c>
      <c r="AQ48" s="9" t="str">
        <f t="shared" si="9"/>
        <v>ERSOLPRR-N</v>
      </c>
      <c r="AR48" s="7">
        <v>2040</v>
      </c>
      <c r="AS48">
        <v>18933.177336283199</v>
      </c>
      <c r="AU48" s="7" t="s">
        <v>21</v>
      </c>
      <c r="AV48" s="9" t="str">
        <f t="shared" si="19"/>
        <v>ERSOLPRR-N</v>
      </c>
      <c r="AW48" s="7">
        <v>2050</v>
      </c>
      <c r="AX48">
        <v>16726.653194690301</v>
      </c>
      <c r="AZ48" t="str">
        <f t="shared" si="20"/>
        <v>NCAP_COST</v>
      </c>
      <c r="BA48" t="str">
        <f t="shared" si="21"/>
        <v>ERSOLPRR-N</v>
      </c>
      <c r="BB48">
        <f t="shared" si="10"/>
        <v>34133.772920354</v>
      </c>
      <c r="BC48">
        <f t="shared" si="11"/>
        <v>24167.901973451299</v>
      </c>
      <c r="BD48">
        <f t="shared" si="12"/>
        <v>22686.114840708</v>
      </c>
      <c r="BE48">
        <f t="shared" si="13"/>
        <v>21312.8074513274</v>
      </c>
      <c r="BF48">
        <f t="shared" si="14"/>
        <v>18933.177336283199</v>
      </c>
      <c r="BG48">
        <f t="shared" si="15"/>
        <v>16726.653194690301</v>
      </c>
      <c r="BJ48">
        <v>1</v>
      </c>
    </row>
    <row r="49" spans="3:62" x14ac:dyDescent="0.3">
      <c r="C49" t="str">
        <f>C48</f>
        <v>cemch_e</v>
      </c>
      <c r="F49" t="s">
        <v>112</v>
      </c>
      <c r="G49" s="5">
        <f>G48</f>
        <v>0.47538200339558578</v>
      </c>
      <c r="H49" s="5">
        <f>G49</f>
        <v>0.47538200339558578</v>
      </c>
      <c r="I49" s="15">
        <v>0.5</v>
      </c>
      <c r="J49" s="15">
        <v>0.65</v>
      </c>
      <c r="K49" s="15">
        <v>0.7</v>
      </c>
      <c r="L49" s="15">
        <v>0.75</v>
      </c>
      <c r="T49" t="s">
        <v>71</v>
      </c>
      <c r="U49" s="7" t="s">
        <v>21</v>
      </c>
      <c r="V49" s="9" t="s">
        <v>72</v>
      </c>
      <c r="W49" s="7">
        <v>2017</v>
      </c>
      <c r="X49">
        <v>22625.8151929204</v>
      </c>
      <c r="Z49" s="7" t="s">
        <v>21</v>
      </c>
      <c r="AA49" s="9" t="str">
        <f t="shared" si="16"/>
        <v>ERSOLPRI-N</v>
      </c>
      <c r="AB49" s="7">
        <v>2020</v>
      </c>
      <c r="AC49">
        <v>16019.866450973501</v>
      </c>
      <c r="AE49" s="7" t="s">
        <v>21</v>
      </c>
      <c r="AF49" s="9" t="str">
        <f t="shared" si="17"/>
        <v>ERSOLPRI-N</v>
      </c>
      <c r="AG49" s="7">
        <v>2025</v>
      </c>
      <c r="AH49">
        <v>15037.6532658407</v>
      </c>
      <c r="AJ49" s="7" t="s">
        <v>21</v>
      </c>
      <c r="AK49" s="9" t="str">
        <f t="shared" si="18"/>
        <v>ERSOLPRI-N</v>
      </c>
      <c r="AL49" s="7">
        <v>2030</v>
      </c>
      <c r="AM49">
        <v>14127.346653451301</v>
      </c>
      <c r="AP49" s="7" t="s">
        <v>21</v>
      </c>
      <c r="AQ49" s="9" t="str">
        <f t="shared" si="9"/>
        <v>ERSOLPRI-N</v>
      </c>
      <c r="AR49" s="7">
        <v>2040</v>
      </c>
      <c r="AS49">
        <v>12549.991834336301</v>
      </c>
      <c r="AU49" s="7" t="s">
        <v>21</v>
      </c>
      <c r="AV49" s="9" t="str">
        <f t="shared" si="19"/>
        <v>ERSOLPRI-N</v>
      </c>
      <c r="AW49" s="7">
        <v>2050</v>
      </c>
      <c r="AX49">
        <v>11087.3815461947</v>
      </c>
      <c r="AZ49" t="str">
        <f t="shared" si="20"/>
        <v>NCAP_COST</v>
      </c>
      <c r="BA49" t="str">
        <f t="shared" si="21"/>
        <v>ERSOLPRI-N</v>
      </c>
      <c r="BB49">
        <f t="shared" si="10"/>
        <v>22625.8151929204</v>
      </c>
      <c r="BC49">
        <f t="shared" si="11"/>
        <v>16019.866450973501</v>
      </c>
      <c r="BD49">
        <f t="shared" si="12"/>
        <v>15037.6532658407</v>
      </c>
      <c r="BE49">
        <f t="shared" si="13"/>
        <v>14127.346653451301</v>
      </c>
      <c r="BF49">
        <f t="shared" si="14"/>
        <v>12549.991834336301</v>
      </c>
      <c r="BG49">
        <f t="shared" si="15"/>
        <v>11087.3815461947</v>
      </c>
      <c r="BJ49">
        <v>1</v>
      </c>
    </row>
    <row r="50" spans="3:62" x14ac:dyDescent="0.3">
      <c r="C50" t="str">
        <f>C49</f>
        <v>cemch_e</v>
      </c>
      <c r="F50" t="s">
        <v>113</v>
      </c>
      <c r="G50" s="5">
        <f>G49</f>
        <v>0.47538200339558578</v>
      </c>
      <c r="H50" s="5">
        <f>G50</f>
        <v>0.47538200339558578</v>
      </c>
      <c r="I50" s="15">
        <v>0.5</v>
      </c>
      <c r="J50" s="15">
        <v>0.6</v>
      </c>
      <c r="K50" s="15">
        <v>0.65</v>
      </c>
      <c r="L50" s="15">
        <v>0.7</v>
      </c>
      <c r="T50" s="9" t="s">
        <v>73</v>
      </c>
      <c r="U50" s="7" t="s">
        <v>21</v>
      </c>
      <c r="V50" s="9" t="s">
        <v>74</v>
      </c>
      <c r="W50" s="7">
        <v>2017</v>
      </c>
      <c r="X50">
        <v>6329.3065449900196</v>
      </c>
      <c r="Z50" s="7"/>
      <c r="AA50" s="9"/>
      <c r="AB50" s="7"/>
      <c r="AE50" s="7"/>
      <c r="AF50" s="9"/>
      <c r="AG50" s="7"/>
      <c r="AP50" s="7"/>
      <c r="AQ50" s="9"/>
      <c r="AR50" s="7"/>
      <c r="AU50" s="7"/>
      <c r="AV50" s="9"/>
      <c r="AW50" s="7"/>
      <c r="AZ50" t="str">
        <f t="shared" si="20"/>
        <v>NCAP_COST</v>
      </c>
      <c r="BA50" t="str">
        <f t="shared" si="21"/>
        <v>ETRANS</v>
      </c>
      <c r="BB50">
        <f t="shared" si="10"/>
        <v>6329.3065449900196</v>
      </c>
      <c r="BJ50">
        <v>1</v>
      </c>
    </row>
    <row r="51" spans="3:62" x14ac:dyDescent="0.3">
      <c r="C51" t="str">
        <f>C50</f>
        <v>cemch_e</v>
      </c>
      <c r="F51" t="s">
        <v>126</v>
      </c>
      <c r="G51" s="5">
        <f>G50</f>
        <v>0.47538200339558578</v>
      </c>
      <c r="H51" s="5">
        <f>G51</f>
        <v>0.47538200339558578</v>
      </c>
      <c r="I51" s="5">
        <f t="shared" ref="I51:L51" si="23">H51</f>
        <v>0.47538200339558578</v>
      </c>
      <c r="J51" s="5">
        <f t="shared" si="23"/>
        <v>0.47538200339558578</v>
      </c>
      <c r="K51" s="5">
        <f t="shared" si="23"/>
        <v>0.47538200339558578</v>
      </c>
      <c r="L51" s="5">
        <f t="shared" si="23"/>
        <v>0.47538200339558578</v>
      </c>
      <c r="N51" t="s">
        <v>127</v>
      </c>
      <c r="T51" s="9" t="s">
        <v>75</v>
      </c>
      <c r="U51" s="7" t="s">
        <v>21</v>
      </c>
      <c r="V51" s="9" t="s">
        <v>76</v>
      </c>
      <c r="W51" s="7">
        <v>2017</v>
      </c>
      <c r="X51">
        <v>2812</v>
      </c>
      <c r="Z51" s="7"/>
      <c r="AA51" s="9"/>
      <c r="AB51" s="7"/>
      <c r="AU51" s="7"/>
      <c r="AV51" s="9"/>
      <c r="AW51" s="7"/>
      <c r="AZ51" t="str">
        <f t="shared" si="20"/>
        <v>NCAP_COST</v>
      </c>
      <c r="BA51" t="str">
        <f t="shared" si="21"/>
        <v>ETRANSDUM</v>
      </c>
      <c r="BB51">
        <f t="shared" si="10"/>
        <v>2812</v>
      </c>
      <c r="BJ51">
        <v>1</v>
      </c>
    </row>
    <row r="52" spans="3:62" x14ac:dyDescent="0.3">
      <c r="T52" s="9" t="s">
        <v>77</v>
      </c>
      <c r="U52" s="7" t="s">
        <v>21</v>
      </c>
      <c r="V52" s="9" t="s">
        <v>78</v>
      </c>
      <c r="W52" s="7">
        <v>2017</v>
      </c>
      <c r="X52">
        <v>36989.331580508697</v>
      </c>
      <c r="Z52" s="7"/>
      <c r="AA52" s="9"/>
      <c r="AB52" s="7"/>
      <c r="AU52" s="7"/>
      <c r="AV52" s="9"/>
      <c r="AW52" s="7"/>
      <c r="AZ52" t="str">
        <f t="shared" si="20"/>
        <v>NCAP_COST</v>
      </c>
      <c r="BA52" t="str">
        <f t="shared" si="21"/>
        <v>XAGRELC</v>
      </c>
      <c r="BB52">
        <f t="shared" si="10"/>
        <v>36989.331580508697</v>
      </c>
      <c r="BJ52">
        <v>1</v>
      </c>
    </row>
    <row r="53" spans="3:62" x14ac:dyDescent="0.3">
      <c r="C53" s="10" t="s">
        <v>117</v>
      </c>
      <c r="T53" s="9" t="s">
        <v>79</v>
      </c>
      <c r="U53" s="7" t="s">
        <v>21</v>
      </c>
      <c r="V53" s="9" t="s">
        <v>80</v>
      </c>
      <c r="W53" s="7">
        <v>2017</v>
      </c>
      <c r="X53">
        <v>18494.665850167301</v>
      </c>
      <c r="Z53" s="7"/>
      <c r="AA53" s="9"/>
      <c r="AB53" s="7"/>
      <c r="AU53" s="7"/>
      <c r="AV53" s="9"/>
      <c r="AW53" s="7"/>
      <c r="AZ53" t="str">
        <f t="shared" si="20"/>
        <v>NCAP_COST</v>
      </c>
      <c r="BA53" t="str">
        <f t="shared" si="21"/>
        <v>XCOMELC</v>
      </c>
      <c r="BB53">
        <f t="shared" si="10"/>
        <v>18494.665850167301</v>
      </c>
      <c r="BJ53">
        <v>1</v>
      </c>
    </row>
    <row r="54" spans="3:62" x14ac:dyDescent="0.3">
      <c r="C54" t="s">
        <v>128</v>
      </c>
      <c r="F54" t="s">
        <v>111</v>
      </c>
      <c r="G54" s="6">
        <f>1-O32</f>
        <v>0.93842364532019706</v>
      </c>
      <c r="H54" s="6">
        <f t="shared" ref="H54:I56" si="24">G54</f>
        <v>0.93842364532019706</v>
      </c>
      <c r="I54" s="15">
        <f t="shared" si="24"/>
        <v>0.93842364532019706</v>
      </c>
      <c r="J54" s="15">
        <f>I54+$O$54</f>
        <v>0.94827586206896552</v>
      </c>
      <c r="K54" s="15">
        <f t="shared" ref="K54:K55" si="25">J54</f>
        <v>0.94827586206896552</v>
      </c>
      <c r="L54" s="15">
        <f t="shared" ref="L54:L55" si="26">K54</f>
        <v>0.94827586206896552</v>
      </c>
      <c r="O54" s="5">
        <f>J81</f>
        <v>9.852216748768473E-3</v>
      </c>
      <c r="T54" s="9" t="s">
        <v>81</v>
      </c>
      <c r="U54" s="7" t="s">
        <v>21</v>
      </c>
      <c r="V54" s="9" t="s">
        <v>82</v>
      </c>
      <c r="W54" s="7">
        <v>2017</v>
      </c>
      <c r="X54">
        <v>8791.3381114607892</v>
      </c>
      <c r="Z54" s="7"/>
      <c r="AA54" s="9"/>
      <c r="AB54" s="7"/>
      <c r="AU54" s="7"/>
      <c r="AV54" s="9"/>
      <c r="AW54" s="7"/>
      <c r="AZ54" t="str">
        <f t="shared" si="20"/>
        <v>NCAP_COST</v>
      </c>
      <c r="BA54" t="str">
        <f t="shared" si="21"/>
        <v>XICPELC</v>
      </c>
      <c r="BB54">
        <f t="shared" si="10"/>
        <v>8791.3381114607892</v>
      </c>
      <c r="BJ54">
        <v>1</v>
      </c>
    </row>
    <row r="55" spans="3:62" x14ac:dyDescent="0.3">
      <c r="C55" t="s">
        <v>128</v>
      </c>
      <c r="F55" t="s">
        <v>112</v>
      </c>
      <c r="G55" s="6">
        <f>G54</f>
        <v>0.93842364532019706</v>
      </c>
      <c r="H55" s="6">
        <f t="shared" si="24"/>
        <v>0.93842364532019706</v>
      </c>
      <c r="I55" s="15">
        <f t="shared" si="24"/>
        <v>0.93842364532019706</v>
      </c>
      <c r="J55" s="15">
        <f>I55+$O$54</f>
        <v>0.94827586206896552</v>
      </c>
      <c r="K55" s="15">
        <f t="shared" si="25"/>
        <v>0.94827586206896552</v>
      </c>
      <c r="L55" s="15">
        <f t="shared" si="26"/>
        <v>0.94827586206896552</v>
      </c>
      <c r="T55" s="9" t="s">
        <v>83</v>
      </c>
      <c r="U55" s="7" t="s">
        <v>21</v>
      </c>
      <c r="V55" s="9" t="s">
        <v>84</v>
      </c>
      <c r="W55" s="7">
        <v>2017</v>
      </c>
      <c r="X55">
        <v>8791.3381114607892</v>
      </c>
      <c r="Z55" s="7"/>
      <c r="AA55" s="9"/>
      <c r="AB55" s="7"/>
      <c r="AU55" s="7"/>
      <c r="AV55" s="9"/>
      <c r="AW55" s="7"/>
      <c r="AZ55" t="str">
        <f t="shared" si="20"/>
        <v>NCAP_COST</v>
      </c>
      <c r="BA55" t="str">
        <f t="shared" si="21"/>
        <v>XIFAELC</v>
      </c>
      <c r="BB55">
        <f t="shared" si="10"/>
        <v>8791.3381114607892</v>
      </c>
      <c r="BJ55">
        <v>1</v>
      </c>
    </row>
    <row r="56" spans="3:62" x14ac:dyDescent="0.3">
      <c r="C56" t="s">
        <v>128</v>
      </c>
      <c r="F56" t="s">
        <v>113</v>
      </c>
      <c r="G56" s="6">
        <f>G55</f>
        <v>0.93842364532019706</v>
      </c>
      <c r="H56" s="6">
        <f t="shared" si="24"/>
        <v>0.93842364532019706</v>
      </c>
      <c r="I56" s="15">
        <f t="shared" si="24"/>
        <v>0.93842364532019706</v>
      </c>
      <c r="J56" s="15">
        <f>J55</f>
        <v>0.94827586206896552</v>
      </c>
      <c r="K56" s="15">
        <f>K55</f>
        <v>0.94827586206896552</v>
      </c>
      <c r="L56" s="15">
        <v>0.95</v>
      </c>
      <c r="T56" s="9" t="s">
        <v>85</v>
      </c>
      <c r="U56" s="7" t="s">
        <v>21</v>
      </c>
      <c r="V56" s="9" t="s">
        <v>86</v>
      </c>
      <c r="W56" s="7">
        <v>2017</v>
      </c>
      <c r="X56">
        <v>14124.4235169599</v>
      </c>
      <c r="Z56" s="7"/>
      <c r="AA56" s="9"/>
      <c r="AB56" s="7"/>
      <c r="AU56" s="7"/>
      <c r="AV56" s="9"/>
      <c r="AW56" s="7"/>
      <c r="AZ56" t="str">
        <f t="shared" si="20"/>
        <v>NCAP_COST</v>
      </c>
      <c r="BA56" t="str">
        <f t="shared" si="21"/>
        <v>XIFBELC</v>
      </c>
      <c r="BB56">
        <f t="shared" si="10"/>
        <v>14124.4235169599</v>
      </c>
      <c r="BJ56">
        <v>1</v>
      </c>
    </row>
    <row r="57" spans="3:62" x14ac:dyDescent="0.3">
      <c r="C57" t="s">
        <v>128</v>
      </c>
      <c r="F57" t="s">
        <v>126</v>
      </c>
      <c r="G57" s="6">
        <f>G56</f>
        <v>0.93842364532019706</v>
      </c>
      <c r="H57" s="6">
        <f>H56</f>
        <v>0.93842364532019706</v>
      </c>
      <c r="I57" s="6">
        <f>H57</f>
        <v>0.93842364532019706</v>
      </c>
      <c r="J57" s="6">
        <f>I57</f>
        <v>0.93842364532019706</v>
      </c>
      <c r="K57" s="6">
        <f t="shared" ref="K57:L57" si="27">J57</f>
        <v>0.93842364532019706</v>
      </c>
      <c r="L57" s="6">
        <f t="shared" si="27"/>
        <v>0.93842364532019706</v>
      </c>
      <c r="N57" t="s">
        <v>127</v>
      </c>
      <c r="T57" s="9" t="s">
        <v>87</v>
      </c>
      <c r="U57" s="7" t="s">
        <v>21</v>
      </c>
      <c r="V57" s="9" t="s">
        <v>88</v>
      </c>
      <c r="W57" s="7">
        <v>2017</v>
      </c>
      <c r="X57">
        <v>8791.3381114607892</v>
      </c>
      <c r="AZ57" t="str">
        <f t="shared" si="20"/>
        <v>NCAP_COST</v>
      </c>
      <c r="BA57" t="str">
        <f t="shared" si="21"/>
        <v>XIISELC</v>
      </c>
      <c r="BB57">
        <f t="shared" si="10"/>
        <v>8791.3381114607892</v>
      </c>
      <c r="BJ57">
        <v>1</v>
      </c>
    </row>
    <row r="58" spans="3:62" x14ac:dyDescent="0.3">
      <c r="T58" s="9" t="s">
        <v>89</v>
      </c>
      <c r="U58" s="7" t="s">
        <v>21</v>
      </c>
      <c r="V58" s="9" t="s">
        <v>90</v>
      </c>
      <c r="W58" s="7">
        <v>2017</v>
      </c>
      <c r="X58">
        <v>8791.3381114607892</v>
      </c>
      <c r="AZ58" t="str">
        <f t="shared" si="20"/>
        <v>NCAP_COST</v>
      </c>
      <c r="BA58" t="str">
        <f t="shared" si="21"/>
        <v>XIMIELC</v>
      </c>
      <c r="BB58">
        <f t="shared" si="10"/>
        <v>8791.3381114607892</v>
      </c>
      <c r="BJ58">
        <v>1</v>
      </c>
    </row>
    <row r="59" spans="3:62" x14ac:dyDescent="0.3">
      <c r="C59" s="10" t="s">
        <v>118</v>
      </c>
      <c r="T59" s="9" t="s">
        <v>91</v>
      </c>
      <c r="U59" s="7" t="s">
        <v>21</v>
      </c>
      <c r="V59" s="9" t="s">
        <v>92</v>
      </c>
      <c r="W59" s="7">
        <v>2017</v>
      </c>
      <c r="X59">
        <v>8791.3381114607892</v>
      </c>
      <c r="AZ59" t="str">
        <f t="shared" si="20"/>
        <v>NCAP_COST</v>
      </c>
      <c r="BA59" t="str">
        <f t="shared" si="21"/>
        <v>XINFELC</v>
      </c>
      <c r="BB59">
        <f t="shared" si="10"/>
        <v>8791.3381114607892</v>
      </c>
      <c r="BJ59">
        <v>1</v>
      </c>
    </row>
    <row r="60" spans="3:62" x14ac:dyDescent="0.3">
      <c r="C60" s="3" t="s">
        <v>123</v>
      </c>
      <c r="F60" t="s">
        <v>111</v>
      </c>
      <c r="G60" s="6">
        <f>1-N32</f>
        <v>0.76065573770491801</v>
      </c>
      <c r="H60" s="6">
        <f t="shared" ref="H60:I62" si="28">G60</f>
        <v>0.76065573770491801</v>
      </c>
      <c r="I60" s="15">
        <f t="shared" si="28"/>
        <v>0.76065573770491801</v>
      </c>
      <c r="J60" s="15">
        <f>I60+$O$60</f>
        <v>0.78098360655737697</v>
      </c>
      <c r="K60" s="15">
        <f t="shared" ref="K60:L63" si="29">J60</f>
        <v>0.78098360655737697</v>
      </c>
      <c r="L60" s="15">
        <f t="shared" si="29"/>
        <v>0.78098360655737697</v>
      </c>
      <c r="O60" s="28">
        <f>J83</f>
        <v>2.0327868852459016E-2</v>
      </c>
      <c r="T60" s="9" t="s">
        <v>93</v>
      </c>
      <c r="U60" s="7" t="s">
        <v>21</v>
      </c>
      <c r="V60" s="9" t="s">
        <v>94</v>
      </c>
      <c r="W60" s="7">
        <v>2017</v>
      </c>
      <c r="X60">
        <v>8791.3381114607892</v>
      </c>
      <c r="AZ60" t="str">
        <f t="shared" si="20"/>
        <v>NCAP_COST</v>
      </c>
      <c r="BA60" t="str">
        <f t="shared" si="21"/>
        <v>XINMELC</v>
      </c>
      <c r="BB60">
        <f t="shared" si="10"/>
        <v>8791.3381114607892</v>
      </c>
      <c r="BJ60">
        <v>1</v>
      </c>
    </row>
    <row r="61" spans="3:62" x14ac:dyDescent="0.3">
      <c r="C61" t="str">
        <f>C60</f>
        <v>cmetp</v>
      </c>
      <c r="F61" t="s">
        <v>112</v>
      </c>
      <c r="G61" s="6">
        <f>G60</f>
        <v>0.76065573770491801</v>
      </c>
      <c r="H61" s="6">
        <f t="shared" si="28"/>
        <v>0.76065573770491801</v>
      </c>
      <c r="I61" s="15">
        <f t="shared" si="28"/>
        <v>0.76065573770491801</v>
      </c>
      <c r="J61" s="15">
        <f>J60</f>
        <v>0.78098360655737697</v>
      </c>
      <c r="K61" s="15">
        <f t="shared" si="29"/>
        <v>0.78098360655737697</v>
      </c>
      <c r="L61" s="15">
        <f t="shared" si="29"/>
        <v>0.78098360655737697</v>
      </c>
      <c r="T61" s="9" t="s">
        <v>95</v>
      </c>
      <c r="U61" s="7" t="s">
        <v>21</v>
      </c>
      <c r="V61" s="9" t="s">
        <v>96</v>
      </c>
      <c r="W61" s="7">
        <v>2017</v>
      </c>
      <c r="X61">
        <v>14124.4235169599</v>
      </c>
      <c r="AZ61" t="str">
        <f t="shared" si="20"/>
        <v>NCAP_COST</v>
      </c>
      <c r="BA61" t="str">
        <f t="shared" si="21"/>
        <v>XIOTELC</v>
      </c>
      <c r="BB61">
        <f t="shared" si="10"/>
        <v>14124.4235169599</v>
      </c>
      <c r="BJ61">
        <v>1</v>
      </c>
    </row>
    <row r="62" spans="3:62" x14ac:dyDescent="0.3">
      <c r="C62" t="str">
        <f>C61</f>
        <v>cmetp</v>
      </c>
      <c r="F62" t="s">
        <v>113</v>
      </c>
      <c r="G62" s="6">
        <f>G61</f>
        <v>0.76065573770491801</v>
      </c>
      <c r="H62" s="6">
        <f t="shared" si="28"/>
        <v>0.76065573770491801</v>
      </c>
      <c r="I62" s="15">
        <f t="shared" si="28"/>
        <v>0.76065573770491801</v>
      </c>
      <c r="J62" s="15">
        <f>J61</f>
        <v>0.78098360655737697</v>
      </c>
      <c r="K62" s="15">
        <f t="shared" si="29"/>
        <v>0.78098360655737697</v>
      </c>
      <c r="L62" s="15">
        <f t="shared" si="29"/>
        <v>0.78098360655737697</v>
      </c>
      <c r="T62" s="9" t="s">
        <v>97</v>
      </c>
      <c r="U62" s="7" t="s">
        <v>21</v>
      </c>
      <c r="V62" s="9" t="s">
        <v>98</v>
      </c>
      <c r="W62" s="7">
        <v>2017</v>
      </c>
      <c r="X62">
        <v>14124.4235169599</v>
      </c>
      <c r="AZ62" t="str">
        <f t="shared" si="20"/>
        <v>NCAP_COST</v>
      </c>
      <c r="BA62" t="str">
        <f t="shared" si="21"/>
        <v>XIPPELC</v>
      </c>
      <c r="BB62">
        <f t="shared" si="10"/>
        <v>14124.4235169599</v>
      </c>
      <c r="BJ62">
        <v>1</v>
      </c>
    </row>
    <row r="63" spans="3:62" x14ac:dyDescent="0.3">
      <c r="C63" t="str">
        <f>C62</f>
        <v>cmetp</v>
      </c>
      <c r="F63" t="s">
        <v>126</v>
      </c>
      <c r="G63" s="6">
        <f>G62</f>
        <v>0.76065573770491801</v>
      </c>
      <c r="H63" s="6">
        <f>H62</f>
        <v>0.76065573770491801</v>
      </c>
      <c r="I63" s="6">
        <f>H63</f>
        <v>0.76065573770491801</v>
      </c>
      <c r="J63" s="6">
        <f t="shared" ref="J63" si="30">I63</f>
        <v>0.76065573770491801</v>
      </c>
      <c r="K63" s="6">
        <f t="shared" si="29"/>
        <v>0.76065573770491801</v>
      </c>
      <c r="L63" s="6">
        <f t="shared" si="29"/>
        <v>0.76065573770491801</v>
      </c>
      <c r="N63" t="s">
        <v>127</v>
      </c>
      <c r="T63" s="9" t="s">
        <v>99</v>
      </c>
      <c r="U63" s="7" t="s">
        <v>21</v>
      </c>
      <c r="V63" s="9" t="s">
        <v>100</v>
      </c>
      <c r="W63" s="7">
        <v>2017</v>
      </c>
      <c r="X63">
        <v>36989.331580508697</v>
      </c>
      <c r="AZ63" t="str">
        <f t="shared" si="20"/>
        <v>NCAP_COST</v>
      </c>
      <c r="BA63" t="str">
        <f t="shared" si="21"/>
        <v>XRESELC</v>
      </c>
      <c r="BB63">
        <f t="shared" si="10"/>
        <v>36989.331580508697</v>
      </c>
      <c r="BJ63">
        <v>1</v>
      </c>
    </row>
    <row r="64" spans="3:62" x14ac:dyDescent="0.3">
      <c r="T64" s="9" t="s">
        <v>101</v>
      </c>
      <c r="U64" s="7" t="s">
        <v>21</v>
      </c>
      <c r="V64" s="9" t="s">
        <v>102</v>
      </c>
      <c r="W64" s="7">
        <v>2017</v>
      </c>
      <c r="X64">
        <v>18494.665850167301</v>
      </c>
      <c r="AZ64" t="str">
        <f t="shared" si="20"/>
        <v>NCAP_COST</v>
      </c>
      <c r="BA64" t="str">
        <f t="shared" si="21"/>
        <v>XTRAELC</v>
      </c>
      <c r="BB64">
        <f t="shared" si="10"/>
        <v>18494.665850167301</v>
      </c>
      <c r="BJ64">
        <v>1</v>
      </c>
    </row>
    <row r="65" spans="2:62" ht="23.4" x14ac:dyDescent="0.45">
      <c r="B65" s="31" t="s">
        <v>134</v>
      </c>
      <c r="T65" s="9" t="s">
        <v>103</v>
      </c>
      <c r="U65" s="7" t="s">
        <v>21</v>
      </c>
      <c r="V65" s="9" t="s">
        <v>104</v>
      </c>
      <c r="W65" s="7">
        <v>2017</v>
      </c>
      <c r="X65">
        <v>9247.3329250836705</v>
      </c>
      <c r="AZ65" t="str">
        <f t="shared" si="20"/>
        <v>NCAP_COST</v>
      </c>
      <c r="BA65" t="str">
        <f t="shared" si="21"/>
        <v>XUPSELC</v>
      </c>
      <c r="BB65">
        <f t="shared" si="10"/>
        <v>9247.3329250836705</v>
      </c>
      <c r="BJ65">
        <v>1</v>
      </c>
    </row>
    <row r="66" spans="2:62" x14ac:dyDescent="0.3">
      <c r="F66" t="s">
        <v>111</v>
      </c>
      <c r="G66" s="6">
        <v>0</v>
      </c>
      <c r="H66" s="6">
        <v>0</v>
      </c>
      <c r="I66" s="6">
        <v>0.02</v>
      </c>
      <c r="J66" s="6">
        <v>0.05</v>
      </c>
      <c r="K66" s="6">
        <v>0.125</v>
      </c>
      <c r="L66" s="6">
        <v>0.2</v>
      </c>
      <c r="V66" s="9"/>
      <c r="W66" s="9"/>
    </row>
    <row r="67" spans="2:62" x14ac:dyDescent="0.3">
      <c r="F67" t="s">
        <v>112</v>
      </c>
      <c r="G67" s="6">
        <v>0</v>
      </c>
      <c r="H67" s="6">
        <v>0</v>
      </c>
      <c r="I67" s="6">
        <v>0.02</v>
      </c>
      <c r="J67" s="6">
        <v>0.05</v>
      </c>
      <c r="K67" s="6">
        <v>7.4999999999999997E-2</v>
      </c>
      <c r="L67" s="6">
        <v>0.1</v>
      </c>
    </row>
    <row r="68" spans="2:62" x14ac:dyDescent="0.3">
      <c r="F68" t="s">
        <v>113</v>
      </c>
      <c r="G68" s="6">
        <v>0</v>
      </c>
      <c r="H68" s="6">
        <v>0</v>
      </c>
      <c r="I68" s="6">
        <v>0.01</v>
      </c>
      <c r="J68" s="5">
        <v>1.4999999999999999E-2</v>
      </c>
      <c r="K68" s="5">
        <v>2.5000000000000001E-2</v>
      </c>
      <c r="L68" s="5">
        <v>0.05</v>
      </c>
    </row>
    <row r="69" spans="2:62" x14ac:dyDescent="0.3">
      <c r="F69" t="s">
        <v>138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</row>
    <row r="79" spans="2:62" x14ac:dyDescent="0.3">
      <c r="G79" t="s">
        <v>129</v>
      </c>
      <c r="H79" t="s">
        <v>130</v>
      </c>
      <c r="I79" t="s">
        <v>9</v>
      </c>
      <c r="J79" t="s">
        <v>131</v>
      </c>
      <c r="K79" t="s">
        <v>132</v>
      </c>
    </row>
    <row r="80" spans="2:62" x14ac:dyDescent="0.3">
      <c r="F80" t="s">
        <v>128</v>
      </c>
      <c r="G80">
        <v>100</v>
      </c>
      <c r="H80">
        <v>1524</v>
      </c>
      <c r="I80">
        <f>H80+G80</f>
        <v>1624</v>
      </c>
      <c r="J80">
        <v>16</v>
      </c>
    </row>
    <row r="81" spans="6:10" x14ac:dyDescent="0.3">
      <c r="G81" s="4">
        <f>G80/I80</f>
        <v>6.1576354679802957E-2</v>
      </c>
      <c r="J81" s="29">
        <f>J80/I80</f>
        <v>9.852216748768473E-3</v>
      </c>
    </row>
    <row r="82" spans="6:10" x14ac:dyDescent="0.3">
      <c r="F82" t="s">
        <v>133</v>
      </c>
      <c r="G82">
        <v>36.5</v>
      </c>
      <c r="H82">
        <v>116</v>
      </c>
      <c r="I82">
        <f>H82+G82</f>
        <v>152.5</v>
      </c>
      <c r="J82">
        <v>3.1</v>
      </c>
    </row>
    <row r="83" spans="6:10" x14ac:dyDescent="0.3">
      <c r="G83" s="29">
        <f>G82/I82</f>
        <v>0.23934426229508196</v>
      </c>
      <c r="J83" s="29">
        <f>J82/I82</f>
        <v>2.0327868852459016E-2</v>
      </c>
    </row>
  </sheetData>
  <dataValidations count="2">
    <dataValidation type="list" allowBlank="1" showInputMessage="1" showErrorMessage="1" sqref="C3" xr:uid="{28F83205-2B6D-4B86-9C9B-CC3DB94DE282}">
      <formula1>$F$41:$F$44</formula1>
    </dataValidation>
    <dataValidation type="list" allowBlank="1" showInputMessage="1" showErrorMessage="1" sqref="C4" xr:uid="{B1584D95-3338-4846-9756-AAD3A2F15D0C}">
      <formula1>$F$66:$F$69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Julia Tatham</cp:lastModifiedBy>
  <dcterms:created xsi:type="dcterms:W3CDTF">2023-12-11T07:51:26Z</dcterms:created>
  <dcterms:modified xsi:type="dcterms:W3CDTF">2024-02-27T03:16:06Z</dcterms:modified>
</cp:coreProperties>
</file>