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drawings/drawing14.xml" ContentType="application/vnd.openxmlformats-officedocument.drawing+xml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drawings/drawing15.xml" ContentType="application/vnd.openxmlformats-officedocument.drawing+xml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6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7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drawings/drawing18.xml" ContentType="application/vnd.openxmlformats-officedocument.drawing+xml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19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B8B2E4E6-3BD7-4CBB-9807-D3C6E794D91D}" xr6:coauthVersionLast="47" xr6:coauthVersionMax="47" xr10:uidLastSave="{00000000-0000-0000-0000-000000000000}"/>
  <bookViews>
    <workbookView xWindow="-120" yWindow="-120" windowWidth="38640" windowHeight="21240" tabRatio="796" firstSheet="2" activeTab="6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Processes_BASE" sheetId="31" r:id="rId11"/>
    <sheet name="ProcData_exportLevels" sheetId="74" r:id="rId12"/>
    <sheet name="ANSv2-692-ProcData" sheetId="25" state="veryHidden" r:id="rId13"/>
    <sheet name="ProcData_exportPrices" sheetId="76" r:id="rId14"/>
    <sheet name="Exports summary" sheetId="65" r:id="rId15"/>
    <sheet name="Scenarios" sheetId="77" r:id="rId16"/>
    <sheet name="PGM exports minerals council" sheetId="61" r:id="rId17"/>
    <sheet name="ANSv2-692-ConstrData" sheetId="24" state="veryHidden" r:id="rId18"/>
    <sheet name="ANSv2-692-ITEMS" sheetId="10" state="veryHidden" r:id="rId19"/>
    <sheet name="ANSv2-692-TS DATA" sheetId="12" state="veryHidden" r:id="rId20"/>
    <sheet name="ANSv2-692-TID DATA" sheetId="13" state="veryHidden" r:id="rId21"/>
    <sheet name="ANSv2-692-TS&amp;TID DATA" sheetId="14" state="veryHidden" r:id="rId22"/>
    <sheet name="ANSv2-692-TS TRADE" sheetId="15" state="veryHidden" r:id="rId23"/>
    <sheet name="ANSv2-692-TID TRADE" sheetId="16" state="veryHidden" r:id="rId24"/>
    <sheet name="ANSv2-692-TS&amp;TID TRADE" sheetId="17" state="veryHidden" r:id="rId25"/>
  </sheets>
  <externalReferences>
    <externalReference r:id="rId26"/>
    <externalReference r:id="rId27"/>
  </externalReferences>
  <definedNames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7" l="1"/>
  <c r="F27" i="74"/>
  <c r="D28" i="74"/>
  <c r="D29" i="74"/>
  <c r="D30" i="74"/>
  <c r="E30" i="74"/>
  <c r="D31" i="74"/>
  <c r="D32" i="74"/>
  <c r="D26" i="74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F32" i="74"/>
  <c r="G32" i="74"/>
  <c r="E32" i="74"/>
  <c r="F31" i="74"/>
  <c r="G31" i="74"/>
  <c r="E31" i="74"/>
  <c r="G30" i="74"/>
  <c r="O8" i="74"/>
  <c r="E26" i="74" l="1"/>
  <c r="R8" i="74"/>
  <c r="F30" i="74"/>
  <c r="AR23" i="77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T8" i="74" l="1"/>
  <c r="G26" i="74" s="1"/>
  <c r="F26" i="74"/>
  <c r="AM24" i="77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C14" i="31" l="1"/>
  <c r="C18" i="74" s="1"/>
  <c r="B32" i="74" s="1"/>
  <c r="B14" i="31"/>
  <c r="B18" i="74" s="1"/>
  <c r="C15" i="29"/>
  <c r="B15" i="29"/>
  <c r="D18" i="74" s="1"/>
  <c r="C13" i="31"/>
  <c r="C17" i="74" s="1"/>
  <c r="B31" i="74" s="1"/>
  <c r="B13" i="31"/>
  <c r="B17" i="74" s="1"/>
  <c r="C14" i="29"/>
  <c r="B14" i="29"/>
  <c r="D17" i="74" s="1"/>
  <c r="C12" i="31" l="1"/>
  <c r="C12" i="74" s="1"/>
  <c r="B30" i="74" s="1"/>
  <c r="B12" i="31"/>
  <c r="B12" i="74" s="1"/>
  <c r="C13" i="29"/>
  <c r="B13" i="29"/>
  <c r="D12" i="74" s="1"/>
  <c r="X41" i="77" l="1"/>
  <c r="W45" i="77" l="1"/>
  <c r="Y27" i="77"/>
  <c r="W41" i="77"/>
  <c r="W34" i="77" l="1"/>
  <c r="W33" i="77"/>
  <c r="W35" i="77" l="1"/>
  <c r="W37" i="77"/>
  <c r="Y41" i="77" s="1"/>
  <c r="N11" i="65"/>
  <c r="O11" i="74" s="1"/>
  <c r="O11" i="65"/>
  <c r="P11" i="74" s="1"/>
  <c r="P11" i="65"/>
  <c r="Q11" i="65"/>
  <c r="S11" i="74" s="1"/>
  <c r="R11" i="65"/>
  <c r="N13" i="65"/>
  <c r="O13" i="65"/>
  <c r="P13" i="65"/>
  <c r="Q13" i="65"/>
  <c r="R13" i="65"/>
  <c r="O16" i="65"/>
  <c r="P10" i="74" s="1"/>
  <c r="P16" i="65"/>
  <c r="Q16" i="65"/>
  <c r="S10" i="74" s="1"/>
  <c r="R16" i="65"/>
  <c r="M16" i="65"/>
  <c r="M13" i="65"/>
  <c r="M11" i="65"/>
  <c r="C3" i="65"/>
  <c r="E12" i="76"/>
  <c r="E11" i="76"/>
  <c r="B11" i="76"/>
  <c r="C11" i="76"/>
  <c r="D11" i="76"/>
  <c r="B12" i="76"/>
  <c r="C12" i="76"/>
  <c r="D12" i="76"/>
  <c r="D11" i="74"/>
  <c r="C11" i="74"/>
  <c r="B29" i="74" s="1"/>
  <c r="B11" i="74"/>
  <c r="D10" i="74"/>
  <c r="B10" i="74"/>
  <c r="C10" i="74"/>
  <c r="B28" i="74" s="1"/>
  <c r="E10" i="76"/>
  <c r="D10" i="76"/>
  <c r="F9" i="76"/>
  <c r="F10" i="76" s="1"/>
  <c r="F11" i="76" s="1"/>
  <c r="F12" i="76" s="1"/>
  <c r="E9" i="76"/>
  <c r="D9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R8" i="65" s="1"/>
  <c r="G8" i="65"/>
  <c r="G7" i="65"/>
  <c r="E29" i="74" l="1"/>
  <c r="T11" i="74"/>
  <c r="G29" i="74" s="1"/>
  <c r="D16" i="77"/>
  <c r="E16" i="77" s="1"/>
  <c r="F16" i="77" s="1"/>
  <c r="G16" i="77" s="1"/>
  <c r="H16" i="77" s="1"/>
  <c r="I16" i="77" s="1"/>
  <c r="I21" i="77" s="1"/>
  <c r="W38" i="77"/>
  <c r="R11" i="74"/>
  <c r="F29" i="74" s="1"/>
  <c r="Q11" i="74"/>
  <c r="R10" i="74"/>
  <c r="F28" i="74" s="1"/>
  <c r="Q10" i="74"/>
  <c r="E25" i="77"/>
  <c r="N16" i="65" s="1"/>
  <c r="O10" i="74" s="1"/>
  <c r="D22" i="77"/>
  <c r="M8" i="65" s="1"/>
  <c r="M9" i="74" s="1"/>
  <c r="M11" i="74"/>
  <c r="T9" i="74"/>
  <c r="G27" i="74" s="1"/>
  <c r="H22" i="77"/>
  <c r="G22" i="77"/>
  <c r="F22" i="77"/>
  <c r="E22" i="77"/>
  <c r="E28" i="74" l="1"/>
  <c r="T10" i="74"/>
  <c r="G28" i="74" s="1"/>
  <c r="D21" i="77"/>
  <c r="M7" i="65" s="1"/>
  <c r="G21" i="77"/>
  <c r="P8" i="65"/>
  <c r="R7" i="65"/>
  <c r="E21" i="77"/>
  <c r="F21" i="77"/>
  <c r="H21" i="77"/>
  <c r="N8" i="65"/>
  <c r="O9" i="74" s="1"/>
  <c r="E27" i="74" s="1"/>
  <c r="O8" i="65"/>
  <c r="Q8" i="65"/>
  <c r="G24" i="61"/>
  <c r="H24" i="61"/>
  <c r="I24" i="61"/>
  <c r="J24" i="61"/>
  <c r="K24" i="61"/>
  <c r="Q7" i="65" l="1"/>
  <c r="O7" i="65"/>
  <c r="N7" i="65"/>
  <c r="P7" i="65"/>
  <c r="D9" i="74"/>
  <c r="D8" i="74"/>
  <c r="D11" i="60"/>
  <c r="C9" i="31" l="1"/>
  <c r="B9" i="31"/>
  <c r="C8" i="31"/>
  <c r="B8" i="31"/>
  <c r="B8" i="74" l="1"/>
  <c r="B9" i="76"/>
  <c r="C8" i="74"/>
  <c r="B26" i="74" s="1"/>
  <c r="C9" i="76"/>
  <c r="B9" i="74"/>
  <c r="B10" i="76"/>
  <c r="C9" i="74"/>
  <c r="B27" i="74" s="1"/>
  <c r="C10" i="76"/>
  <c r="I8" i="74" l="1"/>
  <c r="M8" i="74" s="1"/>
  <c r="I9" i="74" l="1"/>
  <c r="L9" i="74" s="1"/>
  <c r="D27" i="74" s="1"/>
  <c r="C9" i="29" l="1"/>
  <c r="B9" i="29"/>
  <c r="C8" i="29" l="1"/>
  <c r="B8" i="29"/>
  <c r="D8" i="60" l="1"/>
  <c r="D9" i="60" l="1"/>
  <c r="D7" i="60"/>
  <c r="A1" i="7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tc={E49AB5DA-A399-4F48-82A4-0E5DB3EB90DB}</author>
    <author>tc={9B9E236E-1FD4-4E7D-86A1-A5F5C09A628D}</author>
    <author>tc={5D095352-6659-46B0-BC54-2028B3502852}</author>
  </authors>
  <commentList>
    <comment ref="E9" authorId="0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C12" authorId="0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<sst xmlns="http://schemas.openxmlformats.org/spreadsheetml/2006/main" count="562" uniqueCount="332">
  <si>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</si>
  <si>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</si>
  <si>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</si>
  <si>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</si>
  <si>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</si>
  <si>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</si>
  <si>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</si>
  <si>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</si>
  <si>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</si>
  <si>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</si>
  <si>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</si>
  <si>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</si>
  <si>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</si>
  <si>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</si>
  <si>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</si>
  <si>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</si>
  <si>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</si>
  <si>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</si>
  <si>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</si>
  <si>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</si>
  <si>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</si>
  <si>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</si>
  <si>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</si>
  <si>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</si>
  <si>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</si>
  <si>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</si>
  <si>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</si>
  <si>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</si>
  <si>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</si>
  <si>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</si>
  <si>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</si>
  <si>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</si>
  <si>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</si>
  <si>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</si>
  <si>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</si>
  <si>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</si>
  <si>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</si>
  <si>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</si>
  <si>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</si>
  <si>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</si>
  <si>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</si>
  <si>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</si>
  <si>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</si>
  <si>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</si>
  <si>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</si>
  <si>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</si>
  <si>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</si>
  <si>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</si>
  <si>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</si>
  <si>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</si>
  <si>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</si>
  <si>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</si>
  <si>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</si>
  <si>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</si>
  <si>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</si>
  <si>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</si>
  <si>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</si>
  <si>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</si>
  <si>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</si>
  <si>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</si>
  <si>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</si>
  <si>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</si>
  <si>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</si>
  <si>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</si>
  <si>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</si>
  <si>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</si>
  <si>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</si>
  <si>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</si>
  <si>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</si>
  <si>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</si>
  <si>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</si>
  <si>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</si>
  <si>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</si>
  <si>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</si>
  <si>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</si>
  <si>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</si>
  <si>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</si>
  <si>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</si>
  <si>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</si>
  <si>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</si>
  <si>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</si>
  <si>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</si>
  <si>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</si>
  <si>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</si>
  <si>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</si>
  <si>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</si>
  <si>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</si>
  <si>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</si>
  <si>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</si>
  <si>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</si>
  <si>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</si>
  <si>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</si>
  <si>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</si>
  <si>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</si>
  <si>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</si>
  <si>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</si>
  <si>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</si>
  <si>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</si>
  <si>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</si>
  <si>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</si>
  <si>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</si>
  <si>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</si>
  <si>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</si>
  <si>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</si>
  <si>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</si>
  <si>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</si>
  <si>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</si>
  <si>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</si>
  <si>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</si>
  <si>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</si>
  <si>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</si>
  <si>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</si>
  <si>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</si>
  <si>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</si>
  <si>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</si>
  <si>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PJ</t>
  </si>
  <si>
    <t>ANNUAL</t>
  </si>
  <si>
    <t>Conversion L1</t>
  </si>
  <si>
    <t>Supply</t>
  </si>
  <si>
    <t>Secondary Commodities</t>
  </si>
  <si>
    <t>Commodity</t>
  </si>
  <si>
    <t>Scenario to Import</t>
  </si>
  <si>
    <t>Scenarios</t>
  </si>
  <si>
    <t>BASE</t>
  </si>
  <si>
    <t>Import?</t>
  </si>
  <si>
    <t>Sheets</t>
  </si>
  <si>
    <t>Base Model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</si>
  <si>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</si>
  <si>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</si>
  <si>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</si>
  <si>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</si>
  <si>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</si>
  <si>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</si>
  <si>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</si>
  <si>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</si>
  <si>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</si>
  <si>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</si>
  <si>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</si>
  <si>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</si>
  <si>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</si>
  <si>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</si>
  <si>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</si>
  <si>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</si>
  <si>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</si>
  <si>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</si>
  <si>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</si>
  <si>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</si>
  <si>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</si>
  <si>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</si>
  <si>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</si>
  <si>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</si>
  <si>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</si>
  <si>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</si>
  <si>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</si>
  <si>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</si>
  <si>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</si>
  <si>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</si>
  <si>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</si>
  <si>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</si>
  <si>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</si>
  <si>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</si>
  <si>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</si>
  <si>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</si>
  <si>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</si>
  <si>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IDUM</t>
  </si>
  <si>
    <t>Dummy commodity</t>
  </si>
  <si>
    <t>Minerals council report 2017 facts and figures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</si>
  <si>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</si>
  <si>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</si>
  <si>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</si>
  <si>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</si>
  <si>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</si>
  <si>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</si>
  <si>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</si>
  <si>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</si>
  <si>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</si>
  <si>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</si>
  <si>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</si>
  <si>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</si>
  <si>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</si>
  <si>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</si>
  <si>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</si>
  <si>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</si>
  <si>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</si>
  <si>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</si>
  <si>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</si>
  <si>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</si>
  <si>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</si>
  <si>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</si>
  <si>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</si>
  <si>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</si>
  <si>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</si>
  <si>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</si>
  <si>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</si>
  <si>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</si>
  <si>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</si>
  <si>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</si>
  <si>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</si>
  <si>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</si>
  <si>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</si>
  <si>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</si>
  <si>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</si>
  <si>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</si>
  <si>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</si>
  <si>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</si>
  <si>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</si>
  <si>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</si>
  <si>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</si>
  <si>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</si>
  <si>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</si>
  <si>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</si>
  <si>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</si>
  <si>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</si>
  <si>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</si>
  <si>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</si>
  <si>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</si>
  <si>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</si>
  <si>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</si>
  <si>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</si>
  <si>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</si>
  <si>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</si>
  <si>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</si>
  <si>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</si>
  <si>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</si>
  <si>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</si>
  <si>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</si>
  <si>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</si>
  <si>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</si>
  <si>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</si>
  <si>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</si>
  <si>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</si>
  <si>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</si>
  <si>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</si>
  <si>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</si>
  <si>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</si>
  <si>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</si>
  <si>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</si>
  <si>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</si>
  <si>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</si>
  <si>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</si>
  <si>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</si>
  <si>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</si>
  <si>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</si>
  <si>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</si>
  <si>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</si>
  <si>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</si>
  <si>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</si>
  <si>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</si>
  <si>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</si>
  <si>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</si>
  <si>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</si>
  <si>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</si>
  <si>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</si>
  <si>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</si>
  <si>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</si>
  <si>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</si>
  <si>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</si>
  <si>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</si>
  <si>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</si>
  <si>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</si>
  <si>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</si>
  <si>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</si>
  <si>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</si>
  <si>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</si>
  <si>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</si>
  <si>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</si>
  <si>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</si>
  <si>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</si>
  <si>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</si>
  <si>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</si>
  <si>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</si>
  <si>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</si>
  <si>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</si>
  <si>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</si>
  <si>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</si>
  <si>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</si>
  <si>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</si>
  <si>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</si>
  <si>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</si>
  <si>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</si>
  <si>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</si>
  <si>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</si>
  <si>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</si>
  <si>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</si>
  <si>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</si>
  <si>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</si>
  <si>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</si>
  <si>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</si>
  <si>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</si>
  <si>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Summary</t>
  </si>
  <si>
    <t>PJ/mtons</t>
  </si>
  <si>
    <t>Bmc</t>
  </si>
  <si>
    <t>converted to VEDA format</t>
  </si>
  <si>
    <t>Exports</t>
  </si>
  <si>
    <t>TechName</t>
  </si>
  <si>
    <t>TechDesc</t>
  </si>
  <si>
    <t>Tact</t>
  </si>
  <si>
    <t>Tcap</t>
  </si>
  <si>
    <t>Tslvl</t>
  </si>
  <si>
    <t>Sets</t>
  </si>
  <si>
    <t>Vintage</t>
  </si>
  <si>
    <t>PJa</t>
  </si>
  <si>
    <t>Csets</t>
  </si>
  <si>
    <t>CTSLvl</t>
  </si>
  <si>
    <t>PeakTS</t>
  </si>
  <si>
    <t>Ctype</t>
  </si>
  <si>
    <t>EXP</t>
  </si>
  <si>
    <t>*ProcDesc</t>
  </si>
  <si>
    <t>attribute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</si>
  <si>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</si>
  <si>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</si>
  <si>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</si>
  <si>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</si>
  <si>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</si>
  <si>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</si>
  <si>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</si>
  <si>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</si>
  <si>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</si>
  <si>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</si>
  <si>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</si>
  <si>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</si>
  <si>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</si>
  <si>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</si>
  <si>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~FI_T</t>
  </si>
  <si>
    <t>ACT_BND</t>
  </si>
  <si>
    <t>FX</t>
  </si>
  <si>
    <t>Green Ammonia</t>
  </si>
  <si>
    <t>NH3G</t>
  </si>
  <si>
    <t>PEXNH3G</t>
  </si>
  <si>
    <t>Green Ammonia to Export Market</t>
  </si>
  <si>
    <t>IISHDRI</t>
  </si>
  <si>
    <t>Green DR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</si>
</sst>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&quot;R&quot;#,##0.00000;[Red]\-&quot;R&quot;#,##0.00000"/>
    <numFmt numFmtId="168" formatCode="0.0"/>
    <numFmt numFmtId="169" formatCode="\Te\x\t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4" tint="-0.249977111117893"/>
      <name val="Arial"/>
      <family val="2"/>
    </font>
    <font>
      <b/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16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9" fillId="0" borderId="0"/>
    <xf numFmtId="9" fontId="19" fillId="0" borderId="0" applyFont="0" applyFill="0" applyBorder="0" applyAlignment="0" applyProtection="0"/>
    <xf numFmtId="0" fontId="45" fillId="0" borderId="0"/>
    <xf numFmtId="43" fontId="45" fillId="0" borderId="0" applyFont="0" applyFill="0" applyBorder="0" applyAlignment="0" applyProtection="0"/>
    <xf numFmtId="164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16" applyNumberFormat="0" applyFill="0" applyAlignment="0" applyProtection="0"/>
    <xf numFmtId="0" fontId="49" fillId="4" borderId="15" applyNumberFormat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48" fillId="0" borderId="0" applyNumberFormat="0" applyFill="0" applyBorder="0" applyAlignment="0" applyProtection="0"/>
    <xf numFmtId="0" fontId="3" fillId="0" borderId="0"/>
    <xf numFmtId="0" fontId="27" fillId="0" borderId="0"/>
    <xf numFmtId="0" fontId="56" fillId="10" borderId="0" applyNumberFormat="0" applyBorder="0" applyAlignment="0" applyProtection="0"/>
    <xf numFmtId="43" fontId="2" fillId="0" borderId="0" applyFont="0" applyFill="0" applyBorder="0" applyAlignment="0" applyProtection="0"/>
    <xf numFmtId="0" fontId="58" fillId="9" borderId="0" applyNumberFormat="0" applyBorder="0" applyAlignment="0" applyProtection="0"/>
    <xf numFmtId="0" fontId="27" fillId="0" borderId="0"/>
    <xf numFmtId="0" fontId="27" fillId="0" borderId="0"/>
    <xf numFmtId="0" fontId="2" fillId="0" borderId="0"/>
    <xf numFmtId="0" fontId="27" fillId="0" borderId="0"/>
    <xf numFmtId="0" fontId="57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</cellStyleXfs>
  <cellXfs count="206">
    <xf numFmtId="0" fontId="0" fillId="0" borderId="0" xfId="0"/>
    <xf numFmtId="0" fontId="2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0" borderId="0" xfId="0" applyFont="1"/>
    <xf numFmtId="0" fontId="23" fillId="0" borderId="0" xfId="0" applyFont="1" applyAlignment="1">
      <alignment horizontal="center" wrapText="1"/>
    </xf>
    <xf numFmtId="0" fontId="21" fillId="0" borderId="0" xfId="1" applyFont="1"/>
    <xf numFmtId="0" fontId="27" fillId="0" borderId="0" xfId="1"/>
    <xf numFmtId="0" fontId="24" fillId="0" borderId="0" xfId="1" applyFont="1"/>
    <xf numFmtId="0" fontId="30" fillId="0" borderId="0" xfId="1" applyFont="1"/>
    <xf numFmtId="0" fontId="23" fillId="0" borderId="0" xfId="1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1" applyFont="1"/>
    <xf numFmtId="0" fontId="32" fillId="0" borderId="0" xfId="1" applyFont="1"/>
    <xf numFmtId="0" fontId="33" fillId="0" borderId="0" xfId="1" applyFont="1"/>
    <xf numFmtId="49" fontId="32" fillId="0" borderId="0" xfId="0" applyNumberFormat="1" applyFont="1" applyAlignment="1">
      <alignment horizontal="left"/>
    </xf>
    <xf numFmtId="0" fontId="34" fillId="0" borderId="0" xfId="1" applyFont="1"/>
    <xf numFmtId="0" fontId="28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center" wrapText="1"/>
    </xf>
    <xf numFmtId="0" fontId="30" fillId="0" borderId="0" xfId="0" applyFont="1"/>
    <xf numFmtId="0" fontId="33" fillId="3" borderId="0" xfId="0" applyFont="1" applyFill="1"/>
    <xf numFmtId="0" fontId="33" fillId="3" borderId="0" xfId="1" applyFont="1" applyFill="1"/>
    <xf numFmtId="0" fontId="2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4" fillId="0" borderId="0" xfId="3" applyFont="1"/>
    <xf numFmtId="0" fontId="24" fillId="0" borderId="0" xfId="2" applyFont="1"/>
    <xf numFmtId="0" fontId="27" fillId="0" borderId="0" xfId="3"/>
    <xf numFmtId="0" fontId="38" fillId="0" borderId="0" xfId="3" applyFont="1"/>
    <xf numFmtId="0" fontId="38" fillId="0" borderId="0" xfId="1" applyFont="1"/>
    <xf numFmtId="0" fontId="37" fillId="0" borderId="0" xfId="1" applyFont="1"/>
    <xf numFmtId="0" fontId="33" fillId="0" borderId="0" xfId="2" applyFont="1"/>
    <xf numFmtId="0" fontId="19" fillId="0" borderId="0" xfId="12"/>
    <xf numFmtId="0" fontId="36" fillId="0" borderId="0" xfId="12" applyFont="1"/>
    <xf numFmtId="0" fontId="19" fillId="0" borderId="5" xfId="12" applyBorder="1" applyAlignment="1">
      <alignment horizontal="center"/>
    </xf>
    <xf numFmtId="0" fontId="19" fillId="0" borderId="0" xfId="12" applyAlignment="1">
      <alignment horizontal="center"/>
    </xf>
    <xf numFmtId="0" fontId="19" fillId="0" borderId="13" xfId="12" applyBorder="1" applyAlignment="1">
      <alignment horizontal="center"/>
    </xf>
    <xf numFmtId="0" fontId="19" fillId="0" borderId="4" xfId="12" applyBorder="1" applyAlignment="1">
      <alignment horizontal="center"/>
    </xf>
    <xf numFmtId="0" fontId="19" fillId="0" borderId="9" xfId="12" applyBorder="1" applyAlignment="1">
      <alignment horizontal="center"/>
    </xf>
    <xf numFmtId="0" fontId="19" fillId="0" borderId="4" xfId="12" applyBorder="1"/>
    <xf numFmtId="0" fontId="19" fillId="0" borderId="13" xfId="12" applyBorder="1"/>
    <xf numFmtId="0" fontId="19" fillId="0" borderId="8" xfId="12" applyBorder="1" applyAlignment="1">
      <alignment horizontal="center"/>
    </xf>
    <xf numFmtId="0" fontId="19" fillId="0" borderId="10" xfId="12" applyBorder="1" applyAlignment="1">
      <alignment horizontal="center"/>
    </xf>
    <xf numFmtId="0" fontId="19" fillId="0" borderId="3" xfId="12" applyBorder="1" applyAlignment="1">
      <alignment horizontal="center"/>
    </xf>
    <xf numFmtId="0" fontId="19" fillId="0" borderId="1" xfId="12" applyBorder="1" applyAlignment="1">
      <alignment horizontal="center"/>
    </xf>
    <xf numFmtId="0" fontId="19" fillId="0" borderId="6" xfId="12" applyBorder="1" applyAlignment="1">
      <alignment horizontal="center"/>
    </xf>
    <xf numFmtId="0" fontId="19" fillId="0" borderId="11" xfId="12" applyBorder="1" applyAlignment="1">
      <alignment horizontal="center"/>
    </xf>
    <xf numFmtId="0" fontId="41" fillId="0" borderId="0" xfId="12" applyFont="1"/>
    <xf numFmtId="0" fontId="43" fillId="0" borderId="0" xfId="12" applyFont="1"/>
    <xf numFmtId="0" fontId="40" fillId="0" borderId="0" xfId="12" applyFont="1"/>
    <xf numFmtId="0" fontId="42" fillId="0" borderId="0" xfId="12" applyFont="1"/>
    <xf numFmtId="0" fontId="40" fillId="0" borderId="13" xfId="12" applyFont="1" applyBorder="1" applyAlignment="1">
      <alignment horizontal="center"/>
    </xf>
    <xf numFmtId="0" fontId="44" fillId="0" borderId="0" xfId="12" applyFont="1"/>
    <xf numFmtId="0" fontId="19" fillId="0" borderId="5" xfId="12" applyBorder="1" applyAlignment="1">
      <alignment horizontal="center" textRotation="90"/>
    </xf>
    <xf numFmtId="0" fontId="19" fillId="0" borderId="4" xfId="12" applyBorder="1" applyAlignment="1">
      <alignment horizontal="center" textRotation="90"/>
    </xf>
    <xf numFmtId="0" fontId="19" fillId="0" borderId="0" xfId="12" applyAlignment="1">
      <alignment horizontal="center" textRotation="90"/>
    </xf>
    <xf numFmtId="0" fontId="27" fillId="0" borderId="0" xfId="0" applyFont="1"/>
    <xf numFmtId="0" fontId="47" fillId="0" borderId="16" xfId="19"/>
    <xf numFmtId="2" fontId="0" fillId="0" borderId="0" xfId="0" applyNumberFormat="1"/>
    <xf numFmtId="0" fontId="21" fillId="0" borderId="7" xfId="0" applyFont="1" applyBorder="1"/>
    <xf numFmtId="166" fontId="0" fillId="0" borderId="0" xfId="18" applyNumberFormat="1" applyFont="1"/>
    <xf numFmtId="0" fontId="24" fillId="0" borderId="0" xfId="2" applyFont="1" applyAlignment="1">
      <alignment wrapText="1"/>
    </xf>
    <xf numFmtId="0" fontId="49" fillId="4" borderId="15" xfId="2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applyFont="1" applyAlignment="1">
      <alignment horizontal="left"/>
    </xf>
    <xf numFmtId="0" fontId="18" fillId="0" borderId="5" xfId="12" applyFont="1" applyBorder="1" applyAlignment="1">
      <alignment horizontal="center" textRotation="90"/>
    </xf>
    <xf numFmtId="0" fontId="17" fillId="0" borderId="5" xfId="12" applyFont="1" applyBorder="1" applyAlignment="1">
      <alignment horizontal="center" textRotation="90"/>
    </xf>
    <xf numFmtId="0" fontId="19" fillId="0" borderId="12" xfId="12" applyBorder="1" applyAlignment="1">
      <alignment horizontal="center"/>
    </xf>
    <xf numFmtId="0" fontId="16" fillId="0" borderId="5" xfId="12" applyFont="1" applyBorder="1" applyAlignment="1">
      <alignment horizontal="center" textRotation="90"/>
    </xf>
    <xf numFmtId="0" fontId="15" fillId="0" borderId="0" xfId="12" applyFont="1"/>
    <xf numFmtId="0" fontId="15" fillId="0" borderId="5" xfId="12" applyFont="1" applyBorder="1" applyAlignment="1">
      <alignment horizontal="center" textRotation="90"/>
    </xf>
    <xf numFmtId="0" fontId="14" fillId="0" borderId="13" xfId="12" applyFont="1" applyBorder="1" applyAlignment="1">
      <alignment horizontal="center"/>
    </xf>
    <xf numFmtId="0" fontId="13" fillId="0" borderId="9" xfId="12" applyFont="1" applyBorder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19" fillId="0" borderId="6" xfId="12" applyBorder="1"/>
    <xf numFmtId="0" fontId="19" fillId="0" borderId="7" xfId="12" applyBorder="1"/>
    <xf numFmtId="0" fontId="12" fillId="0" borderId="0" xfId="12" applyFont="1"/>
    <xf numFmtId="0" fontId="36" fillId="0" borderId="0" xfId="21" applyFont="1"/>
    <xf numFmtId="0" fontId="11" fillId="0" borderId="0" xfId="21"/>
    <xf numFmtId="0" fontId="11" fillId="0" borderId="2" xfId="21" applyBorder="1"/>
    <xf numFmtId="0" fontId="11" fillId="0" borderId="3" xfId="21" applyBorder="1"/>
    <xf numFmtId="0" fontId="11" fillId="0" borderId="5" xfId="21" applyBorder="1"/>
    <xf numFmtId="0" fontId="11" fillId="0" borderId="4" xfId="21" applyBorder="1"/>
    <xf numFmtId="0" fontId="11" fillId="0" borderId="6" xfId="21" applyBorder="1"/>
    <xf numFmtId="0" fontId="11" fillId="0" borderId="7" xfId="21" applyBorder="1"/>
    <xf numFmtId="0" fontId="11" fillId="0" borderId="8" xfId="21" applyBorder="1"/>
    <xf numFmtId="2" fontId="11" fillId="0" borderId="0" xfId="21" applyNumberFormat="1"/>
    <xf numFmtId="165" fontId="11" fillId="0" borderId="0" xfId="21" applyNumberFormat="1"/>
    <xf numFmtId="0" fontId="10" fillId="0" borderId="5" xfId="12" applyFont="1" applyBorder="1" applyAlignment="1">
      <alignment horizontal="center" textRotation="90"/>
    </xf>
    <xf numFmtId="1" fontId="11" fillId="0" borderId="0" xfId="21" applyNumberFormat="1"/>
    <xf numFmtId="15" fontId="0" fillId="0" borderId="0" xfId="0" applyNumberFormat="1"/>
    <xf numFmtId="0" fontId="27" fillId="0" borderId="0" xfId="0" applyFont="1" applyAlignment="1">
      <alignment wrapText="1"/>
    </xf>
    <xf numFmtId="1" fontId="0" fillId="0" borderId="0" xfId="0" applyNumberFormat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8" fillId="0" borderId="0" xfId="21" applyFont="1"/>
    <xf numFmtId="0" fontId="8" fillId="0" borderId="0" xfId="21" applyFont="1" applyAlignment="1">
      <alignment wrapText="1"/>
    </xf>
    <xf numFmtId="0" fontId="36" fillId="0" borderId="0" xfId="21" applyFont="1" applyAlignment="1">
      <alignment wrapText="1"/>
    </xf>
    <xf numFmtId="0" fontId="11" fillId="0" borderId="0" xfId="21" applyAlignment="1">
      <alignment wrapText="1"/>
    </xf>
    <xf numFmtId="9" fontId="15" fillId="0" borderId="0" xfId="12" applyNumberFormat="1" applyFont="1"/>
    <xf numFmtId="9" fontId="19" fillId="0" borderId="0" xfId="12" applyNumberFormat="1"/>
    <xf numFmtId="167" fontId="13" fillId="0" borderId="0" xfId="12" applyNumberFormat="1" applyFont="1"/>
    <xf numFmtId="0" fontId="8" fillId="0" borderId="14" xfId="12" applyFont="1" applyBorder="1"/>
    <xf numFmtId="0" fontId="8" fillId="0" borderId="13" xfId="12" applyFont="1" applyBorder="1"/>
    <xf numFmtId="0" fontId="19" fillId="0" borderId="9" xfId="12" applyBorder="1"/>
    <xf numFmtId="0" fontId="19" fillId="0" borderId="14" xfId="12" applyBorder="1"/>
    <xf numFmtId="0" fontId="8" fillId="0" borderId="9" xfId="12" applyFont="1" applyBorder="1"/>
    <xf numFmtId="0" fontId="19" fillId="0" borderId="8" xfId="12" applyBorder="1"/>
    <xf numFmtId="1" fontId="24" fillId="0" borderId="0" xfId="0" applyNumberFormat="1" applyFont="1"/>
    <xf numFmtId="0" fontId="7" fillId="0" borderId="1" xfId="21" applyFont="1" applyBorder="1"/>
    <xf numFmtId="9" fontId="0" fillId="0" borderId="0" xfId="18" applyFont="1" applyBorder="1"/>
    <xf numFmtId="0" fontId="7" fillId="0" borderId="0" xfId="21" applyFont="1"/>
    <xf numFmtId="0" fontId="36" fillId="5" borderId="0" xfId="21" applyFont="1" applyFill="1"/>
    <xf numFmtId="1" fontId="11" fillId="5" borderId="0" xfId="21" applyNumberFormat="1" applyFill="1"/>
    <xf numFmtId="0" fontId="11" fillId="5" borderId="0" xfId="21" applyFill="1"/>
    <xf numFmtId="0" fontId="0" fillId="0" borderId="10" xfId="0" applyBorder="1"/>
    <xf numFmtId="0" fontId="27" fillId="0" borderId="10" xfId="0" applyFont="1" applyBorder="1"/>
    <xf numFmtId="0" fontId="7" fillId="0" borderId="10" xfId="21" applyFont="1" applyBorder="1"/>
    <xf numFmtId="0" fontId="21" fillId="0" borderId="10" xfId="0" applyFont="1" applyBorder="1"/>
    <xf numFmtId="0" fontId="11" fillId="3" borderId="0" xfId="21" applyFill="1"/>
    <xf numFmtId="1" fontId="0" fillId="0" borderId="10" xfId="0" applyNumberFormat="1" applyBorder="1"/>
    <xf numFmtId="2" fontId="11" fillId="0" borderId="10" xfId="21" applyNumberFormat="1" applyBorder="1" applyAlignment="1">
      <alignment wrapText="1"/>
    </xf>
    <xf numFmtId="168" fontId="0" fillId="0" borderId="0" xfId="0" applyNumberFormat="1"/>
    <xf numFmtId="168" fontId="0" fillId="0" borderId="10" xfId="0" applyNumberFormat="1" applyBorder="1"/>
    <xf numFmtId="0" fontId="6" fillId="0" borderId="13" xfId="12" applyFont="1" applyBorder="1"/>
    <xf numFmtId="0" fontId="43" fillId="0" borderId="14" xfId="12" applyFont="1" applyBorder="1" applyAlignment="1">
      <alignment horizontal="center" wrapText="1"/>
    </xf>
    <xf numFmtId="0" fontId="19" fillId="0" borderId="7" xfId="12" applyBorder="1" applyAlignment="1">
      <alignment horizontal="center"/>
    </xf>
    <xf numFmtId="0" fontId="19" fillId="0" borderId="17" xfId="12" applyBorder="1" applyAlignment="1">
      <alignment horizontal="center"/>
    </xf>
    <xf numFmtId="0" fontId="12" fillId="6" borderId="5" xfId="12" applyFont="1" applyFill="1" applyBorder="1" applyAlignment="1">
      <alignment horizontal="center" textRotation="90"/>
    </xf>
    <xf numFmtId="0" fontId="9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12" fillId="0" borderId="5" xfId="12" applyFont="1" applyBorder="1" applyAlignment="1">
      <alignment horizontal="center" textRotation="90"/>
    </xf>
    <xf numFmtId="0" fontId="13" fillId="0" borderId="0" xfId="12" applyFont="1" applyAlignment="1">
      <alignment horizontal="center" textRotation="90"/>
    </xf>
    <xf numFmtId="0" fontId="6" fillId="0" borderId="13" xfId="12" applyFont="1" applyBorder="1" applyAlignment="1">
      <alignment horizontal="center" textRotation="90"/>
    </xf>
    <xf numFmtId="0" fontId="5" fillId="0" borderId="9" xfId="12" applyFont="1" applyBorder="1"/>
    <xf numFmtId="0" fontId="5" fillId="0" borderId="13" xfId="12" applyFont="1" applyBorder="1" applyAlignment="1">
      <alignment horizontal="center" textRotation="90"/>
    </xf>
    <xf numFmtId="0" fontId="5" fillId="0" borderId="5" xfId="12" applyFont="1" applyBorder="1" applyAlignment="1">
      <alignment horizontal="center" textRotation="90"/>
    </xf>
    <xf numFmtId="0" fontId="52" fillId="0" borderId="19" xfId="12" applyFont="1" applyBorder="1" applyAlignment="1">
      <alignment horizontal="center" vertical="center" wrapText="1"/>
    </xf>
    <xf numFmtId="0" fontId="52" fillId="0" borderId="22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  <xf numFmtId="168" fontId="52" fillId="0" borderId="22" xfId="0" applyNumberFormat="1" applyFont="1" applyBorder="1" applyAlignment="1">
      <alignment horizontal="center" vertical="center" wrapText="1"/>
    </xf>
    <xf numFmtId="2" fontId="52" fillId="0" borderId="22" xfId="0" applyNumberFormat="1" applyFont="1" applyBorder="1" applyAlignment="1">
      <alignment horizontal="center" vertical="center" wrapText="1"/>
    </xf>
    <xf numFmtId="0" fontId="52" fillId="3" borderId="21" xfId="12" applyFont="1" applyFill="1" applyBorder="1" applyAlignment="1">
      <alignment horizontal="center" vertical="center" wrapText="1"/>
    </xf>
    <xf numFmtId="1" fontId="52" fillId="0" borderId="22" xfId="0" applyNumberFormat="1" applyFont="1" applyBorder="1" applyAlignment="1">
      <alignment horizontal="center" vertical="center" wrapText="1"/>
    </xf>
    <xf numFmtId="0" fontId="4" fillId="0" borderId="0" xfId="12" applyFont="1"/>
    <xf numFmtId="43" fontId="0" fillId="0" borderId="0" xfId="7" applyFont="1"/>
    <xf numFmtId="43" fontId="0" fillId="0" borderId="0" xfId="0" applyNumberFormat="1"/>
    <xf numFmtId="0" fontId="21" fillId="3" borderId="0" xfId="0" applyFont="1" applyFill="1"/>
    <xf numFmtId="0" fontId="0" fillId="0" borderId="7" xfId="0" applyBorder="1"/>
    <xf numFmtId="0" fontId="52" fillId="0" borderId="24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10" fontId="0" fillId="0" borderId="0" xfId="18" applyNumberFormat="1" applyFont="1"/>
    <xf numFmtId="0" fontId="27" fillId="3" borderId="0" xfId="0" applyFont="1" applyFill="1"/>
    <xf numFmtId="0" fontId="52" fillId="0" borderId="0" xfId="0" applyFont="1"/>
    <xf numFmtId="0" fontId="24" fillId="3" borderId="0" xfId="0" applyFont="1" applyFill="1"/>
    <xf numFmtId="0" fontId="24" fillId="3" borderId="0" xfId="0" applyFont="1" applyFill="1" applyAlignment="1">
      <alignment horizontal="center"/>
    </xf>
    <xf numFmtId="1" fontId="24" fillId="3" borderId="0" xfId="0" applyNumberFormat="1" applyFont="1" applyFill="1"/>
    <xf numFmtId="168" fontId="24" fillId="3" borderId="0" xfId="0" applyNumberFormat="1" applyFont="1" applyFill="1"/>
    <xf numFmtId="1" fontId="24" fillId="3" borderId="0" xfId="0" applyNumberFormat="1" applyFont="1" applyFill="1" applyAlignment="1">
      <alignment horizontal="center"/>
    </xf>
    <xf numFmtId="0" fontId="33" fillId="0" borderId="0" xfId="3" applyFont="1"/>
    <xf numFmtId="0" fontId="32" fillId="0" borderId="0" xfId="2" applyFont="1"/>
    <xf numFmtId="0" fontId="54" fillId="0" borderId="0" xfId="2" applyFont="1"/>
    <xf numFmtId="0" fontId="23" fillId="0" borderId="7" xfId="0" applyFont="1" applyBorder="1"/>
    <xf numFmtId="0" fontId="3" fillId="0" borderId="0" xfId="28"/>
    <xf numFmtId="0" fontId="55" fillId="0" borderId="0" xfId="28" applyFont="1"/>
    <xf numFmtId="0" fontId="21" fillId="0" borderId="0" xfId="28" applyFont="1" applyAlignment="1">
      <alignment horizontal="left"/>
    </xf>
    <xf numFmtId="0" fontId="21" fillId="0" borderId="0" xfId="28" applyFont="1" applyAlignment="1">
      <alignment horizontal="center"/>
    </xf>
    <xf numFmtId="0" fontId="21" fillId="7" borderId="32" xfId="28" applyFont="1" applyFill="1" applyBorder="1"/>
    <xf numFmtId="0" fontId="21" fillId="8" borderId="32" xfId="28" applyFont="1" applyFill="1" applyBorder="1"/>
    <xf numFmtId="0" fontId="27" fillId="7" borderId="32" xfId="28" applyFont="1" applyFill="1" applyBorder="1"/>
    <xf numFmtId="0" fontId="55" fillId="0" borderId="0" xfId="33" applyFont="1" applyAlignment="1">
      <alignment horizontal="left"/>
    </xf>
    <xf numFmtId="0" fontId="27" fillId="0" borderId="0" xfId="29"/>
    <xf numFmtId="169" fontId="48" fillId="0" borderId="0" xfId="27" applyNumberFormat="1" applyFill="1"/>
    <xf numFmtId="0" fontId="48" fillId="0" borderId="0" xfId="27" applyFill="1"/>
    <xf numFmtId="169" fontId="48" fillId="0" borderId="2" xfId="27" applyNumberFormat="1" applyFill="1" applyBorder="1" applyAlignment="1">
      <alignment horizontal="left"/>
    </xf>
    <xf numFmtId="0" fontId="52" fillId="0" borderId="20" xfId="12" applyFont="1" applyBorder="1" applyAlignment="1">
      <alignment horizontal="center" vertical="center" wrapText="1"/>
    </xf>
    <xf numFmtId="0" fontId="52" fillId="0" borderId="19" xfId="12" applyFont="1" applyBorder="1" applyAlignment="1">
      <alignment horizontal="center" vertical="center" wrapText="1"/>
    </xf>
    <xf numFmtId="0" fontId="39" fillId="0" borderId="20" xfId="11" applyBorder="1" applyAlignment="1" applyProtection="1">
      <alignment vertical="center" wrapText="1"/>
    </xf>
    <xf numFmtId="0" fontId="39" fillId="0" borderId="23" xfId="11" applyBorder="1" applyAlignment="1" applyProtection="1">
      <alignment vertical="center" wrapText="1"/>
    </xf>
    <xf numFmtId="0" fontId="39" fillId="0" borderId="19" xfId="11" applyBorder="1" applyAlignment="1" applyProtection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52" fillId="0" borderId="18" xfId="12" applyFont="1" applyBorder="1" applyAlignment="1">
      <alignment horizontal="center" vertical="center" wrapText="1"/>
    </xf>
    <xf numFmtId="0" fontId="52" fillId="0" borderId="21" xfId="12" applyFont="1" applyBorder="1" applyAlignment="1">
      <alignment horizontal="center" vertical="center" wrapText="1"/>
    </xf>
  </cellXfs>
  <cellStyles count="43">
    <cellStyle name="60% - Accent2 2" xfId="30" xr:uid="{52DCAC21-A7DF-48DC-8BD6-92C79C380BFD}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2 4" xfId="31" xr:uid="{063EF746-1B47-4AB8-9FB4-1B0D4EDD6514}"/>
    <cellStyle name="Comma 2 5" xfId="41" xr:uid="{F7353E6C-19EB-49C1-8FCC-D9ED13A5EB94}"/>
    <cellStyle name="Comma 3" xfId="16" xr:uid="{C170A3C1-B68E-4AAE-92F6-CE979AB71698}"/>
    <cellStyle name="Comma 4" xfId="22" xr:uid="{DB9154F2-28B5-44A6-974B-C1F9E9C5B216}"/>
    <cellStyle name="Heading 2" xfId="19" builtinId="17"/>
    <cellStyle name="Heading 4" xfId="27" builtinId="19"/>
    <cellStyle name="Hyperlink 2" xfId="11" xr:uid="{00000000-0005-0000-0000-000003000000}"/>
    <cellStyle name="Input" xfId="20" builtinId="20"/>
    <cellStyle name="Neutral 2" xfId="32" xr:uid="{5D86356E-C878-49BF-A5FD-CB02DF9A0FAA}"/>
    <cellStyle name="Normal" xfId="0" builtinId="0"/>
    <cellStyle name="Normal 10" xfId="29" xr:uid="{67E85101-DCD6-470A-A7F7-77057BE0431E}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4 2" xfId="34" xr:uid="{598DC571-5639-4FFB-B98B-50400D821AA7}"/>
    <cellStyle name="Normal 4 3" xfId="33" xr:uid="{92495C86-08B9-477E-A645-B1B6A7FA5338}"/>
    <cellStyle name="Normal 5" xfId="21" xr:uid="{48F6F01B-E031-4092-96E3-BB2C0508DCA9}"/>
    <cellStyle name="Normal 6" xfId="24" xr:uid="{6A6574B2-62F5-40BC-8362-3AEC07F19B06}"/>
    <cellStyle name="Normal 7" xfId="28" xr:uid="{DBF45ED1-279D-45B0-936F-129E8CC7EEFA}"/>
    <cellStyle name="Normal 8" xfId="26" xr:uid="{B39FEACC-200F-4F79-9DF5-BE8F017EC6F1}"/>
    <cellStyle name="Normal 8 2" xfId="35" xr:uid="{6FA086BA-7BE5-40BB-8496-16AB85E44E5D}"/>
    <cellStyle name="Normal 8 3" xfId="42" xr:uid="{ACC57635-4635-4619-92DA-C2360452EFEA}"/>
    <cellStyle name="Normal 9 2" xfId="36" xr:uid="{E4AA1195-0C32-45D9-857C-AFF51DBAE040}"/>
    <cellStyle name="Normale_B2020" xfId="37" xr:uid="{C6191CD7-1803-440D-8A37-67B0BD5A9CB4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38" xr:uid="{3314422F-AA97-4D53-A8E9-2975DDDF8940}"/>
    <cellStyle name="Percent 3" xfId="8" xr:uid="{00000000-0005-0000-0000-000010000000}"/>
    <cellStyle name="Percent 4" xfId="23" xr:uid="{7E26E6EB-8324-43B8-A605-B399F50E7E49}"/>
    <cellStyle name="Percent 4 2" xfId="39" xr:uid="{7B17BE97-A705-4B30-9CCF-02FD25AC5012}"/>
    <cellStyle name="Percent 5" xfId="25" xr:uid="{ED4F8449-5DC3-4A88-B075-58560894CAF1}"/>
    <cellStyle name="Standard_Sce_D_Extraction" xfId="40" xr:uid="{7EF22BE9-C14F-41A4-BCBB-D6DDE98A49F6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7" Type="http://schemas.openxmlformats.org/officeDocument/2006/relationships/image" Target="../media/image29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6" Type="http://schemas.openxmlformats.org/officeDocument/2006/relationships/image" Target="../media/image30.emf"/><Relationship Id="rId5" Type="http://schemas.openxmlformats.org/officeDocument/2006/relationships/image" Target="../media/image31.emf"/><Relationship Id="rId4" Type="http://schemas.openxmlformats.org/officeDocument/2006/relationships/image" Target="../media/image32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39.emf"/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8.emf"/><Relationship Id="rId2" Type="http://schemas.openxmlformats.org/officeDocument/2006/relationships/image" Target="../media/image49.emf"/><Relationship Id="rId1" Type="http://schemas.openxmlformats.org/officeDocument/2006/relationships/image" Target="../media/image50.emf"/><Relationship Id="rId4" Type="http://schemas.openxmlformats.org/officeDocument/2006/relationships/image" Target="../media/image4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57.emf"/><Relationship Id="rId7" Type="http://schemas.openxmlformats.org/officeDocument/2006/relationships/image" Target="../media/image53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Relationship Id="rId6" Type="http://schemas.openxmlformats.org/officeDocument/2006/relationships/image" Target="../media/image54.emf"/><Relationship Id="rId5" Type="http://schemas.openxmlformats.org/officeDocument/2006/relationships/image" Target="../media/image55.emf"/><Relationship Id="rId10" Type="http://schemas.openxmlformats.org/officeDocument/2006/relationships/image" Target="../media/image60.emf"/><Relationship Id="rId4" Type="http://schemas.openxmlformats.org/officeDocument/2006/relationships/image" Target="../media/image56.emf"/><Relationship Id="rId9" Type="http://schemas.openxmlformats.org/officeDocument/2006/relationships/image" Target="../media/image51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3" Type="http://schemas.openxmlformats.org/officeDocument/2006/relationships/image" Target="../media/image66.emf"/><Relationship Id="rId7" Type="http://schemas.openxmlformats.org/officeDocument/2006/relationships/image" Target="../media/image62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6" Type="http://schemas.openxmlformats.org/officeDocument/2006/relationships/image" Target="../media/image63.emf"/><Relationship Id="rId5" Type="http://schemas.openxmlformats.org/officeDocument/2006/relationships/image" Target="../media/image64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4.emf"/><Relationship Id="rId9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0.emf"/><Relationship Id="rId3" Type="http://schemas.openxmlformats.org/officeDocument/2006/relationships/image" Target="../media/image85.emf"/><Relationship Id="rId7" Type="http://schemas.openxmlformats.org/officeDocument/2006/relationships/image" Target="../media/image81.emf"/><Relationship Id="rId2" Type="http://schemas.openxmlformats.org/officeDocument/2006/relationships/image" Target="../media/image86.emf"/><Relationship Id="rId1" Type="http://schemas.openxmlformats.org/officeDocument/2006/relationships/image" Target="../media/image87.emf"/><Relationship Id="rId6" Type="http://schemas.openxmlformats.org/officeDocument/2006/relationships/image" Target="../media/image82.emf"/><Relationship Id="rId5" Type="http://schemas.openxmlformats.org/officeDocument/2006/relationships/image" Target="../media/image83.emf"/><Relationship Id="rId10" Type="http://schemas.openxmlformats.org/officeDocument/2006/relationships/image" Target="../media/image88.emf"/><Relationship Id="rId4" Type="http://schemas.openxmlformats.org/officeDocument/2006/relationships/image" Target="../media/image84.emf"/><Relationship Id="rId9" Type="http://schemas.openxmlformats.org/officeDocument/2006/relationships/image" Target="../media/image7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3" Type="http://schemas.openxmlformats.org/officeDocument/2006/relationships/image" Target="../media/image94.emf"/><Relationship Id="rId7" Type="http://schemas.openxmlformats.org/officeDocument/2006/relationships/image" Target="../media/image90.emf"/><Relationship Id="rId2" Type="http://schemas.openxmlformats.org/officeDocument/2006/relationships/image" Target="../media/image95.emf"/><Relationship Id="rId1" Type="http://schemas.openxmlformats.org/officeDocument/2006/relationships/image" Target="../media/image96.emf"/><Relationship Id="rId6" Type="http://schemas.openxmlformats.org/officeDocument/2006/relationships/image" Target="../media/image91.emf"/><Relationship Id="rId5" Type="http://schemas.openxmlformats.org/officeDocument/2006/relationships/image" Target="../media/image92.emf"/><Relationship Id="rId4" Type="http://schemas.openxmlformats.org/officeDocument/2006/relationships/image" Target="../media/image93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103.emf"/><Relationship Id="rId7" Type="http://schemas.openxmlformats.org/officeDocument/2006/relationships/image" Target="../media/image99.emf"/><Relationship Id="rId2" Type="http://schemas.openxmlformats.org/officeDocument/2006/relationships/image" Target="../media/image104.emf"/><Relationship Id="rId1" Type="http://schemas.openxmlformats.org/officeDocument/2006/relationships/image" Target="../media/image105.emf"/><Relationship Id="rId6" Type="http://schemas.openxmlformats.org/officeDocument/2006/relationships/image" Target="../media/image100.emf"/><Relationship Id="rId5" Type="http://schemas.openxmlformats.org/officeDocument/2006/relationships/image" Target="../media/image101.emf"/><Relationship Id="rId10" Type="http://schemas.openxmlformats.org/officeDocument/2006/relationships/image" Target="../media/image106.emf"/><Relationship Id="rId4" Type="http://schemas.openxmlformats.org/officeDocument/2006/relationships/image" Target="../media/image102.emf"/><Relationship Id="rId9" Type="http://schemas.openxmlformats.org/officeDocument/2006/relationships/image" Target="../media/image9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1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1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1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1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1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1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1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1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2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2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2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2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3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3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3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3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3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3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3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3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3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3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4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4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4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4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4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4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4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4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5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5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5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5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5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5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5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5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5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5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6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6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6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6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6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6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6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6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6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6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7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7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7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7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7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7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7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7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8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8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8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8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8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8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8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8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8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8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21590</xdr:colOff>
      <xdr:row>4</xdr:row>
      <xdr:rowOff>2540</xdr:rowOff>
    </xdr:from>
    <xdr:ext cx="1960245" cy="376555"/>
    <xdr:sp macro="" textlink="">
      <xdr:nvSpPr>
        <xdr:cNvPr id="2" name="cmdSpecifySets" hidden="1">
          <a:extLst>
            <a:ext uri="{63B3BB69-23CF-44E3-9099-C40C66FF867C}">
              <a14:compatExt xmlns:a14="http://schemas.microsoft.com/office/drawing/2010/main" spid="_x0000_s257025"/>
            </a:ex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7727315" y="840740"/>
          <a:ext cx="1960245" cy="37655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D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D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D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D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D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D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D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49AB5DA-A399-4F48-82A4-0E5DB3EB90DB}">
    <text>IRE seems to have a problem with TOPxx parameters in the new import templates</text>
  </threadedComment>
  <threadedComment ref="E10" dT="2021-09-09T14:00:31.81" personId="{B1B3113A-9AEB-4223-A956-A0CFC873B37D}" id="{9B9E236E-1FD4-4E7D-86A1-A5F5C09A628D}">
    <text>IRE seems to have a problem with TOPxx parameters in the new import templates</text>
  </threadedComment>
  <threadedComment ref="E11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3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0.emf"/><Relationship Id="rId12" Type="http://schemas.openxmlformats.org/officeDocument/2006/relationships/control" Target="../activeX/activeX33.xml"/><Relationship Id="rId17" Type="http://schemas.openxmlformats.org/officeDocument/2006/relationships/image" Target="../media/image35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2.emf"/><Relationship Id="rId5" Type="http://schemas.openxmlformats.org/officeDocument/2006/relationships/image" Target="../media/image29.emf"/><Relationship Id="rId15" Type="http://schemas.openxmlformats.org/officeDocument/2006/relationships/image" Target="../media/image34.emf"/><Relationship Id="rId10" Type="http://schemas.openxmlformats.org/officeDocument/2006/relationships/control" Target="../activeX/activeX32.xml"/><Relationship Id="rId4" Type="http://schemas.openxmlformats.org/officeDocument/2006/relationships/control" Target="../activeX/activeX29.xml"/><Relationship Id="rId9" Type="http://schemas.openxmlformats.org/officeDocument/2006/relationships/image" Target="../media/image31.emf"/><Relationship Id="rId14" Type="http://schemas.openxmlformats.org/officeDocument/2006/relationships/control" Target="../activeX/activeX3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8.xml"/><Relationship Id="rId13" Type="http://schemas.openxmlformats.org/officeDocument/2006/relationships/image" Target="../media/image43.emf"/><Relationship Id="rId18" Type="http://schemas.openxmlformats.org/officeDocument/2006/relationships/control" Target="../activeX/activeX43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0.emf"/><Relationship Id="rId12" Type="http://schemas.openxmlformats.org/officeDocument/2006/relationships/control" Target="../activeX/activeX40.xml"/><Relationship Id="rId17" Type="http://schemas.openxmlformats.org/officeDocument/2006/relationships/image" Target="../media/image45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2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37.xml"/><Relationship Id="rId11" Type="http://schemas.openxmlformats.org/officeDocument/2006/relationships/image" Target="../media/image42.emf"/><Relationship Id="rId5" Type="http://schemas.openxmlformats.org/officeDocument/2006/relationships/image" Target="../media/image39.emf"/><Relationship Id="rId15" Type="http://schemas.openxmlformats.org/officeDocument/2006/relationships/image" Target="../media/image44.emf"/><Relationship Id="rId10" Type="http://schemas.openxmlformats.org/officeDocument/2006/relationships/control" Target="../activeX/activeX39.xml"/><Relationship Id="rId19" Type="http://schemas.openxmlformats.org/officeDocument/2006/relationships/image" Target="../media/image46.emf"/><Relationship Id="rId4" Type="http://schemas.openxmlformats.org/officeDocument/2006/relationships/control" Target="../activeX/activeX36.xml"/><Relationship Id="rId9" Type="http://schemas.openxmlformats.org/officeDocument/2006/relationships/image" Target="../media/image41.emf"/><Relationship Id="rId14" Type="http://schemas.openxmlformats.org/officeDocument/2006/relationships/control" Target="../activeX/activeX41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6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48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45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47.xml"/><Relationship Id="rId4" Type="http://schemas.openxmlformats.org/officeDocument/2006/relationships/control" Target="../activeX/activeX44.xml"/><Relationship Id="rId9" Type="http://schemas.openxmlformats.org/officeDocument/2006/relationships/image" Target="../media/image49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0.xml"/><Relationship Id="rId13" Type="http://schemas.openxmlformats.org/officeDocument/2006/relationships/image" Target="../media/image55.emf"/><Relationship Id="rId18" Type="http://schemas.openxmlformats.org/officeDocument/2006/relationships/control" Target="../activeX/activeX55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59.emf"/><Relationship Id="rId7" Type="http://schemas.openxmlformats.org/officeDocument/2006/relationships/image" Target="../media/image52.emf"/><Relationship Id="rId12" Type="http://schemas.openxmlformats.org/officeDocument/2006/relationships/control" Target="../activeX/activeX52.xml"/><Relationship Id="rId1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4.xml"/><Relationship Id="rId20" Type="http://schemas.openxmlformats.org/officeDocument/2006/relationships/control" Target="../activeX/activeX56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49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5" Type="http://schemas.openxmlformats.org/officeDocument/2006/relationships/image" Target="../media/image56.emf"/><Relationship Id="rId23" Type="http://schemas.openxmlformats.org/officeDocument/2006/relationships/image" Target="../media/image60.emf"/><Relationship Id="rId10" Type="http://schemas.openxmlformats.org/officeDocument/2006/relationships/control" Target="../activeX/activeX51.xml"/><Relationship Id="rId19" Type="http://schemas.openxmlformats.org/officeDocument/2006/relationships/image" Target="../media/image58.emf"/><Relationship Id="rId4" Type="http://schemas.openxmlformats.org/officeDocument/2006/relationships/control" Target="../activeX/activeX48.xml"/><Relationship Id="rId9" Type="http://schemas.openxmlformats.org/officeDocument/2006/relationships/image" Target="../media/image53.emf"/><Relationship Id="rId14" Type="http://schemas.openxmlformats.org/officeDocument/2006/relationships/control" Target="../activeX/activeX53.xml"/><Relationship Id="rId22" Type="http://schemas.openxmlformats.org/officeDocument/2006/relationships/control" Target="../activeX/activeX57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13" Type="http://schemas.openxmlformats.org/officeDocument/2006/relationships/image" Target="../media/image65.emf"/><Relationship Id="rId18" Type="http://schemas.openxmlformats.org/officeDocument/2006/relationships/control" Target="../activeX/activeX65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2.emf"/><Relationship Id="rId12" Type="http://schemas.openxmlformats.org/officeDocument/2006/relationships/control" Target="../activeX/activeX62.xml"/><Relationship Id="rId17" Type="http://schemas.openxmlformats.org/officeDocument/2006/relationships/image" Target="../media/image6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4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59.xml"/><Relationship Id="rId11" Type="http://schemas.openxmlformats.org/officeDocument/2006/relationships/image" Target="../media/image64.emf"/><Relationship Id="rId5" Type="http://schemas.openxmlformats.org/officeDocument/2006/relationships/image" Target="../media/image61.emf"/><Relationship Id="rId15" Type="http://schemas.openxmlformats.org/officeDocument/2006/relationships/image" Target="../media/image66.emf"/><Relationship Id="rId10" Type="http://schemas.openxmlformats.org/officeDocument/2006/relationships/control" Target="../activeX/activeX61.xml"/><Relationship Id="rId19" Type="http://schemas.openxmlformats.org/officeDocument/2006/relationships/image" Target="../media/image68.emf"/><Relationship Id="rId4" Type="http://schemas.openxmlformats.org/officeDocument/2006/relationships/control" Target="../activeX/activeX58.xml"/><Relationship Id="rId9" Type="http://schemas.openxmlformats.org/officeDocument/2006/relationships/image" Target="../media/image63.emf"/><Relationship Id="rId14" Type="http://schemas.openxmlformats.org/officeDocument/2006/relationships/control" Target="../activeX/activeX6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13" Type="http://schemas.openxmlformats.org/officeDocument/2006/relationships/control" Target="../activeX/activeX71.xml"/><Relationship Id="rId18" Type="http://schemas.openxmlformats.org/officeDocument/2006/relationships/image" Target="../media/image76.emf"/><Relationship Id="rId3" Type="http://schemas.openxmlformats.org/officeDocument/2006/relationships/control" Target="../activeX/activeX66.xml"/><Relationship Id="rId21" Type="http://schemas.openxmlformats.org/officeDocument/2006/relationships/control" Target="../activeX/activeX75.xml"/><Relationship Id="rId7" Type="http://schemas.openxmlformats.org/officeDocument/2006/relationships/control" Target="../activeX/activeX68.xml"/><Relationship Id="rId12" Type="http://schemas.openxmlformats.org/officeDocument/2006/relationships/image" Target="../media/image73.emf"/><Relationship Id="rId17" Type="http://schemas.openxmlformats.org/officeDocument/2006/relationships/control" Target="../activeX/activeX73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75.emf"/><Relationship Id="rId20" Type="http://schemas.openxmlformats.org/officeDocument/2006/relationships/image" Target="../media/image77.emf"/><Relationship Id="rId1" Type="http://schemas.openxmlformats.org/officeDocument/2006/relationships/drawing" Target="../drawings/drawing16.xml"/><Relationship Id="rId6" Type="http://schemas.openxmlformats.org/officeDocument/2006/relationships/image" Target="../media/image70.emf"/><Relationship Id="rId11" Type="http://schemas.openxmlformats.org/officeDocument/2006/relationships/control" Target="../activeX/activeX70.xml"/><Relationship Id="rId5" Type="http://schemas.openxmlformats.org/officeDocument/2006/relationships/control" Target="../activeX/activeX67.xml"/><Relationship Id="rId15" Type="http://schemas.openxmlformats.org/officeDocument/2006/relationships/control" Target="../activeX/activeX72.xml"/><Relationship Id="rId10" Type="http://schemas.openxmlformats.org/officeDocument/2006/relationships/image" Target="../media/image72.emf"/><Relationship Id="rId19" Type="http://schemas.openxmlformats.org/officeDocument/2006/relationships/control" Target="../activeX/activeX74.xml"/><Relationship Id="rId4" Type="http://schemas.openxmlformats.org/officeDocument/2006/relationships/image" Target="../media/image69.emf"/><Relationship Id="rId9" Type="http://schemas.openxmlformats.org/officeDocument/2006/relationships/control" Target="../activeX/activeX69.xml"/><Relationship Id="rId14" Type="http://schemas.openxmlformats.org/officeDocument/2006/relationships/image" Target="../media/image74.emf"/><Relationship Id="rId22" Type="http://schemas.openxmlformats.org/officeDocument/2006/relationships/image" Target="../media/image78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13" Type="http://schemas.openxmlformats.org/officeDocument/2006/relationships/control" Target="../activeX/activeX81.xml"/><Relationship Id="rId18" Type="http://schemas.openxmlformats.org/officeDocument/2006/relationships/image" Target="../media/image86.emf"/><Relationship Id="rId3" Type="http://schemas.openxmlformats.org/officeDocument/2006/relationships/control" Target="../activeX/activeX76.xml"/><Relationship Id="rId21" Type="http://schemas.openxmlformats.org/officeDocument/2006/relationships/control" Target="../activeX/activeX85.xml"/><Relationship Id="rId7" Type="http://schemas.openxmlformats.org/officeDocument/2006/relationships/control" Target="../activeX/activeX78.xml"/><Relationship Id="rId12" Type="http://schemas.openxmlformats.org/officeDocument/2006/relationships/image" Target="../media/image83.emf"/><Relationship Id="rId17" Type="http://schemas.openxmlformats.org/officeDocument/2006/relationships/control" Target="../activeX/activeX83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85.emf"/><Relationship Id="rId20" Type="http://schemas.openxmlformats.org/officeDocument/2006/relationships/image" Target="../media/image87.emf"/><Relationship Id="rId1" Type="http://schemas.openxmlformats.org/officeDocument/2006/relationships/drawing" Target="../drawings/drawing17.xml"/><Relationship Id="rId6" Type="http://schemas.openxmlformats.org/officeDocument/2006/relationships/image" Target="../media/image80.emf"/><Relationship Id="rId11" Type="http://schemas.openxmlformats.org/officeDocument/2006/relationships/control" Target="../activeX/activeX80.xml"/><Relationship Id="rId5" Type="http://schemas.openxmlformats.org/officeDocument/2006/relationships/control" Target="../activeX/activeX77.xml"/><Relationship Id="rId15" Type="http://schemas.openxmlformats.org/officeDocument/2006/relationships/control" Target="../activeX/activeX82.xml"/><Relationship Id="rId10" Type="http://schemas.openxmlformats.org/officeDocument/2006/relationships/image" Target="../media/image82.emf"/><Relationship Id="rId19" Type="http://schemas.openxmlformats.org/officeDocument/2006/relationships/control" Target="../activeX/activeX84.xml"/><Relationship Id="rId4" Type="http://schemas.openxmlformats.org/officeDocument/2006/relationships/image" Target="../media/image79.emf"/><Relationship Id="rId9" Type="http://schemas.openxmlformats.org/officeDocument/2006/relationships/control" Target="../activeX/activeX79.xml"/><Relationship Id="rId14" Type="http://schemas.openxmlformats.org/officeDocument/2006/relationships/image" Target="../media/image84.emf"/><Relationship Id="rId22" Type="http://schemas.openxmlformats.org/officeDocument/2006/relationships/image" Target="../media/image88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8.xml"/><Relationship Id="rId13" Type="http://schemas.openxmlformats.org/officeDocument/2006/relationships/image" Target="../media/image93.emf"/><Relationship Id="rId18" Type="http://schemas.openxmlformats.org/officeDocument/2006/relationships/control" Target="../activeX/activeX9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0.emf"/><Relationship Id="rId12" Type="http://schemas.openxmlformats.org/officeDocument/2006/relationships/control" Target="../activeX/activeX90.xml"/><Relationship Id="rId17" Type="http://schemas.openxmlformats.org/officeDocument/2006/relationships/image" Target="../media/image9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2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87.xml"/><Relationship Id="rId11" Type="http://schemas.openxmlformats.org/officeDocument/2006/relationships/image" Target="../media/image92.emf"/><Relationship Id="rId5" Type="http://schemas.openxmlformats.org/officeDocument/2006/relationships/image" Target="../media/image89.emf"/><Relationship Id="rId15" Type="http://schemas.openxmlformats.org/officeDocument/2006/relationships/image" Target="../media/image94.emf"/><Relationship Id="rId10" Type="http://schemas.openxmlformats.org/officeDocument/2006/relationships/control" Target="../activeX/activeX89.xml"/><Relationship Id="rId19" Type="http://schemas.openxmlformats.org/officeDocument/2006/relationships/image" Target="../media/image96.emf"/><Relationship Id="rId4" Type="http://schemas.openxmlformats.org/officeDocument/2006/relationships/control" Target="../activeX/activeX86.xml"/><Relationship Id="rId9" Type="http://schemas.openxmlformats.org/officeDocument/2006/relationships/image" Target="../media/image91.emf"/><Relationship Id="rId14" Type="http://schemas.openxmlformats.org/officeDocument/2006/relationships/control" Target="../activeX/activeX9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6.xml"/><Relationship Id="rId13" Type="http://schemas.openxmlformats.org/officeDocument/2006/relationships/image" Target="../media/image101.emf"/><Relationship Id="rId18" Type="http://schemas.openxmlformats.org/officeDocument/2006/relationships/control" Target="../activeX/activeX101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05.emf"/><Relationship Id="rId7" Type="http://schemas.openxmlformats.org/officeDocument/2006/relationships/image" Target="../media/image98.emf"/><Relationship Id="rId12" Type="http://schemas.openxmlformats.org/officeDocument/2006/relationships/control" Target="../activeX/activeX98.xml"/><Relationship Id="rId17" Type="http://schemas.openxmlformats.org/officeDocument/2006/relationships/image" Target="../media/image103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0.xml"/><Relationship Id="rId20" Type="http://schemas.openxmlformats.org/officeDocument/2006/relationships/control" Target="../activeX/activeX10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95.xml"/><Relationship Id="rId11" Type="http://schemas.openxmlformats.org/officeDocument/2006/relationships/image" Target="../media/image100.emf"/><Relationship Id="rId5" Type="http://schemas.openxmlformats.org/officeDocument/2006/relationships/image" Target="../media/image97.emf"/><Relationship Id="rId15" Type="http://schemas.openxmlformats.org/officeDocument/2006/relationships/image" Target="../media/image102.emf"/><Relationship Id="rId23" Type="http://schemas.openxmlformats.org/officeDocument/2006/relationships/image" Target="../media/image106.emf"/><Relationship Id="rId10" Type="http://schemas.openxmlformats.org/officeDocument/2006/relationships/control" Target="../activeX/activeX97.xml"/><Relationship Id="rId19" Type="http://schemas.openxmlformats.org/officeDocument/2006/relationships/image" Target="../media/image104.emf"/><Relationship Id="rId4" Type="http://schemas.openxmlformats.org/officeDocument/2006/relationships/control" Target="../activeX/activeX94.xml"/><Relationship Id="rId9" Type="http://schemas.openxmlformats.org/officeDocument/2006/relationships/image" Target="../media/image99.emf"/><Relationship Id="rId14" Type="http://schemas.openxmlformats.org/officeDocument/2006/relationships/control" Target="../activeX/activeX99.xml"/><Relationship Id="rId22" Type="http://schemas.openxmlformats.org/officeDocument/2006/relationships/control" Target="../activeX/activeX10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P55"/>
  <sheetViews>
    <sheetView workbookViewId="0">
      <selection activeCell="B6" sqref="B6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8" x14ac:dyDescent="0.2">
      <c r="A1" s="11"/>
      <c r="B1" s="18"/>
    </row>
    <row r="2" spans="1:8" ht="12.75" x14ac:dyDescent="0.2">
      <c r="A2"/>
    </row>
    <row r="4" spans="1:8" ht="18" customHeight="1" x14ac:dyDescent="0.2"/>
    <row r="6" spans="1:8" ht="15" x14ac:dyDescent="0.25">
      <c r="B6" s="187"/>
      <c r="C6" s="188"/>
      <c r="D6" s="188"/>
      <c r="E6" s="188"/>
      <c r="F6" s="188"/>
      <c r="G6" s="188"/>
      <c r="H6" s="188"/>
    </row>
    <row r="7" spans="1:8" ht="15" x14ac:dyDescent="0.25">
      <c r="B7" s="189" t="s">
        <v>294</v>
      </c>
      <c r="C7" s="189" t="s">
        <v>295</v>
      </c>
      <c r="D7" s="189" t="s">
        <v>296</v>
      </c>
      <c r="E7" s="189" t="s">
        <v>297</v>
      </c>
      <c r="F7" s="189" t="s">
        <v>298</v>
      </c>
      <c r="G7" s="189" t="s">
        <v>299</v>
      </c>
      <c r="H7" s="189" t="s">
        <v>300</v>
      </c>
    </row>
    <row r="8" spans="1:8" s="38" customFormat="1" ht="12" x14ac:dyDescent="0.2">
      <c r="A8" s="41"/>
      <c r="B8" s="38" t="str">
        <f>RES!Y15</f>
        <v>PEXPGM</v>
      </c>
      <c r="C8" s="38" t="str">
        <f>RES!Y13</f>
        <v>Export PGMs - Pt</v>
      </c>
      <c r="D8" s="174" t="s">
        <v>115</v>
      </c>
      <c r="E8" s="174" t="s">
        <v>301</v>
      </c>
      <c r="F8" s="174" t="s">
        <v>116</v>
      </c>
      <c r="G8" s="174" t="s">
        <v>306</v>
      </c>
    </row>
    <row r="9" spans="1:8" s="38" customFormat="1" ht="12" x14ac:dyDescent="0.2">
      <c r="A9" s="41"/>
      <c r="B9" s="38" t="str">
        <f>RES!Y20</f>
        <v>PEXPGMO</v>
      </c>
      <c r="C9" s="38" t="str">
        <f>RES!Y18</f>
        <v>Export PGMs - Others</v>
      </c>
      <c r="D9" s="174" t="s">
        <v>115</v>
      </c>
      <c r="E9" s="174" t="s">
        <v>301</v>
      </c>
      <c r="F9" s="174" t="s">
        <v>116</v>
      </c>
      <c r="G9" s="174" t="s">
        <v>306</v>
      </c>
    </row>
    <row r="10" spans="1:8" s="38" customFormat="1" ht="12" x14ac:dyDescent="0.2">
      <c r="A10" s="41"/>
      <c r="B10" s="38" t="s">
        <v>328</v>
      </c>
      <c r="C10" s="38" t="s">
        <v>329</v>
      </c>
      <c r="D10" s="174" t="s">
        <v>115</v>
      </c>
      <c r="E10" s="174" t="s">
        <v>301</v>
      </c>
      <c r="F10" s="174" t="s">
        <v>116</v>
      </c>
      <c r="G10" s="174" t="s">
        <v>306</v>
      </c>
    </row>
    <row r="11" spans="1:8" s="38" customFormat="1" ht="12" x14ac:dyDescent="0.2">
      <c r="A11" s="41"/>
      <c r="B11" s="38" t="s">
        <v>182</v>
      </c>
      <c r="C11" s="38" t="s">
        <v>184</v>
      </c>
      <c r="D11" s="174" t="s">
        <v>115</v>
      </c>
      <c r="E11" s="174" t="s">
        <v>301</v>
      </c>
      <c r="F11" s="174" t="s">
        <v>116</v>
      </c>
      <c r="G11" s="174" t="s">
        <v>306</v>
      </c>
    </row>
    <row r="12" spans="1:8" s="38" customFormat="1" ht="12" x14ac:dyDescent="0.2">
      <c r="A12" s="41"/>
      <c r="B12" s="38" t="str">
        <f>RES!Y25</f>
        <v>PEXOKG</v>
      </c>
      <c r="C12" s="38" t="str">
        <f>RES!Y23</f>
        <v>Exports of Green JetFuel</v>
      </c>
      <c r="D12" s="174" t="s">
        <v>115</v>
      </c>
      <c r="E12" s="174" t="s">
        <v>301</v>
      </c>
      <c r="F12" s="174" t="s">
        <v>116</v>
      </c>
      <c r="G12" s="174" t="s">
        <v>306</v>
      </c>
    </row>
    <row r="13" spans="1:8" s="38" customFormat="1" ht="12" x14ac:dyDescent="0.2">
      <c r="A13" s="41"/>
      <c r="B13" s="38" t="str">
        <f>RES!Y31</f>
        <v>PEXHETP</v>
      </c>
      <c r="C13" s="38" t="str">
        <f>RES!Y29</f>
        <v>H2 PEM Electrolyser Stack Exports (GW)</v>
      </c>
      <c r="D13" s="174" t="s">
        <v>115</v>
      </c>
      <c r="E13" s="174" t="s">
        <v>301</v>
      </c>
      <c r="F13" s="174" t="s">
        <v>116</v>
      </c>
      <c r="G13" s="174" t="s">
        <v>306</v>
      </c>
    </row>
    <row r="14" spans="1:8" s="38" customFormat="1" ht="12" x14ac:dyDescent="0.2">
      <c r="A14" s="41"/>
      <c r="B14" s="38" t="str">
        <f>RES!Y35</f>
        <v>PEXHFCP</v>
      </c>
      <c r="C14" s="38" t="str">
        <f>RES!Y33</f>
        <v>H2 PEM Fuel Cell Exports (GW)</v>
      </c>
      <c r="D14" s="174" t="s">
        <v>115</v>
      </c>
      <c r="E14" s="174" t="s">
        <v>301</v>
      </c>
      <c r="F14" s="174" t="s">
        <v>116</v>
      </c>
      <c r="G14" s="174" t="s">
        <v>306</v>
      </c>
    </row>
    <row r="15" spans="1:8" s="38" customFormat="1" ht="12" x14ac:dyDescent="0.2">
      <c r="A15" s="41"/>
      <c r="D15" s="25"/>
      <c r="E15" s="25"/>
    </row>
    <row r="16" spans="1:8" s="38" customFormat="1" ht="12" x14ac:dyDescent="0.2">
      <c r="A16" s="41"/>
      <c r="D16" s="25"/>
      <c r="E16" s="25"/>
    </row>
    <row r="17" spans="1:11" s="38" customFormat="1" ht="12" x14ac:dyDescent="0.2">
      <c r="A17" s="41"/>
      <c r="D17" s="25"/>
      <c r="E17" s="25"/>
    </row>
    <row r="18" spans="1:11" s="38" customFormat="1" ht="12" x14ac:dyDescent="0.2">
      <c r="A18" s="41"/>
      <c r="D18" s="25"/>
      <c r="E18" s="25"/>
    </row>
    <row r="19" spans="1:11" s="38" customFormat="1" ht="12.75" x14ac:dyDescent="0.2">
      <c r="A19" s="41"/>
      <c r="C19" s="17"/>
      <c r="D19" s="17"/>
      <c r="E19" s="17"/>
      <c r="G19" s="39"/>
      <c r="H19" s="39"/>
      <c r="I19" s="18"/>
      <c r="J19" s="18"/>
    </row>
    <row r="20" spans="1:11" s="38" customFormat="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s="38" customFormat="1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1:11" s="38" customFormat="1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1" s="38" customFormat="1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1" s="38" customForma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1" s="38" customFormat="1" ht="12" customHeight="1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1" s="38" customFormat="1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1" s="38" customFormat="1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s="38" customFormat="1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s="38" customForma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s="38" customFormat="1" ht="11.45" customHeight="1" x14ac:dyDescent="0.2">
      <c r="A30" s="42"/>
      <c r="B30" s="12"/>
      <c r="C30" s="12"/>
      <c r="D30" s="25"/>
      <c r="E30" s="25"/>
      <c r="F30" s="18"/>
      <c r="G30" s="17"/>
      <c r="H30" s="17"/>
      <c r="I30" s="17"/>
      <c r="J30" s="17"/>
    </row>
    <row r="31" spans="1:11" s="38" customFormat="1" x14ac:dyDescent="0.2">
      <c r="A31" s="42"/>
      <c r="B31" s="12"/>
      <c r="C31" s="12"/>
      <c r="D31" s="25"/>
      <c r="E31" s="25"/>
    </row>
    <row r="32" spans="1:11" s="38" customFormat="1" x14ac:dyDescent="0.2">
      <c r="A32" s="42"/>
      <c r="B32" s="12"/>
      <c r="C32" s="12"/>
      <c r="D32" s="25"/>
      <c r="E32" s="25"/>
      <c r="F32" s="18"/>
      <c r="G32" s="37"/>
      <c r="H32" s="37"/>
      <c r="I32" s="25"/>
      <c r="J32" s="25"/>
    </row>
    <row r="33" spans="1:16" s="38" customFormat="1" x14ac:dyDescent="0.2">
      <c r="A33" s="42"/>
      <c r="B33" s="12"/>
      <c r="C33" s="12"/>
      <c r="D33" s="25"/>
      <c r="E33" s="25"/>
      <c r="F33" s="37"/>
      <c r="G33" s="37"/>
      <c r="H33" s="37"/>
      <c r="I33" s="25"/>
      <c r="J33" s="25"/>
    </row>
    <row r="34" spans="1:16" ht="15" x14ac:dyDescent="0.25">
      <c r="A34" s="42"/>
      <c r="B34" s="179"/>
      <c r="C34" s="178"/>
      <c r="D34" s="178"/>
      <c r="E34" s="178"/>
      <c r="F34" s="178"/>
      <c r="G34" s="178"/>
      <c r="H34" s="178"/>
      <c r="I34" s="180"/>
      <c r="J34" s="181"/>
      <c r="K34" s="181"/>
      <c r="L34" s="181"/>
      <c r="M34" s="181"/>
      <c r="N34" s="181"/>
      <c r="O34" s="181"/>
      <c r="P34" s="181"/>
    </row>
    <row r="35" spans="1:16" x14ac:dyDescent="0.2">
      <c r="A35" s="42"/>
      <c r="D35" s="25"/>
      <c r="E35" s="25"/>
      <c r="F35" s="37"/>
      <c r="G35" s="37"/>
      <c r="H35" s="37"/>
      <c r="I35" s="25"/>
      <c r="J35" s="25"/>
      <c r="K35" s="38"/>
      <c r="L35" s="38"/>
      <c r="M35" s="38"/>
      <c r="N35" s="38"/>
      <c r="O35" s="38"/>
      <c r="P35" s="38"/>
    </row>
    <row r="36" spans="1:16" ht="15" x14ac:dyDescent="0.25">
      <c r="A36" s="42"/>
      <c r="B36" s="179"/>
      <c r="C36" s="178"/>
      <c r="D36" s="178"/>
      <c r="E36" s="178"/>
      <c r="F36" s="178"/>
      <c r="G36" s="178"/>
      <c r="H36" s="178"/>
      <c r="I36" s="180"/>
      <c r="J36" s="181"/>
      <c r="K36" s="181"/>
      <c r="L36" s="181"/>
      <c r="M36" s="181"/>
      <c r="N36" s="181"/>
      <c r="O36" s="181"/>
      <c r="P36" s="181"/>
    </row>
    <row r="37" spans="1:16" x14ac:dyDescent="0.2">
      <c r="A37" s="42"/>
      <c r="D37" s="25"/>
      <c r="E37" s="25"/>
      <c r="F37" s="37"/>
      <c r="G37" s="37"/>
      <c r="H37" s="37"/>
      <c r="I37" s="25"/>
      <c r="J37" s="25"/>
      <c r="K37" s="38"/>
      <c r="L37" s="38"/>
      <c r="M37" s="38"/>
      <c r="N37" s="38"/>
      <c r="O37" s="38"/>
      <c r="P37" s="38"/>
    </row>
    <row r="54" spans="2:16" ht="15" x14ac:dyDescent="0.25">
      <c r="B54" s="179"/>
      <c r="C54" s="178"/>
      <c r="D54" s="178"/>
      <c r="E54" s="178"/>
      <c r="F54" s="178"/>
      <c r="G54" s="178"/>
      <c r="H54" s="178"/>
      <c r="I54" s="180"/>
      <c r="J54" s="181"/>
      <c r="K54" s="181"/>
      <c r="L54" s="181"/>
      <c r="M54" s="181"/>
      <c r="N54" s="181"/>
      <c r="O54" s="181"/>
      <c r="P54" s="181"/>
    </row>
    <row r="55" spans="2:16" ht="13.5" thickBot="1" x14ac:dyDescent="0.25">
      <c r="B55" s="182" t="s">
        <v>45</v>
      </c>
      <c r="C55" s="182" t="s">
        <v>309</v>
      </c>
      <c r="D55" s="182" t="s">
        <v>310</v>
      </c>
      <c r="E55" s="182" t="s">
        <v>311</v>
      </c>
      <c r="F55" s="182" t="s">
        <v>312</v>
      </c>
      <c r="G55" s="182" t="s">
        <v>313</v>
      </c>
      <c r="H55" s="183" t="s">
        <v>314</v>
      </c>
      <c r="I55" s="184" t="s">
        <v>315</v>
      </c>
      <c r="J55" s="184" t="s">
        <v>316</v>
      </c>
      <c r="K55" s="184" t="s">
        <v>317</v>
      </c>
      <c r="L55" s="184" t="s">
        <v>318</v>
      </c>
      <c r="M55" s="184" t="s">
        <v>319</v>
      </c>
      <c r="N55" s="184" t="s">
        <v>320</v>
      </c>
      <c r="O55" s="184" t="s">
        <v>321</v>
      </c>
      <c r="P55" s="184" t="s">
        <v>322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V45"/>
  <sheetViews>
    <sheetView zoomScale="120" zoomScaleNormal="120" workbookViewId="0">
      <selection activeCell="A10" sqref="A10:XFD1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8" width="10.42578125" style="35" customWidth="1"/>
    <col min="9" max="10" width="9.140625" style="12"/>
    <col min="11" max="12" width="11.42578125" style="12" customWidth="1"/>
    <col min="13" max="16" width="10.85546875" style="12" customWidth="1"/>
    <col min="17" max="16384" width="9.140625" style="12"/>
  </cols>
  <sheetData>
    <row r="1" spans="1:22" ht="11.25" customHeight="1" x14ac:dyDescent="0.2">
      <c r="A1" s="11"/>
      <c r="B1" s="18"/>
    </row>
    <row r="2" spans="1:22" ht="11.25" customHeight="1" x14ac:dyDescent="0.2">
      <c r="A2"/>
    </row>
    <row r="3" spans="1:22" ht="34.5" customHeight="1" x14ac:dyDescent="0.2"/>
    <row r="4" spans="1:22" ht="21.75" customHeight="1" x14ac:dyDescent="0.2">
      <c r="E4" s="36"/>
      <c r="F4" s="36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16.5" customHeight="1" x14ac:dyDescent="0.2">
      <c r="G5" s="12"/>
      <c r="H5" s="12"/>
      <c r="V5" s="43"/>
    </row>
    <row r="6" spans="1:22" ht="17.25" customHeight="1" x14ac:dyDescent="0.2">
      <c r="E6" s="185" t="s">
        <v>323</v>
      </c>
      <c r="G6" s="12"/>
      <c r="H6" s="12"/>
    </row>
    <row r="7" spans="1:22" ht="21.75" customHeight="1" x14ac:dyDescent="0.2">
      <c r="B7" s="11" t="s">
        <v>294</v>
      </c>
      <c r="C7" s="11" t="s">
        <v>307</v>
      </c>
      <c r="D7" s="76" t="s">
        <v>80</v>
      </c>
      <c r="E7" s="12" t="s">
        <v>81</v>
      </c>
      <c r="F7" s="76" t="s">
        <v>308</v>
      </c>
      <c r="G7" s="12" t="s">
        <v>309</v>
      </c>
      <c r="H7" s="11">
        <v>0</v>
      </c>
      <c r="I7" s="177">
        <v>2017</v>
      </c>
      <c r="J7" s="177">
        <v>2018</v>
      </c>
      <c r="K7" s="177">
        <v>2019</v>
      </c>
      <c r="L7" s="177">
        <v>2020</v>
      </c>
      <c r="M7" s="177">
        <v>2025</v>
      </c>
      <c r="N7" s="177">
        <v>2029</v>
      </c>
      <c r="O7" s="177">
        <v>2030</v>
      </c>
      <c r="P7" s="177">
        <v>2035</v>
      </c>
      <c r="Q7" s="177">
        <v>2039</v>
      </c>
      <c r="R7" s="177">
        <v>2040</v>
      </c>
      <c r="S7" s="177">
        <v>2045</v>
      </c>
      <c r="T7" s="177">
        <v>2050</v>
      </c>
    </row>
    <row r="8" spans="1:22" ht="11.25" customHeight="1" x14ac:dyDescent="0.2">
      <c r="B8" s="12" t="str">
        <f>Processes_BASE!B8</f>
        <v>PEXPGM</v>
      </c>
      <c r="C8" s="12" t="str">
        <f>Processes_BASE!C8</f>
        <v>Export PGMs - Pt</v>
      </c>
      <c r="D8" s="12" t="str">
        <f>RES!Q2</f>
        <v>IPGM</v>
      </c>
      <c r="F8" s="12" t="s">
        <v>324</v>
      </c>
      <c r="G8" s="12" t="s">
        <v>325</v>
      </c>
      <c r="H8" s="12">
        <v>3</v>
      </c>
      <c r="I8" s="12">
        <f>'Exports summary'!L7</f>
        <v>125.30659928953824</v>
      </c>
      <c r="J8" s="12">
        <v>132.92896377787815</v>
      </c>
      <c r="K8" s="12">
        <v>143.56859209868344</v>
      </c>
      <c r="L8" s="12">
        <v>107.43885384834891</v>
      </c>
      <c r="M8" s="12">
        <f>MEDIAN(J8:K8)</f>
        <v>138.2487779382808</v>
      </c>
      <c r="O8" s="12">
        <f>Scenarios!AQ25</f>
        <v>140.62042040052222</v>
      </c>
      <c r="R8" s="12">
        <f>O8</f>
        <v>140.62042040052222</v>
      </c>
      <c r="T8" s="12">
        <f>R8</f>
        <v>140.62042040052222</v>
      </c>
    </row>
    <row r="9" spans="1:22" ht="11.25" customHeight="1" x14ac:dyDescent="0.2">
      <c r="B9" s="12" t="str">
        <f>Processes_BASE!B9</f>
        <v>PEXPGMO</v>
      </c>
      <c r="C9" s="12" t="str">
        <f>Processes_BASE!C9</f>
        <v>Export PGMs - Others</v>
      </c>
      <c r="D9" s="12" t="str">
        <f>RES!R2</f>
        <v>IPGMOP</v>
      </c>
      <c r="F9" s="12" t="s">
        <v>324</v>
      </c>
      <c r="G9" s="12" t="s">
        <v>325</v>
      </c>
      <c r="H9" s="12">
        <v>3</v>
      </c>
      <c r="I9" s="12">
        <f>'Exports summary'!L8</f>
        <v>103.69340071046176</v>
      </c>
      <c r="L9" s="12">
        <f>I9</f>
        <v>103.69340071046176</v>
      </c>
      <c r="M9" s="12">
        <f>'Exports summary'!M8</f>
        <v>103.69340071046176</v>
      </c>
      <c r="O9" s="12">
        <f>'Exports summary'!N8</f>
        <v>103.69340071046176</v>
      </c>
      <c r="T9" s="12">
        <f>'Exports summary'!R8</f>
        <v>103.69340071046176</v>
      </c>
    </row>
    <row r="10" spans="1:22" ht="11.25" customHeight="1" x14ac:dyDescent="0.2">
      <c r="B10" s="12" t="str">
        <f>Processes_BASE!B10</f>
        <v>PEXNH3G</v>
      </c>
      <c r="C10" s="12" t="str">
        <f>Processes_BASE!C10</f>
        <v>Green Ammonia to Export Market</v>
      </c>
      <c r="D10" s="12" t="str">
        <f>Commodities_BASE!B11</f>
        <v>NH3G</v>
      </c>
      <c r="F10" s="12" t="s">
        <v>324</v>
      </c>
      <c r="G10" s="12" t="s">
        <v>325</v>
      </c>
      <c r="H10" s="12">
        <v>3</v>
      </c>
      <c r="O10" s="12">
        <f>'Exports summary'!N16</f>
        <v>2.7578253706754534</v>
      </c>
      <c r="P10" s="12" t="str">
        <f>'Exports summary'!O16</f>
        <v/>
      </c>
      <c r="Q10" s="12" t="str">
        <f>'Exports summary'!P16</f>
        <v/>
      </c>
      <c r="R10" s="12" t="str">
        <f>'Exports summary'!P16</f>
        <v/>
      </c>
      <c r="S10" s="12" t="str">
        <f>'Exports summary'!Q16</f>
        <v/>
      </c>
      <c r="T10" s="12">
        <f>O10</f>
        <v>2.7578253706754534</v>
      </c>
    </row>
    <row r="11" spans="1:22" ht="11.25" customHeight="1" x14ac:dyDescent="0.2">
      <c r="B11" s="12" t="str">
        <f>Processes_BASE!B11</f>
        <v>PEXGDRI</v>
      </c>
      <c r="C11" s="12" t="str">
        <f>Processes_BASE!C11</f>
        <v>Exports of Green Iron</v>
      </c>
      <c r="D11" s="12" t="str">
        <f>Commodities_BASE!B12</f>
        <v>IISHDRI</v>
      </c>
      <c r="F11" s="12" t="s">
        <v>324</v>
      </c>
      <c r="G11" s="12" t="s">
        <v>325</v>
      </c>
      <c r="H11" s="12">
        <v>3</v>
      </c>
      <c r="M11" s="12" t="str">
        <f>'Exports summary'!M11</f>
        <v/>
      </c>
      <c r="N11" s="12">
        <v>0</v>
      </c>
      <c r="O11" s="12">
        <f>'Exports summary'!N11</f>
        <v>1</v>
      </c>
      <c r="P11" s="12" t="str">
        <f>'Exports summary'!O11</f>
        <v/>
      </c>
      <c r="Q11" s="12" t="str">
        <f>'Exports summary'!P11</f>
        <v/>
      </c>
      <c r="R11" s="12" t="str">
        <f>'Exports summary'!P11</f>
        <v/>
      </c>
      <c r="S11" s="12" t="str">
        <f>'Exports summary'!Q11</f>
        <v/>
      </c>
      <c r="T11" s="12">
        <f>O11</f>
        <v>1</v>
      </c>
    </row>
    <row r="12" spans="1:22" ht="11.25" customHeight="1" x14ac:dyDescent="0.2">
      <c r="B12" s="12" t="str">
        <f>Processes_BASE!B12</f>
        <v>PEXOKG</v>
      </c>
      <c r="C12" s="12" t="str">
        <f>Processes_BASE!C12</f>
        <v>Exports of Green JetFuel</v>
      </c>
      <c r="D12" s="12" t="str">
        <f>Commodities_BASE!B13</f>
        <v>OKG</v>
      </c>
      <c r="F12" s="12" t="s">
        <v>324</v>
      </c>
      <c r="G12" s="12" t="s">
        <v>325</v>
      </c>
      <c r="H12" s="12">
        <v>3</v>
      </c>
      <c r="I12" s="12">
        <v>0</v>
      </c>
    </row>
    <row r="13" spans="1:22" ht="11.25" customHeight="1" x14ac:dyDescent="0.2">
      <c r="G13" s="12"/>
      <c r="H13" s="12"/>
    </row>
    <row r="14" spans="1:22" ht="11.25" customHeight="1" x14ac:dyDescent="0.2">
      <c r="G14" s="12"/>
      <c r="H14" s="12"/>
    </row>
    <row r="15" spans="1:22" ht="11.25" customHeight="1" x14ac:dyDescent="0.2">
      <c r="G15" s="12"/>
      <c r="H15" s="12"/>
    </row>
    <row r="16" spans="1:22" ht="11.25" customHeight="1" x14ac:dyDescent="0.2">
      <c r="G16" s="12"/>
      <c r="H16" s="12"/>
    </row>
    <row r="17" spans="2:9" ht="11.25" customHeight="1" x14ac:dyDescent="0.2">
      <c r="B17" s="12" t="str">
        <f>Processes_BASE!B13</f>
        <v>PEXHETP</v>
      </c>
      <c r="C17" s="12" t="str">
        <f>Processes_BASE!C13</f>
        <v>H2 PEM Electrolyser Stack Exports (GW)</v>
      </c>
      <c r="D17" s="12" t="str">
        <f>Commodities_BASE!B14</f>
        <v>HETP_EX</v>
      </c>
      <c r="F17" s="12" t="s">
        <v>324</v>
      </c>
      <c r="G17" s="12" t="s">
        <v>325</v>
      </c>
      <c r="H17" s="12">
        <v>3</v>
      </c>
      <c r="I17" s="12">
        <v>0</v>
      </c>
    </row>
    <row r="18" spans="2:9" ht="11.25" customHeight="1" x14ac:dyDescent="0.2">
      <c r="B18" s="12" t="str">
        <f>Processes_BASE!B14</f>
        <v>PEXHFCP</v>
      </c>
      <c r="C18" s="12" t="str">
        <f>Processes_BASE!C14</f>
        <v>H2 PEM Fuel Cell Exports (GW)</v>
      </c>
      <c r="D18" s="12" t="str">
        <f>Commodities_BASE!B15</f>
        <v>HFCP_EX</v>
      </c>
      <c r="F18" s="12" t="s">
        <v>324</v>
      </c>
      <c r="G18" s="12" t="s">
        <v>325</v>
      </c>
      <c r="H18" s="12">
        <v>3</v>
      </c>
      <c r="I18" s="12">
        <v>0</v>
      </c>
    </row>
    <row r="19" spans="2:9" ht="11.25" customHeight="1" x14ac:dyDescent="0.2">
      <c r="G19" s="12"/>
      <c r="H19" s="12"/>
    </row>
    <row r="20" spans="2:9" ht="11.25" customHeight="1" x14ac:dyDescent="0.2">
      <c r="G20" s="12"/>
      <c r="H20" s="12"/>
    </row>
    <row r="25" spans="2:9" ht="11.25" customHeight="1" x14ac:dyDescent="0.2">
      <c r="B25" s="169" t="s">
        <v>289</v>
      </c>
      <c r="C25" s="169"/>
      <c r="D25" s="169">
        <v>2020</v>
      </c>
      <c r="E25" s="169">
        <v>2030</v>
      </c>
      <c r="F25" s="170">
        <v>2040</v>
      </c>
      <c r="G25" s="169">
        <v>2050</v>
      </c>
    </row>
    <row r="26" spans="2:9" ht="11.25" customHeight="1" x14ac:dyDescent="0.2">
      <c r="B26" s="169" t="str">
        <f>C8</f>
        <v>Export PGMs - Pt</v>
      </c>
      <c r="C26" s="169" t="s">
        <v>276</v>
      </c>
      <c r="D26" s="171">
        <f>L8</f>
        <v>107.43885384834891</v>
      </c>
      <c r="E26" s="172">
        <f>O8</f>
        <v>140.62042040052222</v>
      </c>
      <c r="F26" s="173">
        <f>R8</f>
        <v>140.62042040052222</v>
      </c>
      <c r="G26" s="171">
        <f>T8</f>
        <v>140.62042040052222</v>
      </c>
    </row>
    <row r="27" spans="2:9" ht="11.25" customHeight="1" x14ac:dyDescent="0.2">
      <c r="B27" s="169" t="str">
        <f>C9</f>
        <v>Export PGMs - Others</v>
      </c>
      <c r="C27" s="169" t="s">
        <v>276</v>
      </c>
      <c r="D27" s="171">
        <f>L9</f>
        <v>103.69340071046176</v>
      </c>
      <c r="E27" s="172">
        <f>O9</f>
        <v>103.69340071046176</v>
      </c>
      <c r="F27" s="173">
        <f>R9</f>
        <v>0</v>
      </c>
      <c r="G27" s="171">
        <f>T9</f>
        <v>103.69340071046176</v>
      </c>
    </row>
    <row r="28" spans="2:9" ht="11.25" customHeight="1" x14ac:dyDescent="0.2">
      <c r="B28" s="169" t="str">
        <f>C10</f>
        <v>Green Ammonia to Export Market</v>
      </c>
      <c r="C28" s="169" t="s">
        <v>115</v>
      </c>
      <c r="D28" s="171">
        <f>L10</f>
        <v>0</v>
      </c>
      <c r="E28" s="172">
        <f>O10</f>
        <v>2.7578253706754534</v>
      </c>
      <c r="F28" s="173" t="str">
        <f>R10</f>
        <v/>
      </c>
      <c r="G28" s="171">
        <f>T10</f>
        <v>2.7578253706754534</v>
      </c>
    </row>
    <row r="29" spans="2:9" ht="11.25" customHeight="1" x14ac:dyDescent="0.2">
      <c r="B29" s="169" t="str">
        <f>C11</f>
        <v>Exports of Green Iron</v>
      </c>
      <c r="C29" s="169" t="s">
        <v>199</v>
      </c>
      <c r="D29" s="171">
        <f>L11</f>
        <v>0</v>
      </c>
      <c r="E29" s="172">
        <f>O11</f>
        <v>1</v>
      </c>
      <c r="F29" s="173" t="str">
        <f>R11</f>
        <v/>
      </c>
      <c r="G29" s="171">
        <f>T11</f>
        <v>1</v>
      </c>
    </row>
    <row r="30" spans="2:9" ht="11.25" customHeight="1" x14ac:dyDescent="0.2">
      <c r="B30" s="169" t="str">
        <f>C12</f>
        <v>Exports of Green JetFuel</v>
      </c>
      <c r="C30" s="169" t="s">
        <v>115</v>
      </c>
      <c r="D30" s="171">
        <f>L12</f>
        <v>0</v>
      </c>
      <c r="E30" s="172">
        <f>O12</f>
        <v>0</v>
      </c>
      <c r="F30" s="173">
        <f>R12</f>
        <v>0</v>
      </c>
      <c r="G30" s="171">
        <f>T12</f>
        <v>0</v>
      </c>
    </row>
    <row r="31" spans="2:9" ht="11.25" customHeight="1" x14ac:dyDescent="0.2">
      <c r="B31" s="169" t="str">
        <f t="shared" ref="B31:B32" si="0">C17</f>
        <v>H2 PEM Electrolyser Stack Exports (GW)</v>
      </c>
      <c r="C31" s="169" t="s">
        <v>234</v>
      </c>
      <c r="D31" s="171">
        <f t="shared" ref="D31:D32" si="1">L17</f>
        <v>0</v>
      </c>
      <c r="E31" s="172">
        <f t="shared" ref="E31:E32" si="2">O17</f>
        <v>0</v>
      </c>
      <c r="F31" s="173">
        <f t="shared" ref="F31:F32" si="3">R17</f>
        <v>0</v>
      </c>
      <c r="G31" s="171">
        <f t="shared" ref="G31:G32" si="4">T17</f>
        <v>0</v>
      </c>
    </row>
    <row r="32" spans="2:9" ht="11.25" customHeight="1" x14ac:dyDescent="0.2">
      <c r="B32" s="169" t="str">
        <f t="shared" si="0"/>
        <v>H2 PEM Fuel Cell Exports (GW)</v>
      </c>
      <c r="C32" s="169" t="s">
        <v>234</v>
      </c>
      <c r="D32" s="171">
        <f t="shared" si="1"/>
        <v>0</v>
      </c>
      <c r="E32" s="172">
        <f t="shared" si="2"/>
        <v>0</v>
      </c>
      <c r="F32" s="173">
        <f t="shared" si="3"/>
        <v>0</v>
      </c>
      <c r="G32" s="171">
        <f t="shared" si="4"/>
        <v>0</v>
      </c>
    </row>
    <row r="33" spans="2:8" ht="11.25" customHeight="1" x14ac:dyDescent="0.2">
      <c r="F33" s="35"/>
      <c r="G33" s="12"/>
    </row>
    <row r="34" spans="2:8" ht="11.25" customHeight="1" x14ac:dyDescent="0.2">
      <c r="F34" s="35"/>
      <c r="G34" s="12"/>
    </row>
    <row r="35" spans="2:8" ht="11.25" customHeight="1" x14ac:dyDescent="0.2">
      <c r="F35" s="35"/>
      <c r="G35" s="12"/>
      <c r="H35" s="12"/>
    </row>
    <row r="36" spans="2:8" ht="11.25" customHeight="1" x14ac:dyDescent="0.2">
      <c r="B36" s="186"/>
      <c r="C36" s="186"/>
      <c r="D36" s="186"/>
      <c r="E36" s="186"/>
      <c r="F36" s="186"/>
      <c r="G36" s="186"/>
      <c r="H36" s="186"/>
    </row>
    <row r="39" spans="2:8" ht="11.25" customHeight="1" x14ac:dyDescent="0.2">
      <c r="C39" s="186"/>
      <c r="D39" s="186"/>
      <c r="E39" s="186"/>
      <c r="F39" s="186"/>
      <c r="G39" s="186"/>
      <c r="H39" s="186"/>
    </row>
    <row r="41" spans="2:8" ht="11.25" customHeight="1" x14ac:dyDescent="0.2">
      <c r="C41" s="186"/>
      <c r="D41" s="186"/>
      <c r="E41" s="186"/>
      <c r="F41" s="186"/>
      <c r="G41" s="186"/>
      <c r="H41" s="186"/>
    </row>
    <row r="43" spans="2:8" ht="11.25" customHeight="1" x14ac:dyDescent="0.2">
      <c r="C43" s="186"/>
      <c r="D43" s="186"/>
      <c r="E43" s="186"/>
      <c r="F43" s="186"/>
      <c r="G43" s="186"/>
      <c r="H43" s="186"/>
    </row>
    <row r="45" spans="2:8" ht="11.25" customHeight="1" x14ac:dyDescent="0.2">
      <c r="C45" s="186"/>
      <c r="D45" s="186"/>
      <c r="E45" s="186"/>
      <c r="F45" s="186"/>
      <c r="G45" s="186"/>
      <c r="H45" s="186"/>
    </row>
  </sheetData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0" sqref="I1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8">
        <f>Commodities_BASE!B1</f>
        <v>0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H3" s="73" t="s">
        <v>179</v>
      </c>
      <c r="I3" s="73" t="s">
        <v>179</v>
      </c>
      <c r="J3" s="73" t="s">
        <v>179</v>
      </c>
      <c r="K3" s="73" t="s">
        <v>179</v>
      </c>
      <c r="L3" s="73" t="s">
        <v>179</v>
      </c>
      <c r="M3" s="73"/>
      <c r="N3" s="73"/>
      <c r="O3" s="73"/>
      <c r="P3" s="73"/>
    </row>
    <row r="4" spans="1:16" ht="21.75" customHeight="1" x14ac:dyDescent="0.2">
      <c r="E4" s="36"/>
      <c r="F4" s="36"/>
      <c r="G4" s="36"/>
      <c r="H4" s="12" t="s">
        <v>180</v>
      </c>
      <c r="I4" s="12" t="s">
        <v>180</v>
      </c>
      <c r="J4" s="12" t="s">
        <v>180</v>
      </c>
      <c r="K4" s="12" t="s">
        <v>180</v>
      </c>
      <c r="L4" s="12" t="s">
        <v>180</v>
      </c>
    </row>
    <row r="5" spans="1:16" ht="16.5" customHeight="1" x14ac:dyDescent="0.2">
      <c r="I5" s="43"/>
      <c r="J5" s="43"/>
      <c r="K5" s="43"/>
      <c r="L5" s="43"/>
      <c r="M5" s="43"/>
      <c r="N5" s="43"/>
      <c r="O5" s="43"/>
      <c r="P5" s="43"/>
    </row>
    <row r="6" spans="1:16" ht="17.25" customHeight="1" x14ac:dyDescent="0.2"/>
    <row r="7" spans="1:16" ht="21.75" customHeight="1" x14ac:dyDescent="0.2">
      <c r="B7" s="11" t="s">
        <v>56</v>
      </c>
      <c r="C7" s="11" t="s">
        <v>57</v>
      </c>
      <c r="D7" s="15" t="s">
        <v>93</v>
      </c>
      <c r="E7" s="76" t="s">
        <v>80</v>
      </c>
      <c r="F7" s="76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40"/>
      <c r="B8" s="38"/>
      <c r="E8" s="78"/>
      <c r="F8" s="77"/>
    </row>
    <row r="9" spans="1:16" ht="11.25" customHeight="1" x14ac:dyDescent="0.2">
      <c r="B9" s="12" t="str">
        <f>Processes_BASE!B8</f>
        <v>PEXPGM</v>
      </c>
      <c r="C9" s="12" t="str">
        <f>Processes_BASE!C8</f>
        <v>Export PGMs - Pt</v>
      </c>
      <c r="D9" s="12" t="str">
        <f>Processes_BASE!D8</f>
        <v>PJ</v>
      </c>
      <c r="E9" s="12" t="str">
        <f>RES!Q2</f>
        <v>IPGM</v>
      </c>
      <c r="F9" s="12" t="str">
        <f>Commodities_BASE!B10</f>
        <v>IDUM</v>
      </c>
      <c r="H9" s="122">
        <v>0</v>
      </c>
      <c r="I9" s="122"/>
      <c r="J9" s="122"/>
      <c r="K9" s="122"/>
      <c r="L9" s="122"/>
      <c r="M9" s="122"/>
      <c r="N9" s="122"/>
      <c r="O9" s="122"/>
      <c r="P9" s="122"/>
    </row>
    <row r="10" spans="1:16" ht="11.25" customHeight="1" x14ac:dyDescent="0.2">
      <c r="B10" s="12" t="str">
        <f>Processes_BASE!B9</f>
        <v>PEXPGMO</v>
      </c>
      <c r="C10" s="12" t="str">
        <f>Processes_BASE!C9</f>
        <v>Export PGMs - Others</v>
      </c>
      <c r="D10" s="12" t="str">
        <f>Processes_BASE!D9</f>
        <v>PJ</v>
      </c>
      <c r="E10" s="12" t="str">
        <f>RES!R2</f>
        <v>IPGMOP</v>
      </c>
      <c r="F10" s="12" t="str">
        <f>F9</f>
        <v>IDUM</v>
      </c>
      <c r="H10" s="122">
        <v>0</v>
      </c>
      <c r="I10" s="122"/>
      <c r="J10" s="122"/>
      <c r="K10" s="122"/>
      <c r="L10" s="122"/>
      <c r="M10" s="122"/>
      <c r="N10" s="122"/>
      <c r="O10" s="122"/>
      <c r="P10" s="122"/>
    </row>
    <row r="11" spans="1:16" ht="11.25" customHeight="1" x14ac:dyDescent="0.2">
      <c r="B11" s="12" t="str">
        <f>Processes_BASE!B10</f>
        <v>PEXNH3G</v>
      </c>
      <c r="C11" s="12" t="str">
        <f>Processes_BASE!C10</f>
        <v>Green Ammonia to Export Market</v>
      </c>
      <c r="D11" s="12" t="str">
        <f>Processes_BASE!D10</f>
        <v>PJ</v>
      </c>
      <c r="E11" s="12" t="str">
        <f>Commodities_BASE!B11</f>
        <v>NH3G</v>
      </c>
      <c r="F11" s="12" t="str">
        <f t="shared" ref="F11:F12" si="0">F10</f>
        <v>IDUM</v>
      </c>
      <c r="H11" s="12">
        <v>0</v>
      </c>
      <c r="I11" s="122"/>
    </row>
    <row r="12" spans="1:16" ht="11.25" customHeight="1" x14ac:dyDescent="0.2">
      <c r="B12" s="12" t="str">
        <f>Processes_BASE!B11</f>
        <v>PEXGDRI</v>
      </c>
      <c r="C12" s="12" t="str">
        <f>Processes_BASE!C11</f>
        <v>Exports of Green Iron</v>
      </c>
      <c r="D12" s="12" t="str">
        <f>Processes_BASE!D11</f>
        <v>PJ</v>
      </c>
      <c r="E12" s="12" t="str">
        <f>Commodities_BASE!B12</f>
        <v>IISHDRI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2:R25"/>
  <sheetViews>
    <sheetView workbookViewId="0">
      <selection activeCell="K27" sqref="K27"/>
    </sheetView>
  </sheetViews>
  <sheetFormatPr defaultColWidth="8.85546875" defaultRowHeight="15" x14ac:dyDescent="0.25"/>
  <cols>
    <col min="1" max="1" width="17.42578125" style="92" customWidth="1"/>
    <col min="2" max="2" width="16.5703125" style="92" customWidth="1"/>
    <col min="3" max="3" width="8.85546875" style="92"/>
    <col min="4" max="4" width="11.5703125" style="92" customWidth="1"/>
    <col min="5" max="5" width="10.140625" style="92" bestFit="1" customWidth="1"/>
    <col min="6" max="6" width="11.42578125" style="92" customWidth="1"/>
    <col min="7" max="9" width="9.5703125" style="92" customWidth="1"/>
    <col min="10" max="11" width="9.5703125" style="92" bestFit="1" customWidth="1"/>
    <col min="12" max="12" width="9.28515625" style="128" bestFit="1" customWidth="1"/>
    <col min="13" max="13" width="11.140625" style="112" customWidth="1"/>
    <col min="14" max="16" width="11.140625" style="92" customWidth="1"/>
    <col min="17" max="18" width="9.5703125" style="92" bestFit="1" customWidth="1"/>
    <col min="19" max="16384" width="8.85546875" style="92"/>
  </cols>
  <sheetData>
    <row r="2" spans="1:18" x14ac:dyDescent="0.25">
      <c r="B2" s="125" t="s">
        <v>185</v>
      </c>
      <c r="D2" s="109"/>
      <c r="F2" s="109"/>
      <c r="H2" s="103"/>
      <c r="I2" s="103"/>
      <c r="J2" s="103"/>
      <c r="K2" s="103"/>
      <c r="L2" s="127"/>
      <c r="M2" s="110"/>
    </row>
    <row r="3" spans="1:18" x14ac:dyDescent="0.25">
      <c r="B3" s="133" t="s">
        <v>186</v>
      </c>
      <c r="C3" s="92" t="str">
        <f>INDEX(Scenarios!$C$4:$C$8,MATCH(B3,Scenarios!$B$4:$B$8,0))</f>
        <v>A high export scenario</v>
      </c>
      <c r="D3" s="109"/>
      <c r="F3" s="109"/>
      <c r="H3" s="103"/>
      <c r="I3" s="103"/>
      <c r="J3" s="103"/>
      <c r="K3" s="103"/>
      <c r="L3" s="127"/>
      <c r="M3" s="110"/>
    </row>
    <row r="4" spans="1:18" x14ac:dyDescent="0.25">
      <c r="A4" s="91" t="s">
        <v>167</v>
      </c>
      <c r="B4" s="109"/>
      <c r="D4" s="109"/>
      <c r="F4" s="109"/>
      <c r="H4" s="103"/>
      <c r="I4" s="103"/>
      <c r="J4" s="103"/>
      <c r="K4" s="103"/>
      <c r="L4" s="127"/>
      <c r="M4" s="111" t="s">
        <v>293</v>
      </c>
    </row>
    <row r="5" spans="1:18" x14ac:dyDescent="0.25">
      <c r="B5" s="91" t="s">
        <v>168</v>
      </c>
      <c r="M5" s="110"/>
    </row>
    <row r="6" spans="1:18" x14ac:dyDescent="0.25">
      <c r="D6" s="91" t="s">
        <v>178</v>
      </c>
      <c r="E6" s="91" t="s">
        <v>193</v>
      </c>
      <c r="F6" s="91" t="s">
        <v>177</v>
      </c>
      <c r="G6" s="91">
        <v>2012</v>
      </c>
      <c r="H6" s="91">
        <v>2013</v>
      </c>
      <c r="I6" s="91">
        <v>2014</v>
      </c>
      <c r="J6" s="91">
        <v>2015</v>
      </c>
      <c r="K6" s="91">
        <v>2016</v>
      </c>
      <c r="L6" s="126">
        <v>2017</v>
      </c>
      <c r="M6" s="111">
        <v>2025</v>
      </c>
      <c r="N6" s="91">
        <v>2030</v>
      </c>
      <c r="O6" s="91">
        <v>2035</v>
      </c>
      <c r="P6" s="91">
        <v>2040</v>
      </c>
      <c r="Q6" s="91">
        <v>2045</v>
      </c>
      <c r="R6" s="91">
        <v>2050</v>
      </c>
    </row>
    <row r="7" spans="1:18" x14ac:dyDescent="0.25">
      <c r="D7" s="125" t="s">
        <v>143</v>
      </c>
      <c r="E7" s="12" t="s">
        <v>145</v>
      </c>
      <c r="F7" s="109" t="s">
        <v>142</v>
      </c>
      <c r="G7" s="103">
        <f>'[1]PGM methodology'!G23</f>
        <v>124.69952392131813</v>
      </c>
      <c r="H7" s="103">
        <f>'[1]PGM methodology'!H23</f>
        <v>130.71131620168498</v>
      </c>
      <c r="I7" s="103">
        <f>'[1]PGM methodology'!I23</f>
        <v>84.02169487089688</v>
      </c>
      <c r="J7" s="103">
        <f>'[1]PGM methodology'!J23</f>
        <v>133.92546693812523</v>
      </c>
      <c r="K7" s="103">
        <f>'[1]PGM methodology'!K23</f>
        <v>127.71131620168498</v>
      </c>
      <c r="L7" s="127">
        <f>'[1]PGM methodology'!L23</f>
        <v>125.30659928953824</v>
      </c>
      <c r="M7" s="135">
        <f>IF(SUMIFS(Scenarios!D$16:D$25,Scenarios!$B$16:$B$25,$B$3,Scenarios!$C$16:$C$25,$D7)="","",SUMIFS(Scenarios!D$16:D$25,Scenarios!$B$16:$B$25,$B$3,Scenarios!$C$16:$C$25,$D7))</f>
        <v>125.30659928953824</v>
      </c>
      <c r="N7" s="135">
        <f>IF(SUMIFS(Scenarios!E$16:E$25,Scenarios!$B$16:$B$25,$B$3,Scenarios!$C$16:$C$25,$D7)="","",SUMIFS(Scenarios!E$16:E$25,Scenarios!$B$16:$B$25,$B$3,Scenarios!$C$16:$C$25,$D7))</f>
        <v>125.30659928953824</v>
      </c>
      <c r="O7" s="135">
        <f>IF(SUMIFS(Scenarios!F$16:F$25,Scenarios!$B$16:$B$25,$B$3,Scenarios!$C$16:$C$25,$D7)="","",SUMIFS(Scenarios!F$16:F$25,Scenarios!$B$16:$B$25,$B$3,Scenarios!$C$16:$C$25,$D7))</f>
        <v>125.30659928953824</v>
      </c>
      <c r="P7" s="135">
        <f>IF(SUMIFS(Scenarios!G$16:G$25,Scenarios!$B$16:$B$25,$B$3,Scenarios!$C$16:$C$25,$D7)="","",SUMIFS(Scenarios!G$16:G$25,Scenarios!$B$16:$B$25,$B$3,Scenarios!$C$16:$C$25,$D7))</f>
        <v>125.30659928953824</v>
      </c>
      <c r="Q7" s="135">
        <f>IF(SUMIFS(Scenarios!H$16:H$25,Scenarios!$B$16:$B$25,$B$3,Scenarios!$C$16:$C$25,$D7)="","",SUMIFS(Scenarios!H$16:H$25,Scenarios!$B$16:$B$25,$B$3,Scenarios!$C$16:$C$25,$D7))</f>
        <v>125.30659928953824</v>
      </c>
      <c r="R7" s="135">
        <f>IF(SUMIFS(Scenarios!I$16:I$25,Scenarios!$B$16:$B$25,$B$3,Scenarios!$C$16:$C$25,$D7)="","",SUMIFS(Scenarios!I$16:I$25,Scenarios!$B$16:$B$25,$B$3,Scenarios!$C$16:$C$25,$D7))</f>
        <v>125.30659928953824</v>
      </c>
    </row>
    <row r="8" spans="1:18" x14ac:dyDescent="0.25">
      <c r="D8" s="125" t="s">
        <v>140</v>
      </c>
      <c r="E8" s="12" t="s">
        <v>134</v>
      </c>
      <c r="F8" s="109" t="s">
        <v>142</v>
      </c>
      <c r="G8" s="103">
        <f>'[1]PGM methodology'!G24</f>
        <v>101.30047607868187</v>
      </c>
      <c r="H8" s="103">
        <f>'[1]PGM methodology'!H24</f>
        <v>105.28868379831502</v>
      </c>
      <c r="I8" s="103">
        <f>'[1]PGM methodology'!I24</f>
        <v>74.97830512910312</v>
      </c>
      <c r="J8" s="103">
        <f>'[1]PGM methodology'!J24</f>
        <v>110.07453306187479</v>
      </c>
      <c r="K8" s="103">
        <f>'[1]PGM methodology'!K24</f>
        <v>105.28868379831502</v>
      </c>
      <c r="L8" s="127">
        <f>'[1]PGM methodology'!L24</f>
        <v>103.69340071046176</v>
      </c>
      <c r="M8" s="135">
        <f>IF(SUMIFS(Scenarios!D$16:D$25,Scenarios!$B$16:$B$25,$B$3,Scenarios!$C$16:$C$25,$D8)="","",SUMIFS(Scenarios!D$16:D$25,Scenarios!$B$16:$B$25,$B$3,Scenarios!$C$16:$C$25,$D8))</f>
        <v>103.69340071046176</v>
      </c>
      <c r="N8" s="135">
        <f>IF(SUMIFS(Scenarios!E$16:E$25,Scenarios!$B$16:$B$25,$B$3,Scenarios!$C$16:$C$25,$D8)="","",SUMIFS(Scenarios!E$16:E$25,Scenarios!$B$16:$B$25,$B$3,Scenarios!$C$16:$C$25,$D8))</f>
        <v>103.69340071046176</v>
      </c>
      <c r="O8" s="135">
        <f>IF(SUMIFS(Scenarios!F$16:F$25,Scenarios!$B$16:$B$25,$B$3,Scenarios!$C$16:$C$25,$D8)="","",SUMIFS(Scenarios!F$16:F$25,Scenarios!$B$16:$B$25,$B$3,Scenarios!$C$16:$C$25,$D8))</f>
        <v>103.69340071046176</v>
      </c>
      <c r="P8" s="135">
        <f>IF(SUMIFS(Scenarios!G$16:G$25,Scenarios!$B$16:$B$25,$B$3,Scenarios!$C$16:$C$25,$D8)="","",SUMIFS(Scenarios!G$16:G$25,Scenarios!$B$16:$B$25,$B$3,Scenarios!$C$16:$C$25,$D8))</f>
        <v>103.69340071046176</v>
      </c>
      <c r="Q8" s="135">
        <f>IF(SUMIFS(Scenarios!H$16:H$25,Scenarios!$B$16:$B$25,$B$3,Scenarios!$C$16:$C$25,$D8)="","",SUMIFS(Scenarios!H$16:H$25,Scenarios!$B$16:$B$25,$B$3,Scenarios!$C$16:$C$25,$D8))</f>
        <v>103.69340071046176</v>
      </c>
      <c r="R8" s="135">
        <f>IF(SUMIFS(Scenarios!I$16:I$25,Scenarios!$B$16:$B$25,$B$3,Scenarios!$C$16:$C$25,$D8)="","",SUMIFS(Scenarios!I$16:I$25,Scenarios!$B$16:$B$25,$B$3,Scenarios!$C$16:$C$25,$D8))</f>
        <v>103.69340071046176</v>
      </c>
    </row>
    <row r="9" spans="1:18" x14ac:dyDescent="0.25">
      <c r="N9" s="112"/>
      <c r="O9" s="112"/>
      <c r="P9" s="112"/>
      <c r="Q9" s="112"/>
      <c r="R9" s="112"/>
    </row>
    <row r="10" spans="1:18" x14ac:dyDescent="0.25">
      <c r="B10" s="91" t="s">
        <v>170</v>
      </c>
      <c r="N10" s="112"/>
      <c r="O10" s="112"/>
      <c r="P10" s="112"/>
      <c r="Q10" s="112"/>
      <c r="R10" s="112"/>
    </row>
    <row r="11" spans="1:18" x14ac:dyDescent="0.25">
      <c r="D11" s="125" t="s">
        <v>171</v>
      </c>
      <c r="E11" s="12" t="s">
        <v>183</v>
      </c>
      <c r="F11" s="125" t="s">
        <v>174</v>
      </c>
      <c r="M11" s="135" t="str">
        <f>IF(SUMIFS(Scenarios!D$16:D$25,Scenarios!$B$16:$B$25,$B$3,Scenarios!$C$16:$C$25,$D11)=0,"",SUMIFS(Scenarios!D$16:D$25,Scenarios!$B$16:$B$25,$B$3,Scenarios!$C$16:$C$25,$D11))</f>
        <v/>
      </c>
      <c r="N11" s="135">
        <f>IF(SUMIFS(Scenarios!E$16:E$25,Scenarios!$B$16:$B$25,$B$3,Scenarios!$C$16:$C$25,$D11)=0,"",SUMIFS(Scenarios!E$16:E$25,Scenarios!$B$16:$B$25,$B$3,Scenarios!$C$16:$C$25,$D11))</f>
        <v>1</v>
      </c>
      <c r="O11" s="135" t="str">
        <f>IF(SUMIFS(Scenarios!F$16:F$25,Scenarios!$B$16:$B$25,$B$3,Scenarios!$C$16:$C$25,$D11)=0,"",SUMIFS(Scenarios!F$16:F$25,Scenarios!$B$16:$B$25,$B$3,Scenarios!$C$16:$C$25,$D11))</f>
        <v/>
      </c>
      <c r="P11" s="135" t="str">
        <f>IF(SUMIFS(Scenarios!G$16:G$25,Scenarios!$B$16:$B$25,$B$3,Scenarios!$C$16:$C$25,$D11)=0,"",SUMIFS(Scenarios!G$16:G$25,Scenarios!$B$16:$B$25,$B$3,Scenarios!$C$16:$C$25,$D11))</f>
        <v/>
      </c>
      <c r="Q11" s="135" t="str">
        <f>IF(SUMIFS(Scenarios!H$16:H$25,Scenarios!$B$16:$B$25,$B$3,Scenarios!$C$16:$C$25,$D11)=0,"",SUMIFS(Scenarios!H$16:H$25,Scenarios!$B$16:$B$25,$B$3,Scenarios!$C$16:$C$25,$D11))</f>
        <v/>
      </c>
      <c r="R11" s="135">
        <f>IF(SUMIFS(Scenarios!I$16:I$25,Scenarios!$B$16:$B$25,$B$3,Scenarios!$C$16:$C$25,$D11)=0,"",SUMIFS(Scenarios!I$16:I$25,Scenarios!$B$16:$B$25,$B$3,Scenarios!$C$16:$C$25,$D11))</f>
        <v>14</v>
      </c>
    </row>
    <row r="12" spans="1:18" x14ac:dyDescent="0.25">
      <c r="B12" s="91" t="s">
        <v>172</v>
      </c>
      <c r="N12" s="112"/>
      <c r="O12" s="112"/>
      <c r="P12" s="112"/>
      <c r="Q12" s="112"/>
      <c r="R12" s="112"/>
    </row>
    <row r="13" spans="1:18" x14ac:dyDescent="0.25">
      <c r="D13" s="125" t="s">
        <v>173</v>
      </c>
      <c r="F13" s="125" t="s">
        <v>174</v>
      </c>
      <c r="G13" s="125" t="s">
        <v>194</v>
      </c>
      <c r="M13" s="135" t="str">
        <f>IF(SUMIFS(Scenarios!D$16:D$25,Scenarios!$B$16:$B$25,$B$3,Scenarios!$C$16:$C$25,$D13)=0,"",SUMIFS(Scenarios!D$16:D$25,Scenarios!$B$16:$B$25,$B$3,Scenarios!$C$16:$C$25,$D13))</f>
        <v/>
      </c>
      <c r="N13" s="135" t="str">
        <f>IF(SUMIFS(Scenarios!E$16:E$25,Scenarios!$B$16:$B$25,$B$3,Scenarios!$C$16:$C$25,$D13)=0,"",SUMIFS(Scenarios!E$16:E$25,Scenarios!$B$16:$B$25,$B$3,Scenarios!$C$16:$C$25,$D13))</f>
        <v/>
      </c>
      <c r="O13" s="135" t="str">
        <f>IF(SUMIFS(Scenarios!F$16:F$25,Scenarios!$B$16:$B$25,$B$3,Scenarios!$C$16:$C$25,$D13)=0,"",SUMIFS(Scenarios!F$16:F$25,Scenarios!$B$16:$B$25,$B$3,Scenarios!$C$16:$C$25,$D13))</f>
        <v/>
      </c>
      <c r="P13" s="135" t="str">
        <f>IF(SUMIFS(Scenarios!G$16:G$25,Scenarios!$B$16:$B$25,$B$3,Scenarios!$C$16:$C$25,$D13)=0,"",SUMIFS(Scenarios!G$16:G$25,Scenarios!$B$16:$B$25,$B$3,Scenarios!$C$16:$C$25,$D13))</f>
        <v/>
      </c>
      <c r="Q13" s="135" t="str">
        <f>IF(SUMIFS(Scenarios!H$16:H$25,Scenarios!$B$16:$B$25,$B$3,Scenarios!$C$16:$C$25,$D13)=0,"",SUMIFS(Scenarios!H$16:H$25,Scenarios!$B$16:$B$25,$B$3,Scenarios!$C$16:$C$25,$D13))</f>
        <v/>
      </c>
      <c r="R13" s="135" t="str">
        <f>IF(SUMIFS(Scenarios!I$16:I$25,Scenarios!$B$16:$B$25,$B$3,Scenarios!$C$16:$C$25,$D13)=0,"",SUMIFS(Scenarios!I$16:I$25,Scenarios!$B$16:$B$25,$B$3,Scenarios!$C$16:$C$25,$D13))</f>
        <v/>
      </c>
    </row>
    <row r="14" spans="1:18" x14ac:dyDescent="0.25">
      <c r="N14" s="112"/>
      <c r="O14" s="112"/>
      <c r="P14" s="112"/>
      <c r="Q14" s="112"/>
      <c r="R14" s="112"/>
    </row>
    <row r="15" spans="1:18" x14ac:dyDescent="0.25">
      <c r="A15" s="91" t="s">
        <v>169</v>
      </c>
      <c r="N15" s="112"/>
      <c r="O15" s="112"/>
      <c r="P15" s="112"/>
      <c r="Q15" s="112"/>
      <c r="R15" s="112"/>
    </row>
    <row r="16" spans="1:18" x14ac:dyDescent="0.25">
      <c r="B16" s="91" t="s">
        <v>175</v>
      </c>
      <c r="D16" s="125" t="s">
        <v>176</v>
      </c>
      <c r="E16" s="12" t="s">
        <v>181</v>
      </c>
      <c r="F16" s="125" t="s">
        <v>115</v>
      </c>
      <c r="M16" s="135" t="str">
        <f>IF(SUMIFS(Scenarios!D$16:D$25,Scenarios!$B$16:$B$25,$B$3,Scenarios!$C$16:$C$25,$D16)=0,"",SUMIFS(Scenarios!D$16:D$25,Scenarios!$B$16:$B$25,$B$3,Scenarios!$C$16:$C$25,$D16))</f>
        <v/>
      </c>
      <c r="N16" s="135">
        <f>IF(SUMIFS(Scenarios!E$16:E$25,Scenarios!$B$16:$B$25,$B$3,Scenarios!$C$16:$C$25,$D16)=0,"",SUMIFS(Scenarios!E$16:E$25,Scenarios!$B$16:$B$25,$B$3,Scenarios!$C$16:$C$25,$D16))</f>
        <v>2.7578253706754534</v>
      </c>
      <c r="O16" s="135" t="str">
        <f>IF(SUMIFS(Scenarios!F$16:F$25,Scenarios!$B$16:$B$25,$B$3,Scenarios!$C$16:$C$25,$D16)=0,"",SUMIFS(Scenarios!F$16:F$25,Scenarios!$B$16:$B$25,$B$3,Scenarios!$C$16:$C$25,$D16))</f>
        <v/>
      </c>
      <c r="P16" s="135" t="str">
        <f>IF(SUMIFS(Scenarios!G$16:G$25,Scenarios!$B$16:$B$25,$B$3,Scenarios!$C$16:$C$25,$D16)=0,"",SUMIFS(Scenarios!G$16:G$25,Scenarios!$B$16:$B$25,$B$3,Scenarios!$C$16:$C$25,$D16))</f>
        <v/>
      </c>
      <c r="Q16" s="135" t="str">
        <f>IF(SUMIFS(Scenarios!H$16:H$25,Scenarios!$B$16:$B$25,$B$3,Scenarios!$C$16:$C$25,$D16)=0,"",SUMIFS(Scenarios!H$16:H$25,Scenarios!$B$16:$B$25,$B$3,Scenarios!$C$16:$C$25,$D16))</f>
        <v/>
      </c>
      <c r="R16" s="135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00"/>
      <c r="F24" s="100"/>
      <c r="G24" s="100"/>
      <c r="H24" s="100"/>
      <c r="I24" s="100"/>
      <c r="J24" s="100"/>
      <c r="K24" s="100"/>
    </row>
    <row r="25" spans="5:11" x14ac:dyDescent="0.25">
      <c r="E25" s="101"/>
      <c r="F25" s="101"/>
      <c r="G25" s="101"/>
      <c r="H25" s="101"/>
      <c r="I25" s="101"/>
      <c r="J25" s="101"/>
      <c r="K25" s="10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zoomScale="85" zoomScaleNormal="85" workbookViewId="0">
      <selection activeCell="M35" sqref="M35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158" t="s">
        <v>240</v>
      </c>
      <c r="R2" s="44"/>
      <c r="S2" s="44"/>
      <c r="T2" s="44"/>
      <c r="U2" s="44"/>
      <c r="V2" s="44"/>
      <c r="W2" s="44"/>
      <c r="AA2" s="68" t="s">
        <v>241</v>
      </c>
      <c r="AL2" s="68" t="s">
        <v>288</v>
      </c>
    </row>
    <row r="3" spans="2:42" ht="57.75" thickBot="1" x14ac:dyDescent="0.25">
      <c r="B3" s="1" t="s">
        <v>190</v>
      </c>
      <c r="C3" s="1" t="s">
        <v>15</v>
      </c>
      <c r="Q3" s="204" t="s">
        <v>234</v>
      </c>
      <c r="R3" s="151"/>
      <c r="S3" s="190" t="s">
        <v>235</v>
      </c>
      <c r="T3" s="191"/>
      <c r="U3" s="151"/>
      <c r="V3" s="190" t="s">
        <v>236</v>
      </c>
      <c r="W3" s="191"/>
      <c r="AC3" s="163"/>
      <c r="AL3" s="163" t="s">
        <v>269</v>
      </c>
      <c r="AM3" s="164">
        <v>2030</v>
      </c>
      <c r="AN3" s="164">
        <v>2040</v>
      </c>
      <c r="AO3" s="164">
        <v>2050</v>
      </c>
    </row>
    <row r="4" spans="2:42" ht="15" thickBot="1" x14ac:dyDescent="0.25">
      <c r="B4" s="130" t="s">
        <v>186</v>
      </c>
      <c r="C4" s="130" t="s">
        <v>187</v>
      </c>
      <c r="Q4" s="205"/>
      <c r="R4" s="152">
        <v>2030</v>
      </c>
      <c r="S4" s="152">
        <v>2040</v>
      </c>
      <c r="T4" s="152">
        <v>2050</v>
      </c>
      <c r="U4" s="152">
        <v>2030</v>
      </c>
      <c r="V4" s="152">
        <v>2040</v>
      </c>
      <c r="W4" s="152">
        <v>2050</v>
      </c>
      <c r="AL4" s="165" t="s">
        <v>237</v>
      </c>
      <c r="AM4" s="157">
        <v>3.6574278692173281</v>
      </c>
      <c r="AN4" s="157">
        <v>1.200558863434656</v>
      </c>
      <c r="AO4" s="157">
        <v>1.140558863434656</v>
      </c>
    </row>
    <row r="5" spans="2:42" ht="15" thickBot="1" x14ac:dyDescent="0.25">
      <c r="B5" s="130" t="s">
        <v>188</v>
      </c>
      <c r="C5" s="130" t="s">
        <v>189</v>
      </c>
      <c r="Q5" s="153" t="s">
        <v>237</v>
      </c>
      <c r="R5" s="154">
        <v>0.2</v>
      </c>
      <c r="S5" s="154">
        <v>0.4</v>
      </c>
      <c r="T5" s="154">
        <v>1</v>
      </c>
      <c r="U5" s="155">
        <v>8.8000000000000005E-3</v>
      </c>
      <c r="V5" s="155">
        <v>1.7600000000000001E-2</v>
      </c>
      <c r="W5" s="155">
        <v>4.4000000000000011E-2</v>
      </c>
      <c r="AL5" s="165" t="s">
        <v>238</v>
      </c>
      <c r="AM5" s="157">
        <v>3.8273294341222126</v>
      </c>
      <c r="AN5" s="157">
        <v>33.343204132926743</v>
      </c>
      <c r="AO5" s="157">
        <v>436.24918547847443</v>
      </c>
    </row>
    <row r="6" spans="2:42" ht="15" customHeight="1" thickBot="1" x14ac:dyDescent="0.25">
      <c r="B6" s="129"/>
      <c r="C6" s="129"/>
      <c r="Q6" s="156" t="s">
        <v>238</v>
      </c>
      <c r="R6" s="154">
        <v>0.2</v>
      </c>
      <c r="S6" s="157">
        <v>2.3572743999999997</v>
      </c>
      <c r="T6" s="157">
        <v>21.333332000000002</v>
      </c>
      <c r="U6" s="155">
        <v>2.5600000000000001E-2</v>
      </c>
      <c r="V6" s="157">
        <v>7.7933579200000009</v>
      </c>
      <c r="W6" s="157">
        <v>309.96310400000004</v>
      </c>
      <c r="AL6" s="165" t="s">
        <v>239</v>
      </c>
      <c r="AM6" s="157">
        <v>59.56614453213281</v>
      </c>
      <c r="AN6" s="157">
        <v>542.43391869624998</v>
      </c>
      <c r="AO6" s="157">
        <v>1373.0363876062499</v>
      </c>
    </row>
    <row r="7" spans="2:42" ht="15" customHeight="1" thickBot="1" x14ac:dyDescent="0.25">
      <c r="B7" s="129"/>
      <c r="C7" s="129"/>
      <c r="Q7" s="153" t="s">
        <v>239</v>
      </c>
      <c r="R7" s="157">
        <v>1.1786371999999998</v>
      </c>
      <c r="S7" s="157">
        <v>8.5333328000000019</v>
      </c>
      <c r="T7" s="157">
        <v>55.985267999999998</v>
      </c>
      <c r="U7" s="157">
        <v>3.8966789600000005</v>
      </c>
      <c r="V7" s="157">
        <v>123.98524159999999</v>
      </c>
      <c r="W7" s="157">
        <v>818.30256000000008</v>
      </c>
      <c r="AL7" s="195" t="s">
        <v>272</v>
      </c>
      <c r="AM7" s="196"/>
      <c r="AN7" s="196"/>
      <c r="AO7" s="197"/>
    </row>
    <row r="8" spans="2:42" ht="13.5" customHeight="1" thickBot="1" x14ac:dyDescent="0.25">
      <c r="B8" s="129"/>
      <c r="C8" s="129"/>
      <c r="Q8" s="192" t="s">
        <v>273</v>
      </c>
      <c r="R8" s="193"/>
      <c r="S8" s="193"/>
      <c r="T8" s="193"/>
      <c r="U8" s="193"/>
      <c r="V8" s="193"/>
      <c r="W8" s="194"/>
      <c r="AL8" s="198" t="s">
        <v>270</v>
      </c>
      <c r="AM8" s="199"/>
      <c r="AN8" s="199"/>
      <c r="AO8" s="200"/>
    </row>
    <row r="9" spans="2:42" ht="21.75" customHeight="1" thickBot="1" x14ac:dyDescent="0.25">
      <c r="AL9" s="201" t="s">
        <v>271</v>
      </c>
      <c r="AM9" s="202"/>
      <c r="AN9" s="202"/>
      <c r="AO9" s="203"/>
    </row>
    <row r="14" spans="2:42" x14ac:dyDescent="0.2">
      <c r="AA14" s="71" t="s">
        <v>242</v>
      </c>
      <c r="AB14" s="162"/>
      <c r="AC14" s="162"/>
      <c r="AD14" s="162">
        <v>2020</v>
      </c>
      <c r="AE14" s="162">
        <v>2030</v>
      </c>
      <c r="AF14" s="162">
        <v>2040</v>
      </c>
      <c r="AG14" s="162">
        <v>2050</v>
      </c>
    </row>
    <row r="15" spans="2:42" x14ac:dyDescent="0.2">
      <c r="B15" s="132" t="s">
        <v>190</v>
      </c>
      <c r="C15" s="132" t="s">
        <v>120</v>
      </c>
      <c r="D15" s="132">
        <v>2025</v>
      </c>
      <c r="E15" s="132">
        <v>2030</v>
      </c>
      <c r="F15" s="132">
        <v>2035</v>
      </c>
      <c r="G15" s="132">
        <v>2040</v>
      </c>
      <c r="H15" s="132">
        <v>2045</v>
      </c>
      <c r="I15" s="132">
        <v>2050</v>
      </c>
      <c r="AA15" s="159">
        <f>AE32/10^6</f>
        <v>0.23304279999999999</v>
      </c>
      <c r="AB15" t="s">
        <v>243</v>
      </c>
      <c r="AF15" s="160">
        <f>0.5*AA15</f>
        <v>0.1165214</v>
      </c>
      <c r="AG15" s="160">
        <f>AA15</f>
        <v>0.23304279999999999</v>
      </c>
      <c r="AL15" t="s">
        <v>274</v>
      </c>
      <c r="AN15" t="s">
        <v>275</v>
      </c>
    </row>
    <row r="16" spans="2:42" ht="15" x14ac:dyDescent="0.25">
      <c r="B16" s="130" t="s">
        <v>188</v>
      </c>
      <c r="C16" s="131" t="s">
        <v>143</v>
      </c>
      <c r="D16" s="134">
        <f>'Exports summary'!L7</f>
        <v>125.30659928953824</v>
      </c>
      <c r="E16" s="134">
        <f>D16</f>
        <v>125.30659928953824</v>
      </c>
      <c r="F16" s="134">
        <f t="shared" ref="F16:I16" si="0">E16</f>
        <v>125.30659928953824</v>
      </c>
      <c r="G16" s="134">
        <f t="shared" si="0"/>
        <v>125.30659928953824</v>
      </c>
      <c r="H16" s="134">
        <f t="shared" si="0"/>
        <v>125.30659928953824</v>
      </c>
      <c r="I16" s="134">
        <f t="shared" si="0"/>
        <v>125.30659928953824</v>
      </c>
      <c r="L16" s="68" t="s">
        <v>191</v>
      </c>
      <c r="AA16" s="106">
        <f>AG32/1000</f>
        <v>10.086092383999999</v>
      </c>
      <c r="AB16" t="s">
        <v>115</v>
      </c>
      <c r="AC16" s="167" t="s">
        <v>245</v>
      </c>
      <c r="AF16" s="136">
        <f>0.5*AA16</f>
        <v>5.0430461919999994</v>
      </c>
      <c r="AG16" s="7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30" t="s">
        <v>188</v>
      </c>
      <c r="C17" s="131" t="s">
        <v>140</v>
      </c>
      <c r="D17" s="134">
        <f>'Exports summary'!L8</f>
        <v>103.69340071046176</v>
      </c>
      <c r="E17" s="134">
        <f>D17</f>
        <v>103.69340071046176</v>
      </c>
      <c r="F17" s="134">
        <f t="shared" ref="F17:I17" si="1">E17</f>
        <v>103.69340071046176</v>
      </c>
      <c r="G17" s="134">
        <f t="shared" si="1"/>
        <v>103.69340071046176</v>
      </c>
      <c r="H17" s="134">
        <f t="shared" si="1"/>
        <v>103.69340071046176</v>
      </c>
      <c r="I17" s="134">
        <f t="shared" si="1"/>
        <v>103.69340071046176</v>
      </c>
      <c r="L17" s="68" t="s">
        <v>191</v>
      </c>
      <c r="AC17" s="68" t="s">
        <v>244</v>
      </c>
      <c r="AG17" s="136"/>
      <c r="AN17">
        <v>4467</v>
      </c>
      <c r="AO17">
        <v>4398</v>
      </c>
      <c r="AP17">
        <v>3199</v>
      </c>
    </row>
    <row r="18" spans="2:49" ht="15" x14ac:dyDescent="0.25">
      <c r="B18" s="130" t="s">
        <v>188</v>
      </c>
      <c r="C18" s="131" t="s">
        <v>171</v>
      </c>
      <c r="D18" s="129"/>
      <c r="E18" s="129"/>
      <c r="F18" s="129"/>
      <c r="G18" s="129"/>
      <c r="H18" s="129"/>
      <c r="I18" s="129"/>
    </row>
    <row r="19" spans="2:49" ht="15" x14ac:dyDescent="0.25">
      <c r="B19" s="130" t="s">
        <v>188</v>
      </c>
      <c r="C19" s="131" t="s">
        <v>173</v>
      </c>
      <c r="D19" s="129"/>
      <c r="E19" s="129"/>
      <c r="F19" s="129"/>
      <c r="G19" s="129"/>
      <c r="H19" s="129"/>
      <c r="I19" s="129"/>
      <c r="AA19" s="106" t="s">
        <v>246</v>
      </c>
      <c r="AC19" s="68" t="s">
        <v>245</v>
      </c>
      <c r="AE19">
        <v>0</v>
      </c>
      <c r="AF19" s="72">
        <f>AF15/10.54</f>
        <v>1.1055161290322581E-2</v>
      </c>
      <c r="AG19" s="72">
        <f>AG15/10.54</f>
        <v>2.2110322580645162E-2</v>
      </c>
      <c r="AN19" t="s">
        <v>276</v>
      </c>
    </row>
    <row r="20" spans="2:49" ht="15" x14ac:dyDescent="0.25">
      <c r="B20" s="130" t="s">
        <v>188</v>
      </c>
      <c r="C20" s="131" t="s">
        <v>176</v>
      </c>
      <c r="D20" s="129"/>
      <c r="E20" s="129"/>
      <c r="F20" s="129"/>
      <c r="G20" s="129"/>
      <c r="H20" s="129"/>
      <c r="I20" s="129"/>
      <c r="AA20" s="106"/>
      <c r="AC20" s="68" t="s">
        <v>244</v>
      </c>
      <c r="AN20">
        <v>2018</v>
      </c>
      <c r="AO20">
        <v>2019</v>
      </c>
      <c r="AP20">
        <v>2020</v>
      </c>
    </row>
    <row r="21" spans="2:49" ht="15" x14ac:dyDescent="0.25">
      <c r="B21" s="130" t="s">
        <v>186</v>
      </c>
      <c r="C21" s="131" t="s">
        <v>143</v>
      </c>
      <c r="D21" s="134">
        <f>D16</f>
        <v>125.30659928953824</v>
      </c>
      <c r="E21" s="134">
        <f t="shared" ref="E21:I21" si="2">E16</f>
        <v>125.30659928953824</v>
      </c>
      <c r="F21" s="134">
        <f t="shared" si="2"/>
        <v>125.30659928953824</v>
      </c>
      <c r="G21" s="134">
        <f t="shared" si="2"/>
        <v>125.30659928953824</v>
      </c>
      <c r="H21" s="134">
        <f t="shared" si="2"/>
        <v>125.30659928953824</v>
      </c>
      <c r="I21" s="134">
        <f t="shared" si="2"/>
        <v>125.30659928953824</v>
      </c>
      <c r="L21" s="68" t="s">
        <v>192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30" t="s">
        <v>186</v>
      </c>
      <c r="C22" s="131" t="s">
        <v>140</v>
      </c>
      <c r="D22" s="134">
        <f>D17</f>
        <v>103.69340071046176</v>
      </c>
      <c r="E22" s="134">
        <f t="shared" ref="E22:I22" si="3">E17</f>
        <v>103.69340071046176</v>
      </c>
      <c r="F22" s="134">
        <f t="shared" si="3"/>
        <v>103.69340071046176</v>
      </c>
      <c r="G22" s="134">
        <f t="shared" si="3"/>
        <v>103.69340071046176</v>
      </c>
      <c r="H22" s="134">
        <f t="shared" si="3"/>
        <v>103.69340071046176</v>
      </c>
      <c r="I22" s="134">
        <f t="shared" si="3"/>
        <v>103.69340071046176</v>
      </c>
      <c r="L22" s="68" t="s">
        <v>192</v>
      </c>
      <c r="AA22" s="1" t="s">
        <v>247</v>
      </c>
      <c r="AJ22" s="68" t="s">
        <v>279</v>
      </c>
    </row>
    <row r="23" spans="2:49" ht="15" x14ac:dyDescent="0.25">
      <c r="B23" s="130" t="s">
        <v>186</v>
      </c>
      <c r="C23" s="131" t="s">
        <v>171</v>
      </c>
      <c r="D23" s="129"/>
      <c r="E23" s="129">
        <v>1</v>
      </c>
      <c r="F23" s="129"/>
      <c r="G23" s="129"/>
      <c r="H23" s="129"/>
      <c r="I23" s="129">
        <v>14</v>
      </c>
      <c r="J23" t="s">
        <v>195</v>
      </c>
      <c r="L23" s="68" t="s">
        <v>207</v>
      </c>
      <c r="AB23" t="s">
        <v>248</v>
      </c>
      <c r="AC23" t="s">
        <v>249</v>
      </c>
      <c r="AD23" t="s">
        <v>248</v>
      </c>
      <c r="AE23" t="s">
        <v>249</v>
      </c>
      <c r="AF23" t="s">
        <v>248</v>
      </c>
      <c r="AG23" t="s">
        <v>249</v>
      </c>
      <c r="AM23" t="s">
        <v>277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278</v>
      </c>
    </row>
    <row r="24" spans="2:49" ht="15" x14ac:dyDescent="0.25">
      <c r="B24" s="130" t="s">
        <v>186</v>
      </c>
      <c r="C24" s="131" t="s">
        <v>173</v>
      </c>
      <c r="D24" s="129"/>
      <c r="E24" s="129"/>
      <c r="F24" s="129"/>
      <c r="G24" s="129"/>
      <c r="H24" s="129"/>
      <c r="I24" s="129"/>
      <c r="AB24" t="s">
        <v>250</v>
      </c>
      <c r="AD24" t="s">
        <v>251</v>
      </c>
      <c r="AF24" t="s">
        <v>252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06">
        <v>140.45051883561732</v>
      </c>
      <c r="AR24" s="106">
        <v>137.99364982983465</v>
      </c>
      <c r="AS24" s="106">
        <v>91.72151578941255</v>
      </c>
      <c r="AU24">
        <f>AS24/AM24</f>
        <v>0.67051278059022568</v>
      </c>
    </row>
    <row r="25" spans="2:49" ht="15" x14ac:dyDescent="0.25">
      <c r="B25" s="130" t="s">
        <v>186</v>
      </c>
      <c r="C25" s="131" t="s">
        <v>176</v>
      </c>
      <c r="D25" s="129"/>
      <c r="E25" s="137">
        <f>W37</f>
        <v>2.7578253706754534</v>
      </c>
      <c r="F25" s="129"/>
      <c r="G25" s="129"/>
      <c r="H25" s="129"/>
      <c r="I25" s="129">
        <f>X42</f>
        <v>124.155</v>
      </c>
      <c r="J25" s="68" t="s">
        <v>115</v>
      </c>
      <c r="L25" s="68" t="s">
        <v>206</v>
      </c>
      <c r="AA25" t="s">
        <v>253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06">
        <v>140.62042040052222</v>
      </c>
      <c r="AR25" s="106">
        <v>170.13629509932673</v>
      </c>
      <c r="AS25" s="106">
        <v>526.83014240445232</v>
      </c>
      <c r="AU25">
        <f>AS25/AM25</f>
        <v>3.8512920402818862</v>
      </c>
      <c r="AW25" s="68"/>
    </row>
    <row r="26" spans="2:49" x14ac:dyDescent="0.2">
      <c r="I26">
        <f>I25*W34/W33</f>
        <v>6.6749999999999998</v>
      </c>
      <c r="J26">
        <f>I25/I26</f>
        <v>18.600000000000001</v>
      </c>
      <c r="K26" t="s">
        <v>290</v>
      </c>
      <c r="AA26" t="s">
        <v>254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06">
        <v>196.35923549853283</v>
      </c>
      <c r="AR26" s="106">
        <v>679.22700966264995</v>
      </c>
      <c r="AS26" s="106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255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256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68" t="s">
        <v>233</v>
      </c>
      <c r="Q29" s="68" t="s">
        <v>175</v>
      </c>
      <c r="W29">
        <v>2017</v>
      </c>
      <c r="AA29" t="s">
        <v>257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68" t="s">
        <v>198</v>
      </c>
      <c r="V30" s="68" t="s">
        <v>201</v>
      </c>
      <c r="W30">
        <v>12.14</v>
      </c>
      <c r="AA30" t="s">
        <v>258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68" t="s">
        <v>202</v>
      </c>
      <c r="V31" s="68" t="s">
        <v>201</v>
      </c>
      <c r="W31">
        <v>3</v>
      </c>
      <c r="AA31" t="s">
        <v>259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161" t="s">
        <v>260</v>
      </c>
      <c r="AB32" s="161">
        <v>200600</v>
      </c>
      <c r="AC32" s="161">
        <v>292400</v>
      </c>
      <c r="AD32" s="161">
        <v>159878.20000000001</v>
      </c>
      <c r="AE32" s="161">
        <v>233042.8</v>
      </c>
      <c r="AF32" s="161">
        <v>6919.5284959999999</v>
      </c>
      <c r="AG32" s="161">
        <v>10086.092384</v>
      </c>
    </row>
    <row r="33" spans="17:33" x14ac:dyDescent="0.2">
      <c r="Q33" s="68" t="s">
        <v>196</v>
      </c>
      <c r="V33" s="68" t="s">
        <v>115</v>
      </c>
      <c r="W33" s="70">
        <f>[2]EB_Exist!$F$5</f>
        <v>6.1380000000000008</v>
      </c>
      <c r="AA33" t="s">
        <v>261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68" t="s">
        <v>199</v>
      </c>
      <c r="W34">
        <f>[2]EB_Exist!$F$4</f>
        <v>0.33</v>
      </c>
      <c r="AA34" t="s">
        <v>262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68" t="s">
        <v>204</v>
      </c>
      <c r="V35" s="68" t="s">
        <v>115</v>
      </c>
      <c r="W35">
        <f>W36/W34*W33</f>
        <v>11.160000000000002</v>
      </c>
      <c r="AA35" t="s">
        <v>263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68" t="s">
        <v>199</v>
      </c>
      <c r="W36">
        <v>0.6</v>
      </c>
      <c r="AA36" t="s">
        <v>264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68" t="s">
        <v>203</v>
      </c>
      <c r="V37" s="68" t="s">
        <v>115</v>
      </c>
      <c r="W37" s="136">
        <f>W31/W30*W35</f>
        <v>2.7578253706754534</v>
      </c>
      <c r="AA37" t="s">
        <v>265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68" t="s">
        <v>205</v>
      </c>
      <c r="V38" s="68" t="s">
        <v>115</v>
      </c>
      <c r="W38" s="136">
        <f>W35-W37</f>
        <v>8.4021746293245485</v>
      </c>
      <c r="AA38" t="s">
        <v>266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68" t="s">
        <v>197</v>
      </c>
      <c r="V39" s="68" t="s">
        <v>199</v>
      </c>
      <c r="AA39" t="s">
        <v>267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268</v>
      </c>
      <c r="AB40">
        <v>0</v>
      </c>
      <c r="AC40">
        <v>214800</v>
      </c>
    </row>
    <row r="41" spans="17:33" x14ac:dyDescent="0.2">
      <c r="Q41" s="68" t="s">
        <v>200</v>
      </c>
      <c r="V41" s="68" t="s">
        <v>199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68" t="s">
        <v>115</v>
      </c>
      <c r="W42">
        <f>W33/W34*W41</f>
        <v>165.54000000000002</v>
      </c>
      <c r="X42">
        <f>W33/W34*X41</f>
        <v>124.155</v>
      </c>
      <c r="AA42" s="68" t="s">
        <v>280</v>
      </c>
      <c r="AE42" s="166">
        <f t="shared" ref="AE42" si="6">AE32/SUM(AE25:AE39)</f>
        <v>4.6157376605006142E-2</v>
      </c>
      <c r="AF42" s="166"/>
      <c r="AG42" s="166">
        <f>AG32/SUM(AG25:AG39)</f>
        <v>4.5196011737906945E-2</v>
      </c>
    </row>
    <row r="44" spans="17:33" x14ac:dyDescent="0.2">
      <c r="Q44" s="68"/>
      <c r="V44" s="68"/>
    </row>
    <row r="45" spans="17:33" x14ac:dyDescent="0.2">
      <c r="W45">
        <f>500/15</f>
        <v>33.333333333333336</v>
      </c>
    </row>
    <row r="46" spans="17:33" x14ac:dyDescent="0.2">
      <c r="Q46" t="s">
        <v>181</v>
      </c>
      <c r="R46" t="s">
        <v>281</v>
      </c>
    </row>
    <row r="47" spans="17:33" x14ac:dyDescent="0.2">
      <c r="Q47" t="s">
        <v>282</v>
      </c>
      <c r="V47">
        <f>500+13+170</f>
        <v>683</v>
      </c>
    </row>
    <row r="48" spans="17:33" x14ac:dyDescent="0.2">
      <c r="Q48" t="s">
        <v>283</v>
      </c>
      <c r="R48">
        <v>22.5</v>
      </c>
      <c r="S48" t="s">
        <v>284</v>
      </c>
    </row>
    <row r="49" spans="17:22" x14ac:dyDescent="0.2">
      <c r="Q49" t="s">
        <v>175</v>
      </c>
      <c r="R49">
        <v>3340</v>
      </c>
      <c r="S49" t="s">
        <v>285</v>
      </c>
    </row>
    <row r="50" spans="17:22" x14ac:dyDescent="0.2">
      <c r="Q50" t="s">
        <v>175</v>
      </c>
      <c r="R50">
        <f>R49*3.6</f>
        <v>12024</v>
      </c>
      <c r="S50" t="s">
        <v>115</v>
      </c>
      <c r="V50">
        <f>V51*R48</f>
        <v>768.375</v>
      </c>
    </row>
    <row r="51" spans="17:22" x14ac:dyDescent="0.2">
      <c r="Q51" t="s">
        <v>175</v>
      </c>
      <c r="R51">
        <f>R50/R48</f>
        <v>534.4</v>
      </c>
      <c r="S51" t="s">
        <v>286</v>
      </c>
      <c r="V51">
        <f>5%*V47</f>
        <v>34.15</v>
      </c>
    </row>
    <row r="53" spans="17:22" ht="15" x14ac:dyDescent="0.25">
      <c r="Q53" s="168" t="s">
        <v>287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topLeftCell="A4" workbookViewId="0">
      <selection activeCell="M36" sqref="M36"/>
    </sheetView>
  </sheetViews>
  <sheetFormatPr defaultColWidth="8.85546875" defaultRowHeight="15" x14ac:dyDescent="0.25"/>
  <cols>
    <col min="1" max="1" width="8.85546875" style="92"/>
    <col min="2" max="2" width="13.140625" style="92" customWidth="1"/>
    <col min="3" max="3" width="8.85546875" style="92"/>
    <col min="4" max="4" width="14.7109375" style="92" customWidth="1"/>
    <col min="5" max="5" width="13" style="92" customWidth="1"/>
    <col min="6" max="7" width="8.85546875" style="92"/>
    <col min="8" max="8" width="12.140625" style="92" customWidth="1"/>
    <col min="9" max="9" width="14.140625" style="92" customWidth="1"/>
    <col min="10" max="22" width="8.85546875" style="92"/>
    <col min="23" max="23" width="19.7109375" style="92" customWidth="1"/>
    <col min="24" max="16384" width="8.85546875" style="92"/>
  </cols>
  <sheetData>
    <row r="2" spans="2:26" x14ac:dyDescent="0.25">
      <c r="Z2"/>
    </row>
    <row r="3" spans="2:26" x14ac:dyDescent="0.25">
      <c r="B3" s="123" t="s">
        <v>166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Z3"/>
    </row>
    <row r="4" spans="2:26" x14ac:dyDescent="0.25">
      <c r="B4" s="96"/>
      <c r="D4"/>
      <c r="E4"/>
      <c r="F4"/>
      <c r="G4"/>
      <c r="H4"/>
      <c r="I4"/>
      <c r="J4"/>
      <c r="K4"/>
      <c r="L4"/>
      <c r="N4" s="95"/>
      <c r="Z4"/>
    </row>
    <row r="5" spans="2:26" x14ac:dyDescent="0.25">
      <c r="B5" s="96"/>
      <c r="D5"/>
      <c r="E5"/>
      <c r="F5"/>
      <c r="G5"/>
      <c r="H5"/>
      <c r="I5"/>
      <c r="J5"/>
      <c r="K5"/>
      <c r="L5"/>
      <c r="N5" s="95"/>
      <c r="Z5"/>
    </row>
    <row r="6" spans="2:26" ht="43.5" customHeight="1" x14ac:dyDescent="0.25">
      <c r="B6" s="96"/>
      <c r="D6"/>
      <c r="E6"/>
      <c r="F6"/>
      <c r="G6"/>
      <c r="H6"/>
      <c r="I6"/>
      <c r="J6"/>
      <c r="K6"/>
      <c r="L6"/>
      <c r="N6" s="95"/>
      <c r="Z6"/>
    </row>
    <row r="7" spans="2:26" x14ac:dyDescent="0.25">
      <c r="B7" s="96"/>
      <c r="D7"/>
      <c r="E7"/>
      <c r="F7"/>
      <c r="G7"/>
      <c r="H7"/>
      <c r="I7"/>
      <c r="J7"/>
      <c r="K7"/>
      <c r="L7"/>
      <c r="N7" s="95"/>
      <c r="Z7"/>
    </row>
    <row r="8" spans="2:26" x14ac:dyDescent="0.25">
      <c r="B8" s="96"/>
      <c r="D8"/>
      <c r="E8"/>
      <c r="F8"/>
      <c r="G8"/>
      <c r="H8"/>
      <c r="I8"/>
      <c r="J8"/>
      <c r="K8"/>
      <c r="L8"/>
      <c r="N8" s="95"/>
      <c r="Z8"/>
    </row>
    <row r="9" spans="2:26" x14ac:dyDescent="0.25">
      <c r="B9" s="96"/>
      <c r="D9"/>
      <c r="E9"/>
      <c r="F9"/>
      <c r="G9"/>
      <c r="H9"/>
      <c r="I9"/>
      <c r="J9"/>
      <c r="K9"/>
      <c r="L9"/>
      <c r="N9" s="95"/>
      <c r="Y9"/>
      <c r="Z9"/>
    </row>
    <row r="10" spans="2:26" x14ac:dyDescent="0.25">
      <c r="B10" s="96"/>
      <c r="D10"/>
      <c r="E10"/>
      <c r="F10"/>
      <c r="G10"/>
      <c r="H10"/>
      <c r="I10"/>
      <c r="J10"/>
      <c r="K10"/>
      <c r="L10"/>
      <c r="N10" s="95"/>
      <c r="Y10"/>
      <c r="Z10"/>
    </row>
    <row r="11" spans="2:26" x14ac:dyDescent="0.25">
      <c r="B11" s="96"/>
      <c r="D11"/>
      <c r="E11"/>
      <c r="F11"/>
      <c r="G11"/>
      <c r="H11"/>
      <c r="I11"/>
      <c r="J11"/>
      <c r="K11"/>
      <c r="L11"/>
      <c r="N11" s="95"/>
      <c r="Y11"/>
      <c r="Z11"/>
    </row>
    <row r="12" spans="2:26" x14ac:dyDescent="0.25">
      <c r="B12" s="96"/>
      <c r="D12"/>
      <c r="E12"/>
      <c r="F12"/>
      <c r="G12"/>
      <c r="H12"/>
      <c r="I12"/>
      <c r="J12"/>
      <c r="K12"/>
      <c r="L12"/>
      <c r="N12" s="95"/>
      <c r="Y12"/>
      <c r="Z12"/>
    </row>
    <row r="13" spans="2:26" x14ac:dyDescent="0.25">
      <c r="B13" s="96"/>
      <c r="D13"/>
      <c r="E13"/>
      <c r="F13"/>
      <c r="G13"/>
      <c r="H13"/>
      <c r="I13"/>
      <c r="J13"/>
      <c r="K13"/>
      <c r="L13"/>
      <c r="N13" s="95"/>
      <c r="R13"/>
      <c r="S13"/>
      <c r="T13"/>
      <c r="U13"/>
      <c r="V13"/>
      <c r="W13"/>
      <c r="X13"/>
      <c r="Y13"/>
      <c r="Z13"/>
    </row>
    <row r="14" spans="2:26" x14ac:dyDescent="0.25">
      <c r="B14" s="96"/>
      <c r="D14"/>
      <c r="E14"/>
      <c r="F14"/>
      <c r="G14"/>
      <c r="H14"/>
      <c r="I14"/>
      <c r="J14"/>
      <c r="K14"/>
      <c r="L14"/>
      <c r="N14" s="95"/>
      <c r="R14"/>
      <c r="S14"/>
      <c r="T14"/>
      <c r="U14"/>
      <c r="V14"/>
      <c r="W14"/>
      <c r="X14"/>
      <c r="Y14"/>
      <c r="Z14"/>
    </row>
    <row r="15" spans="2:26" x14ac:dyDescent="0.25">
      <c r="B15" s="96"/>
      <c r="D15"/>
      <c r="E15"/>
      <c r="F15"/>
      <c r="G15"/>
      <c r="H15"/>
      <c r="I15"/>
      <c r="J15"/>
      <c r="K15"/>
      <c r="L15"/>
      <c r="N15" s="95"/>
    </row>
    <row r="16" spans="2:26" x14ac:dyDescent="0.25">
      <c r="B16" s="96"/>
      <c r="D16"/>
      <c r="E16"/>
      <c r="F16"/>
      <c r="G16"/>
      <c r="H16"/>
      <c r="I16"/>
      <c r="J16"/>
      <c r="K16"/>
      <c r="L16"/>
      <c r="N16" s="95"/>
    </row>
    <row r="17" spans="2:14" x14ac:dyDescent="0.25">
      <c r="B17" s="96"/>
      <c r="D17"/>
      <c r="E17"/>
      <c r="F17"/>
      <c r="G17"/>
      <c r="H17"/>
      <c r="I17"/>
      <c r="J17"/>
      <c r="K17"/>
      <c r="L17"/>
      <c r="N17" s="95"/>
    </row>
    <row r="18" spans="2:14" x14ac:dyDescent="0.25">
      <c r="B18" s="96"/>
      <c r="D18"/>
      <c r="E18"/>
      <c r="F18">
        <v>2012</v>
      </c>
      <c r="G18">
        <v>2013</v>
      </c>
      <c r="H18">
        <v>2014</v>
      </c>
      <c r="I18">
        <v>2015</v>
      </c>
      <c r="J18">
        <v>2016</v>
      </c>
      <c r="K18">
        <v>2017</v>
      </c>
      <c r="L18"/>
      <c r="N18" s="95"/>
    </row>
    <row r="19" spans="2:14" x14ac:dyDescent="0.25">
      <c r="B19" s="96"/>
      <c r="D19"/>
      <c r="E19" s="68" t="s">
        <v>146</v>
      </c>
      <c r="F19">
        <v>254</v>
      </c>
      <c r="G19">
        <v>264</v>
      </c>
      <c r="H19">
        <v>188</v>
      </c>
      <c r="I19">
        <v>276</v>
      </c>
      <c r="J19">
        <v>264</v>
      </c>
      <c r="K19">
        <v>260</v>
      </c>
      <c r="L19"/>
      <c r="N19" s="95"/>
    </row>
    <row r="20" spans="2:14" x14ac:dyDescent="0.25">
      <c r="B20" s="96"/>
      <c r="D20"/>
      <c r="E20"/>
      <c r="F20"/>
      <c r="G20"/>
      <c r="H20"/>
      <c r="I20"/>
      <c r="J20"/>
      <c r="K20"/>
      <c r="L20"/>
      <c r="N20" s="95"/>
    </row>
    <row r="21" spans="2:14" x14ac:dyDescent="0.25">
      <c r="B21" s="96"/>
      <c r="D21"/>
      <c r="E21" s="68" t="s">
        <v>149</v>
      </c>
      <c r="F21"/>
      <c r="G21">
        <v>28</v>
      </c>
      <c r="H21">
        <v>29</v>
      </c>
      <c r="I21">
        <v>32</v>
      </c>
      <c r="J21">
        <v>31</v>
      </c>
      <c r="K21">
        <v>31</v>
      </c>
      <c r="L21"/>
      <c r="N21" s="95"/>
    </row>
    <row r="22" spans="2:14" x14ac:dyDescent="0.25">
      <c r="B22" s="96"/>
      <c r="D22"/>
      <c r="E22" s="68" t="s">
        <v>150</v>
      </c>
      <c r="F22"/>
      <c r="G22">
        <v>239</v>
      </c>
      <c r="H22">
        <v>202</v>
      </c>
      <c r="I22">
        <v>254</v>
      </c>
      <c r="J22">
        <v>250</v>
      </c>
      <c r="K22">
        <v>251</v>
      </c>
      <c r="L22"/>
      <c r="N22" s="95"/>
    </row>
    <row r="23" spans="2:14" x14ac:dyDescent="0.25">
      <c r="B23" s="96"/>
      <c r="D23"/>
      <c r="E23"/>
      <c r="F23"/>
      <c r="G23"/>
      <c r="H23"/>
      <c r="I23"/>
      <c r="J23"/>
      <c r="K23"/>
      <c r="L23"/>
      <c r="N23" s="95"/>
    </row>
    <row r="24" spans="2:14" x14ac:dyDescent="0.25">
      <c r="B24" s="96"/>
      <c r="D24"/>
      <c r="E24" s="68" t="s">
        <v>151</v>
      </c>
      <c r="F24"/>
      <c r="G24" s="124">
        <f>G21/G19</f>
        <v>0.10606060606060606</v>
      </c>
      <c r="H24" s="124">
        <f>H21/H19</f>
        <v>0.15425531914893617</v>
      </c>
      <c r="I24" s="124">
        <f>I21/I19</f>
        <v>0.11594202898550725</v>
      </c>
      <c r="J24" s="124">
        <f>J21/J19</f>
        <v>0.11742424242424243</v>
      </c>
      <c r="K24" s="124">
        <f>K21/K19</f>
        <v>0.11923076923076924</v>
      </c>
      <c r="L24"/>
      <c r="N24" s="95"/>
    </row>
    <row r="25" spans="2:14" x14ac:dyDescent="0.25">
      <c r="B25" s="96"/>
      <c r="D25"/>
      <c r="L25"/>
      <c r="N25" s="95"/>
    </row>
    <row r="26" spans="2:14" x14ac:dyDescent="0.25">
      <c r="B26" s="96"/>
      <c r="N26" s="95"/>
    </row>
    <row r="27" spans="2:14" x14ac:dyDescent="0.25"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4"/>
  <sheetViews>
    <sheetView workbookViewId="0">
      <selection activeCell="E22" sqref="E22"/>
    </sheetView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153</v>
      </c>
      <c r="E1" s="1" t="s">
        <v>144</v>
      </c>
    </row>
    <row r="2" spans="3:5" ht="96" customHeight="1" x14ac:dyDescent="0.2">
      <c r="C2" s="105" t="s">
        <v>155</v>
      </c>
      <c r="D2" s="68" t="s">
        <v>154</v>
      </c>
      <c r="E2" s="104">
        <v>44442</v>
      </c>
    </row>
    <row r="4" spans="3:5" x14ac:dyDescent="0.2">
      <c r="C4" s="68" t="s">
        <v>292</v>
      </c>
      <c r="D4" s="68" t="s">
        <v>291</v>
      </c>
      <c r="E4" s="104">
        <v>45203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9" t="s">
        <v>121</v>
      </c>
      <c r="C3" s="69"/>
      <c r="D3" s="69"/>
      <c r="E3" s="68" t="s">
        <v>124</v>
      </c>
    </row>
    <row r="4" spans="2:5" ht="13.5" thickTop="1" x14ac:dyDescent="0.2"/>
    <row r="5" spans="2:5" x14ac:dyDescent="0.2">
      <c r="B5" s="68" t="s">
        <v>122</v>
      </c>
      <c r="C5" s="68" t="s">
        <v>15</v>
      </c>
      <c r="D5" s="68" t="s">
        <v>125</v>
      </c>
    </row>
    <row r="6" spans="2:5" ht="15" x14ac:dyDescent="0.25">
      <c r="B6" s="68" t="s">
        <v>123</v>
      </c>
      <c r="C6" s="68" t="s">
        <v>126</v>
      </c>
      <c r="E6" s="74">
        <v>1</v>
      </c>
    </row>
    <row r="7" spans="2:5" x14ac:dyDescent="0.2">
      <c r="D7">
        <f>Commodities_BASE!A2</f>
        <v>0</v>
      </c>
      <c r="E7" s="75">
        <v>1</v>
      </c>
    </row>
    <row r="8" spans="2:5" x14ac:dyDescent="0.2">
      <c r="D8" t="e">
        <f>#REF!</f>
        <v>#REF!</v>
      </c>
      <c r="E8" s="75">
        <v>0</v>
      </c>
    </row>
    <row r="9" spans="2:5" x14ac:dyDescent="0.2">
      <c r="D9">
        <f>Processes_BASE!A2</f>
        <v>0</v>
      </c>
      <c r="E9" s="75">
        <v>1</v>
      </c>
    </row>
    <row r="10" spans="2:5" x14ac:dyDescent="0.2">
      <c r="D10" t="str">
        <f ca="1">ProcData_exportPrices!A2</f>
        <v>ProcData_exportPrices</v>
      </c>
      <c r="E10" s="75">
        <v>1</v>
      </c>
    </row>
    <row r="11" spans="2:5" x14ac:dyDescent="0.2">
      <c r="D11">
        <f>ProcData_exportLevels!A2</f>
        <v>0</v>
      </c>
      <c r="E11" s="75"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44"/>
    <col min="2" max="2" width="9.140625" style="44" customWidth="1"/>
    <col min="3" max="3" width="20.7109375" style="44" customWidth="1"/>
    <col min="4" max="12" width="3.5703125" style="44" customWidth="1"/>
    <col min="13" max="13" width="4" style="44" customWidth="1"/>
    <col min="14" max="14" width="4.5703125" style="44" customWidth="1"/>
    <col min="15" max="15" width="29.85546875" style="44" customWidth="1"/>
    <col min="16" max="16" width="4" style="44" customWidth="1"/>
    <col min="17" max="18" width="3.5703125" style="44" customWidth="1"/>
    <col min="19" max="19" width="3.7109375" style="52" customWidth="1"/>
    <col min="20" max="23" width="3.85546875" style="52" customWidth="1"/>
    <col min="24" max="24" width="4" style="44" customWidth="1"/>
    <col min="25" max="25" width="25.5703125" style="44" customWidth="1"/>
    <col min="26" max="32" width="3.5703125" style="44" customWidth="1"/>
    <col min="33" max="34" width="9.140625" style="44"/>
    <col min="35" max="35" width="13.7109375" style="44" bestFit="1" customWidth="1"/>
    <col min="36" max="16384" width="9.140625" style="44"/>
  </cols>
  <sheetData>
    <row r="1" spans="3:37" x14ac:dyDescent="0.25">
      <c r="P1" s="44" t="s">
        <v>119</v>
      </c>
      <c r="S1" s="119"/>
      <c r="Z1" s="83" t="s">
        <v>127</v>
      </c>
    </row>
    <row r="2" spans="3:37" ht="84" customHeight="1" x14ac:dyDescent="0.25">
      <c r="C2" s="47"/>
      <c r="D2" s="87" t="s">
        <v>131</v>
      </c>
      <c r="E2" s="87" t="s">
        <v>132</v>
      </c>
      <c r="F2" s="143" t="s">
        <v>141</v>
      </c>
      <c r="G2" s="143" t="s">
        <v>133</v>
      </c>
      <c r="H2" s="144" t="s">
        <v>209</v>
      </c>
      <c r="I2" s="144" t="s">
        <v>211</v>
      </c>
      <c r="J2" s="144" t="s">
        <v>213</v>
      </c>
      <c r="L2" s="65"/>
      <c r="M2" s="66"/>
      <c r="N2" s="67"/>
      <c r="O2" s="47"/>
      <c r="Q2" s="102" t="s">
        <v>145</v>
      </c>
      <c r="R2" s="146" t="s">
        <v>134</v>
      </c>
      <c r="S2" s="149" t="s">
        <v>217</v>
      </c>
      <c r="T2" s="149" t="s">
        <v>222</v>
      </c>
      <c r="U2" s="149" t="s">
        <v>230</v>
      </c>
      <c r="V2" s="149"/>
      <c r="W2" s="149"/>
      <c r="Z2" s="84"/>
      <c r="AA2" s="84"/>
      <c r="AB2" s="102" t="s">
        <v>156</v>
      </c>
      <c r="AC2" s="102"/>
      <c r="AD2" s="108"/>
      <c r="AE2" s="79"/>
      <c r="AF2" s="80"/>
    </row>
    <row r="3" spans="3:37" ht="197.25" customHeight="1" x14ac:dyDescent="0.25">
      <c r="C3" s="47" t="s">
        <v>118</v>
      </c>
      <c r="D3" s="142" t="s">
        <v>137</v>
      </c>
      <c r="E3" s="145" t="s">
        <v>139</v>
      </c>
      <c r="F3" s="143" t="s">
        <v>147</v>
      </c>
      <c r="G3" s="143" t="s">
        <v>138</v>
      </c>
      <c r="H3" s="144" t="s">
        <v>210</v>
      </c>
      <c r="I3" s="144" t="s">
        <v>212</v>
      </c>
      <c r="J3" s="150" t="s">
        <v>214</v>
      </c>
      <c r="L3" s="65"/>
      <c r="M3" s="66"/>
      <c r="N3" s="67"/>
      <c r="O3" s="47" t="s">
        <v>117</v>
      </c>
      <c r="Q3" s="102" t="s">
        <v>135</v>
      </c>
      <c r="R3" s="146" t="s">
        <v>136</v>
      </c>
      <c r="S3" s="147" t="s">
        <v>218</v>
      </c>
      <c r="T3" s="147" t="s">
        <v>223</v>
      </c>
      <c r="U3" s="147" t="s">
        <v>231</v>
      </c>
      <c r="V3" s="147"/>
      <c r="W3" s="147"/>
      <c r="Z3" s="84"/>
      <c r="AA3" s="84"/>
      <c r="AB3" s="108" t="s">
        <v>163</v>
      </c>
      <c r="AC3" s="108"/>
      <c r="AD3" s="108"/>
      <c r="AE3" s="80"/>
      <c r="AF3" s="82"/>
    </row>
    <row r="4" spans="3:37" x14ac:dyDescent="0.25">
      <c r="D4" s="46"/>
      <c r="E4" s="46"/>
      <c r="F4" s="46"/>
      <c r="G4" s="46"/>
      <c r="H4" s="46"/>
      <c r="I4" s="46"/>
      <c r="J4" s="46"/>
      <c r="K4" s="46"/>
      <c r="L4" s="46"/>
      <c r="M4" s="49"/>
      <c r="N4" s="47"/>
      <c r="Q4" s="46"/>
      <c r="R4" s="47"/>
      <c r="Z4" s="46"/>
      <c r="AA4" s="46"/>
      <c r="AB4" s="46"/>
      <c r="AC4" s="46"/>
      <c r="AD4" s="46"/>
      <c r="AE4" s="46"/>
      <c r="AF4" s="46"/>
      <c r="AI4" s="90"/>
    </row>
    <row r="5" spans="3:37" ht="30" x14ac:dyDescent="0.25">
      <c r="D5" s="46"/>
      <c r="E5" s="50"/>
      <c r="F5" s="53"/>
      <c r="G5" s="50"/>
      <c r="H5" s="50"/>
      <c r="I5" s="50"/>
      <c r="J5" s="53"/>
      <c r="K5" s="53"/>
      <c r="L5" s="53"/>
      <c r="M5" s="57"/>
      <c r="N5" s="53"/>
      <c r="O5" s="139" t="s">
        <v>148</v>
      </c>
      <c r="P5" s="57"/>
      <c r="Q5" s="53"/>
      <c r="Z5" s="46"/>
      <c r="AA5" s="46"/>
      <c r="AB5" s="46"/>
      <c r="AC5" s="46"/>
      <c r="AD5" s="46"/>
      <c r="AE5" s="46"/>
      <c r="AF5" s="46"/>
      <c r="AI5" s="90"/>
      <c r="AJ5" s="64"/>
    </row>
    <row r="6" spans="3:37" x14ac:dyDescent="0.25">
      <c r="C6" s="47"/>
      <c r="D6" s="46"/>
      <c r="E6" s="46"/>
      <c r="F6" s="54"/>
      <c r="G6" s="54"/>
      <c r="H6" s="58"/>
      <c r="I6" s="54"/>
      <c r="J6" s="58"/>
      <c r="K6" s="58"/>
      <c r="L6" s="58"/>
      <c r="M6" s="81"/>
      <c r="N6" s="58"/>
      <c r="O6" s="63"/>
      <c r="P6" s="56"/>
      <c r="Q6" s="55"/>
      <c r="R6" s="57"/>
      <c r="S6" s="118"/>
      <c r="T6" s="118"/>
      <c r="U6" s="118"/>
      <c r="V6" s="118"/>
      <c r="W6" s="118"/>
      <c r="X6" s="121"/>
      <c r="Y6" s="119"/>
      <c r="Z6" s="50"/>
      <c r="AA6" s="53"/>
      <c r="AB6" s="53"/>
      <c r="AC6" s="46"/>
      <c r="AD6" s="46"/>
      <c r="AE6" s="46"/>
      <c r="AF6" s="46"/>
      <c r="AI6" s="83"/>
      <c r="AJ6" s="60"/>
      <c r="AK6" s="114"/>
    </row>
    <row r="7" spans="3:37" x14ac:dyDescent="0.25">
      <c r="C7" s="47"/>
      <c r="D7" s="46"/>
      <c r="E7" s="46"/>
      <c r="F7" s="46"/>
      <c r="G7" s="54"/>
      <c r="H7" s="58"/>
      <c r="I7" s="54"/>
      <c r="J7" s="58"/>
      <c r="K7" s="58"/>
      <c r="L7" s="58"/>
      <c r="M7" s="81"/>
      <c r="N7" s="58"/>
      <c r="O7" s="85" t="s">
        <v>128</v>
      </c>
      <c r="P7" s="88"/>
      <c r="Q7" s="89"/>
      <c r="R7" s="57"/>
      <c r="Y7" s="117" t="s">
        <v>157</v>
      </c>
      <c r="Z7" s="46"/>
      <c r="AA7" s="46"/>
      <c r="AB7" s="46"/>
      <c r="AC7" s="46"/>
      <c r="AD7" s="46"/>
      <c r="AE7" s="46"/>
      <c r="AF7" s="46"/>
      <c r="AI7" s="83"/>
      <c r="AJ7" s="62"/>
    </row>
    <row r="8" spans="3:37" x14ac:dyDescent="0.25">
      <c r="C8" s="47"/>
      <c r="D8" s="46"/>
      <c r="E8" s="46"/>
      <c r="F8" s="46"/>
      <c r="G8" s="46"/>
      <c r="H8" s="54"/>
      <c r="I8" s="58"/>
      <c r="J8" s="58"/>
      <c r="K8" s="58"/>
      <c r="L8" s="54"/>
      <c r="M8" s="81"/>
      <c r="N8" s="58"/>
      <c r="O8" s="52"/>
      <c r="P8" s="47"/>
      <c r="Q8" s="47"/>
      <c r="R8" s="49"/>
      <c r="Y8" s="52"/>
      <c r="Z8" s="46"/>
      <c r="AA8" s="46"/>
      <c r="AB8" s="46"/>
      <c r="AC8" s="48"/>
      <c r="AD8" s="46"/>
      <c r="AE8" s="46"/>
      <c r="AF8" s="46"/>
      <c r="AI8" s="113"/>
      <c r="AJ8" s="59"/>
    </row>
    <row r="9" spans="3:37" x14ac:dyDescent="0.25">
      <c r="C9" s="47"/>
      <c r="D9" s="46"/>
      <c r="E9" s="46"/>
      <c r="F9" s="46"/>
      <c r="G9" s="46"/>
      <c r="H9" s="46"/>
      <c r="I9" s="46"/>
      <c r="J9" s="46"/>
      <c r="K9" s="46"/>
      <c r="L9" s="46"/>
      <c r="M9" s="49"/>
      <c r="N9" s="47"/>
      <c r="O9" s="86" t="s">
        <v>129</v>
      </c>
      <c r="P9" s="47"/>
      <c r="Q9" s="46"/>
      <c r="R9" s="49"/>
      <c r="Y9" s="120" t="s">
        <v>162</v>
      </c>
      <c r="Z9" s="46"/>
      <c r="AA9" s="46"/>
      <c r="AB9" s="46"/>
      <c r="AC9" s="46"/>
      <c r="AD9" s="46"/>
      <c r="AE9" s="46"/>
      <c r="AF9" s="46"/>
      <c r="AG9" s="51"/>
      <c r="AH9" s="107"/>
      <c r="AI9" s="115"/>
      <c r="AJ9" s="61"/>
    </row>
    <row r="10" spans="3:37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9"/>
      <c r="N10" s="47"/>
      <c r="P10" s="47"/>
      <c r="Q10" s="46"/>
      <c r="R10" s="49"/>
      <c r="Z10" s="46"/>
      <c r="AA10" s="46"/>
      <c r="AB10" s="46"/>
      <c r="AC10" s="46"/>
      <c r="AD10" s="46"/>
      <c r="AE10" s="46"/>
      <c r="AF10" s="46"/>
    </row>
    <row r="11" spans="3:37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9"/>
      <c r="N11" s="47"/>
      <c r="P11" s="47"/>
      <c r="Q11" s="46"/>
      <c r="R11" s="49"/>
      <c r="Z11" s="46"/>
      <c r="AA11" s="46"/>
      <c r="AB11" s="46"/>
      <c r="AC11" s="46"/>
      <c r="AD11" s="46"/>
      <c r="AE11" s="46"/>
      <c r="AF11" s="46"/>
    </row>
    <row r="12" spans="3:37" ht="30" x14ac:dyDescent="0.25">
      <c r="C12" s="47"/>
      <c r="D12" s="46"/>
      <c r="E12" s="50"/>
      <c r="F12" s="53"/>
      <c r="G12" s="50"/>
      <c r="H12" s="50"/>
      <c r="I12" s="50"/>
      <c r="J12" s="53"/>
      <c r="K12" s="53"/>
      <c r="L12" s="53"/>
      <c r="M12" s="57"/>
      <c r="N12" s="53"/>
      <c r="O12" s="139" t="s">
        <v>152</v>
      </c>
      <c r="P12" s="57"/>
      <c r="Q12" s="53"/>
      <c r="R12" s="49"/>
      <c r="Z12" s="46"/>
      <c r="AA12" s="46"/>
      <c r="AB12" s="46"/>
      <c r="AC12" s="46"/>
      <c r="AD12" s="46"/>
      <c r="AE12" s="46"/>
      <c r="AF12" s="46"/>
    </row>
    <row r="13" spans="3:37" x14ac:dyDescent="0.25">
      <c r="C13" s="47"/>
      <c r="D13" s="46"/>
      <c r="E13" s="46"/>
      <c r="F13" s="54"/>
      <c r="G13" s="54"/>
      <c r="H13" s="58"/>
      <c r="I13" s="54"/>
      <c r="J13" s="58"/>
      <c r="K13" s="58"/>
      <c r="L13" s="58"/>
      <c r="M13" s="81"/>
      <c r="N13" s="58"/>
      <c r="O13" s="63"/>
      <c r="P13" s="56"/>
      <c r="Q13" s="55"/>
      <c r="R13" s="57"/>
      <c r="S13" s="118"/>
      <c r="T13" s="118"/>
      <c r="U13" s="118"/>
      <c r="V13" s="118"/>
      <c r="W13" s="118"/>
      <c r="X13" s="121"/>
      <c r="Y13" s="116" t="s">
        <v>159</v>
      </c>
      <c r="Z13" s="46"/>
      <c r="AA13" s="46"/>
      <c r="AB13" s="46"/>
      <c r="AC13" s="46"/>
      <c r="AD13" s="46"/>
      <c r="AE13" s="46"/>
      <c r="AF13" s="46"/>
      <c r="AI13" s="45"/>
    </row>
    <row r="14" spans="3:37" x14ac:dyDescent="0.25">
      <c r="C14" s="47"/>
      <c r="D14" s="46"/>
      <c r="E14" s="46"/>
      <c r="F14" s="46"/>
      <c r="G14" s="54"/>
      <c r="H14" s="58"/>
      <c r="I14" s="54"/>
      <c r="J14" s="58"/>
      <c r="K14" s="58"/>
      <c r="L14" s="58"/>
      <c r="M14" s="81"/>
      <c r="N14" s="58"/>
      <c r="O14" s="52"/>
      <c r="P14" s="88"/>
      <c r="Q14" s="89"/>
      <c r="R14" s="57"/>
      <c r="Y14" s="52"/>
      <c r="Z14" s="46"/>
      <c r="AA14" s="46"/>
      <c r="AB14" s="46"/>
      <c r="AC14" s="46"/>
      <c r="AD14" s="46"/>
      <c r="AE14" s="46"/>
      <c r="AF14" s="46"/>
    </row>
    <row r="15" spans="3:37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9"/>
      <c r="N15" s="47"/>
      <c r="O15" s="86" t="s">
        <v>130</v>
      </c>
      <c r="P15" s="47"/>
      <c r="Q15" s="47"/>
      <c r="R15" s="49"/>
      <c r="Y15" s="117" t="s">
        <v>158</v>
      </c>
      <c r="Z15" s="46"/>
      <c r="AA15" s="46"/>
      <c r="AB15" s="46"/>
      <c r="AC15" s="46"/>
      <c r="AD15" s="46"/>
      <c r="AE15" s="46"/>
      <c r="AF15" s="46"/>
      <c r="AH15" s="107"/>
    </row>
    <row r="16" spans="3:37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9"/>
      <c r="N16" s="47"/>
      <c r="P16" s="47"/>
      <c r="Q16" s="46"/>
      <c r="R16" s="49"/>
      <c r="Y16" s="118"/>
      <c r="Z16" s="46"/>
      <c r="AA16" s="46"/>
      <c r="AB16" s="46"/>
      <c r="AC16" s="46"/>
      <c r="AD16" s="46"/>
      <c r="AE16" s="46"/>
      <c r="AF16" s="46"/>
    </row>
    <row r="17" spans="3:35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9"/>
      <c r="N17" s="47"/>
      <c r="P17" s="47"/>
      <c r="Q17" s="46"/>
      <c r="R17" s="49"/>
      <c r="Z17" s="46"/>
      <c r="AA17" s="46"/>
      <c r="AB17" s="46"/>
      <c r="AC17" s="46"/>
      <c r="AD17" s="46"/>
      <c r="AE17" s="46"/>
      <c r="AF17" s="46"/>
      <c r="AI17" s="45"/>
    </row>
    <row r="18" spans="3:35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9"/>
      <c r="N18" s="47"/>
      <c r="P18" s="47"/>
      <c r="Q18" s="46"/>
      <c r="R18" s="49"/>
      <c r="S18" s="118"/>
      <c r="T18" s="118"/>
      <c r="U18" s="118"/>
      <c r="V18" s="118"/>
      <c r="W18" s="118"/>
      <c r="X18" s="121"/>
      <c r="Y18" s="116" t="s">
        <v>160</v>
      </c>
      <c r="Z18" s="46"/>
      <c r="AA18" s="46"/>
      <c r="AB18" s="46"/>
      <c r="AC18" s="46"/>
      <c r="AD18" s="46"/>
      <c r="AE18" s="46"/>
      <c r="AF18" s="46"/>
      <c r="AI18" s="60"/>
    </row>
    <row r="19" spans="3:35" x14ac:dyDescent="0.25"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49"/>
      <c r="N19" s="47"/>
      <c r="P19" s="47"/>
      <c r="Q19" s="46"/>
      <c r="R19" s="49"/>
      <c r="Y19" s="52"/>
      <c r="Z19" s="46"/>
      <c r="AA19" s="46"/>
      <c r="AB19" s="46"/>
      <c r="AC19" s="46"/>
      <c r="AD19" s="46"/>
      <c r="AE19" s="46"/>
      <c r="AF19" s="46"/>
      <c r="AI19" s="60"/>
    </row>
    <row r="20" spans="3:35" x14ac:dyDescent="0.25">
      <c r="C20" s="47"/>
      <c r="D20" s="46"/>
      <c r="E20" s="46"/>
      <c r="F20" s="46"/>
      <c r="G20" s="46"/>
      <c r="H20" s="46"/>
      <c r="I20" s="46"/>
      <c r="J20" s="46"/>
      <c r="K20" s="46"/>
      <c r="L20" s="46"/>
      <c r="M20" s="49"/>
      <c r="N20" s="47"/>
      <c r="P20" s="47"/>
      <c r="Q20" s="46"/>
      <c r="R20" s="49"/>
      <c r="Y20" s="117" t="s">
        <v>161</v>
      </c>
      <c r="Z20" s="46"/>
      <c r="AA20" s="46"/>
      <c r="AB20" s="46"/>
      <c r="AC20" s="46"/>
      <c r="AD20" s="46"/>
      <c r="AE20" s="46"/>
      <c r="AF20" s="46"/>
      <c r="AI20" s="60"/>
    </row>
    <row r="21" spans="3:35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9"/>
      <c r="N21" s="47"/>
      <c r="P21" s="47"/>
      <c r="Q21" s="46"/>
      <c r="R21" s="49"/>
      <c r="Y21" s="118"/>
      <c r="Z21" s="46"/>
      <c r="AA21" s="46"/>
      <c r="AB21" s="46"/>
      <c r="AC21" s="46"/>
      <c r="AD21" s="46"/>
      <c r="AE21" s="46"/>
      <c r="AF21" s="46"/>
      <c r="AI21" s="59"/>
    </row>
    <row r="22" spans="3:35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9"/>
      <c r="N22" s="47"/>
      <c r="P22" s="47"/>
      <c r="Q22" s="46"/>
      <c r="R22" s="49"/>
      <c r="Z22" s="46"/>
      <c r="AA22" s="46"/>
      <c r="AB22" s="46"/>
      <c r="AC22" s="46"/>
      <c r="AD22" s="46"/>
      <c r="AE22" s="46"/>
      <c r="AF22" s="46"/>
    </row>
    <row r="23" spans="3:35" ht="30" x14ac:dyDescent="0.25">
      <c r="C23" s="47"/>
      <c r="D23" s="46"/>
      <c r="E23" s="46"/>
      <c r="F23" s="46"/>
      <c r="G23" s="46"/>
      <c r="H23" s="46"/>
      <c r="I23" s="50"/>
      <c r="J23" s="53"/>
      <c r="K23" s="53"/>
      <c r="L23" s="53"/>
      <c r="M23" s="57"/>
      <c r="N23" s="140"/>
      <c r="O23" s="139" t="s">
        <v>216</v>
      </c>
      <c r="P23" s="57"/>
      <c r="Q23" s="53"/>
      <c r="R23" s="57"/>
      <c r="S23" s="118"/>
      <c r="Y23" s="139" t="s">
        <v>219</v>
      </c>
      <c r="Z23" s="46"/>
      <c r="AA23" s="46"/>
      <c r="AB23" s="46"/>
      <c r="AC23" s="46"/>
      <c r="AD23" s="46"/>
      <c r="AE23" s="46"/>
      <c r="AF23" s="46"/>
    </row>
    <row r="24" spans="3:35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54"/>
      <c r="M24" s="81"/>
      <c r="N24" s="141"/>
      <c r="O24" s="138" t="s">
        <v>208</v>
      </c>
      <c r="P24" s="47"/>
      <c r="Q24" s="46"/>
      <c r="R24" s="49"/>
      <c r="Y24" s="52"/>
      <c r="Z24" s="46"/>
      <c r="AA24" s="46"/>
      <c r="AB24" s="46"/>
      <c r="AC24" s="46"/>
      <c r="AD24" s="46"/>
      <c r="AE24" s="46"/>
      <c r="AF24" s="46"/>
      <c r="AI24" s="59"/>
    </row>
    <row r="25" spans="3:35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81"/>
      <c r="N25" s="141"/>
      <c r="O25" s="52"/>
      <c r="P25" s="47"/>
      <c r="Q25" s="46"/>
      <c r="R25" s="49"/>
      <c r="T25" s="118"/>
      <c r="U25" s="118"/>
      <c r="V25" s="118"/>
      <c r="W25" s="118"/>
      <c r="X25" s="121"/>
      <c r="Y25" s="148" t="s">
        <v>220</v>
      </c>
      <c r="Z25" s="46"/>
      <c r="AA25" s="46"/>
      <c r="AB25" s="46"/>
      <c r="AC25" s="46"/>
      <c r="AD25" s="46"/>
      <c r="AE25" s="46"/>
      <c r="AF25" s="46"/>
    </row>
    <row r="26" spans="3:35" x14ac:dyDescent="0.25">
      <c r="C26" s="47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7"/>
      <c r="O26" s="118" t="s">
        <v>215</v>
      </c>
      <c r="P26" s="47"/>
      <c r="Q26" s="46"/>
      <c r="R26" s="49"/>
      <c r="Z26" s="46"/>
      <c r="AA26" s="46"/>
      <c r="AB26" s="46"/>
      <c r="AC26" s="46"/>
      <c r="AD26" s="46"/>
      <c r="AE26" s="46"/>
      <c r="AF26" s="46"/>
    </row>
    <row r="27" spans="3:35" x14ac:dyDescent="0.25">
      <c r="C27" s="47"/>
      <c r="D27" s="46"/>
      <c r="E27" s="46"/>
      <c r="F27" s="46"/>
      <c r="G27" s="46"/>
      <c r="H27" s="46"/>
      <c r="I27" s="46"/>
      <c r="J27" s="46"/>
      <c r="K27" s="46"/>
      <c r="L27" s="46"/>
      <c r="M27" s="49"/>
      <c r="N27" s="47"/>
      <c r="P27" s="47"/>
      <c r="Q27" s="46"/>
      <c r="R27" s="49"/>
      <c r="Z27" s="46"/>
      <c r="AA27" s="46"/>
      <c r="AB27" s="46"/>
      <c r="AC27" s="46"/>
      <c r="AD27" s="46"/>
      <c r="AE27" s="46"/>
      <c r="AF27" s="46"/>
    </row>
    <row r="28" spans="3:35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7"/>
      <c r="P28" s="47"/>
      <c r="Q28" s="46"/>
      <c r="R28" s="49"/>
      <c r="Z28" s="46"/>
      <c r="AA28" s="46"/>
      <c r="AB28" s="46"/>
      <c r="AC28" s="46"/>
      <c r="AD28" s="46"/>
      <c r="AE28" s="46"/>
      <c r="AF28" s="46"/>
    </row>
    <row r="29" spans="3:35" ht="30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7"/>
      <c r="O29" s="139" t="s">
        <v>225</v>
      </c>
      <c r="P29" s="57"/>
      <c r="Q29" s="53"/>
      <c r="R29" s="57"/>
      <c r="S29" s="118"/>
      <c r="T29" s="118"/>
      <c r="Y29" s="139" t="s">
        <v>226</v>
      </c>
      <c r="Z29" s="46"/>
      <c r="AA29" s="46"/>
      <c r="AB29" s="46"/>
      <c r="AC29" s="46"/>
      <c r="AD29" s="46"/>
      <c r="AE29" s="46"/>
      <c r="AF29" s="46"/>
    </row>
    <row r="30" spans="3:35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7"/>
      <c r="O30" s="52"/>
      <c r="P30" s="47"/>
      <c r="Q30" s="46"/>
      <c r="R30" s="49"/>
      <c r="U30" s="118"/>
      <c r="V30" s="118"/>
      <c r="W30" s="118"/>
      <c r="X30" s="121"/>
      <c r="Y30" s="52"/>
      <c r="Z30" s="46"/>
      <c r="AA30" s="46"/>
      <c r="AB30" s="46"/>
      <c r="AC30" s="46"/>
      <c r="AD30" s="46"/>
      <c r="AE30" s="46"/>
      <c r="AF30" s="46"/>
    </row>
    <row r="31" spans="3:35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9"/>
      <c r="N31" s="47"/>
      <c r="O31" s="148" t="s">
        <v>224</v>
      </c>
      <c r="P31" s="47"/>
      <c r="Q31" s="46"/>
      <c r="R31" s="49"/>
      <c r="Y31" s="148" t="s">
        <v>221</v>
      </c>
      <c r="Z31" s="46"/>
      <c r="AA31" s="46"/>
      <c r="AB31" s="46"/>
      <c r="AC31" s="46"/>
      <c r="AD31" s="46"/>
      <c r="AE31" s="46"/>
      <c r="AF31" s="46"/>
    </row>
    <row r="32" spans="3:35" x14ac:dyDescent="0.25">
      <c r="C32" s="47"/>
      <c r="D32" s="46"/>
      <c r="E32" s="46"/>
      <c r="F32" s="46"/>
      <c r="G32" s="46"/>
      <c r="H32" s="46"/>
      <c r="I32" s="46"/>
      <c r="J32" s="46"/>
      <c r="K32" s="46"/>
      <c r="L32" s="46"/>
      <c r="M32" s="49"/>
      <c r="N32" s="47"/>
      <c r="P32" s="47"/>
      <c r="Q32" s="46"/>
      <c r="R32" s="49"/>
      <c r="Z32" s="46"/>
      <c r="AA32" s="46"/>
      <c r="AB32" s="46"/>
      <c r="AC32" s="46"/>
      <c r="AD32" s="46"/>
      <c r="AE32" s="46"/>
      <c r="AF32" s="46"/>
    </row>
    <row r="33" spans="3:32" ht="30" x14ac:dyDescent="0.25">
      <c r="C33" s="47"/>
      <c r="D33" s="46"/>
      <c r="E33" s="46"/>
      <c r="F33" s="46"/>
      <c r="G33" s="46"/>
      <c r="H33" s="46"/>
      <c r="I33" s="46"/>
      <c r="J33" s="46"/>
      <c r="K33" s="46"/>
      <c r="L33" s="46"/>
      <c r="M33" s="49"/>
      <c r="N33" s="47"/>
      <c r="O33" s="139" t="s">
        <v>228</v>
      </c>
      <c r="P33" s="57"/>
      <c r="Q33" s="53"/>
      <c r="R33" s="57"/>
      <c r="S33" s="118"/>
      <c r="T33" s="118"/>
      <c r="U33" s="118"/>
      <c r="Y33" s="139" t="s">
        <v>232</v>
      </c>
      <c r="Z33" s="46"/>
      <c r="AA33" s="46"/>
      <c r="AB33" s="46"/>
      <c r="AC33" s="46"/>
      <c r="AD33" s="46"/>
      <c r="AE33" s="46"/>
      <c r="AF33" s="46"/>
    </row>
    <row r="34" spans="3:3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9"/>
      <c r="N34" s="47"/>
      <c r="O34" s="52"/>
      <c r="P34" s="47"/>
      <c r="Q34" s="46"/>
      <c r="R34" s="49"/>
      <c r="V34" s="118"/>
      <c r="W34" s="118"/>
      <c r="X34" s="121"/>
      <c r="Y34" s="52"/>
      <c r="Z34" s="46"/>
      <c r="AA34" s="46"/>
      <c r="AB34" s="46"/>
      <c r="AC34" s="46"/>
      <c r="AD34" s="46"/>
      <c r="AE34" s="46"/>
      <c r="AF34" s="46"/>
    </row>
    <row r="35" spans="3:3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9"/>
      <c r="N35" s="47"/>
      <c r="O35" s="148" t="s">
        <v>227</v>
      </c>
      <c r="P35" s="47"/>
      <c r="Q35" s="46"/>
      <c r="R35" s="49"/>
      <c r="Y35" s="148" t="s">
        <v>229</v>
      </c>
      <c r="Z35" s="46"/>
      <c r="AA35" s="46"/>
      <c r="AB35" s="46"/>
      <c r="AC35" s="46"/>
      <c r="AD35" s="46"/>
      <c r="AE35" s="46"/>
      <c r="AF35" s="46"/>
    </row>
    <row r="36" spans="3:3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9"/>
      <c r="N36" s="47"/>
      <c r="P36" s="47"/>
      <c r="Q36" s="46"/>
      <c r="R36" s="49"/>
      <c r="Z36" s="46"/>
      <c r="AA36" s="46"/>
      <c r="AB36" s="46"/>
      <c r="AC36" s="46"/>
      <c r="AD36" s="46"/>
      <c r="AE36" s="46"/>
      <c r="AF36" s="46"/>
    </row>
    <row r="37" spans="3:32" x14ac:dyDescent="0.25">
      <c r="C37" s="47"/>
      <c r="D37" s="46"/>
      <c r="E37" s="46"/>
      <c r="F37" s="46"/>
      <c r="G37" s="46"/>
      <c r="H37" s="46"/>
      <c r="I37" s="46"/>
      <c r="J37" s="46"/>
      <c r="K37" s="46"/>
      <c r="L37" s="46"/>
      <c r="M37" s="49"/>
      <c r="N37" s="47"/>
      <c r="P37" s="47"/>
      <c r="Q37" s="46"/>
      <c r="R37" s="49"/>
      <c r="Z37" s="46"/>
      <c r="AA37" s="46"/>
      <c r="AB37" s="46"/>
      <c r="AC37" s="46"/>
      <c r="AD37" s="46"/>
      <c r="AE37" s="46"/>
      <c r="AF37" s="46"/>
    </row>
    <row r="38" spans="3:32" x14ac:dyDescent="0.25">
      <c r="D38" s="46"/>
      <c r="E38" s="46"/>
      <c r="F38" s="46"/>
      <c r="G38" s="46"/>
      <c r="H38" s="46"/>
      <c r="I38" s="46"/>
      <c r="J38" s="46"/>
      <c r="K38" s="46"/>
      <c r="L38" s="46"/>
      <c r="M38" s="49"/>
      <c r="N38" s="47"/>
      <c r="P38" s="47"/>
      <c r="Q38" s="46"/>
      <c r="R38" s="49"/>
      <c r="Z38" s="46"/>
      <c r="AA38" s="46"/>
      <c r="AB38" s="46"/>
      <c r="AC38" s="46"/>
      <c r="AD38" s="46"/>
      <c r="AE38" s="46"/>
      <c r="AF38" s="46"/>
    </row>
    <row r="39" spans="3:32" x14ac:dyDescent="0.25"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7"/>
      <c r="P39" s="47"/>
      <c r="Q39" s="46"/>
      <c r="R39" s="49"/>
      <c r="Z39" s="46"/>
      <c r="AA39" s="46"/>
      <c r="AB39" s="46"/>
      <c r="AC39" s="46"/>
      <c r="AD39" s="46"/>
      <c r="AE39" s="46"/>
      <c r="AF39" s="46"/>
    </row>
    <row r="40" spans="3:32" x14ac:dyDescent="0.25">
      <c r="D40" s="46"/>
      <c r="E40" s="46"/>
      <c r="F40" s="46"/>
      <c r="G40" s="46"/>
      <c r="H40" s="46"/>
      <c r="I40" s="46"/>
      <c r="J40" s="46"/>
      <c r="K40" s="46"/>
      <c r="L40" s="46"/>
      <c r="M40" s="49"/>
      <c r="N40" s="47"/>
      <c r="P40" s="47"/>
      <c r="Q40" s="46"/>
      <c r="R40" s="49"/>
      <c r="Z40" s="46"/>
      <c r="AA40" s="46"/>
      <c r="AB40" s="46"/>
      <c r="AC40" s="46"/>
      <c r="AD40" s="46"/>
      <c r="AE40" s="46"/>
      <c r="AF40" s="46"/>
    </row>
    <row r="41" spans="3:32" x14ac:dyDescent="0.25">
      <c r="D41" s="46"/>
      <c r="E41" s="46"/>
      <c r="F41" s="46"/>
      <c r="G41" s="46"/>
      <c r="H41" s="46"/>
      <c r="I41" s="46"/>
      <c r="J41" s="46"/>
      <c r="K41" s="46"/>
      <c r="L41" s="46"/>
      <c r="M41" s="49"/>
      <c r="N41" s="47"/>
      <c r="P41" s="47"/>
      <c r="Q41" s="46"/>
      <c r="R41" s="49"/>
      <c r="Z41" s="46"/>
      <c r="AA41" s="46"/>
      <c r="AB41" s="46"/>
      <c r="AC41" s="46"/>
      <c r="AD41" s="46"/>
      <c r="AE41" s="46"/>
      <c r="AF41" s="46"/>
    </row>
    <row r="42" spans="3:32" x14ac:dyDescent="0.25">
      <c r="D42" s="46"/>
      <c r="E42" s="46"/>
      <c r="F42" s="46"/>
      <c r="G42" s="46"/>
      <c r="H42" s="46"/>
      <c r="I42" s="46"/>
      <c r="J42" s="46"/>
      <c r="K42" s="46"/>
      <c r="L42" s="46"/>
      <c r="M42" s="49"/>
      <c r="N42" s="47"/>
      <c r="P42" s="47"/>
      <c r="Q42" s="46"/>
      <c r="R42" s="49"/>
      <c r="Z42" s="46"/>
      <c r="AA42" s="46"/>
      <c r="AB42" s="46"/>
      <c r="AC42" s="46"/>
      <c r="AD42" s="46"/>
      <c r="AE42" s="46"/>
      <c r="AF42" s="46"/>
    </row>
    <row r="43" spans="3:3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9"/>
      <c r="N43" s="47"/>
      <c r="P43" s="47"/>
      <c r="Q43" s="46"/>
      <c r="R43" s="49"/>
      <c r="Z43" s="46"/>
      <c r="AA43" s="46"/>
      <c r="AB43" s="46"/>
      <c r="AC43" s="46"/>
      <c r="AD43" s="46"/>
      <c r="AE43" s="46"/>
      <c r="AF43" s="46"/>
    </row>
    <row r="44" spans="3:3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9"/>
      <c r="N44" s="47"/>
      <c r="P44" s="47"/>
      <c r="Q44" s="46"/>
      <c r="R44" s="49"/>
      <c r="Z44" s="46"/>
      <c r="AA44" s="46"/>
      <c r="AB44" s="46"/>
      <c r="AC44" s="46"/>
      <c r="AD44" s="46"/>
      <c r="AE44" s="46"/>
      <c r="AF44" s="46"/>
    </row>
    <row r="45" spans="3:3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9"/>
      <c r="N45" s="47"/>
      <c r="P45" s="47"/>
      <c r="Q45" s="46"/>
      <c r="R45" s="49"/>
      <c r="Z45" s="46"/>
      <c r="AA45" s="46"/>
      <c r="AB45" s="46"/>
      <c r="AC45" s="46"/>
      <c r="AD45" s="46"/>
      <c r="AE45" s="46"/>
      <c r="AF45" s="46"/>
    </row>
    <row r="46" spans="3:3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9"/>
      <c r="N46" s="47"/>
      <c r="P46" s="47"/>
      <c r="Q46" s="46"/>
      <c r="R46" s="49"/>
      <c r="Z46" s="46"/>
      <c r="AA46" s="46"/>
      <c r="AB46" s="46"/>
      <c r="AC46" s="46"/>
      <c r="AD46" s="46"/>
      <c r="AE46" s="46"/>
      <c r="AF46" s="46"/>
    </row>
    <row r="47" spans="3:3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9"/>
      <c r="N47" s="47"/>
      <c r="P47" s="47"/>
      <c r="Q47" s="46"/>
      <c r="R47" s="49"/>
      <c r="Z47" s="46"/>
      <c r="AA47" s="46"/>
      <c r="AB47" s="46"/>
      <c r="AC47" s="46"/>
      <c r="AD47" s="46"/>
      <c r="AE47" s="46"/>
      <c r="AF47" s="46"/>
    </row>
    <row r="48" spans="3:3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9"/>
      <c r="N48" s="47"/>
      <c r="P48" s="47"/>
      <c r="Q48" s="46"/>
      <c r="R48" s="49"/>
      <c r="Z48" s="46"/>
      <c r="AA48" s="46"/>
      <c r="AB48" s="46"/>
      <c r="AC48" s="46"/>
      <c r="AD48" s="46"/>
      <c r="AE48" s="46"/>
      <c r="AF48" s="46"/>
    </row>
    <row r="49" spans="4:3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9"/>
      <c r="N49" s="47"/>
      <c r="P49" s="47"/>
      <c r="Q49" s="46"/>
      <c r="R49" s="49"/>
      <c r="Z49" s="46"/>
      <c r="AA49" s="46"/>
      <c r="AB49" s="46"/>
      <c r="AC49" s="46"/>
      <c r="AD49" s="46"/>
      <c r="AE49" s="46"/>
      <c r="AF49" s="46"/>
    </row>
    <row r="50" spans="4:3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9"/>
      <c r="N50" s="47"/>
      <c r="P50" s="47"/>
      <c r="Q50" s="46"/>
      <c r="R50" s="49"/>
      <c r="Z50" s="46"/>
      <c r="AA50" s="46"/>
      <c r="AB50" s="46"/>
      <c r="AC50" s="46"/>
      <c r="AD50" s="46"/>
      <c r="AE50" s="46"/>
      <c r="AF50" s="46"/>
    </row>
    <row r="51" spans="4:3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9"/>
      <c r="N51" s="47"/>
      <c r="P51" s="47"/>
      <c r="Q51" s="46"/>
      <c r="R51" s="49"/>
      <c r="Z51" s="46"/>
      <c r="AA51" s="46"/>
      <c r="AB51" s="46"/>
      <c r="AC51" s="46"/>
      <c r="AD51" s="46"/>
      <c r="AE51" s="46"/>
      <c r="AF51" s="46"/>
    </row>
    <row r="52" spans="4:3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9"/>
      <c r="N52" s="47"/>
      <c r="P52" s="47"/>
      <c r="Q52" s="46"/>
      <c r="R52" s="49"/>
      <c r="Z52" s="46"/>
      <c r="AA52" s="46"/>
      <c r="AB52" s="46"/>
      <c r="AC52" s="46"/>
      <c r="AD52" s="46"/>
      <c r="AE52" s="46"/>
      <c r="AF52" s="46"/>
    </row>
    <row r="53" spans="4:3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9"/>
      <c r="N53" s="47"/>
      <c r="P53" s="47"/>
      <c r="Q53" s="46"/>
      <c r="R53" s="49"/>
      <c r="Z53" s="46"/>
      <c r="AA53" s="46"/>
      <c r="AB53" s="46"/>
      <c r="AC53" s="46"/>
      <c r="AD53" s="46"/>
      <c r="AE53" s="46"/>
      <c r="AF53" s="46"/>
    </row>
    <row r="54" spans="4:3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9"/>
      <c r="N54" s="47"/>
      <c r="P54" s="47"/>
      <c r="Q54" s="46"/>
      <c r="R54" s="49"/>
      <c r="Z54" s="46"/>
      <c r="AA54" s="46"/>
      <c r="AB54" s="46"/>
      <c r="AC54" s="46"/>
      <c r="AD54" s="46"/>
      <c r="AE54" s="46"/>
      <c r="AF54" s="46"/>
    </row>
    <row r="55" spans="4:3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9"/>
      <c r="N55" s="47"/>
      <c r="P55" s="47"/>
      <c r="Q55" s="46"/>
      <c r="R55" s="49"/>
      <c r="Z55" s="46"/>
      <c r="AA55" s="46"/>
      <c r="AB55" s="46"/>
      <c r="AC55" s="46"/>
      <c r="AD55" s="46"/>
      <c r="AE55" s="46"/>
      <c r="AF55" s="46"/>
    </row>
    <row r="56" spans="4:3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9"/>
      <c r="N56" s="47"/>
      <c r="P56" s="47"/>
      <c r="Q56" s="46"/>
      <c r="R56" s="49"/>
      <c r="Z56" s="46"/>
      <c r="AA56" s="46"/>
      <c r="AB56" s="46"/>
      <c r="AC56" s="46"/>
      <c r="AD56" s="46"/>
      <c r="AE56" s="46"/>
      <c r="AF56" s="46"/>
    </row>
    <row r="57" spans="4:3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9"/>
      <c r="N57" s="47"/>
      <c r="P57" s="47"/>
      <c r="Q57" s="46"/>
      <c r="R57" s="49"/>
      <c r="Z57" s="46"/>
      <c r="AA57" s="46"/>
      <c r="AB57" s="46"/>
      <c r="AC57" s="46"/>
      <c r="AD57" s="46"/>
      <c r="AE57" s="46"/>
      <c r="AF57" s="46"/>
    </row>
    <row r="58" spans="4:3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9"/>
      <c r="N58" s="47"/>
      <c r="P58" s="47"/>
      <c r="Q58" s="46"/>
      <c r="R58" s="49"/>
      <c r="Z58" s="46"/>
      <c r="AA58" s="46"/>
      <c r="AB58" s="46"/>
      <c r="AC58" s="46"/>
      <c r="AD58" s="46"/>
      <c r="AE58" s="46"/>
      <c r="AF58" s="46"/>
    </row>
    <row r="59" spans="4:3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9"/>
      <c r="N59" s="47"/>
      <c r="P59" s="47"/>
      <c r="Q59" s="46"/>
      <c r="R59" s="49"/>
      <c r="Z59" s="46"/>
      <c r="AA59" s="46"/>
      <c r="AB59" s="46"/>
      <c r="AC59" s="46"/>
      <c r="AD59" s="46"/>
      <c r="AE59" s="46"/>
      <c r="AF59" s="46"/>
    </row>
    <row r="60" spans="4:3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9"/>
      <c r="N60" s="47"/>
      <c r="P60" s="47"/>
      <c r="Q60" s="46"/>
      <c r="R60" s="49"/>
      <c r="Z60" s="46"/>
      <c r="AA60" s="46"/>
      <c r="AB60" s="46"/>
      <c r="AC60" s="46"/>
      <c r="AD60" s="46"/>
      <c r="AE60" s="46"/>
      <c r="AF60" s="46"/>
    </row>
    <row r="61" spans="4:3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9"/>
      <c r="N61" s="47"/>
      <c r="P61" s="47"/>
      <c r="Q61" s="46"/>
      <c r="R61" s="49"/>
      <c r="Z61" s="46"/>
      <c r="AA61" s="46"/>
      <c r="AB61" s="46"/>
      <c r="AC61" s="46"/>
      <c r="AD61" s="46"/>
      <c r="AE61" s="46"/>
      <c r="AF61" s="46"/>
    </row>
    <row r="62" spans="4:3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9"/>
      <c r="N62" s="47"/>
      <c r="P62" s="47"/>
      <c r="Q62" s="46"/>
      <c r="R62" s="49"/>
      <c r="Z62" s="46"/>
      <c r="AA62" s="46"/>
      <c r="AB62" s="46"/>
      <c r="AC62" s="46"/>
      <c r="AD62" s="46"/>
      <c r="AE62" s="46"/>
      <c r="AF62" s="46"/>
    </row>
    <row r="63" spans="4:3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9"/>
      <c r="N63" s="47"/>
      <c r="P63" s="47"/>
      <c r="Q63" s="46"/>
      <c r="R63" s="49"/>
      <c r="Z63" s="46"/>
      <c r="AA63" s="46"/>
      <c r="AB63" s="46"/>
      <c r="AC63" s="46"/>
      <c r="AD63" s="46"/>
      <c r="AE63" s="46"/>
      <c r="AF63" s="46"/>
    </row>
    <row r="64" spans="4:3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9"/>
      <c r="N64" s="47"/>
      <c r="P64" s="47"/>
      <c r="Q64" s="46"/>
      <c r="R64" s="49"/>
      <c r="Z64" s="46"/>
      <c r="AA64" s="46"/>
      <c r="AB64" s="46"/>
      <c r="AC64" s="46"/>
      <c r="AD64" s="46"/>
      <c r="AE64" s="46"/>
      <c r="AF64" s="46"/>
    </row>
    <row r="65" spans="4:3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9"/>
      <c r="N65" s="47"/>
      <c r="P65" s="47"/>
      <c r="Q65" s="46"/>
      <c r="R65" s="49"/>
      <c r="Z65" s="46"/>
      <c r="AA65" s="46"/>
      <c r="AB65" s="46"/>
      <c r="AC65" s="46"/>
      <c r="AD65" s="46"/>
      <c r="AE65" s="46"/>
      <c r="AF65" s="46"/>
    </row>
    <row r="66" spans="4:3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9"/>
      <c r="N66" s="47"/>
      <c r="P66" s="47"/>
      <c r="Q66" s="46"/>
      <c r="R66" s="49"/>
      <c r="Z66" s="46"/>
      <c r="AA66" s="46"/>
      <c r="AB66" s="46"/>
      <c r="AC66" s="46"/>
      <c r="AD66" s="46"/>
      <c r="AE66" s="46"/>
      <c r="AF66" s="46"/>
    </row>
    <row r="67" spans="4:3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9"/>
      <c r="N67" s="47"/>
      <c r="P67" s="47"/>
      <c r="Q67" s="46"/>
      <c r="R67" s="49"/>
      <c r="Z67" s="46"/>
      <c r="AA67" s="46"/>
      <c r="AB67" s="46"/>
      <c r="AC67" s="46"/>
      <c r="AD67" s="46"/>
      <c r="AE67" s="46"/>
      <c r="AF67" s="46"/>
    </row>
    <row r="68" spans="4:3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9"/>
      <c r="N68" s="47"/>
      <c r="P68" s="47"/>
      <c r="Q68" s="46"/>
      <c r="R68" s="49"/>
      <c r="Z68" s="46"/>
      <c r="AA68" s="46"/>
      <c r="AB68" s="46"/>
      <c r="AC68" s="46"/>
      <c r="AD68" s="46"/>
      <c r="AE68" s="46"/>
      <c r="AF68" s="46"/>
    </row>
    <row r="69" spans="4:3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9"/>
      <c r="N69" s="47"/>
      <c r="P69" s="47"/>
      <c r="Q69" s="46"/>
      <c r="R69" s="49"/>
      <c r="Z69" s="46"/>
      <c r="AA69" s="46"/>
      <c r="AB69" s="46"/>
      <c r="AC69" s="46"/>
      <c r="AD69" s="46"/>
      <c r="AE69" s="46"/>
      <c r="AF69" s="46"/>
    </row>
    <row r="70" spans="4:3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9"/>
      <c r="N70" s="47"/>
      <c r="P70" s="47"/>
      <c r="Q70" s="46"/>
      <c r="R70" s="49"/>
      <c r="Z70" s="46"/>
      <c r="AA70" s="46"/>
      <c r="AB70" s="46"/>
      <c r="AC70" s="46"/>
      <c r="AD70" s="46"/>
      <c r="AE70" s="46"/>
      <c r="AF70" s="46"/>
    </row>
    <row r="71" spans="4:3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9"/>
      <c r="N71" s="47"/>
      <c r="P71" s="47"/>
      <c r="Q71" s="46"/>
      <c r="R71" s="49"/>
      <c r="Z71" s="46"/>
      <c r="AA71" s="46"/>
      <c r="AB71" s="46"/>
      <c r="AC71" s="46"/>
      <c r="AD71" s="46"/>
      <c r="AE71" s="46"/>
      <c r="AF71" s="46"/>
    </row>
    <row r="72" spans="4:3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9"/>
      <c r="N72" s="47"/>
      <c r="P72" s="47"/>
      <c r="Q72" s="46"/>
      <c r="R72" s="49"/>
      <c r="Z72" s="46"/>
      <c r="AA72" s="46"/>
      <c r="AB72" s="46"/>
      <c r="AC72" s="46"/>
      <c r="AD72" s="46"/>
      <c r="AE72" s="46"/>
      <c r="AF72" s="46"/>
    </row>
    <row r="73" spans="4:3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9"/>
      <c r="N73" s="47"/>
      <c r="P73" s="47"/>
      <c r="Q73" s="46"/>
      <c r="R73" s="49"/>
      <c r="Z73" s="46"/>
      <c r="AA73" s="46"/>
      <c r="AB73" s="46"/>
      <c r="AC73" s="46"/>
      <c r="AD73" s="46"/>
      <c r="AE73" s="46"/>
      <c r="AF73" s="46"/>
    </row>
    <row r="74" spans="4:3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9"/>
      <c r="N74" s="47"/>
      <c r="P74" s="47"/>
      <c r="Q74" s="46"/>
      <c r="R74" s="49"/>
      <c r="Z74" s="46"/>
      <c r="AA74" s="46"/>
      <c r="AB74" s="46"/>
      <c r="AC74" s="46"/>
      <c r="AD74" s="46"/>
      <c r="AE74" s="46"/>
      <c r="AF74" s="46"/>
    </row>
    <row r="75" spans="4:3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9"/>
      <c r="N75" s="47"/>
      <c r="P75" s="47"/>
      <c r="Q75" s="46"/>
      <c r="R75" s="49"/>
      <c r="Z75" s="46"/>
      <c r="AA75" s="46"/>
      <c r="AB75" s="46"/>
      <c r="AC75" s="46"/>
      <c r="AD75" s="46"/>
      <c r="AE75" s="46"/>
      <c r="AF75" s="46"/>
    </row>
    <row r="76" spans="4:3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9"/>
      <c r="N76" s="47"/>
      <c r="P76" s="47"/>
      <c r="Q76" s="46"/>
      <c r="R76" s="49"/>
      <c r="Z76" s="46"/>
      <c r="AA76" s="46"/>
      <c r="AB76" s="46"/>
      <c r="AC76" s="46"/>
      <c r="AD76" s="46"/>
      <c r="AE76" s="46"/>
      <c r="AF76" s="46"/>
    </row>
    <row r="77" spans="4:3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9"/>
      <c r="N77" s="47"/>
      <c r="P77" s="47"/>
      <c r="Q77" s="46"/>
      <c r="R77" s="49"/>
      <c r="Z77" s="46"/>
      <c r="AA77" s="46"/>
      <c r="AB77" s="46"/>
      <c r="AC77" s="46"/>
      <c r="AD77" s="46"/>
      <c r="AE77" s="46"/>
      <c r="AF77" s="46"/>
    </row>
    <row r="78" spans="4:3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9"/>
      <c r="N78" s="47"/>
      <c r="P78" s="47"/>
      <c r="Q78" s="46"/>
      <c r="R78" s="49"/>
      <c r="Z78" s="46"/>
      <c r="AA78" s="46"/>
      <c r="AB78" s="46"/>
      <c r="AC78" s="46"/>
      <c r="AD78" s="46"/>
      <c r="AE78" s="46"/>
      <c r="AF78" s="46"/>
    </row>
    <row r="79" spans="4:3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9"/>
      <c r="N79" s="47"/>
      <c r="P79" s="47"/>
      <c r="Q79" s="46"/>
      <c r="R79" s="49"/>
      <c r="Z79" s="46"/>
      <c r="AA79" s="46"/>
      <c r="AB79" s="46"/>
      <c r="AC79" s="46"/>
      <c r="AD79" s="46"/>
      <c r="AE79" s="46"/>
      <c r="AF79" s="46"/>
    </row>
    <row r="80" spans="4:3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9"/>
      <c r="N80" s="47"/>
      <c r="P80" s="47"/>
      <c r="Q80" s="46"/>
      <c r="R80" s="49"/>
      <c r="Z80" s="46"/>
      <c r="AA80" s="46"/>
      <c r="AB80" s="46"/>
      <c r="AC80" s="46"/>
      <c r="AD80" s="46"/>
      <c r="AE80" s="46"/>
      <c r="AF80" s="46"/>
    </row>
    <row r="81" spans="4:3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9"/>
      <c r="N81" s="47"/>
      <c r="P81" s="47"/>
      <c r="Q81" s="46"/>
      <c r="R81" s="49"/>
      <c r="Z81" s="46"/>
      <c r="AA81" s="46"/>
      <c r="AB81" s="46"/>
      <c r="AC81" s="46"/>
      <c r="AD81" s="46"/>
      <c r="AE81" s="46"/>
      <c r="AF81" s="46"/>
    </row>
    <row r="82" spans="4:3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9"/>
      <c r="N82" s="47"/>
      <c r="P82" s="47"/>
      <c r="Q82" s="46"/>
      <c r="R82" s="49"/>
      <c r="Z82" s="46"/>
      <c r="AA82" s="46"/>
      <c r="AB82" s="46"/>
      <c r="AC82" s="46"/>
      <c r="AD82" s="46"/>
      <c r="AE82" s="46"/>
      <c r="AF82" s="46"/>
    </row>
    <row r="83" spans="4:3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9"/>
      <c r="N83" s="47"/>
      <c r="P83" s="47"/>
      <c r="Q83" s="46"/>
      <c r="R83" s="49"/>
      <c r="Z83" s="46"/>
      <c r="AA83" s="46"/>
      <c r="AB83" s="46"/>
      <c r="AC83" s="46"/>
      <c r="AD83" s="46"/>
      <c r="AE83" s="46"/>
      <c r="AF83" s="46"/>
    </row>
    <row r="84" spans="4:3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9"/>
      <c r="N84" s="47"/>
      <c r="P84" s="47"/>
      <c r="Q84" s="46"/>
      <c r="R84" s="49"/>
      <c r="Z84" s="46"/>
      <c r="AA84" s="46"/>
      <c r="AB84" s="46"/>
      <c r="AC84" s="46"/>
      <c r="AD84" s="46"/>
      <c r="AE84" s="46"/>
      <c r="AF84" s="46"/>
    </row>
    <row r="85" spans="4:3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9"/>
      <c r="N85" s="47"/>
      <c r="P85" s="47"/>
      <c r="Q85" s="46"/>
      <c r="R85" s="49"/>
      <c r="Z85" s="46"/>
      <c r="AA85" s="46"/>
      <c r="AB85" s="46"/>
      <c r="AC85" s="46"/>
      <c r="AD85" s="46"/>
      <c r="AE85" s="46"/>
      <c r="AF85" s="46"/>
    </row>
    <row r="86" spans="4:3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9"/>
      <c r="N86" s="47"/>
      <c r="P86" s="47"/>
      <c r="Q86" s="46"/>
      <c r="R86" s="49"/>
      <c r="Z86" s="46"/>
      <c r="AA86" s="46"/>
      <c r="AB86" s="46"/>
      <c r="AC86" s="46"/>
      <c r="AD86" s="46"/>
      <c r="AE86" s="46"/>
      <c r="AF86" s="46"/>
    </row>
    <row r="87" spans="4:3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9"/>
      <c r="N87" s="47"/>
      <c r="P87" s="47"/>
      <c r="Q87" s="46"/>
      <c r="R87" s="49"/>
      <c r="Z87" s="46"/>
      <c r="AA87" s="46"/>
      <c r="AB87" s="46"/>
      <c r="AC87" s="46"/>
      <c r="AD87" s="46"/>
      <c r="AE87" s="46"/>
      <c r="AF87" s="46"/>
    </row>
    <row r="88" spans="4:3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9"/>
      <c r="N88" s="47"/>
      <c r="P88" s="47"/>
      <c r="Q88" s="46"/>
      <c r="R88" s="49"/>
      <c r="Z88" s="46"/>
      <c r="AA88" s="46"/>
      <c r="AB88" s="46"/>
      <c r="AC88" s="46"/>
      <c r="AD88" s="46"/>
      <c r="AE88" s="46"/>
      <c r="AF88" s="46"/>
    </row>
    <row r="89" spans="4:3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9"/>
      <c r="N89" s="47"/>
      <c r="P89" s="47"/>
      <c r="Q89" s="46"/>
      <c r="R89" s="49"/>
      <c r="Z89" s="46"/>
      <c r="AA89" s="46"/>
      <c r="AB89" s="46"/>
      <c r="AC89" s="46"/>
      <c r="AD89" s="46"/>
      <c r="AE89" s="46"/>
      <c r="AF89" s="46"/>
    </row>
    <row r="90" spans="4:3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9"/>
      <c r="N90" s="47"/>
      <c r="P90" s="47"/>
      <c r="Q90" s="46"/>
      <c r="R90" s="49"/>
      <c r="Z90" s="46"/>
      <c r="AA90" s="46"/>
      <c r="AB90" s="46"/>
      <c r="AC90" s="46"/>
      <c r="AD90" s="46"/>
      <c r="AE90" s="46"/>
      <c r="AF90" s="46"/>
    </row>
    <row r="91" spans="4:3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9"/>
      <c r="N91" s="47"/>
      <c r="P91" s="47"/>
      <c r="Q91" s="46"/>
      <c r="R91" s="49"/>
      <c r="Z91" s="46"/>
      <c r="AA91" s="46"/>
      <c r="AB91" s="46"/>
      <c r="AC91" s="46"/>
      <c r="AD91" s="46"/>
      <c r="AE91" s="46"/>
      <c r="AF91" s="46"/>
    </row>
    <row r="92" spans="4:3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9"/>
      <c r="N92" s="47"/>
      <c r="P92" s="47"/>
      <c r="Q92" s="46"/>
      <c r="R92" s="49"/>
      <c r="Z92" s="46"/>
      <c r="AA92" s="46"/>
      <c r="AB92" s="46"/>
      <c r="AC92" s="46"/>
      <c r="AD92" s="46"/>
      <c r="AE92" s="46"/>
      <c r="AF92" s="46"/>
    </row>
    <row r="93" spans="4:3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9"/>
      <c r="N93" s="47"/>
      <c r="P93" s="47"/>
      <c r="Q93" s="46"/>
      <c r="R93" s="49"/>
      <c r="Z93" s="46"/>
      <c r="AA93" s="46"/>
      <c r="AB93" s="46"/>
      <c r="AC93" s="46"/>
      <c r="AD93" s="46"/>
      <c r="AE93" s="46"/>
      <c r="AF93" s="46"/>
    </row>
    <row r="94" spans="4:3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9"/>
      <c r="N94" s="47"/>
      <c r="P94" s="47"/>
      <c r="Q94" s="46"/>
      <c r="R94" s="49"/>
      <c r="Z94" s="46"/>
      <c r="AA94" s="46"/>
      <c r="AB94" s="46"/>
      <c r="AC94" s="46"/>
      <c r="AD94" s="46"/>
      <c r="AE94" s="46"/>
      <c r="AF94" s="46"/>
    </row>
    <row r="95" spans="4:3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9"/>
      <c r="N95" s="47"/>
      <c r="P95" s="47"/>
      <c r="Q95" s="46"/>
      <c r="R95" s="49"/>
      <c r="Z95" s="46"/>
      <c r="AA95" s="46"/>
      <c r="AB95" s="46"/>
      <c r="AC95" s="46"/>
      <c r="AD95" s="46"/>
      <c r="AE95" s="46"/>
      <c r="AF95" s="46"/>
    </row>
    <row r="96" spans="4:3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9"/>
      <c r="N96" s="47"/>
      <c r="P96" s="47"/>
      <c r="Q96" s="46"/>
      <c r="R96" s="49"/>
      <c r="Z96" s="46"/>
      <c r="AA96" s="46"/>
      <c r="AB96" s="46"/>
      <c r="AC96" s="46"/>
      <c r="AD96" s="46"/>
      <c r="AE96" s="46"/>
      <c r="AF96" s="46"/>
    </row>
    <row r="97" spans="4:3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9"/>
      <c r="N97" s="47"/>
      <c r="P97" s="47"/>
      <c r="Q97" s="46"/>
      <c r="R97" s="49"/>
      <c r="Z97" s="46"/>
      <c r="AA97" s="46"/>
      <c r="AB97" s="46"/>
      <c r="AC97" s="46"/>
      <c r="AD97" s="46"/>
      <c r="AE97" s="46"/>
      <c r="AF97" s="46"/>
    </row>
    <row r="98" spans="4:3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9"/>
      <c r="N98" s="47"/>
      <c r="P98" s="47"/>
      <c r="Q98" s="46"/>
      <c r="R98" s="49"/>
      <c r="Z98" s="46"/>
      <c r="AA98" s="46"/>
      <c r="AB98" s="46"/>
      <c r="AC98" s="46"/>
      <c r="AD98" s="46"/>
      <c r="AE98" s="46"/>
      <c r="AF98" s="46"/>
    </row>
    <row r="99" spans="4:3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9"/>
      <c r="N99" s="47"/>
      <c r="P99" s="47"/>
      <c r="Q99" s="46"/>
      <c r="R99" s="49"/>
      <c r="Z99" s="46"/>
      <c r="AA99" s="46"/>
      <c r="AB99" s="46"/>
      <c r="AC99" s="46"/>
      <c r="AD99" s="46"/>
      <c r="AE99" s="46"/>
      <c r="AF99" s="46"/>
    </row>
    <row r="100" spans="4:3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9"/>
      <c r="N100" s="47"/>
      <c r="P100" s="47"/>
      <c r="Q100" s="46"/>
      <c r="R100" s="49"/>
      <c r="Z100" s="46"/>
      <c r="AA100" s="46"/>
      <c r="AB100" s="46"/>
      <c r="AC100" s="46"/>
      <c r="AD100" s="46"/>
      <c r="AE100" s="46"/>
      <c r="AF100" s="46"/>
    </row>
    <row r="101" spans="4:3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9"/>
      <c r="N101" s="47"/>
      <c r="P101" s="47"/>
      <c r="Q101" s="46"/>
      <c r="R101" s="49"/>
      <c r="Z101" s="46"/>
      <c r="AA101" s="46"/>
      <c r="AB101" s="46"/>
      <c r="AC101" s="46"/>
      <c r="AD101" s="46"/>
      <c r="AE101" s="46"/>
      <c r="AF101" s="46"/>
    </row>
    <row r="102" spans="4:3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9"/>
      <c r="N102" s="47"/>
      <c r="P102" s="47"/>
      <c r="Q102" s="46"/>
      <c r="R102" s="49"/>
      <c r="Z102" s="46"/>
      <c r="AA102" s="46"/>
      <c r="AB102" s="46"/>
      <c r="AC102" s="46"/>
      <c r="AD102" s="46"/>
      <c r="AE102" s="46"/>
      <c r="AF102" s="46"/>
    </row>
    <row r="103" spans="4:3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9"/>
      <c r="N103" s="47"/>
      <c r="P103" s="47"/>
      <c r="Q103" s="46"/>
      <c r="R103" s="49"/>
      <c r="Z103" s="46"/>
      <c r="AA103" s="46"/>
      <c r="AB103" s="46"/>
      <c r="AC103" s="46"/>
      <c r="AD103" s="46"/>
      <c r="AE103" s="46"/>
      <c r="AF103" s="46"/>
    </row>
    <row r="104" spans="4:3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9"/>
      <c r="N104" s="47"/>
      <c r="P104" s="47"/>
      <c r="Q104" s="46"/>
      <c r="R104" s="49"/>
      <c r="Z104" s="46"/>
      <c r="AA104" s="46"/>
      <c r="AB104" s="46"/>
      <c r="AC104" s="46"/>
      <c r="AD104" s="46"/>
      <c r="AE104" s="46"/>
      <c r="AF104" s="46"/>
    </row>
    <row r="105" spans="4:3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9"/>
      <c r="N105" s="47"/>
      <c r="P105" s="47"/>
      <c r="Q105" s="46"/>
      <c r="R105" s="49"/>
      <c r="Z105" s="46"/>
      <c r="AA105" s="46"/>
      <c r="AB105" s="46"/>
      <c r="AC105" s="46"/>
      <c r="AD105" s="46"/>
      <c r="AE105" s="46"/>
      <c r="AF105" s="46"/>
    </row>
  </sheetData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5"/>
  <sheetViews>
    <sheetView tabSelected="1" workbookViewId="0">
      <selection activeCell="B12" sqref="B12"/>
    </sheetView>
  </sheetViews>
  <sheetFormatPr defaultColWidth="9.140625" defaultRowHeight="11.25" x14ac:dyDescent="0.2"/>
  <cols>
    <col min="1" max="1" width="12.85546875" style="18" customWidth="1"/>
    <col min="2" max="2" width="24.28515625" style="18" customWidth="1"/>
    <col min="3" max="3" width="28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x14ac:dyDescent="0.25">
      <c r="B6" s="188"/>
      <c r="C6" s="188"/>
      <c r="D6" s="188"/>
      <c r="E6" s="188"/>
      <c r="F6" s="188"/>
      <c r="G6" s="188"/>
      <c r="H6" s="188"/>
    </row>
    <row r="7" spans="1:8" ht="15" x14ac:dyDescent="0.25">
      <c r="B7" s="188" t="s">
        <v>40</v>
      </c>
      <c r="C7" s="188" t="s">
        <v>41</v>
      </c>
      <c r="D7" s="188" t="s">
        <v>42</v>
      </c>
      <c r="E7" s="188" t="s">
        <v>302</v>
      </c>
      <c r="F7" s="188" t="s">
        <v>303</v>
      </c>
      <c r="G7" s="188" t="s">
        <v>304</v>
      </c>
      <c r="H7" s="188" t="s">
        <v>305</v>
      </c>
    </row>
    <row r="8" spans="1:8" s="17" customFormat="1" ht="12.75" x14ac:dyDescent="0.2">
      <c r="A8" s="37"/>
      <c r="B8" s="37" t="str">
        <f>RES!Q2</f>
        <v>IPGM</v>
      </c>
      <c r="C8" s="37" t="str">
        <f>RES!Q3</f>
        <v>Industry - PGMs - Platinum</v>
      </c>
      <c r="D8" s="175" t="s">
        <v>115</v>
      </c>
      <c r="E8" s="174" t="s">
        <v>38</v>
      </c>
      <c r="F8" s="174"/>
      <c r="G8" s="176"/>
    </row>
    <row r="9" spans="1:8" s="17" customFormat="1" ht="12.75" x14ac:dyDescent="0.2">
      <c r="A9" s="37"/>
      <c r="B9" s="37" t="str">
        <f>RES!R2</f>
        <v>IPGMOP</v>
      </c>
      <c r="C9" s="37" t="str">
        <f>RES!R3</f>
        <v>Industry - PGMs - Other PGMs</v>
      </c>
      <c r="D9" s="175" t="s">
        <v>115</v>
      </c>
      <c r="E9" s="174" t="s">
        <v>38</v>
      </c>
      <c r="F9" s="174"/>
    </row>
    <row r="10" spans="1:8" s="17" customFormat="1" ht="12.75" x14ac:dyDescent="0.2">
      <c r="A10" s="37"/>
      <c r="B10" s="37" t="s">
        <v>164</v>
      </c>
      <c r="C10" s="37" t="s">
        <v>165</v>
      </c>
      <c r="D10" s="175" t="s">
        <v>115</v>
      </c>
      <c r="E10" s="174" t="s">
        <v>38</v>
      </c>
      <c r="F10" s="174"/>
    </row>
    <row r="11" spans="1:8" x14ac:dyDescent="0.2">
      <c r="A11" s="37"/>
      <c r="B11" s="37" t="s">
        <v>327</v>
      </c>
      <c r="C11" s="37" t="s">
        <v>326</v>
      </c>
      <c r="D11" s="175" t="s">
        <v>115</v>
      </c>
      <c r="E11" s="174" t="s">
        <v>38</v>
      </c>
      <c r="F11" s="174"/>
    </row>
    <row r="12" spans="1:8" x14ac:dyDescent="0.2">
      <c r="B12" s="18" t="s">
        <v>330</v>
      </c>
      <c r="C12" s="37" t="s">
        <v>331</v>
      </c>
      <c r="D12" s="175" t="s">
        <v>115</v>
      </c>
      <c r="E12" s="174" t="s">
        <v>38</v>
      </c>
      <c r="F12" s="174"/>
    </row>
    <row r="13" spans="1:8" x14ac:dyDescent="0.2">
      <c r="B13" s="18" t="str">
        <f>RES!S2</f>
        <v>OKG</v>
      </c>
      <c r="C13" s="18" t="str">
        <f>RES!S3</f>
        <v>Oil Green JetFuel</v>
      </c>
      <c r="D13" s="175" t="s">
        <v>115</v>
      </c>
      <c r="E13" s="174" t="s">
        <v>38</v>
      </c>
      <c r="F13" s="174"/>
    </row>
    <row r="14" spans="1:8" x14ac:dyDescent="0.2">
      <c r="B14" s="18" t="str">
        <f>RES!T2</f>
        <v>HETP_EX</v>
      </c>
      <c r="C14" s="18" t="str">
        <f>RES!T3</f>
        <v>Electrolyser H2 PEM  Capacity (GW) Export</v>
      </c>
      <c r="D14" s="175" t="s">
        <v>115</v>
      </c>
      <c r="E14" s="174" t="s">
        <v>38</v>
      </c>
      <c r="F14" s="174"/>
    </row>
    <row r="15" spans="1:8" x14ac:dyDescent="0.2">
      <c r="B15" s="18" t="str">
        <f>RES!U2</f>
        <v>HFCP_EX</v>
      </c>
      <c r="C15" s="18" t="str">
        <f>RES!U3</f>
        <v>Fuel Cell H2 PEM  Capacity (GW)</v>
      </c>
      <c r="D15" s="175" t="s">
        <v>115</v>
      </c>
      <c r="E15" s="174" t="s">
        <v>38</v>
      </c>
      <c r="F15" s="174"/>
    </row>
  </sheetData>
  <conditionalFormatting sqref="B6:B7">
    <cfRule type="duplicateValues" dxfId="0" priority="1"/>
  </conditionalFormatting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ANSv2-692-Home</vt:lpstr>
      <vt:lpstr>Log</vt:lpstr>
      <vt:lpstr>Index</vt:lpstr>
      <vt:lpstr>RES</vt:lpstr>
      <vt:lpstr>Commodities_BASE</vt:lpstr>
      <vt:lpstr>Processes_BASE</vt:lpstr>
      <vt:lpstr>ProcData_exportLevels</vt:lpstr>
      <vt:lpstr>ProcData_exportPrices</vt:lpstr>
      <vt:lpstr>Exports summary</vt:lpstr>
      <vt:lpstr>Scenarios</vt:lpstr>
      <vt:lpstr>PGM exports minerals council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 Call</cp:lastModifiedBy>
  <cp:lastPrinted>2005-06-23T04:07:43Z</cp:lastPrinted>
  <dcterms:created xsi:type="dcterms:W3CDTF">2005-05-01T12:39:10Z</dcterms:created>
  <dcterms:modified xsi:type="dcterms:W3CDTF">2024-05-16T12:42:23Z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