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ersons/person.xml" ContentType="application/vnd.ms-excel.pers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s1.xml" ContentType="application/vnd.ms-excel.threadedcomments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6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bookViews>
    <workbookView xWindow="-75" yWindow="-18270" windowWidth="28695" windowHeight="15570" activeTab="0"/>
  </bookViews>
  <sheets>
    <sheet name="Sheet1" sheetId="1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r>
  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  </r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<sst xmlns="http://schemas.openxmlformats.org/spreadsheetml/2006/main" count="374" uniqueCount="139">
  <si>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</si>
  <si>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</si>
  <si>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</si>
  <si>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</si>
  <si>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</si>
  <si>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</si>
  <si>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</si>
  <si>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</si>
  <si>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</si>
  <si>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</si>
  <si>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</si>
  <si>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</si>
  <si>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</si>
  <si>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</si>
  <si>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</si>
  <si>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</si>
  <si>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</si>
  <si>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</si>
  <si>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</si>
  <si>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</si>
  <si>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</si>
  <si>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</si>
  <si>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</si>
  <si>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</si>
  <si>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</si>
  <si>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</si>
  <si>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</si>
  <si>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</si>
  <si>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</si>
  <si>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</si>
  <si>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</si>
  <si>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</si>
  <si>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</si>
  <si>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</si>
  <si>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</si>
  <si>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</si>
  <si>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</si>
  <si>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</si>
  <si>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</si>
  <si>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</si>
  <si>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</si>
  <si>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</si>
  <si>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</si>
  <si>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</si>
  <si>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</si>
  <si>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</si>
  <si>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</si>
  <si>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</si>
  <si>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</si>
  <si>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</si>
  <si>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</si>
  <si>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</si>
  <si>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</si>
  <si>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</si>
  <si>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</si>
  <si>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</si>
  <si>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</si>
  <si>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</si>
  <si>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</si>
  <si>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</si>
  <si>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</si>
  <si>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</si>
  <si>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</si>
  <si>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</si>
  <si>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</si>
  <si>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</si>
  <si>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</si>
  <si>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</si>
  <si>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</si>
  <si>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</si>
  <si>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</si>
  <si>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</si>
  <si>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</si>
  <si>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</si>
  <si>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</si>
  <si>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</si>
  <si>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</si>
  <si>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</si>
  <si>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</si>
  <si>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</si>
  <si>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</si>
  <si>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</si>
  <si>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</si>
  <si>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</si>
  <si>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</si>
  <si>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</si>
  <si>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</si>
  <si>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</si>
  <si>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</si>
  <si>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</si>
  <si>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</si>
  <si>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</si>
  <si>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</si>
  <si>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</si>
  <si>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</si>
  <si>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</si>
  <si>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</si>
  <si>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</si>
  <si>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</si>
  <si>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</si>
  <si>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</si>
  <si>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</si>
  <si>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</si>
  <si>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</si>
  <si>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</si>
  <si>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</si>
  <si>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</si>
  <si>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</si>
  <si>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</si>
  <si>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</si>
  <si>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</si>
  <si>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</si>
  <si>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</si>
  <si>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</si>
  <si>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</si>
  <si>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</si>
  <si>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</si>
  <si>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</si>
  <si>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</si>
  <si>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</si>
  <si>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</si>
  <si>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</si>
  <si>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</si>
  <si>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</si>
  <si>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</si>
  <si>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</si>
  <si>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</si>
  <si>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</si>
  <si>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</si>
  <si>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</si>
  <si>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</si>
  <si>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</si>
  <si>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</si>
  <si>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</si>
  <si>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</si>
  <si>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Localisation</t>
  </si>
  <si>
    <t>Cost increase</t>
  </si>
  <si>
    <t>None</t>
  </si>
  <si>
    <t>~TFM_FILL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</si>
</sst>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10" fillId="2" borderId="1" applyNumberFormat="0" applyAlignment="0" applyProtection="0"/>
  </cellStyleXfs>
  <cellXfs count="34">
    <xf numFmtId="0" fontId="0" fillId="0" borderId="0" xfId="0"/>
    <xf numFmtId="0" fontId="2" fillId="0" borderId="0" xfId="20"/>
    <xf numFmtId="0" fontId="2" fillId="0" borderId="0" xfId="20" applyAlignment="1">
      <alignment horizontal="center" wrapText="1"/>
    </xf>
    <xf numFmtId="0" fontId="4" fillId="0" borderId="0" xfId="21" applyFont="1" applyAlignment="1" applyProtection="1">
      <alignment horizontal="left"/>
      <protection locked="0"/>
    </xf>
    <xf numFmtId="9" fontId="0" fillId="0" borderId="0" xfId="15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22" applyFont="1">
      <alignment/>
      <protection/>
    </xf>
    <xf numFmtId="0" fontId="7" fillId="0" borderId="0" xfId="22" applyFont="1">
      <alignment/>
      <protection/>
    </xf>
    <xf numFmtId="0" fontId="5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9" fontId="5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5" applyFont="1" applyBorder="1"/>
    <xf numFmtId="9" fontId="0" fillId="0" borderId="7" xfId="15" applyFont="1" applyBorder="1"/>
    <xf numFmtId="0" fontId="0" fillId="0" borderId="7" xfId="0" applyBorder="1"/>
    <xf numFmtId="164" fontId="0" fillId="0" borderId="0" xfId="15" applyNumberFormat="1" applyFont="1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9" fontId="5" fillId="0" borderId="0" xfId="15" applyFont="1"/>
    <xf numFmtId="10" fontId="0" fillId="0" borderId="0" xfId="0" applyNumberFormat="1"/>
    <xf numFmtId="164" fontId="0" fillId="0" borderId="0" xfId="15" applyNumberFormat="1" applyFont="1"/>
    <xf numFmtId="0" fontId="10" fillId="2" borderId="1" xfId="23"/>
    <xf numFmtId="0" fontId="11" fillId="0" borderId="0" xfId="0" applyFont="1"/>
    <xf numFmtId="0" fontId="5" fillId="0" borderId="3" xfId="0" applyFont="1" applyBorder="1"/>
    <xf numFmtId="0" fontId="10" fillId="2" borderId="10" xfId="23" applyBorder="1"/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 4" xfId="20" builtinId="19"/>
    <cellStyle name="Normal 2" xfId="21"/>
    <cellStyle name="Normal 13" xfId="22"/>
    <cellStyle name="Input" xfId="2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2" Type="http://schemas.microsoft.com/office/2017/10/relationships/person" Target="persons/person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1089600" y="3752850"/>
          <a:ext cx="1428750" cy="523875"/>
        </a:xfrm>
        <a:prstGeom prst="rightArrow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s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vmlDrawing" Target="../drawings/vmlDrawing1.vml" /><Relationship Id="rId2" Type="http://schemas.microsoft.com/office/2017/10/relationships/threadedComment" Target="../threadedComments/threadedComments1.xml" /><Relationship Id="rId3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 topLeftCell="A1">
      <selection pane="topLeft" activeCell="U25" sqref="U25"/>
    </sheetView>
  </sheetViews>
  <sheetFormatPr defaultRowHeight="15"/>
  <cols>
    <col min="2" max="2" width="15.7142857142857" customWidth="1"/>
    <col min="3" max="3" width="13.7142857142857" customWidth="1"/>
    <col min="4" max="4" width="11.2857142857143" customWidth="1"/>
    <col min="5" max="5" width="9.85714285714286" customWidth="1"/>
    <col min="6" max="6" width="19.4285714285714" customWidth="1"/>
    <col min="53" max="53" width="16.8571428571429" customWidth="1"/>
  </cols>
  <sheetData>
    <row r="1" spans="2:3" ht="15">
      <c r="B1" s="32" t="s">
        <v>119</v>
      </c>
      <c r="C1" s="18"/>
    </row>
    <row r="2" spans="2:3" ht="15">
      <c r="B2" s="19"/>
      <c r="C2" s="22"/>
    </row>
    <row r="3" spans="2:3" ht="15">
      <c r="B3" s="19" t="s">
        <v>135</v>
      </c>
      <c r="C3" s="33" t="s">
        <v>126</v>
      </c>
    </row>
    <row r="4" spans="2:5" ht="15">
      <c r="B4" s="19" t="s">
        <v>136</v>
      </c>
      <c r="C4" s="33" t="s">
        <v>137</v>
      </c>
      <c r="E4" s="10" t="s">
        <v>124</v>
      </c>
    </row>
    <row r="5" spans="2:12" ht="1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2" ht="1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0.47058823529411764</v>
      </c>
      <c r="J6" s="27">
        <f t="shared" si="0" ref="J6:L6">SUMIFS(J$41:J$63,$C$41:$C$63,$E16,$F$41:$F$63,$C$3)</f>
        <v>0.47058823529411764</v>
      </c>
      <c r="K6" s="27">
        <f t="shared" si="0"/>
        <v>0.47058823529411764</v>
      </c>
      <c r="L6" s="27">
        <f t="shared" si="0"/>
        <v>0.47058823529411764</v>
      </c>
    </row>
    <row r="7" spans="5:12" ht="1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si="1" ref="I7:L7">SUMIFS(I$41:I$63,$C$41:$C$63,$E17,$F$41:$F$63,$C$3)</f>
        <v>0.47538200339558578</v>
      </c>
      <c r="J7" s="27">
        <f t="shared" si="1"/>
        <v>0.47538200339558578</v>
      </c>
      <c r="K7" s="27">
        <f t="shared" si="1"/>
        <v>0.47538200339558578</v>
      </c>
      <c r="L7" s="27">
        <f t="shared" si="1"/>
        <v>0.47538200339558578</v>
      </c>
    </row>
    <row r="8" spans="5:12" ht="1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si="2" ref="I8:L8">SUMIFS(I$41:I$63,$C$41:$C$63,$E18,$F$41:$F$63,$C$3)</f>
        <v>0.76065573770491801</v>
      </c>
      <c r="J8" s="27">
        <f t="shared" si="2"/>
        <v>0.76065573770491801</v>
      </c>
      <c r="K8" s="27">
        <f t="shared" si="2"/>
        <v>0.76065573770491801</v>
      </c>
      <c r="L8" s="27">
        <f t="shared" si="2"/>
        <v>0.76065573770491801</v>
      </c>
    </row>
    <row r="9" spans="5:12" ht="1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si="3" ref="I9:L9">SUMIFS(I$41:I$63,$C$41:$C$63,$E19,$F$41:$F$63,$C$3)</f>
        <v>0.93842364532019706</v>
      </c>
      <c r="J9" s="27">
        <f t="shared" si="3"/>
        <v>0.93842364532019706</v>
      </c>
      <c r="K9" s="27">
        <f t="shared" si="3"/>
        <v>0.93842364532019706</v>
      </c>
      <c r="L9" s="27">
        <f t="shared" si="3"/>
        <v>0.93842364532019706</v>
      </c>
    </row>
    <row r="12" spans="3:3" ht="15">
      <c r="C12" s="10" t="s">
        <v>125</v>
      </c>
    </row>
    <row r="14" spans="3:8" ht="15">
      <c r="C14" s="1" t="s">
        <v>0</v>
      </c>
      <c r="D14" s="1"/>
      <c r="E14" s="1"/>
      <c r="F14" s="1"/>
      <c r="G14" s="1"/>
      <c r="H14" s="1"/>
    </row>
    <row r="15" spans="3:12" ht="1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ht="1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0.52941176470588236</v>
      </c>
      <c r="J16" s="5">
        <f t="shared" si="4" ref="J16:L16">1-J6</f>
        <v>0.52941176470588236</v>
      </c>
      <c r="K16" s="5">
        <f t="shared" si="4"/>
        <v>0.52941176470588236</v>
      </c>
      <c r="L16" s="5">
        <f t="shared" si="4"/>
        <v>0.52941176470588236</v>
      </c>
      <c r="N16" t="s">
        <v>20</v>
      </c>
    </row>
    <row r="17" spans="3:12" ht="1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si="5" ref="I17:K17">1-I7</f>
        <v>0.52461799660441422</v>
      </c>
      <c r="J17" s="5">
        <f t="shared" si="5"/>
        <v>0.52461799660441422</v>
      </c>
      <c r="K17" s="5">
        <f t="shared" si="5"/>
        <v>0.52461799660441422</v>
      </c>
      <c r="L17" s="5">
        <f>1-L7</f>
        <v>0.52461799660441422</v>
      </c>
    </row>
    <row r="18" spans="3:64" ht="1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si="6" ref="I18:L18">1-I8</f>
        <v>0.23934426229508199</v>
      </c>
      <c r="J18" s="5">
        <f t="shared" si="6"/>
        <v>0.23934426229508199</v>
      </c>
      <c r="K18" s="5">
        <f t="shared" si="6"/>
        <v>0.23934426229508199</v>
      </c>
      <c r="L18" s="5">
        <f t="shared" si="6"/>
        <v>0.23934426229508199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20" ht="15">
      <c r="C19" t="s">
        <v>122</v>
      </c>
      <c r="D19" t="s">
        <v>5</v>
      </c>
      <c r="E19" t="s">
        <v>128</v>
      </c>
      <c r="F19" t="s">
        <v>19</v>
      </c>
      <c r="G19" s="6">
        <f>O32</f>
        <v>0.061576354679802957</v>
      </c>
      <c r="H19" s="5">
        <f>G19</f>
        <v>0.061576354679802957</v>
      </c>
      <c r="I19" s="5">
        <f t="shared" si="7" ref="I19:L19">1-I9</f>
        <v>0.061576354679802936</v>
      </c>
      <c r="J19" s="5">
        <f t="shared" si="7"/>
        <v>0.061576354679802936</v>
      </c>
      <c r="K19" s="5">
        <f t="shared" si="7"/>
        <v>0.061576354679802936</v>
      </c>
      <c r="L19" s="5">
        <f t="shared" si="7"/>
        <v>0.061576354679802936</v>
      </c>
      <c r="T19" s="11" t="s">
        <v>110</v>
      </c>
    </row>
    <row r="21" spans="52:52" ht="15">
      <c r="AZ21" s="14" t="s">
        <v>105</v>
      </c>
    </row>
    <row r="22" spans="20:59" ht="15">
      <c r="T22" s="14" t="s">
        <v>106</v>
      </c>
      <c r="AZ22" t="s">
        <v>108</v>
      </c>
      <c r="BB22" s="4">
        <f>SUMIF($F$66:$F$69,$C$4,G66:G69)</f>
        <v>0</v>
      </c>
      <c r="BC22" s="4">
        <f t="shared" si="8" ref="BC22:BG22">SUMIF($F$66:$F$69,$C$4,H66:H69)</f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</row>
    <row r="23" spans="14:14" ht="15">
      <c r="N23" s="2"/>
    </row>
    <row r="24" spans="21:62" ht="15">
      <c r="U24" s="30" t="s">
        <v>138</v>
      </c>
      <c r="Z24" t="str">
        <f>U24</f>
        <v>~TFM_FILL</v>
      </c>
      <c r="AE24" t="str">
        <f>Z24</f>
        <v>~TFM_FILL</v>
      </c>
      <c r="AJ24" t="str">
        <f>AE24</f>
        <v>~TFM_FILL</v>
      </c>
      <c r="AP24" t="str">
        <f>AJ24</f>
        <v>~TFM_FILL</v>
      </c>
      <c r="AU24" t="str">
        <f>AP24</f>
        <v>~TFM_FILL</v>
      </c>
      <c r="AZ24" s="1" t="s">
        <v>0</v>
      </c>
      <c r="BJ24" t="s">
        <v>107</v>
      </c>
    </row>
    <row r="25" spans="20:59" ht="1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20:62" ht="1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si="9" ref="AQ26:AQ4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si="10" ref="BB26:BB65">IF($BJ26,X26*(1+$BB$22),X26)</f>
        <v>51359.8538564517</v>
      </c>
      <c r="BC26" t="str">
        <f t="shared" si="11" ref="BC26:BC49">IF(IF($BJ26,AC26*(1+BC$22),AC26)=0,"",IF($BJ26,AC26*(1+BC$22),AC26))</f>
        <v/>
      </c>
      <c r="BD26" t="str">
        <f t="shared" si="12" ref="BD26:BD49">IF(IF($BJ26,AH26*(1+BD$22),AH26)=0,"",IF($BJ26,AH26*(1+BD$22),AH26))</f>
        <v/>
      </c>
      <c r="BE26" t="str">
        <f t="shared" si="13" ref="BE26:BE49">IF(IF($BJ26,AM26*(1+BE$22),AM26)=0,"",IF($BJ26,AM26*(1+BE$22),AM26))</f>
        <v/>
      </c>
      <c r="BF26" t="str">
        <f t="shared" si="14" ref="BF26:BF49">IF(IF($BJ26,AS26*(1+BF$22),AS26)=0,"",IF($BJ26,AS26*(1+BF$22),AS26))</f>
        <v/>
      </c>
      <c r="BG26" t="str">
        <f t="shared" si="15" ref="BG26:BG49">IF(IF($BJ26,AX26*(1+BG$22),AX26)=0,"",IF($BJ26,AX26*(1+BG$22),AX26))</f>
        <v/>
      </c>
      <c r="BJ26">
        <v>0</v>
      </c>
    </row>
    <row r="27" spans="20:62" ht="1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si="16" ref="AA27:AA49">V27</f>
        <v>ETCLEKUSI-N</v>
      </c>
      <c r="AB27" s="7">
        <v>2020</v>
      </c>
      <c r="AE27" s="7" t="s">
        <v>21</v>
      </c>
      <c r="AF27" s="9" t="str">
        <f t="shared" si="17" ref="AF27:AF49">AA27</f>
        <v>ETCLEKUSI-N</v>
      </c>
      <c r="AG27" s="7">
        <v>2025</v>
      </c>
      <c r="AJ27" s="7" t="s">
        <v>21</v>
      </c>
      <c r="AK27" s="9" t="str">
        <f t="shared" si="18" ref="AK27:AK49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si="19" ref="AV27:AV49">V27</f>
        <v>ETCLEKUSI-N</v>
      </c>
      <c r="AW27" s="7">
        <v>2050</v>
      </c>
      <c r="AZ27" t="str">
        <f t="shared" si="20" ref="AZ27:AZ65">U27</f>
        <v>NCAP_COST</v>
      </c>
      <c r="BA27" t="str">
        <f t="shared" si="21" ref="BA27:BA65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2" ht="1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2" ht="1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2" ht="1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2" ht="1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2" ht="15">
      <c r="C32" s="19">
        <v>2019</v>
      </c>
      <c r="D32">
        <v>6.18</v>
      </c>
      <c r="E32">
        <v>3.33</v>
      </c>
      <c r="F32">
        <v>5.60</v>
      </c>
      <c r="G32">
        <v>2.96</v>
      </c>
      <c r="I32">
        <f>D32+F32</f>
        <v>11.779999999999999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0.061576354679802957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3:62" ht="15">
      <c r="C33" s="19">
        <v>2020</v>
      </c>
      <c r="D33">
        <v>7.48</v>
      </c>
      <c r="E33">
        <v>8.48</v>
      </c>
      <c r="F33">
        <v>6.50</v>
      </c>
      <c r="G33">
        <v>7.20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81278.984337530506</v>
      </c>
      <c r="Z33" s="7" t="s">
        <v>21</v>
      </c>
      <c r="AA33" s="9" t="str">
        <f t="shared" si="16"/>
        <v>ERSOLTC09-N</v>
      </c>
      <c r="AB33" s="7">
        <v>2020</v>
      </c>
      <c r="AC33">
        <v>81279.984337530506</v>
      </c>
      <c r="AE33" s="7" t="s">
        <v>21</v>
      </c>
      <c r="AF33" s="9" t="str">
        <f t="shared" si="17"/>
        <v>ERSOLTC09-N</v>
      </c>
      <c r="AG33" s="7">
        <v>2025</v>
      </c>
      <c r="AH33">
        <v>63100.036393056798</v>
      </c>
      <c r="AJ33" s="7" t="s">
        <v>21</v>
      </c>
      <c r="AK33" s="9" t="str">
        <f t="shared" si="18"/>
        <v>ERSOLTC09-N</v>
      </c>
      <c r="AL33" s="7">
        <v>2030</v>
      </c>
      <c r="AM33">
        <v>52213.379980116501</v>
      </c>
      <c r="AP33" s="7" t="s">
        <v>21</v>
      </c>
      <c r="AQ33" s="9" t="str">
        <f t="shared" si="9"/>
        <v>ERSOLTC09-N</v>
      </c>
      <c r="AR33" s="7">
        <v>2040</v>
      </c>
      <c r="AS33">
        <v>53456.5556939288</v>
      </c>
      <c r="AU33" s="7" t="s">
        <v>21</v>
      </c>
      <c r="AV33" s="9" t="str">
        <f t="shared" si="19"/>
        <v>ERSOLTC09-N</v>
      </c>
      <c r="AW33" s="7">
        <v>2050</v>
      </c>
      <c r="AX33">
        <v>54699.731407741099</v>
      </c>
      <c r="AZ33" t="str">
        <f t="shared" si="20"/>
        <v>NCAP_COST</v>
      </c>
      <c r="BA33" t="str">
        <f t="shared" si="21"/>
        <v>ERSOLTC09-N</v>
      </c>
      <c r="BB33">
        <f t="shared" si="10"/>
        <v>81278.984337530506</v>
      </c>
      <c r="BC33">
        <f t="shared" si="11"/>
        <v>81279.984337530506</v>
      </c>
      <c r="BD33">
        <f t="shared" si="12"/>
        <v>63100.036393056798</v>
      </c>
      <c r="BE33">
        <f t="shared" si="13"/>
        <v>52213.379980116501</v>
      </c>
      <c r="BF33">
        <f t="shared" si="14"/>
        <v>53456.5556939288</v>
      </c>
      <c r="BG33">
        <f t="shared" si="15"/>
        <v>54699.731407741099</v>
      </c>
      <c r="BJ33">
        <v>1</v>
      </c>
    </row>
    <row r="34" spans="3:62" ht="1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48762.532743362797</v>
      </c>
      <c r="Z34" s="7" t="s">
        <v>21</v>
      </c>
      <c r="AA34" s="9" t="str">
        <f t="shared" si="16"/>
        <v>ERSOLPCF-N</v>
      </c>
      <c r="AB34" s="7">
        <v>2020</v>
      </c>
      <c r="AC34">
        <v>19505.013097345101</v>
      </c>
      <c r="AE34" s="7" t="s">
        <v>21</v>
      </c>
      <c r="AF34" s="9" t="str">
        <f t="shared" si="17"/>
        <v>ERSOLPCF-N</v>
      </c>
      <c r="AG34" s="7">
        <v>2025</v>
      </c>
      <c r="AH34">
        <v>13222.764078584099</v>
      </c>
      <c r="AJ34" s="7" t="s">
        <v>21</v>
      </c>
      <c r="AK34" s="9" t="str">
        <f t="shared" si="18"/>
        <v>ERSOLPCF-N</v>
      </c>
      <c r="AL34" s="7">
        <v>2030</v>
      </c>
      <c r="AM34">
        <v>12787.684470796399</v>
      </c>
      <c r="AP34" s="7" t="s">
        <v>21</v>
      </c>
      <c r="AQ34" s="9" t="str">
        <f t="shared" si="9"/>
        <v>ERSOLPCF-N</v>
      </c>
      <c r="AR34" s="7">
        <v>2040</v>
      </c>
      <c r="AS34">
        <v>11630.3803637168</v>
      </c>
      <c r="AU34" s="7" t="s">
        <v>21</v>
      </c>
      <c r="AV34" s="9" t="str">
        <f t="shared" si="19"/>
        <v>ERSOLPCF-N</v>
      </c>
      <c r="AW34" s="7">
        <v>2050</v>
      </c>
      <c r="AX34">
        <v>10513.896293805299</v>
      </c>
      <c r="AZ34" t="str">
        <f t="shared" si="20"/>
        <v>NCAP_COST</v>
      </c>
      <c r="BA34" t="str">
        <f t="shared" si="21"/>
        <v>ERSOLPCF-N</v>
      </c>
      <c r="BB34">
        <f t="shared" si="10"/>
        <v>48762.532743362797</v>
      </c>
      <c r="BC34">
        <f t="shared" si="11"/>
        <v>19505.013097345101</v>
      </c>
      <c r="BD34">
        <f t="shared" si="12"/>
        <v>13222.764078584099</v>
      </c>
      <c r="BE34">
        <f t="shared" si="13"/>
        <v>12787.684470796399</v>
      </c>
      <c r="BF34">
        <f t="shared" si="14"/>
        <v>11630.3803637168</v>
      </c>
      <c r="BG34">
        <f t="shared" si="15"/>
        <v>10513.896293805299</v>
      </c>
      <c r="BJ34">
        <v>1</v>
      </c>
    </row>
    <row r="35" spans="20:62" ht="15">
      <c r="T35" s="9" t="s">
        <v>43</v>
      </c>
      <c r="U35" s="7" t="s">
        <v>21</v>
      </c>
      <c r="V35" s="9" t="s">
        <v>44</v>
      </c>
      <c r="W35" s="7">
        <v>2017</v>
      </c>
      <c r="X35">
        <v>51982.699999999997</v>
      </c>
      <c r="Z35" s="7" t="s">
        <v>21</v>
      </c>
      <c r="AA35" s="9" t="str">
        <f t="shared" si="16"/>
        <v>ERSOLPCT-N</v>
      </c>
      <c r="AB35" s="7">
        <v>2020</v>
      </c>
      <c r="AC35">
        <v>20793.080000000002</v>
      </c>
      <c r="AE35" s="7" t="s">
        <v>21</v>
      </c>
      <c r="AF35" s="9" t="str">
        <f t="shared" si="17"/>
        <v>ERSOLPCT-N</v>
      </c>
      <c r="AG35" s="7">
        <v>2025</v>
      </c>
      <c r="AH35">
        <v>14095.965480000001</v>
      </c>
      <c r="AJ35" s="7" t="s">
        <v>21</v>
      </c>
      <c r="AK35" s="9" t="str">
        <f t="shared" si="18"/>
        <v>ERSOLPCT-N</v>
      </c>
      <c r="AL35" s="7">
        <v>2030</v>
      </c>
      <c r="AM35">
        <v>13632.154200000001</v>
      </c>
      <c r="AP35" s="7" t="s">
        <v>21</v>
      </c>
      <c r="AQ35" s="9" t="str">
        <f t="shared" si="9"/>
        <v>ERSOLPCT-N</v>
      </c>
      <c r="AR35" s="7">
        <v>2040</v>
      </c>
      <c r="AS35">
        <v>12398.424349999999</v>
      </c>
      <c r="AU35" s="7" t="s">
        <v>21</v>
      </c>
      <c r="AV35" s="9" t="str">
        <f t="shared" si="19"/>
        <v>ERSOLPCT-N</v>
      </c>
      <c r="AW35" s="7">
        <v>2050</v>
      </c>
      <c r="AX35">
        <v>11208.2102</v>
      </c>
      <c r="AZ35" t="str">
        <f t="shared" si="20"/>
        <v>NCAP_COST</v>
      </c>
      <c r="BA35" t="str">
        <f t="shared" si="21"/>
        <v>ERSOLPCT-N</v>
      </c>
      <c r="BB35">
        <f t="shared" si="10"/>
        <v>51982.699999999997</v>
      </c>
      <c r="BC35">
        <f t="shared" si="11"/>
        <v>20793.080000000002</v>
      </c>
      <c r="BD35">
        <f t="shared" si="12"/>
        <v>14095.965480000001</v>
      </c>
      <c r="BE35">
        <f t="shared" si="13"/>
        <v>13632.154200000001</v>
      </c>
      <c r="BF35">
        <f t="shared" si="14"/>
        <v>12398.424349999999</v>
      </c>
      <c r="BG35">
        <f t="shared" si="15"/>
        <v>11208.2102</v>
      </c>
      <c r="BJ35">
        <v>1</v>
      </c>
    </row>
    <row r="36" spans="20:62" ht="15">
      <c r="T36" s="9" t="s">
        <v>45</v>
      </c>
      <c r="U36" s="7" t="s">
        <v>21</v>
      </c>
      <c r="V36" s="9" t="s">
        <v>46</v>
      </c>
      <c r="W36" s="7">
        <v>2017</v>
      </c>
      <c r="X36">
        <v>32295.527999999998</v>
      </c>
      <c r="Z36" s="7" t="s">
        <v>21</v>
      </c>
      <c r="AA36" s="9" t="str">
        <f t="shared" si="16"/>
        <v>ERWNDH-N</v>
      </c>
      <c r="AB36" s="7">
        <v>2020</v>
      </c>
      <c r="AC36">
        <v>21530.351999999999</v>
      </c>
      <c r="AE36" s="7" t="s">
        <v>21</v>
      </c>
      <c r="AF36" s="9" t="str">
        <f t="shared" si="17"/>
        <v>ERWNDH-N</v>
      </c>
      <c r="AG36" s="7">
        <v>2025</v>
      </c>
      <c r="AH36">
        <v>17770.180919999999</v>
      </c>
      <c r="AJ36" s="7" t="s">
        <v>21</v>
      </c>
      <c r="AK36" s="9" t="str">
        <f t="shared" si="18"/>
        <v>ERWNDH-N</v>
      </c>
      <c r="AL36" s="7">
        <v>2030</v>
      </c>
      <c r="AM36">
        <v>18133.392899999999</v>
      </c>
      <c r="AP36" s="7" t="s">
        <v>21</v>
      </c>
      <c r="AQ36" s="9" t="str">
        <f t="shared" si="9"/>
        <v>ERWNDH-N</v>
      </c>
      <c r="AR36" s="7">
        <v>2040</v>
      </c>
      <c r="AS36">
        <v>18241.690050000001</v>
      </c>
      <c r="AU36" s="7" t="s">
        <v>21</v>
      </c>
      <c r="AV36" s="9" t="str">
        <f t="shared" si="19"/>
        <v>ERWNDH-N</v>
      </c>
      <c r="AW36" s="7">
        <v>2050</v>
      </c>
      <c r="AX36">
        <v>18341.129400000002</v>
      </c>
      <c r="AZ36" t="str">
        <f t="shared" si="20"/>
        <v>NCAP_COST</v>
      </c>
      <c r="BA36" t="str">
        <f t="shared" si="21"/>
        <v>ERWNDH-N</v>
      </c>
      <c r="BB36">
        <f t="shared" si="10"/>
        <v>32295.527999999998</v>
      </c>
      <c r="BC36">
        <f t="shared" si="11"/>
        <v>21530.351999999999</v>
      </c>
      <c r="BD36">
        <f t="shared" si="12"/>
        <v>17770.180919999999</v>
      </c>
      <c r="BE36">
        <f t="shared" si="13"/>
        <v>18133.392899999999</v>
      </c>
      <c r="BF36">
        <f t="shared" si="14"/>
        <v>18241.690050000001</v>
      </c>
      <c r="BG36">
        <f t="shared" si="15"/>
        <v>18341.129400000002</v>
      </c>
      <c r="BJ36">
        <v>1</v>
      </c>
    </row>
    <row r="37" spans="20:62" ht="1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0:62" ht="1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3:62" ht="1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3:62" ht="1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0.70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3:62" ht="1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0.50</v>
      </c>
      <c r="J42" s="15">
        <v>0.65</v>
      </c>
      <c r="K42" s="15">
        <v>0.70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3:62" ht="1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0.50</v>
      </c>
      <c r="J43" s="15">
        <v>0.60</v>
      </c>
      <c r="K43" s="15">
        <v>0.65</v>
      </c>
      <c r="L43" s="15">
        <v>0.70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3:62" ht="1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si="22" ref="I44:L44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38195.713600000003</v>
      </c>
      <c r="AE44" s="7" t="s">
        <v>21</v>
      </c>
      <c r="AF44" s="9" t="str">
        <f t="shared" si="17"/>
        <v>ESTSUTL</v>
      </c>
      <c r="AG44" s="7">
        <v>2025</v>
      </c>
      <c r="AH44">
        <v>24657.861225652799</v>
      </c>
      <c r="AJ44" s="7" t="s">
        <v>21</v>
      </c>
      <c r="AK44" s="9" t="str">
        <f t="shared" si="18"/>
        <v>ESTSUTL</v>
      </c>
      <c r="AL44" s="7">
        <v>2030</v>
      </c>
      <c r="AM44">
        <v>21276.840861764798</v>
      </c>
      <c r="AP44" s="7" t="s">
        <v>21</v>
      </c>
      <c r="AQ44" s="9" t="str">
        <f t="shared" si="9"/>
        <v>ESTSUTL</v>
      </c>
      <c r="AR44" s="7">
        <v>2040</v>
      </c>
      <c r="AS44">
        <v>18424.264945496401</v>
      </c>
      <c r="AU44" s="7" t="s">
        <v>21</v>
      </c>
      <c r="AV44" s="9" t="str">
        <f t="shared" si="19"/>
        <v>ESTSUTL</v>
      </c>
      <c r="AW44" s="7">
        <v>2050</v>
      </c>
      <c r="AX44">
        <v>15417.019777003599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38195.713600000003</v>
      </c>
      <c r="BD44">
        <f t="shared" si="12"/>
        <v>24657.861225652799</v>
      </c>
      <c r="BE44">
        <f t="shared" si="13"/>
        <v>21276.840861764798</v>
      </c>
      <c r="BF44">
        <f t="shared" si="14"/>
        <v>18424.264945496401</v>
      </c>
      <c r="BG44">
        <f t="shared" si="15"/>
        <v>15417.019777003599</v>
      </c>
      <c r="BJ44">
        <v>1</v>
      </c>
    </row>
    <row r="45" spans="20:62" ht="15">
      <c r="T45" t="s">
        <v>63</v>
      </c>
      <c r="U45" s="7" t="s">
        <v>21</v>
      </c>
      <c r="V45" s="9" t="s">
        <v>64</v>
      </c>
      <c r="W45" s="7">
        <v>2017</v>
      </c>
      <c r="X45">
        <v>56564.537982300899</v>
      </c>
      <c r="Z45" s="7" t="s">
        <v>21</v>
      </c>
      <c r="AA45" s="9" t="str">
        <f t="shared" si="16"/>
        <v>ERSOLPRA-N</v>
      </c>
      <c r="AB45" s="7">
        <v>2020</v>
      </c>
      <c r="AC45">
        <v>22625.8151929204</v>
      </c>
      <c r="AE45" s="7" t="s">
        <v>21</v>
      </c>
      <c r="AF45" s="9" t="str">
        <f t="shared" si="17"/>
        <v>ERSOLPRA-N</v>
      </c>
      <c r="AG45" s="7">
        <v>2025</v>
      </c>
      <c r="AH45">
        <v>15338.406331157499</v>
      </c>
      <c r="AJ45" s="7" t="s">
        <v>21</v>
      </c>
      <c r="AK45" s="9" t="str">
        <f t="shared" si="18"/>
        <v>ERSOLPRA-N</v>
      </c>
      <c r="AL45" s="7">
        <v>2030</v>
      </c>
      <c r="AM45">
        <v>14833.713986123899</v>
      </c>
      <c r="AP45" s="7" t="s">
        <v>21</v>
      </c>
      <c r="AQ45" s="9" t="str">
        <f t="shared" si="9"/>
        <v>ERSOLPRA-N</v>
      </c>
      <c r="AR45" s="7">
        <v>2040</v>
      </c>
      <c r="AS45">
        <v>13491.241221911499</v>
      </c>
      <c r="AU45" s="7" t="s">
        <v>21</v>
      </c>
      <c r="AV45" s="9" t="str">
        <f t="shared" si="19"/>
        <v>ERSOLPRA-N</v>
      </c>
      <c r="AW45" s="7">
        <v>2050</v>
      </c>
      <c r="AX45">
        <v>12196.119700814201</v>
      </c>
      <c r="AZ45" t="str">
        <f t="shared" si="20"/>
        <v>NCAP_COST</v>
      </c>
      <c r="BA45" t="str">
        <f t="shared" si="21"/>
        <v>ERSOLPRA-N</v>
      </c>
      <c r="BB45">
        <f t="shared" si="10"/>
        <v>56564.537982300899</v>
      </c>
      <c r="BC45">
        <f t="shared" si="11"/>
        <v>22625.8151929204</v>
      </c>
      <c r="BD45">
        <f t="shared" si="12"/>
        <v>15338.406331157499</v>
      </c>
      <c r="BE45">
        <f t="shared" si="13"/>
        <v>14833.713986123899</v>
      </c>
      <c r="BF45">
        <f t="shared" si="14"/>
        <v>13491.241221911499</v>
      </c>
      <c r="BG45">
        <f t="shared" si="15"/>
        <v>12196.119700814201</v>
      </c>
      <c r="BJ45">
        <v>1</v>
      </c>
    </row>
    <row r="46" spans="20:62" ht="15">
      <c r="T46" t="s">
        <v>65</v>
      </c>
      <c r="U46" s="7" t="s">
        <v>21</v>
      </c>
      <c r="V46" s="9" t="s">
        <v>66</v>
      </c>
      <c r="W46" s="7">
        <v>2017</v>
      </c>
      <c r="X46">
        <v>56564.537982300899</v>
      </c>
      <c r="Z46" s="7" t="s">
        <v>21</v>
      </c>
      <c r="AA46" s="9" t="str">
        <f t="shared" si="16"/>
        <v>ERSOLPRM-N</v>
      </c>
      <c r="AB46" s="7">
        <v>2020</v>
      </c>
      <c r="AC46">
        <v>22625.8151929204</v>
      </c>
      <c r="AE46" s="7" t="s">
        <v>21</v>
      </c>
      <c r="AF46" s="9" t="str">
        <f t="shared" si="17"/>
        <v>ERSOLPRM-N</v>
      </c>
      <c r="AG46" s="7">
        <v>2025</v>
      </c>
      <c r="AH46">
        <v>15338.406331157499</v>
      </c>
      <c r="AJ46" s="7" t="s">
        <v>21</v>
      </c>
      <c r="AK46" s="9" t="str">
        <f t="shared" si="18"/>
        <v>ERSOLPRM-N</v>
      </c>
      <c r="AL46" s="7">
        <v>2030</v>
      </c>
      <c r="AM46">
        <v>14833.713986123899</v>
      </c>
      <c r="AP46" s="7" t="s">
        <v>21</v>
      </c>
      <c r="AQ46" s="9" t="str">
        <f t="shared" si="9"/>
        <v>ERSOLPRM-N</v>
      </c>
      <c r="AR46" s="7">
        <v>2040</v>
      </c>
      <c r="AS46">
        <v>13491.241221911499</v>
      </c>
      <c r="AU46" s="7" t="s">
        <v>21</v>
      </c>
      <c r="AV46" s="9" t="str">
        <f t="shared" si="19"/>
        <v>ERSOLPRM-N</v>
      </c>
      <c r="AW46" s="7">
        <v>2050</v>
      </c>
      <c r="AX46">
        <v>12196.119700814201</v>
      </c>
      <c r="AZ46" t="str">
        <f t="shared" si="20"/>
        <v>NCAP_COST</v>
      </c>
      <c r="BA46" t="str">
        <f t="shared" si="21"/>
        <v>ERSOLPRM-N</v>
      </c>
      <c r="BB46">
        <f t="shared" si="10"/>
        <v>56564.537982300899</v>
      </c>
      <c r="BC46">
        <f t="shared" si="11"/>
        <v>22625.8151929204</v>
      </c>
      <c r="BD46">
        <f t="shared" si="12"/>
        <v>15338.406331157499</v>
      </c>
      <c r="BE46">
        <f t="shared" si="13"/>
        <v>14833.713986123899</v>
      </c>
      <c r="BF46">
        <f t="shared" si="14"/>
        <v>13491.241221911499</v>
      </c>
      <c r="BG46">
        <f t="shared" si="15"/>
        <v>12196.119700814201</v>
      </c>
      <c r="BJ46">
        <v>1</v>
      </c>
    </row>
    <row r="47" spans="3:62" ht="1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56564.537982300899</v>
      </c>
      <c r="Z47" s="7" t="s">
        <v>21</v>
      </c>
      <c r="AA47" s="9" t="str">
        <f t="shared" si="16"/>
        <v>ERSOLPRC-N</v>
      </c>
      <c r="AB47" s="7">
        <v>2020</v>
      </c>
      <c r="AC47">
        <v>22625.8151929204</v>
      </c>
      <c r="AE47" s="7" t="s">
        <v>21</v>
      </c>
      <c r="AF47" s="9" t="str">
        <f t="shared" si="17"/>
        <v>ERSOLPRC-N</v>
      </c>
      <c r="AG47" s="7">
        <v>2025</v>
      </c>
      <c r="AH47">
        <v>15338.406331157499</v>
      </c>
      <c r="AJ47" s="7" t="s">
        <v>21</v>
      </c>
      <c r="AK47" s="9" t="str">
        <f t="shared" si="18"/>
        <v>ERSOLPRC-N</v>
      </c>
      <c r="AL47" s="7">
        <v>2030</v>
      </c>
      <c r="AM47">
        <v>14833.713986123899</v>
      </c>
      <c r="AP47" s="7" t="s">
        <v>21</v>
      </c>
      <c r="AQ47" s="9" t="str">
        <f t="shared" si="9"/>
        <v>ERSOLPRC-N</v>
      </c>
      <c r="AR47" s="7">
        <v>2040</v>
      </c>
      <c r="AS47">
        <v>13491.241221911499</v>
      </c>
      <c r="AU47" s="7" t="s">
        <v>21</v>
      </c>
      <c r="AV47" s="9" t="str">
        <f t="shared" si="19"/>
        <v>ERSOLPRC-N</v>
      </c>
      <c r="AW47" s="7">
        <v>2050</v>
      </c>
      <c r="AX47">
        <v>12196.119700814201</v>
      </c>
      <c r="AZ47" t="str">
        <f t="shared" si="20"/>
        <v>NCAP_COST</v>
      </c>
      <c r="BA47" t="str">
        <f t="shared" si="21"/>
        <v>ERSOLPRC-N</v>
      </c>
      <c r="BB47">
        <f t="shared" si="10"/>
        <v>56564.537982300899</v>
      </c>
      <c r="BC47">
        <f t="shared" si="11"/>
        <v>22625.8151929204</v>
      </c>
      <c r="BD47">
        <f t="shared" si="12"/>
        <v>15338.406331157499</v>
      </c>
      <c r="BE47">
        <f t="shared" si="13"/>
        <v>14833.713986123899</v>
      </c>
      <c r="BF47">
        <f t="shared" si="14"/>
        <v>13491.241221911499</v>
      </c>
      <c r="BG47">
        <f t="shared" si="15"/>
        <v>12196.119700814201</v>
      </c>
      <c r="BJ47">
        <v>1</v>
      </c>
    </row>
    <row r="48" spans="3:62" ht="1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0.70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85334.432300885004</v>
      </c>
      <c r="Z48" s="7" t="s">
        <v>21</v>
      </c>
      <c r="AA48" s="9" t="str">
        <f t="shared" si="16"/>
        <v>ERSOLPRR-N</v>
      </c>
      <c r="AB48" s="7">
        <v>2020</v>
      </c>
      <c r="AC48">
        <v>34133.772920354</v>
      </c>
      <c r="AE48" s="7" t="s">
        <v>21</v>
      </c>
      <c r="AF48" s="9" t="str">
        <f t="shared" si="17"/>
        <v>ERSOLPRR-N</v>
      </c>
      <c r="AG48" s="7">
        <v>2025</v>
      </c>
      <c r="AH48">
        <v>23139.837137522201</v>
      </c>
      <c r="AJ48" s="7" t="s">
        <v>21</v>
      </c>
      <c r="AK48" s="9" t="str">
        <f t="shared" si="18"/>
        <v>ERSOLPRR-N</v>
      </c>
      <c r="AL48" s="7">
        <v>2030</v>
      </c>
      <c r="AM48">
        <v>22378.447823893799</v>
      </c>
      <c r="AP48" s="7" t="s">
        <v>21</v>
      </c>
      <c r="AQ48" s="9" t="str">
        <f t="shared" si="9"/>
        <v>ERSOLPRR-N</v>
      </c>
      <c r="AR48" s="7">
        <v>2040</v>
      </c>
      <c r="AS48">
        <v>20353.1656365044</v>
      </c>
      <c r="AU48" s="7" t="s">
        <v>21</v>
      </c>
      <c r="AV48" s="9" t="str">
        <f t="shared" si="19"/>
        <v>ERSOLPRR-N</v>
      </c>
      <c r="AW48" s="7">
        <v>2050</v>
      </c>
      <c r="AX48">
        <v>18399.318514159299</v>
      </c>
      <c r="AZ48" t="str">
        <f t="shared" si="20"/>
        <v>NCAP_COST</v>
      </c>
      <c r="BA48" t="str">
        <f t="shared" si="21"/>
        <v>ERSOLPRR-N</v>
      </c>
      <c r="BB48">
        <f t="shared" si="10"/>
        <v>85334.432300885004</v>
      </c>
      <c r="BC48">
        <f t="shared" si="11"/>
        <v>34133.772920354</v>
      </c>
      <c r="BD48">
        <f t="shared" si="12"/>
        <v>23139.837137522201</v>
      </c>
      <c r="BE48">
        <f t="shared" si="13"/>
        <v>22378.447823893799</v>
      </c>
      <c r="BF48">
        <f t="shared" si="14"/>
        <v>20353.1656365044</v>
      </c>
      <c r="BG48">
        <f t="shared" si="15"/>
        <v>18399.318514159299</v>
      </c>
      <c r="BJ48">
        <v>1</v>
      </c>
    </row>
    <row r="49" spans="3:62" ht="1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0.50</v>
      </c>
      <c r="J49" s="15">
        <v>0.65</v>
      </c>
      <c r="K49" s="15">
        <v>0.70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56564.537982300899</v>
      </c>
      <c r="Z49" s="7" t="s">
        <v>21</v>
      </c>
      <c r="AA49" s="9" t="str">
        <f t="shared" si="16"/>
        <v>ERSOLPRI-N</v>
      </c>
      <c r="AB49" s="7">
        <v>2020</v>
      </c>
      <c r="AC49">
        <v>22625.8151929204</v>
      </c>
      <c r="AE49" s="7" t="s">
        <v>21</v>
      </c>
      <c r="AF49" s="9" t="str">
        <f t="shared" si="17"/>
        <v>ERSOLPRI-N</v>
      </c>
      <c r="AG49" s="7">
        <v>2025</v>
      </c>
      <c r="AH49">
        <v>15338.406331157499</v>
      </c>
      <c r="AJ49" s="7" t="s">
        <v>21</v>
      </c>
      <c r="AK49" s="9" t="str">
        <f t="shared" si="18"/>
        <v>ERSOLPRI-N</v>
      </c>
      <c r="AL49" s="7">
        <v>2030</v>
      </c>
      <c r="AM49">
        <v>14833.713986123899</v>
      </c>
      <c r="AP49" s="7" t="s">
        <v>21</v>
      </c>
      <c r="AQ49" s="9" t="str">
        <f t="shared" si="9"/>
        <v>ERSOLPRI-N</v>
      </c>
      <c r="AR49" s="7">
        <v>2040</v>
      </c>
      <c r="AS49">
        <v>13491.241221911499</v>
      </c>
      <c r="AU49" s="7" t="s">
        <v>21</v>
      </c>
      <c r="AV49" s="9" t="str">
        <f t="shared" si="19"/>
        <v>ERSOLPRI-N</v>
      </c>
      <c r="AW49" s="7">
        <v>2050</v>
      </c>
      <c r="AX49">
        <v>12196.119700814201</v>
      </c>
      <c r="AZ49" t="str">
        <f t="shared" si="20"/>
        <v>NCAP_COST</v>
      </c>
      <c r="BA49" t="str">
        <f t="shared" si="21"/>
        <v>ERSOLPRI-N</v>
      </c>
      <c r="BB49">
        <f t="shared" si="10"/>
        <v>56564.537982300899</v>
      </c>
      <c r="BC49">
        <f t="shared" si="11"/>
        <v>22625.8151929204</v>
      </c>
      <c r="BD49">
        <f t="shared" si="12"/>
        <v>15338.406331157499</v>
      </c>
      <c r="BE49">
        <f t="shared" si="13"/>
        <v>14833.713986123899</v>
      </c>
      <c r="BF49">
        <f t="shared" si="14"/>
        <v>13491.241221911499</v>
      </c>
      <c r="BG49">
        <f t="shared" si="15"/>
        <v>12196.119700814201</v>
      </c>
      <c r="BJ49">
        <v>1</v>
      </c>
    </row>
    <row r="50" spans="3:62" ht="1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0.50</v>
      </c>
      <c r="J50" s="15">
        <v>0.60</v>
      </c>
      <c r="K50" s="15">
        <v>0.65</v>
      </c>
      <c r="L50" s="15">
        <v>0.70</v>
      </c>
      <c r="T50" s="9" t="s">
        <v>73</v>
      </c>
      <c r="U50" s="7" t="s">
        <v>21</v>
      </c>
      <c r="V50" s="9" t="s">
        <v>74</v>
      </c>
      <c r="W50" s="7">
        <v>2017</v>
      </c>
      <c r="X50">
        <v>1637.60737116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1637.60737116</v>
      </c>
      <c r="BJ50">
        <v>1</v>
      </c>
    </row>
    <row r="51" spans="3:28 47:62" ht="1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si="23" ref="I51:L51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337.44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337.44</v>
      </c>
      <c r="BJ51">
        <v>1</v>
      </c>
    </row>
    <row r="52" spans="20:62" ht="15">
      <c r="T52" s="9" t="s">
        <v>77</v>
      </c>
      <c r="U52" s="7" t="s">
        <v>21</v>
      </c>
      <c r="V52" s="9" t="s">
        <v>78</v>
      </c>
      <c r="W52" s="7">
        <v>2017</v>
      </c>
      <c r="X52">
        <v>19046.524215158599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19046.524215158599</v>
      </c>
      <c r="BJ52">
        <v>1</v>
      </c>
    </row>
    <row r="53" spans="3:3 20:28 47:62" ht="1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9523.2621384296508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9523.2621384296508</v>
      </c>
      <c r="BJ53">
        <v>1</v>
      </c>
    </row>
    <row r="54" spans="3:28 47:62" ht="15">
      <c r="C54" t="s">
        <v>128</v>
      </c>
      <c r="F54" t="s">
        <v>111</v>
      </c>
      <c r="G54" s="6">
        <f>1-O32</f>
        <v>0.93842364532019706</v>
      </c>
      <c r="H54" s="6">
        <f t="shared" si="24" ref="H54:I56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si="25" ref="K54:K55">J54</f>
        <v>0.94827586206896552</v>
      </c>
      <c r="L54" s="15">
        <f t="shared" si="26" ref="L54:L55">K54</f>
        <v>0.94827586206896552</v>
      </c>
      <c r="O54" s="5">
        <f>J81</f>
        <v>0.009852216748768473</v>
      </c>
      <c r="T54" s="9" t="s">
        <v>81</v>
      </c>
      <c r="U54" s="7" t="s">
        <v>21</v>
      </c>
      <c r="V54" s="9" t="s">
        <v>82</v>
      </c>
      <c r="W54" s="7">
        <v>2017</v>
      </c>
      <c r="X54">
        <v>4526.8304959535499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4526.8304959535499</v>
      </c>
      <c r="BJ54">
        <v>1</v>
      </c>
    </row>
    <row r="55" spans="3:28 47:62" ht="1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4526.8304959535499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4526.8304959535499</v>
      </c>
      <c r="BJ55">
        <v>1</v>
      </c>
    </row>
    <row r="56" spans="3:28 47:62" ht="1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7272.9396030149201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7272.9396030149201</v>
      </c>
      <c r="BJ56">
        <v>1</v>
      </c>
    </row>
    <row r="57" spans="3:24 52:62" ht="1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si="27" ref="K57:L5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4526.8304959535499</v>
      </c>
      <c r="AZ57" t="str">
        <f t="shared" si="20"/>
        <v>NCAP_COST</v>
      </c>
      <c r="BA57" t="str">
        <f t="shared" si="21"/>
        <v>XIISELC</v>
      </c>
      <c r="BB57">
        <f t="shared" si="10"/>
        <v>4526.8304959535499</v>
      </c>
      <c r="BJ57">
        <v>1</v>
      </c>
    </row>
    <row r="58" spans="20:24 52:62" ht="15">
      <c r="T58" s="9" t="s">
        <v>89</v>
      </c>
      <c r="U58" s="7" t="s">
        <v>21</v>
      </c>
      <c r="V58" s="9" t="s">
        <v>90</v>
      </c>
      <c r="W58" s="7">
        <v>2017</v>
      </c>
      <c r="X58">
        <v>4526.8304959535499</v>
      </c>
      <c r="AZ58" t="str">
        <f t="shared" si="20"/>
        <v>NCAP_COST</v>
      </c>
      <c r="BA58" t="str">
        <f t="shared" si="21"/>
        <v>XIMIELC</v>
      </c>
      <c r="BB58">
        <f t="shared" si="10"/>
        <v>4526.8304959535499</v>
      </c>
      <c r="BJ58">
        <v>1</v>
      </c>
    </row>
    <row r="59" spans="3:3 20:24 52:62" ht="1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4526.8304959535499</v>
      </c>
      <c r="AZ59" t="str">
        <f t="shared" si="20"/>
        <v>NCAP_COST</v>
      </c>
      <c r="BA59" t="str">
        <f t="shared" si="21"/>
        <v>XINFELC</v>
      </c>
      <c r="BB59">
        <f t="shared" si="10"/>
        <v>4526.8304959535499</v>
      </c>
      <c r="BJ59">
        <v>1</v>
      </c>
    </row>
    <row r="60" spans="3:24 52:62" ht="15">
      <c r="C60" s="3" t="s">
        <v>123</v>
      </c>
      <c r="F60" t="s">
        <v>111</v>
      </c>
      <c r="G60" s="6">
        <f>1-N32</f>
        <v>0.76065573770491801</v>
      </c>
      <c r="H60" s="6">
        <f t="shared" si="28" ref="H60:I62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si="29" ref="K60:L63">J60</f>
        <v>0.78098360655737697</v>
      </c>
      <c r="L60" s="15">
        <f t="shared" si="29"/>
        <v>0.78098360655737697</v>
      </c>
      <c r="O60" s="28">
        <f>J83</f>
        <v>0.020327868852459016</v>
      </c>
      <c r="T60" s="9" t="s">
        <v>93</v>
      </c>
      <c r="U60" s="7" t="s">
        <v>21</v>
      </c>
      <c r="V60" s="9" t="s">
        <v>94</v>
      </c>
      <c r="W60" s="7">
        <v>2017</v>
      </c>
      <c r="X60">
        <v>4526.8304959535499</v>
      </c>
      <c r="AZ60" t="str">
        <f t="shared" si="20"/>
        <v>NCAP_COST</v>
      </c>
      <c r="BA60" t="str">
        <f t="shared" si="21"/>
        <v>XINMELC</v>
      </c>
      <c r="BB60">
        <f t="shared" si="10"/>
        <v>4526.8304959535499</v>
      </c>
      <c r="BJ60">
        <v>1</v>
      </c>
    </row>
    <row r="61" spans="3:24 52:62" ht="1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7272.9396030149201</v>
      </c>
      <c r="AZ61" t="str">
        <f t="shared" si="20"/>
        <v>NCAP_COST</v>
      </c>
      <c r="BA61" t="str">
        <f t="shared" si="21"/>
        <v>XIOTELC</v>
      </c>
      <c r="BB61">
        <f t="shared" si="10"/>
        <v>7272.9396030149201</v>
      </c>
      <c r="BJ61">
        <v>1</v>
      </c>
    </row>
    <row r="62" spans="3:24 52:62" ht="1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7272.9396030149201</v>
      </c>
      <c r="AZ62" t="str">
        <f t="shared" si="20"/>
        <v>NCAP_COST</v>
      </c>
      <c r="BA62" t="str">
        <f t="shared" si="21"/>
        <v>XIPPELC</v>
      </c>
      <c r="BB62">
        <f t="shared" si="10"/>
        <v>7272.9396030149201</v>
      </c>
      <c r="BJ62">
        <v>1</v>
      </c>
    </row>
    <row r="63" spans="3:24 52:62" ht="1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si="30" ref="J63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19046.524215158599</v>
      </c>
      <c r="AZ63" t="str">
        <f t="shared" si="20"/>
        <v>NCAP_COST</v>
      </c>
      <c r="BA63" t="str">
        <f t="shared" si="21"/>
        <v>XRESELC</v>
      </c>
      <c r="BB63">
        <f t="shared" si="10"/>
        <v>19046.524215158599</v>
      </c>
      <c r="BJ63">
        <v>1</v>
      </c>
    </row>
    <row r="64" spans="20:24 52:62" ht="15">
      <c r="T64" s="9" t="s">
        <v>101</v>
      </c>
      <c r="U64" s="7" t="s">
        <v>21</v>
      </c>
      <c r="V64" s="9" t="s">
        <v>102</v>
      </c>
      <c r="W64" s="7">
        <v>2017</v>
      </c>
      <c r="X64">
        <v>9523.2621384296508</v>
      </c>
      <c r="AZ64" t="str">
        <f t="shared" si="20"/>
        <v>NCAP_COST</v>
      </c>
      <c r="BA64" t="str">
        <f t="shared" si="21"/>
        <v>XTRAELC</v>
      </c>
      <c r="BB64">
        <f t="shared" si="10"/>
        <v>9523.2621384296508</v>
      </c>
      <c r="BJ64">
        <v>1</v>
      </c>
    </row>
    <row r="65" spans="2:2 20:24 52:62" ht="23.2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4761.6310692148199</v>
      </c>
      <c r="AZ65" t="str">
        <f t="shared" si="20"/>
        <v>NCAP_COST</v>
      </c>
      <c r="BA65" t="str">
        <f t="shared" si="21"/>
        <v>XUPSELC</v>
      </c>
      <c r="BB65">
        <f t="shared" si="10"/>
        <v>4761.6310692148199</v>
      </c>
      <c r="BJ65">
        <v>1</v>
      </c>
    </row>
    <row r="66" spans="6:23" ht="1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0.20</v>
      </c>
      <c r="V66" s="9"/>
      <c r="W66" s="9"/>
    </row>
    <row r="67" spans="6:12" ht="1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0.075</v>
      </c>
      <c r="L67" s="6">
        <v>0.10</v>
      </c>
    </row>
    <row r="68" spans="6:12" ht="15">
      <c r="F68" t="s">
        <v>113</v>
      </c>
      <c r="G68" s="6">
        <v>0</v>
      </c>
      <c r="H68" s="6">
        <v>0</v>
      </c>
      <c r="I68" s="6">
        <v>0.01</v>
      </c>
      <c r="J68" s="5">
        <v>0.015</v>
      </c>
      <c r="K68" s="5">
        <v>0.025</v>
      </c>
      <c r="L68" s="5">
        <v>0.05</v>
      </c>
    </row>
    <row r="69" spans="6:12" ht="15">
      <c r="F69" t="s">
        <v>137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7:11" ht="1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6:10" ht="1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7:10" ht="15">
      <c r="G81" s="4">
        <f>G80/I80</f>
        <v>0.061576354679802957</v>
      </c>
      <c r="J81" s="29">
        <f>J80/I80</f>
        <v>0.009852216748768473</v>
      </c>
    </row>
    <row r="82" spans="6:10" ht="15">
      <c r="F82" t="s">
        <v>133</v>
      </c>
      <c r="G82">
        <v>36.50</v>
      </c>
      <c r="H82">
        <v>116</v>
      </c>
      <c r="I82">
        <f>H82+G82</f>
        <v>152.5</v>
      </c>
      <c r="J82">
        <v>3.10</v>
      </c>
    </row>
    <row r="83" spans="7:10" ht="15">
      <c r="G83" s="29">
        <f>G82/I82</f>
        <v>0.23934426229508196</v>
      </c>
      <c r="J83" s="29">
        <f>J82/I82</f>
        <v>0.020327868852459016</v>
      </c>
    </row>
  </sheetData>
  <dataValidations count="2">
    <dataValidation type="list" allowBlank="1" showInputMessage="1" showErrorMessage="1" sqref="C3">
      <formula1>$F$41:$F$44</formula1>
    </dataValidation>
    <dataValidation type="list" allowBlank="1" showInputMessage="1" showErrorMessage="1" sqref="C4">
      <formula1>$F$66:$F$69</formula1>
    </dataValidation>
  </dataValidation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Merven</dc:creator>
  <cp:keywords/>
  <dc:description/>
  <cp:lastModifiedBy>Bruno Merven</cp:lastModifiedBy>
  <dcterms:created xsi:type="dcterms:W3CDTF">2023-12-11T07:51:26Z</dcterms:created>
  <dcterms:modified xsi:type="dcterms:W3CDTF">2024-06-12T15:25:36Z</dcterms:modified>
  <cp:category/>
</cp:coreProperties>
</file>