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results\2017-04-18 - avg and lenght test - beta\"/>
    </mc:Choice>
  </mc:AlternateContent>
  <bookViews>
    <workbookView xWindow="0" yWindow="1800" windowWidth="18825" windowHeight="12690" tabRatio="861"/>
  </bookViews>
  <sheets>
    <sheet name="TourSizes" sheetId="11" r:id="rId1"/>
    <sheet name="GlobalAvgDelay" sheetId="3" r:id="rId2"/>
    <sheet name="lixo" sheetId="10" r:id="rId3"/>
    <sheet name="BoxPlot2" sheetId="7" r:id="rId4"/>
    <sheet name="BoxPlot_Shifted" sheetId="2" r:id="rId5"/>
    <sheet name="Data_Shifted" sheetId="1" r:id="rId6"/>
    <sheet name="Data" sheetId="6" r:id="rId7"/>
    <sheet name="©" sheetId="8" r:id="rId8"/>
  </sheets>
  <definedNames>
    <definedName name="_xlnm._FilterDatabase" localSheetId="2" hidden="1">lixo!$A$1:$P$129</definedName>
    <definedName name="_xlnm.Print_Area" localSheetId="4">BoxPlot_Shifted!$A$1:$G$51</definedName>
    <definedName name="_xlnm.Print_Area" localSheetId="3">BoxPlot2!$A$1:$G$90</definedName>
    <definedName name="_xlnm.Print_Area" localSheetId="1">GlobalAvgDelay!$A$1:$I$90</definedName>
    <definedName name="_xlnm.Print_Area" localSheetId="0">TourSizes!$A$1:$C$90</definedName>
    <definedName name="_xlnm.Print_Titles" localSheetId="3">BoxPlot2!$49:$49</definedName>
    <definedName name="_xlnm.Print_Titles" localSheetId="1">GlobalAvgDelay!$49:$49</definedName>
    <definedName name="_xlnm.Print_Titles" localSheetId="0">TourSizes!$49:$49</definedName>
    <definedName name="resultsDESCRIBE" localSheetId="2">lixo!$A$1:$P$129</definedName>
    <definedName name="shift">Data_Shifted!$I$1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9" i="11" l="1"/>
  <c r="B49" i="11"/>
  <c r="C47" i="11"/>
  <c r="B47" i="11"/>
  <c r="C46" i="11"/>
  <c r="B46" i="11"/>
  <c r="C37" i="11"/>
  <c r="B37" i="11"/>
  <c r="C36" i="11"/>
  <c r="B36" i="11"/>
  <c r="C32" i="11"/>
  <c r="C40" i="11" s="1"/>
  <c r="C42" i="11" s="1"/>
  <c r="C44" i="11" s="1"/>
  <c r="B32" i="11"/>
  <c r="B40" i="11" s="1"/>
  <c r="B42" i="11" s="1"/>
  <c r="B44" i="11" s="1"/>
  <c r="E2" i="11"/>
  <c r="B39" i="11" l="1"/>
  <c r="B41" i="11" s="1"/>
  <c r="B43" i="11" s="1"/>
  <c r="C39" i="11"/>
  <c r="C41" i="11" s="1"/>
  <c r="C43" i="11" s="1"/>
  <c r="G32" i="3"/>
  <c r="F32" i="3"/>
  <c r="H49" i="3"/>
  <c r="H47" i="3"/>
  <c r="H46" i="3"/>
  <c r="H37" i="3"/>
  <c r="H36" i="3"/>
  <c r="H32" i="3"/>
  <c r="H39" i="3" s="1"/>
  <c r="H41" i="3" s="1"/>
  <c r="H43" i="3" s="1"/>
  <c r="G49" i="3"/>
  <c r="G47" i="3"/>
  <c r="G46" i="3"/>
  <c r="G37" i="3"/>
  <c r="G36" i="3"/>
  <c r="G39" i="3"/>
  <c r="G41" i="3" s="1"/>
  <c r="G43" i="3" s="1"/>
  <c r="I32" i="3"/>
  <c r="H40" i="3" l="1"/>
  <c r="H42" i="3" s="1"/>
  <c r="H44" i="3" s="1"/>
  <c r="G40" i="3"/>
  <c r="G42" i="3" s="1"/>
  <c r="G44" i="3" s="1"/>
  <c r="C32" i="3"/>
  <c r="D32" i="3"/>
  <c r="E32" i="3"/>
  <c r="B32" i="3"/>
  <c r="K2" i="3" l="1"/>
  <c r="I2" i="7"/>
  <c r="I2" i="2"/>
  <c r="B6" i="8"/>
  <c r="C49" i="3" l="1"/>
  <c r="D49" i="3"/>
  <c r="E49" i="3"/>
  <c r="F49" i="3"/>
  <c r="I49" i="3"/>
  <c r="B49" i="3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E37" i="7" s="1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B39" i="7" s="1"/>
  <c r="D32" i="7"/>
  <c r="E32" i="7"/>
  <c r="F32" i="7"/>
  <c r="F39" i="7" s="1"/>
  <c r="D39" i="7"/>
  <c r="D33" i="7" s="1"/>
  <c r="D46" i="7" s="1"/>
  <c r="E39" i="7"/>
  <c r="E33" i="7"/>
  <c r="E46" i="7" s="1"/>
  <c r="B40" i="7"/>
  <c r="B34" i="7" s="1"/>
  <c r="B47" i="7" s="1"/>
  <c r="D40" i="7"/>
  <c r="D34" i="7" s="1"/>
  <c r="D47" i="7" s="1"/>
  <c r="E40" i="7"/>
  <c r="E42" i="7" s="1"/>
  <c r="E44" i="7" s="1"/>
  <c r="E34" i="7"/>
  <c r="E47" i="7" s="1"/>
  <c r="F40" i="7"/>
  <c r="F34" i="7" s="1"/>
  <c r="F47" i="7" s="1"/>
  <c r="B36" i="7"/>
  <c r="D36" i="7"/>
  <c r="E36" i="7"/>
  <c r="F36" i="7"/>
  <c r="B37" i="7"/>
  <c r="C37" i="7"/>
  <c r="D37" i="7"/>
  <c r="F37" i="7"/>
  <c r="G37" i="7"/>
  <c r="D41" i="7"/>
  <c r="E41" i="7"/>
  <c r="B42" i="7"/>
  <c r="D42" i="7"/>
  <c r="F42" i="7"/>
  <c r="D43" i="7"/>
  <c r="E43" i="7"/>
  <c r="B44" i="7"/>
  <c r="D44" i="7"/>
  <c r="F44" i="7"/>
  <c r="I1" i="1"/>
  <c r="G37" i="2" s="1"/>
  <c r="I40" i="3"/>
  <c r="I47" i="3" s="1"/>
  <c r="E40" i="3"/>
  <c r="D40" i="3"/>
  <c r="D47" i="3" s="1"/>
  <c r="C40" i="3"/>
  <c r="C47" i="3" s="1"/>
  <c r="B39" i="3"/>
  <c r="I42" i="3"/>
  <c r="I44" i="3" s="1"/>
  <c r="F36" i="3"/>
  <c r="F37" i="3"/>
  <c r="E36" i="3"/>
  <c r="D37" i="3"/>
  <c r="C37" i="3"/>
  <c r="B36" i="3"/>
  <c r="B37" i="3"/>
  <c r="I36" i="3"/>
  <c r="D36" i="3"/>
  <c r="C36" i="3"/>
  <c r="C42" i="3" l="1"/>
  <c r="C44" i="3" s="1"/>
  <c r="B41" i="3"/>
  <c r="B43" i="3" s="1"/>
  <c r="B46" i="3"/>
  <c r="F40" i="3"/>
  <c r="F39" i="3"/>
  <c r="F41" i="7"/>
  <c r="F43" i="7" s="1"/>
  <c r="F33" i="7"/>
  <c r="F46" i="7" s="1"/>
  <c r="B40" i="3"/>
  <c r="B47" i="3" s="1"/>
  <c r="D42" i="3"/>
  <c r="D44" i="3" s="1"/>
  <c r="G40" i="7"/>
  <c r="E47" i="3"/>
  <c r="E42" i="3"/>
  <c r="E44" i="3" s="1"/>
  <c r="B41" i="7"/>
  <c r="B43" i="7" s="1"/>
  <c r="B33" i="7"/>
  <c r="B46" i="7" s="1"/>
  <c r="G32" i="7"/>
  <c r="G39" i="7" s="1"/>
  <c r="C32" i="7"/>
  <c r="C40" i="7" s="1"/>
  <c r="E37" i="3"/>
  <c r="I37" i="3"/>
  <c r="E39" i="3"/>
  <c r="I39" i="3"/>
  <c r="A3" i="2"/>
  <c r="G36" i="7"/>
  <c r="C36" i="7"/>
  <c r="C39" i="3"/>
  <c r="D39" i="3"/>
  <c r="B37" i="2"/>
  <c r="C37" i="2"/>
  <c r="D37" i="2"/>
  <c r="E37" i="2"/>
  <c r="F37" i="2"/>
  <c r="B42" i="3" l="1"/>
  <c r="B44" i="3" s="1"/>
  <c r="G33" i="7"/>
  <c r="G46" i="7" s="1"/>
  <c r="G41" i="7"/>
  <c r="G43" i="7" s="1"/>
  <c r="C34" i="7"/>
  <c r="C47" i="7" s="1"/>
  <c r="C42" i="7"/>
  <c r="C44" i="7" s="1"/>
  <c r="C39" i="7"/>
  <c r="F42" i="3"/>
  <c r="F44" i="3" s="1"/>
  <c r="F47" i="3"/>
  <c r="D46" i="3"/>
  <c r="D41" i="3"/>
  <c r="D43" i="3" s="1"/>
  <c r="C41" i="3"/>
  <c r="C43" i="3" s="1"/>
  <c r="C46" i="3"/>
  <c r="I46" i="3"/>
  <c r="I41" i="3"/>
  <c r="I43" i="3" s="1"/>
  <c r="E46" i="3"/>
  <c r="E41" i="3"/>
  <c r="E43" i="3" s="1"/>
  <c r="G34" i="7"/>
  <c r="G47" i="7" s="1"/>
  <c r="G42" i="7"/>
  <c r="G44" i="7" s="1"/>
  <c r="F46" i="3"/>
  <c r="F41" i="3"/>
  <c r="F43" i="3" s="1"/>
  <c r="C41" i="7" l="1"/>
  <c r="C43" i="7" s="1"/>
  <c r="C33" i="7"/>
  <c r="C46" i="7" s="1"/>
  <c r="D37" i="1"/>
  <c r="B2" i="1"/>
  <c r="B19" i="1"/>
  <c r="B44" i="1"/>
  <c r="A32" i="1"/>
  <c r="D14" i="1"/>
  <c r="C25" i="1"/>
  <c r="A6" i="1"/>
  <c r="F38" i="1"/>
  <c r="F27" i="1"/>
  <c r="F48" i="1"/>
  <c r="D33" i="1"/>
  <c r="A3" i="1"/>
  <c r="D45" i="1"/>
  <c r="B10" i="1"/>
  <c r="B27" i="1"/>
  <c r="F36" i="1"/>
  <c r="E15" i="1"/>
  <c r="F21" i="1"/>
  <c r="C34" i="1"/>
  <c r="D3" i="1"/>
  <c r="D28" i="1"/>
  <c r="A4" i="1"/>
  <c r="D47" i="1"/>
  <c r="E9" i="1"/>
  <c r="B22" i="1"/>
  <c r="B39" i="1"/>
  <c r="C16" i="1"/>
  <c r="B36" i="1"/>
  <c r="A18" i="1"/>
  <c r="F24" i="1"/>
  <c r="F29" i="1"/>
  <c r="E21" i="1"/>
  <c r="B34" i="1"/>
  <c r="C3" i="1"/>
  <c r="C28" i="1"/>
  <c r="C20" i="1"/>
  <c r="A10" i="1"/>
  <c r="D9" i="1"/>
  <c r="F35" i="1"/>
  <c r="A15" i="1"/>
  <c r="B16" i="1"/>
  <c r="A48" i="1"/>
  <c r="F1" i="1"/>
  <c r="C8" i="1"/>
  <c r="E29" i="1"/>
  <c r="B42" i="1"/>
  <c r="C11" i="1"/>
  <c r="D1" i="1"/>
  <c r="B8" i="1"/>
  <c r="E37" i="1"/>
  <c r="C2" i="1"/>
  <c r="C19" i="1"/>
  <c r="C44" i="1"/>
  <c r="D20" i="1"/>
  <c r="B47" i="1"/>
  <c r="D25" i="1"/>
  <c r="A23" i="1"/>
  <c r="B7" i="1"/>
  <c r="B32" i="1"/>
  <c r="F11" i="1"/>
  <c r="A1" i="1"/>
  <c r="A45" i="1"/>
  <c r="E43" i="1"/>
  <c r="E46" i="1"/>
  <c r="A38" i="1"/>
  <c r="A40" i="1"/>
  <c r="D15" i="1"/>
  <c r="C10" i="1"/>
  <c r="E45" i="1"/>
  <c r="E8" i="1"/>
  <c r="A7" i="1"/>
  <c r="B11" i="1"/>
  <c r="D26" i="1"/>
  <c r="C21" i="1"/>
  <c r="F44" i="1"/>
  <c r="F18" i="1"/>
  <c r="A25" i="1"/>
  <c r="B17" i="1"/>
  <c r="A14" i="1"/>
  <c r="F31" i="1"/>
  <c r="B35" i="1"/>
  <c r="E27" i="1"/>
  <c r="A30" i="1"/>
  <c r="A16" i="1"/>
  <c r="E13" i="1"/>
  <c r="F23" i="1"/>
  <c r="B14" i="1"/>
  <c r="F6" i="1"/>
  <c r="F16" i="1"/>
  <c r="D13" i="1"/>
  <c r="C15" i="1"/>
  <c r="B3" i="1"/>
  <c r="C14" i="1"/>
  <c r="C9" i="1"/>
  <c r="F7" i="1"/>
  <c r="C13" i="1"/>
  <c r="B15" i="1"/>
  <c r="C24" i="1"/>
  <c r="F5" i="1"/>
  <c r="C18" i="1"/>
  <c r="C35" i="1"/>
  <c r="D12" i="1"/>
  <c r="E36" i="1"/>
  <c r="C47" i="1"/>
  <c r="D41" i="1"/>
  <c r="B6" i="1"/>
  <c r="B23" i="1"/>
  <c r="B48" i="1"/>
  <c r="B4" i="1"/>
  <c r="E30" i="1"/>
  <c r="E24" i="1"/>
  <c r="F13" i="1"/>
  <c r="C26" i="1"/>
  <c r="C43" i="1"/>
  <c r="F33" i="1"/>
  <c r="D24" i="1"/>
  <c r="A37" i="1"/>
  <c r="E2" i="1"/>
  <c r="E19" i="1"/>
  <c r="E44" i="1"/>
  <c r="E17" i="1"/>
  <c r="D40" i="1"/>
  <c r="F25" i="1"/>
  <c r="C38" i="1"/>
  <c r="D7" i="1"/>
  <c r="D32" i="1"/>
  <c r="F20" i="1"/>
  <c r="D46" i="1"/>
  <c r="B29" i="1"/>
  <c r="B21" i="1"/>
  <c r="F37" i="1"/>
  <c r="D2" i="1"/>
  <c r="D19" i="1"/>
  <c r="D44" i="1"/>
  <c r="A43" i="1"/>
  <c r="E47" i="1"/>
  <c r="E25" i="1"/>
  <c r="B38" i="1"/>
  <c r="C7" i="1"/>
  <c r="C32" i="1"/>
  <c r="C36" i="1"/>
  <c r="A35" i="1"/>
  <c r="A8" i="1"/>
  <c r="F45" i="1"/>
  <c r="D10" i="1"/>
  <c r="D27" i="1"/>
  <c r="F42" i="1"/>
  <c r="F8" i="1"/>
  <c r="A5" i="1"/>
  <c r="D18" i="1"/>
  <c r="D35" i="1"/>
  <c r="E12" i="1"/>
  <c r="C1" i="1"/>
  <c r="B40" i="1"/>
  <c r="E41" i="1"/>
  <c r="C6" i="1"/>
  <c r="C23" i="1"/>
  <c r="C48" i="1"/>
  <c r="D36" i="1"/>
  <c r="B46" i="1"/>
  <c r="B26" i="1"/>
  <c r="A20" i="1"/>
  <c r="B20" i="1"/>
  <c r="A46" i="1"/>
  <c r="A27" i="1"/>
  <c r="E31" i="1"/>
  <c r="C27" i="1"/>
  <c r="C42" i="1"/>
  <c r="A13" i="1"/>
  <c r="A24" i="1"/>
  <c r="D29" i="1"/>
  <c r="D11" i="1"/>
  <c r="A2" i="1"/>
  <c r="F19" i="1"/>
  <c r="B9" i="1"/>
  <c r="D38" i="1"/>
  <c r="E32" i="1"/>
  <c r="C29" i="1"/>
  <c r="C4" i="1"/>
  <c r="B18" i="1"/>
  <c r="E14" i="1"/>
  <c r="C41" i="1"/>
  <c r="A39" i="1"/>
  <c r="B24" i="1"/>
  <c r="F47" i="1"/>
  <c r="A28" i="1"/>
  <c r="E22" i="1"/>
  <c r="C17" i="1"/>
  <c r="F43" i="1"/>
  <c r="E4" i="1"/>
  <c r="A11" i="1"/>
  <c r="A44" i="1"/>
  <c r="F30" i="1"/>
  <c r="F32" i="1"/>
  <c r="B43" i="1"/>
  <c r="D8" i="1"/>
  <c r="F34" i="1"/>
  <c r="D43" i="1"/>
  <c r="B5" i="1"/>
  <c r="A21" i="1"/>
  <c r="D34" i="1"/>
  <c r="E3" i="1"/>
  <c r="E28" i="1"/>
  <c r="D17" i="1"/>
  <c r="C40" i="1"/>
  <c r="F9" i="1"/>
  <c r="C22" i="1"/>
  <c r="C39" i="1"/>
  <c r="D16" i="1"/>
  <c r="E20" i="1"/>
  <c r="C46" i="1"/>
  <c r="B13" i="1"/>
  <c r="A29" i="1"/>
  <c r="D42" i="1"/>
  <c r="E11" i="1"/>
  <c r="B30" i="1"/>
  <c r="C37" i="1"/>
  <c r="A26" i="1"/>
  <c r="A22" i="1"/>
  <c r="A19" i="1"/>
  <c r="A12" i="1"/>
  <c r="A42" i="1"/>
  <c r="B25" i="1"/>
  <c r="A41" i="1"/>
  <c r="E6" i="1"/>
  <c r="E23" i="1"/>
  <c r="E48" i="1"/>
  <c r="B33" i="1"/>
  <c r="C31" i="1"/>
  <c r="C45" i="1"/>
  <c r="B37" i="1"/>
  <c r="F2" i="1"/>
  <c r="E18" i="1"/>
  <c r="E35" i="1"/>
  <c r="F12" i="1"/>
  <c r="F17" i="1"/>
  <c r="E40" i="1"/>
  <c r="F41" i="1"/>
  <c r="D6" i="1"/>
  <c r="D23" i="1"/>
  <c r="D48" i="1"/>
  <c r="A36" i="1"/>
  <c r="F10" i="1"/>
  <c r="B45" i="1"/>
  <c r="F14" i="1"/>
  <c r="E26" i="1"/>
  <c r="F39" i="1"/>
  <c r="D30" i="1"/>
  <c r="C5" i="1"/>
  <c r="F26" i="1"/>
  <c r="E38" i="1"/>
  <c r="F3" i="1"/>
  <c r="F28" i="1"/>
  <c r="A17" i="1"/>
  <c r="F40" i="1"/>
  <c r="A9" i="1"/>
  <c r="D22" i="1"/>
  <c r="D39" i="1"/>
  <c r="E16" i="1"/>
  <c r="B1" i="1"/>
  <c r="A47" i="1"/>
  <c r="E10" i="1"/>
  <c r="C30" i="1"/>
  <c r="E34" i="1"/>
  <c r="D4" i="1"/>
  <c r="E33" i="1"/>
  <c r="F22" i="1"/>
  <c r="E7" i="1"/>
  <c r="B31" i="1"/>
  <c r="F46" i="1"/>
  <c r="E5" i="1"/>
  <c r="C12" i="1"/>
  <c r="A34" i="1"/>
  <c r="E1" i="1"/>
  <c r="D5" i="1"/>
  <c r="B12" i="1"/>
  <c r="B41" i="1"/>
  <c r="E39" i="1"/>
  <c r="D31" i="1"/>
  <c r="A31" i="1"/>
  <c r="D21" i="1"/>
  <c r="B28" i="1"/>
  <c r="E42" i="1"/>
  <c r="C33" i="1"/>
  <c r="F15" i="1"/>
  <c r="F4" i="1"/>
  <c r="A33" i="1"/>
  <c r="B32" i="2" l="1"/>
  <c r="B34" i="2" s="1"/>
  <c r="B43" i="2" s="1"/>
  <c r="B33" i="2"/>
  <c r="B30" i="2"/>
  <c r="B31" i="2"/>
  <c r="B29" i="2"/>
  <c r="C31" i="2"/>
  <c r="C29" i="2"/>
  <c r="C33" i="2"/>
  <c r="C32" i="2"/>
  <c r="C30" i="2"/>
  <c r="C40" i="2" s="1"/>
  <c r="D32" i="2"/>
  <c r="D33" i="2"/>
  <c r="D31" i="2"/>
  <c r="D29" i="2"/>
  <c r="D30" i="2"/>
  <c r="E30" i="2"/>
  <c r="E31" i="2"/>
  <c r="E32" i="2"/>
  <c r="E29" i="2"/>
  <c r="E33" i="2"/>
  <c r="G33" i="2"/>
  <c r="G29" i="2"/>
  <c r="G30" i="2"/>
  <c r="G31" i="2"/>
  <c r="G32" i="2"/>
  <c r="F29" i="2"/>
  <c r="F30" i="2"/>
  <c r="F31" i="2"/>
  <c r="F33" i="2"/>
  <c r="F32" i="2"/>
  <c r="C41" i="2" l="1"/>
  <c r="D34" i="2"/>
  <c r="D43" i="2" s="1"/>
  <c r="D35" i="2" s="1"/>
  <c r="D50" i="2" s="1"/>
  <c r="G34" i="2"/>
  <c r="G43" i="2" s="1"/>
  <c r="G45" i="2" s="1"/>
  <c r="G47" i="2" s="1"/>
  <c r="D41" i="2"/>
  <c r="D40" i="2"/>
  <c r="B41" i="2"/>
  <c r="F40" i="2"/>
  <c r="G40" i="2"/>
  <c r="F41" i="2"/>
  <c r="E34" i="2"/>
  <c r="E43" i="2" s="1"/>
  <c r="E35" i="2" s="1"/>
  <c r="E50" i="2" s="1"/>
  <c r="E40" i="2"/>
  <c r="C34" i="2"/>
  <c r="C43" i="2" s="1"/>
  <c r="C45" i="2" s="1"/>
  <c r="C47" i="2" s="1"/>
  <c r="E41" i="2"/>
  <c r="F34" i="2"/>
  <c r="F43" i="2" s="1"/>
  <c r="F35" i="2" s="1"/>
  <c r="F50" i="2" s="1"/>
  <c r="G41" i="2"/>
  <c r="B40" i="2"/>
  <c r="B44" i="2"/>
  <c r="B36" i="2" s="1"/>
  <c r="B51" i="2" s="1"/>
  <c r="D44" i="2"/>
  <c r="D36" i="2" s="1"/>
  <c r="D51" i="2" s="1"/>
  <c r="G44" i="2"/>
  <c r="G36" i="2" s="1"/>
  <c r="G51" i="2" s="1"/>
  <c r="B35" i="2"/>
  <c r="B50" i="2" s="1"/>
  <c r="B45" i="2"/>
  <c r="B47" i="2" s="1"/>
  <c r="D45" i="2"/>
  <c r="D47" i="2" s="1"/>
  <c r="F45" i="2" l="1"/>
  <c r="F47" i="2" s="1"/>
  <c r="G35" i="2"/>
  <c r="G50" i="2" s="1"/>
  <c r="C35" i="2"/>
  <c r="C50" i="2" s="1"/>
  <c r="D46" i="2"/>
  <c r="D48" i="2" s="1"/>
  <c r="E45" i="2"/>
  <c r="E47" i="2" s="1"/>
  <c r="C44" i="2"/>
  <c r="C36" i="2" s="1"/>
  <c r="C51" i="2" s="1"/>
  <c r="F44" i="2"/>
  <c r="F36" i="2" s="1"/>
  <c r="F51" i="2" s="1"/>
  <c r="E44" i="2"/>
  <c r="E36" i="2" s="1"/>
  <c r="E51" i="2" s="1"/>
  <c r="B46" i="2"/>
  <c r="B48" i="2" s="1"/>
  <c r="G46" i="2"/>
  <c r="G48" i="2" s="1"/>
  <c r="C46" i="2" l="1"/>
  <c r="C48" i="2" s="1"/>
  <c r="F46" i="2"/>
  <c r="F48" i="2" s="1"/>
  <c r="E46" i="2"/>
  <c r="E48" i="2" s="1"/>
</calcChain>
</file>

<file path=xl/connections.xml><?xml version="1.0" encoding="utf-8"?>
<connections xmlns="http://schemas.openxmlformats.org/spreadsheetml/2006/main">
  <connection id="1" name="resultsDESCRIBE" type="6" refreshedVersion="5" background="1" saveData="1">
    <textPr codePage="850" sourceFile="C:\Users\bruno\Documents\_gits\surveillanceStrategies\results\2017-04-18 - avg and lenght test - beta\resultsDESCRIBE.txt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<sst xmlns="http://schemas.openxmlformats.org/spreadsheetml/2006/main" count="510" uniqueCount="149">
  <si>
    <t>http://www.vertex42.com/licensing/EULA_privateuse.html</t>
  </si>
  <si>
    <t>HELP</t>
  </si>
  <si>
    <t>Insert new rows above this line</t>
  </si>
  <si>
    <t>Box Plot Template</t>
  </si>
  <si>
    <t>Min</t>
  </si>
  <si>
    <t>Max</t>
  </si>
  <si>
    <t>IQR</t>
  </si>
  <si>
    <t>Median</t>
  </si>
  <si>
    <t>Q2-Q1</t>
  </si>
  <si>
    <t>Q3-Q2</t>
  </si>
  <si>
    <t>Sample 1</t>
  </si>
  <si>
    <t>Sample 2</t>
  </si>
  <si>
    <t>Sample 3</t>
  </si>
  <si>
    <t>Sample 4</t>
  </si>
  <si>
    <t>Sample 5</t>
  </si>
  <si>
    <t>Sample 6</t>
  </si>
  <si>
    <t>Upper Whisker</t>
  </si>
  <si>
    <t>Upper Outliers</t>
  </si>
  <si>
    <t>Lower Outliers</t>
  </si>
  <si>
    <t>For the Outliers</t>
  </si>
  <si>
    <t>Data Table</t>
  </si>
  <si>
    <t>Labels</t>
  </si>
  <si>
    <t>Lower Whisker</t>
  </si>
  <si>
    <t>For the Whiskers</t>
  </si>
  <si>
    <t>For the Box (IQR and Median)</t>
  </si>
  <si>
    <r>
      <t>Q</t>
    </r>
    <r>
      <rPr>
        <vertAlign val="subscript"/>
        <sz val="10"/>
        <rFont val="Arial"/>
        <family val="2"/>
      </rPr>
      <t>1</t>
    </r>
  </si>
  <si>
    <r>
      <t>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</si>
  <si>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+1.5*IQR</t>
    </r>
  </si>
  <si>
    <r>
      <t>Q</t>
    </r>
    <r>
      <rPr>
        <vertAlign val="subscript"/>
        <sz val="10"/>
        <rFont val="Arial"/>
        <family val="2"/>
      </rPr>
      <t>1-</t>
    </r>
    <r>
      <rPr>
        <sz val="10"/>
        <rFont val="Arial"/>
        <family val="2"/>
      </rPr>
      <t>1.5*IQR</t>
    </r>
  </si>
  <si>
    <r>
      <t>W</t>
    </r>
    <r>
      <rPr>
        <vertAlign val="subscript"/>
        <sz val="10"/>
        <rFont val="Arial"/>
        <family val="2"/>
      </rPr>
      <t>upper</t>
    </r>
    <r>
      <rPr>
        <sz val="10"/>
        <rFont val="Arial"/>
        <family val="2"/>
      </rPr>
      <t>-Q</t>
    </r>
    <r>
      <rPr>
        <vertAlign val="subscript"/>
        <sz val="10"/>
        <rFont val="Arial"/>
        <family val="2"/>
      </rPr>
      <t>3</t>
    </r>
  </si>
  <si>
    <r>
      <t>Q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-W</t>
    </r>
    <r>
      <rPr>
        <vertAlign val="subscript"/>
        <sz val="10"/>
        <rFont val="Arial"/>
        <family val="2"/>
      </rPr>
      <t>lower</t>
    </r>
  </si>
  <si>
    <t>SHIFT:</t>
  </si>
  <si>
    <t/>
  </si>
  <si>
    <t>Zero Offset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</si>
  <si>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</si>
  <si>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</si>
  <si>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</si>
  <si>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</si>
  <si>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</si>
  <si>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</si>
  <si>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http://www.vertex42.com/ExcelTemplates/box-whisker-plot.html</t>
  </si>
  <si>
    <t>Using This Worksheet</t>
  </si>
  <si>
    <t xml:space="preserve">This worksheet adds a value to the data in the Data </t>
  </si>
  <si>
    <t xml:space="preserve">worksheet so that all the values are positive.The </t>
  </si>
  <si>
    <t xml:space="preserve">chart in the BoxPlot_Shifted worksheet references </t>
  </si>
  <si>
    <t>the data on this worksheet.</t>
  </si>
  <si>
    <t xml:space="preserve">This worksheet is where you enter your data for the </t>
  </si>
  <si>
    <t xml:space="preserve">chart in the BoxPlot_Shifted worksheet. The </t>
  </si>
  <si>
    <t xml:space="preserve">Data_Shifted worksheet first offsets all the data based </t>
  </si>
  <si>
    <t xml:space="preserve">on the minimum value, so that all the values are </t>
  </si>
  <si>
    <t>positive. A relative comparison is still possible.</t>
  </si>
  <si>
    <t xml:space="preserve">This version of the box plot does not use bar </t>
  </si>
  <si>
    <t xml:space="preserve">charts to represent the quartiles. Instead, each </t>
  </si>
  <si>
    <t xml:space="preserve">of the series is an X-Y chart, which allows the </t>
  </si>
  <si>
    <t xml:space="preserve">data to include negative values. The Median is </t>
  </si>
  <si>
    <t xml:space="preserve">represented with an "x" marker and horizontal </t>
  </si>
  <si>
    <t xml:space="preserve">markers are used for Q1 and Q3. This is a </t>
  </si>
  <si>
    <t xml:space="preserve">more practical approach for creating box plots </t>
  </si>
  <si>
    <t xml:space="preserve">in Excel because it does not require shifting </t>
  </si>
  <si>
    <t>the data as in the BoxPlot_Shifted worksheet.</t>
  </si>
  <si>
    <t xml:space="preserve">If your data contains negative values, then using </t>
  </si>
  <si>
    <t xml:space="preserve">bar charts to display the interquartile range </t>
  </si>
  <si>
    <t xml:space="preserve">requires that the data be shifted so that it is all </t>
  </si>
  <si>
    <t xml:space="preserve">positive.In the BoxPlot worksheet, the use of bar </t>
  </si>
  <si>
    <t xml:space="preserve">charts to create the interquartile ranges requires </t>
  </si>
  <si>
    <t>that the...</t>
  </si>
  <si>
    <t xml:space="preserve">This worksheet is basically the same as the </t>
  </si>
  <si>
    <t xml:space="preserve">BoxPlot worksheet except that it is set up to </t>
  </si>
  <si>
    <t xml:space="preserve">allow negative values reference the Data_Shifted </t>
  </si>
  <si>
    <t xml:space="preserve">worksheet. This makes it easier to delete existing </t>
  </si>
  <si>
    <t xml:space="preserve">data and add your own data sets of any length </t>
  </si>
  <si>
    <t xml:space="preserve">(within the limitations of the number of rows </t>
  </si>
  <si>
    <t>in Excel).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</si>
  <si>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If you have more than 6 </t>
    </r>
  </si>
  <si>
    <t xml:space="preserve">data sets in the Data worksheet, you will need to </t>
  </si>
  <si>
    <t xml:space="preserve">copy an existing column in this worksheet and </t>
  </si>
  <si>
    <t xml:space="preserve">inserting it between Sample 5 and Sample 6. </t>
  </si>
  <si>
    <t xml:space="preserve">Doing so will ensure that the chart series expand </t>
  </si>
  <si>
    <t>to include the new data set.</t>
  </si>
  <si>
    <r>
      <t>Important</t>
    </r>
    <r>
      <rPr>
        <sz val="10"/>
        <color rgb="FF000000"/>
        <rFont val="Arial"/>
        <family val="2"/>
      </rPr>
      <t xml:space="preserve">: After inserting a new column, you </t>
    </r>
  </si>
  <si>
    <t xml:space="preserve">will need to update the references in the formulas </t>
  </si>
  <si>
    <t xml:space="preserve">to refer to the correct column in the Data sheet. </t>
  </si>
  <si>
    <t xml:space="preserve">You can do this by copying cells B27:B49 (the </t>
  </si>
  <si>
    <t xml:space="preserve">formulas for Sample 1) to the right to fill in the </t>
  </si>
  <si>
    <t xml:space="preserve">formulas for the other samples. Rows 37-49 are </t>
  </si>
  <si>
    <t xml:space="preserve">unhidden so that you don't forget to include these </t>
  </si>
  <si>
    <t xml:space="preserve">cells when updating the formulas. You can hide </t>
  </si>
  <si>
    <t>these rows if you want to unclutter the worksheet.</t>
  </si>
  <si>
    <t xml:space="preserve">This template shows how to create a box and </t>
  </si>
  <si>
    <t xml:space="preserve">whisker chart in Excel. The ends of the whisker </t>
  </si>
  <si>
    <t xml:space="preserve">are set at 1.5*IQR above the third quartile (Q3) </t>
  </si>
  <si>
    <t xml:space="preserve">and 1.5*IQR below the first quartile (Q1). If the </t>
  </si>
  <si>
    <t xml:space="preserve">Minimum or Maximum values are outside this </t>
  </si>
  <si>
    <t xml:space="preserve">range, then they are shown as outliers. The </t>
  </si>
  <si>
    <t xml:space="preserve">normal convention for box plots is to show all </t>
  </si>
  <si>
    <t xml:space="preserve">the outliers, but to simplify this template, only </t>
  </si>
  <si>
    <t xml:space="preserve">the Min and Max outliers are shown. The </t>
  </si>
  <si>
    <t>number of outliers for each data set are included</t>
  </si>
  <si>
    <t>in the table below the chart.</t>
  </si>
  <si>
    <r>
      <t>NOTE</t>
    </r>
    <r>
      <rPr>
        <sz val="10"/>
        <color rgb="FF000000"/>
        <rFont val="Arial"/>
        <family val="2"/>
      </rPr>
      <t xml:space="preserve">: The use of the bar charts to display the </t>
    </r>
  </si>
  <si>
    <r>
      <t xml:space="preserve">interquartile range requires that </t>
    </r>
    <r>
      <rPr>
        <b/>
        <sz val="10"/>
        <color rgb="FF000000"/>
        <rFont val="Arial"/>
        <family val="2"/>
      </rPr>
      <t xml:space="preserve">Q1 be </t>
    </r>
  </si>
  <si>
    <r>
      <t>positive</t>
    </r>
    <r>
      <rPr>
        <sz val="10"/>
        <color rgb="FF000000"/>
        <rFont val="Arial"/>
        <family val="2"/>
      </rPr>
      <t xml:space="preserve">. So, this technique is best used for </t>
    </r>
  </si>
  <si>
    <t xml:space="preserve">displaying data that is only positive. See the </t>
  </si>
  <si>
    <t xml:space="preserve">other worksheets for methods for handling data </t>
  </si>
  <si>
    <t>with negative values.</t>
  </si>
  <si>
    <r>
      <t xml:space="preserve">- </t>
    </r>
    <r>
      <rPr>
        <b/>
        <sz val="10"/>
        <color rgb="FF000000"/>
        <rFont val="Arial"/>
        <family val="2"/>
      </rPr>
      <t>Adding Columns:</t>
    </r>
    <r>
      <rPr>
        <sz val="10"/>
        <color rgb="FF000000"/>
        <rFont val="Arial"/>
        <family val="2"/>
      </rPr>
      <t xml:space="preserve"> You can easily add </t>
    </r>
  </si>
  <si>
    <t xml:space="preserve">additional data sets by copying an existing </t>
  </si>
  <si>
    <t xml:space="preserve">column and inserting it between Sample 5 and </t>
  </si>
  <si>
    <t xml:space="preserve">Sample 6. Doing so will ensure that the chart </t>
  </si>
  <si>
    <t>series expand to include the new data set.</t>
  </si>
  <si>
    <r>
      <t xml:space="preserve">- </t>
    </r>
    <r>
      <rPr>
        <b/>
        <sz val="10"/>
        <color rgb="FF000000"/>
        <rFont val="Arial"/>
        <family val="2"/>
      </rPr>
      <t>Adding Rows</t>
    </r>
    <r>
      <rPr>
        <sz val="10"/>
        <color rgb="FF000000"/>
        <rFont val="Arial"/>
        <family val="2"/>
      </rPr>
      <t xml:space="preserve">: The formulas allow you to </t>
    </r>
  </si>
  <si>
    <t xml:space="preserve">have blank values within the data sets, but if </t>
  </si>
  <si>
    <t xml:space="preserve">you need to add more rows, add rows above </t>
  </si>
  <si>
    <t xml:space="preserve">the gray line below the table so that the range </t>
  </si>
  <si>
    <t>references expand to include these new rows.</t>
  </si>
  <si>
    <t>TSP16-delay</t>
  </si>
  <si>
    <t>TSP2-delay</t>
  </si>
  <si>
    <t>DADCA16-delay</t>
  </si>
  <si>
    <t>DADCA4-delay</t>
  </si>
  <si>
    <t>TSP4-delay</t>
  </si>
  <si>
    <t>DADCA8-delay</t>
  </si>
  <si>
    <t>TSP8-delay</t>
  </si>
  <si>
    <t>Strategy</t>
  </si>
  <si>
    <t>nPOIs</t>
  </si>
  <si>
    <t>nUAV</t>
  </si>
  <si>
    <t>SucessTax</t>
  </si>
  <si>
    <t>V2V_range</t>
  </si>
  <si>
    <t>nRounds</t>
  </si>
  <si>
    <t>dimX</t>
  </si>
  <si>
    <t>simumationTimeMS</t>
  </si>
  <si>
    <t>TSP_threads</t>
  </si>
  <si>
    <t>maxData</t>
  </si>
  <si>
    <t>minData</t>
  </si>
  <si>
    <t>globalAvgDelay</t>
  </si>
  <si>
    <t>nMsgs</t>
  </si>
  <si>
    <t>tourSize</t>
  </si>
  <si>
    <t>TSPbased</t>
  </si>
  <si>
    <t>KIMPOverNSN</t>
  </si>
  <si>
    <t>ZigZagOverNaive</t>
  </si>
  <si>
    <t>ZigZagOverNSN</t>
  </si>
  <si>
    <t>Unnamed: 14</t>
  </si>
  <si>
    <t>DADCA2-delay</t>
  </si>
  <si>
    <t>count</t>
  </si>
  <si>
    <t>mean</t>
  </si>
  <si>
    <t>std</t>
  </si>
  <si>
    <t>min</t>
  </si>
  <si>
    <t>max</t>
  </si>
  <si>
    <t>DADCA2-tour</t>
  </si>
  <si>
    <t>TSP2-tour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</si>
</sst>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b/>
      <sz val="18"/>
      <color indexed="53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8"/>
      <color indexed="23"/>
      <name val="Arial"/>
      <family val="2"/>
    </font>
    <font>
      <b/>
      <i/>
      <sz val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3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 applyBorder="1"/>
    <xf numFmtId="0" fontId="15" fillId="20" borderId="0" xfId="0" applyFont="1" applyFill="1" applyProtection="1"/>
    <xf numFmtId="0" fontId="0" fillId="20" borderId="0" xfId="0" applyFill="1" applyProtection="1"/>
    <xf numFmtId="0" fontId="15" fillId="0" borderId="0" xfId="0" applyFont="1" applyProtection="1"/>
    <xf numFmtId="0" fontId="21" fillId="0" borderId="0" xfId="0" applyFont="1" applyAlignment="1" applyProtection="1">
      <alignment horizontal="left"/>
    </xf>
    <xf numFmtId="0" fontId="15" fillId="0" borderId="0" xfId="0" applyFont="1" applyAlignment="1" applyProtection="1"/>
    <xf numFmtId="0" fontId="23" fillId="0" borderId="0" xfId="34" applyFont="1" applyAlignment="1" applyProtection="1"/>
    <xf numFmtId="0" fontId="15" fillId="0" borderId="0" xfId="0" applyFont="1" applyAlignment="1" applyProtection="1">
      <alignment horizontal="right"/>
    </xf>
    <xf numFmtId="0" fontId="15" fillId="21" borderId="0" xfId="0" applyFont="1" applyFill="1" applyBorder="1" applyAlignment="1" applyProtection="1">
      <alignment horizontal="right"/>
    </xf>
    <xf numFmtId="0" fontId="26" fillId="20" borderId="0" xfId="0" applyFont="1" applyFill="1" applyAlignment="1" applyProtection="1">
      <alignment horizontal="left"/>
    </xf>
    <xf numFmtId="0" fontId="21" fillId="20" borderId="10" xfId="0" applyFont="1" applyFill="1" applyBorder="1" applyAlignment="1" applyProtection="1">
      <alignment horizontal="right"/>
    </xf>
    <xf numFmtId="0" fontId="15" fillId="20" borderId="10" xfId="0" applyFont="1" applyFill="1" applyBorder="1" applyAlignment="1" applyProtection="1">
      <alignment horizontal="right"/>
    </xf>
    <xf numFmtId="0" fontId="0" fillId="21" borderId="0" xfId="0" applyFill="1"/>
    <xf numFmtId="0" fontId="27" fillId="20" borderId="0" xfId="0" applyFont="1" applyFill="1" applyProtection="1"/>
    <xf numFmtId="0" fontId="0" fillId="0" borderId="7" xfId="0" applyBorder="1"/>
    <xf numFmtId="0" fontId="0" fillId="22" borderId="0" xfId="0" applyFill="1"/>
    <xf numFmtId="0" fontId="0" fillId="20" borderId="7" xfId="0" applyFill="1" applyBorder="1"/>
    <xf numFmtId="0" fontId="28" fillId="0" borderId="0" xfId="0" applyFont="1" applyAlignment="1" applyProtection="1">
      <alignment horizontal="left"/>
    </xf>
    <xf numFmtId="0" fontId="24" fillId="20" borderId="0" xfId="0" applyFont="1" applyFill="1" applyAlignment="1" applyProtection="1">
      <alignment horizontal="left" vertical="center"/>
    </xf>
    <xf numFmtId="0" fontId="15" fillId="20" borderId="0" xfId="0" applyFont="1" applyFill="1" applyAlignment="1" applyProtection="1">
      <alignment vertical="center"/>
    </xf>
    <xf numFmtId="0" fontId="0" fillId="20" borderId="0" xfId="0" applyFill="1" applyAlignment="1" applyProtection="1">
      <alignment vertical="center"/>
    </xf>
    <xf numFmtId="0" fontId="15" fillId="0" borderId="0" xfId="0" applyFont="1" applyAlignment="1" applyProtection="1">
      <alignment vertical="center"/>
    </xf>
    <xf numFmtId="164" fontId="0" fillId="21" borderId="0" xfId="0" applyNumberFormat="1" applyFill="1"/>
    <xf numFmtId="1" fontId="0" fillId="21" borderId="0" xfId="0" applyNumberFormat="1" applyFill="1"/>
    <xf numFmtId="0" fontId="0" fillId="23" borderId="0" xfId="0" applyFill="1" applyBorder="1"/>
    <xf numFmtId="0" fontId="29" fillId="24" borderId="0" xfId="0" applyFont="1" applyFill="1" applyBorder="1" applyAlignment="1">
      <alignment horizontal="left" vertical="center"/>
    </xf>
    <xf numFmtId="0" fontId="0" fillId="0" borderId="0" xfId="0" applyBorder="1"/>
    <xf numFmtId="0" fontId="15" fillId="0" borderId="0" xfId="0" applyFont="1"/>
    <xf numFmtId="0" fontId="30" fillId="0" borderId="0" xfId="0" applyFont="1" applyAlignment="1">
      <alignment horizontal="left" vertical="top" wrapText="1"/>
    </xf>
    <xf numFmtId="0" fontId="15" fillId="23" borderId="0" xfId="0" applyFont="1" applyFill="1" applyBorder="1"/>
    <xf numFmtId="0" fontId="31" fillId="0" borderId="11" xfId="0" applyFont="1" applyBorder="1"/>
    <xf numFmtId="0" fontId="11" fillId="0" borderId="0" xfId="34" applyBorder="1" applyAlignment="1" applyProtection="1">
      <alignment horizontal="left" vertical="top"/>
    </xf>
    <xf numFmtId="0" fontId="20" fillId="0" borderId="12" xfId="0" applyFont="1" applyBorder="1" applyAlignment="1">
      <alignment horizontal="left" wrapText="1"/>
    </xf>
    <xf numFmtId="0" fontId="21" fillId="0" borderId="13" xfId="0" applyFont="1" applyBorder="1" applyAlignment="1">
      <alignment horizontal="left" wrapText="1"/>
    </xf>
    <xf numFmtId="0" fontId="32" fillId="23" borderId="0" xfId="0" applyFont="1" applyFill="1" applyBorder="1"/>
    <xf numFmtId="0" fontId="20" fillId="0" borderId="13" xfId="0" applyFont="1" applyBorder="1" applyAlignment="1">
      <alignment horizontal="left" wrapText="1"/>
    </xf>
    <xf numFmtId="0" fontId="15" fillId="23" borderId="0" xfId="0" applyFont="1" applyFill="1" applyBorder="1" applyAlignment="1">
      <alignment vertical="top"/>
    </xf>
    <xf numFmtId="0" fontId="31" fillId="23" borderId="0" xfId="0" applyFont="1" applyFill="1" applyBorder="1" applyAlignment="1">
      <alignment horizontal="right" vertical="top"/>
    </xf>
    <xf numFmtId="0" fontId="22" fillId="0" borderId="13" xfId="0" applyFont="1" applyBorder="1" applyAlignment="1" applyProtection="1">
      <alignment horizontal="left" wrapText="1"/>
    </xf>
    <xf numFmtId="0" fontId="30" fillId="23" borderId="0" xfId="0" applyFont="1" applyFill="1" applyBorder="1" applyAlignment="1">
      <alignment horizontal="left" vertical="top" wrapText="1"/>
    </xf>
    <xf numFmtId="0" fontId="31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4" fillId="23" borderId="0" xfId="0" applyFont="1" applyFill="1" applyBorder="1" applyAlignment="1"/>
    <xf numFmtId="0" fontId="35" fillId="23" borderId="0" xfId="0" applyFont="1" applyFill="1" applyBorder="1" applyAlignment="1">
      <alignment horizontal="center"/>
    </xf>
    <xf numFmtId="0" fontId="36" fillId="23" borderId="0" xfId="34" applyFont="1" applyFill="1" applyBorder="1" applyAlignment="1" applyProtection="1">
      <alignment horizontal="left" indent="1"/>
    </xf>
    <xf numFmtId="0" fontId="37" fillId="23" borderId="0" xfId="0" applyFont="1" applyFill="1" applyBorder="1" applyAlignment="1" applyProtection="1">
      <alignment horizontal="left" indent="1"/>
    </xf>
    <xf numFmtId="0" fontId="31" fillId="23" borderId="0" xfId="0" applyFont="1" applyFill="1" applyBorder="1"/>
    <xf numFmtId="0" fontId="23" fillId="0" borderId="0" xfId="34" applyFont="1" applyAlignment="1" applyProtection="1">
      <alignment vertical="top"/>
    </xf>
    <xf numFmtId="0" fontId="15" fillId="0" borderId="7" xfId="0" applyFont="1" applyBorder="1"/>
    <xf numFmtId="0" fontId="38" fillId="0" borderId="14" xfId="0" applyFont="1" applyBorder="1" applyProtection="1"/>
    <xf numFmtId="0" fontId="15" fillId="0" borderId="14" xfId="0" applyFont="1" applyBorder="1" applyProtection="1"/>
    <xf numFmtId="0" fontId="39" fillId="0" borderId="0" xfId="0" applyFont="1"/>
    <xf numFmtId="0" fontId="39" fillId="0" borderId="0" xfId="0" applyFont="1" applyAlignment="1">
      <alignment horizontal="left" vertical="center" readingOrder="1"/>
    </xf>
    <xf numFmtId="0" fontId="40" fillId="0" borderId="0" xfId="0" applyFont="1"/>
    <xf numFmtId="3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TourSizes!$A$28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TourSizes!$B$44:$C$44</c:f>
                <c:numCache>
                  <c:formatCode>General</c:formatCode>
                  <c:ptCount val="2"/>
                  <c:pt idx="0">
                    <c:v>1402</c:v>
                  </c:pt>
                  <c:pt idx="1">
                    <c:v>1047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TourSizes!$B$28:$C$28</c:f>
              <c:numCache>
                <c:formatCode>General</c:formatCode>
                <c:ptCount val="2"/>
                <c:pt idx="0">
                  <c:v>7227</c:v>
                </c:pt>
                <c:pt idx="1">
                  <c:v>7628</c:v>
                </c:pt>
              </c:numCache>
            </c:numRef>
          </c:val>
        </c:ser>
        <c:ser>
          <c:idx val="1"/>
          <c:order val="1"/>
          <c:tx>
            <c:strRef>
              <c:f>TourSizes!$A$36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TourSizes!$B$36:$C$36</c:f>
              <c:numCache>
                <c:formatCode>General</c:formatCode>
                <c:ptCount val="2"/>
                <c:pt idx="0">
                  <c:v>740</c:v>
                </c:pt>
                <c:pt idx="1">
                  <c:v>408.5</c:v>
                </c:pt>
              </c:numCache>
            </c:numRef>
          </c:val>
        </c:ser>
        <c:ser>
          <c:idx val="2"/>
          <c:order val="2"/>
          <c:tx>
            <c:strRef>
              <c:f>TourSizes!$A$37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TourSizes!$B$43:$C$43</c:f>
                <c:numCache>
                  <c:formatCode>General</c:formatCode>
                  <c:ptCount val="2"/>
                  <c:pt idx="0">
                    <c:v>1529.25</c:v>
                  </c:pt>
                  <c:pt idx="1">
                    <c:v>1250.25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TourSizes!$B$37:$C$37</c:f>
              <c:numCache>
                <c:formatCode>General</c:formatCode>
                <c:ptCount val="2"/>
                <c:pt idx="0">
                  <c:v>750.75</c:v>
                </c:pt>
                <c:pt idx="1">
                  <c:v>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243824"/>
        <c:axId val="245245784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TourSizes!$B$47:$C$47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TourSizes!$B$26:$C$26</c:f>
              <c:strCache>
                <c:ptCount val="2"/>
                <c:pt idx="0">
                  <c:v>DADCA2-tour</c:v>
                </c:pt>
                <c:pt idx="1">
                  <c:v>TSP2-tour</c:v>
                </c:pt>
              </c:strCache>
            </c:strRef>
          </c:cat>
          <c:val>
            <c:numRef>
              <c:f>TourSizes!$B$46:$C$46</c:f>
              <c:numCache>
                <c:formatCode>General</c:formatCode>
                <c:ptCount val="2"/>
                <c:pt idx="0">
                  <c:v>#N/A</c:v>
                </c:pt>
                <c:pt idx="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243824"/>
        <c:axId val="245245784"/>
      </c:lineChart>
      <c:catAx>
        <c:axId val="24524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524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245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45243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(TourSizes!#REF!,TourSizes!#REF!,TourSizes!#REF!,TourSizes!$B$48)</c:f>
            </c:numRef>
          </c:xVal>
          <c:yVal>
            <c:numRef>
              <c:f>(TourSizes!#REF!,TourSizes!#REF!,TourSizes!#REF!,TourSizes!$B$29)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(TourSizes!#REF!,TourSizes!#REF!,TourSizes!#REF!,TourSizes!$C$48)</c:f>
            </c:numRef>
          </c:xVal>
          <c:yVal>
            <c:numRef>
              <c:f>(TourSizes!#REF!,TourSizes!#REF!,TourSizes!#REF!,TourSizes!$C$29)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0616"/>
        <c:axId val="239759048"/>
      </c:scatterChart>
      <c:valAx>
        <c:axId val="23976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759048"/>
        <c:crosses val="autoZero"/>
        <c:crossBetween val="midCat"/>
      </c:valAx>
      <c:valAx>
        <c:axId val="2397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76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13188706720938E-2"/>
          <c:y val="4.4736842105263158E-2"/>
          <c:w val="0.92443802473593928"/>
          <c:h val="0.74298245614035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GlobalAvgDelay!$A$28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GlobalAvgDelay!$B$44:$I$44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1167.5</c:v>
                  </c:pt>
                  <c:pt idx="2">
                    <c:v>1062</c:v>
                  </c:pt>
                  <c:pt idx="3">
                    <c:v>1086.375</c:v>
                  </c:pt>
                  <c:pt idx="4">
                    <c:v>1218</c:v>
                  </c:pt>
                  <c:pt idx="5">
                    <c:v>1171</c:v>
                  </c:pt>
                  <c:pt idx="6">
                    <c:v>1361.625</c:v>
                  </c:pt>
                  <c:pt idx="7">
                    <c:v>1154.625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GlobalAvgDelay!$B$28:$I$28</c:f>
              <c:numCache>
                <c:formatCode>General</c:formatCode>
                <c:ptCount val="8"/>
                <c:pt idx="0">
                  <c:v>4194.25</c:v>
                </c:pt>
                <c:pt idx="1">
                  <c:v>4092.5</c:v>
                </c:pt>
                <c:pt idx="2">
                  <c:v>4595</c:v>
                </c:pt>
                <c:pt idx="3">
                  <c:v>4121.75</c:v>
                </c:pt>
                <c:pt idx="4">
                  <c:v>4902.5</c:v>
                </c:pt>
                <c:pt idx="5">
                  <c:v>4100</c:v>
                </c:pt>
                <c:pt idx="6">
                  <c:v>5709.25</c:v>
                </c:pt>
                <c:pt idx="7">
                  <c:v>4084.5</c:v>
                </c:pt>
              </c:numCache>
            </c:numRef>
          </c:val>
        </c:ser>
        <c:ser>
          <c:idx val="1"/>
          <c:order val="1"/>
          <c:tx>
            <c:strRef>
              <c:f>GlobalAvgDelay!$A$36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GlobalAvgDelay!$B$36:$I$36</c:f>
              <c:numCache>
                <c:formatCode>General</c:formatCode>
                <c:ptCount val="8"/>
                <c:pt idx="0">
                  <c:v>484.25</c:v>
                </c:pt>
                <c:pt idx="1">
                  <c:v>479.5</c:v>
                </c:pt>
                <c:pt idx="2">
                  <c:v>408</c:v>
                </c:pt>
                <c:pt idx="3">
                  <c:v>378.25</c:v>
                </c:pt>
                <c:pt idx="4">
                  <c:v>453.5</c:v>
                </c:pt>
                <c:pt idx="5">
                  <c:v>238</c:v>
                </c:pt>
                <c:pt idx="6">
                  <c:v>561.25</c:v>
                </c:pt>
                <c:pt idx="7">
                  <c:v>280</c:v>
                </c:pt>
              </c:numCache>
            </c:numRef>
          </c:val>
        </c:ser>
        <c:ser>
          <c:idx val="2"/>
          <c:order val="2"/>
          <c:tx>
            <c:strRef>
              <c:f>GlobalAvgDelay!$A$37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GlobalAvgDelay!$B$43:$I$43</c:f>
                <c:numCache>
                  <c:formatCode>General</c:formatCode>
                  <c:ptCount val="8"/>
                  <c:pt idx="0">
                    <c:v>1179.375</c:v>
                  </c:pt>
                  <c:pt idx="1">
                    <c:v>1501.125</c:v>
                  </c:pt>
                  <c:pt idx="2">
                    <c:v>1269.75</c:v>
                  </c:pt>
                  <c:pt idx="3">
                    <c:v>1086.375</c:v>
                  </c:pt>
                  <c:pt idx="4">
                    <c:v>885.5</c:v>
                  </c:pt>
                  <c:pt idx="5">
                    <c:v>1180.125</c:v>
                  </c:pt>
                  <c:pt idx="6">
                    <c:v>1041</c:v>
                  </c:pt>
                  <c:pt idx="7">
                    <c:v>1154.625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GlobalAvgDelay!$B$37:$I$37</c:f>
              <c:numCache>
                <c:formatCode>General</c:formatCode>
                <c:ptCount val="8"/>
                <c:pt idx="0">
                  <c:v>302</c:v>
                </c:pt>
                <c:pt idx="1">
                  <c:v>521.25</c:v>
                </c:pt>
                <c:pt idx="2">
                  <c:v>438.5</c:v>
                </c:pt>
                <c:pt idx="3">
                  <c:v>346</c:v>
                </c:pt>
                <c:pt idx="4">
                  <c:v>358.5</c:v>
                </c:pt>
                <c:pt idx="5">
                  <c:v>548.75</c:v>
                </c:pt>
                <c:pt idx="6">
                  <c:v>346.5</c:v>
                </c:pt>
                <c:pt idx="7">
                  <c:v>489.75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33760"/>
        <c:axId val="13083415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GlobalAvgDelay!$B$47:$I$47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GlobalAvgDelay!$B$26:$I$26</c:f>
              <c:strCache>
                <c:ptCount val="8"/>
                <c:pt idx="0">
                  <c:v>DADCA16-delay</c:v>
                </c:pt>
                <c:pt idx="1">
                  <c:v>TSP16-delay</c:v>
                </c:pt>
                <c:pt idx="2">
                  <c:v>DADCA8-delay</c:v>
                </c:pt>
                <c:pt idx="3">
                  <c:v>TSP8-delay</c:v>
                </c:pt>
                <c:pt idx="4">
                  <c:v>DADCA4-delay</c:v>
                </c:pt>
                <c:pt idx="5">
                  <c:v>TSP4-delay</c:v>
                </c:pt>
                <c:pt idx="6">
                  <c:v>DADCA2-delay</c:v>
                </c:pt>
                <c:pt idx="7">
                  <c:v>TSP2-delay</c:v>
                </c:pt>
              </c:strCache>
            </c:strRef>
          </c:cat>
          <c:val>
            <c:numRef>
              <c:f>GlobalAvgDelay!$B$46:$I$46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33760"/>
        <c:axId val="130834152"/>
      </c:lineChart>
      <c:catAx>
        <c:axId val="1308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83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834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0833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9228326614881598"/>
          <c:y val="0.92368421052631577"/>
          <c:w val="0.28938929469994623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DADCA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(GlobalAvgDelay!$B$48,GlobalAvgDelay!$D$48,GlobalAvgDelay!$F$48,GlobalAvgDelay!$H$48)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(GlobalAvgDelay!$B$29,GlobalAvgDelay!$D$29,GlobalAvgDelay!$F$29,GlobalAvgDelay!$H$29)</c:f>
              <c:numCache>
                <c:formatCode>General</c:formatCode>
                <c:ptCount val="4"/>
                <c:pt idx="0">
                  <c:v>4678.5</c:v>
                </c:pt>
                <c:pt idx="1">
                  <c:v>5003</c:v>
                </c:pt>
                <c:pt idx="2">
                  <c:v>5356</c:v>
                </c:pt>
                <c:pt idx="3">
                  <c:v>6270.5</c:v>
                </c:pt>
              </c:numCache>
            </c:numRef>
          </c:yVal>
          <c:smooth val="1"/>
        </c:ser>
        <c:ser>
          <c:idx val="1"/>
          <c:order val="1"/>
          <c:tx>
            <c:v>TSP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(GlobalAvgDelay!$C$48,GlobalAvgDelay!$E$48,GlobalAvgDelay!$G$48,GlobalAvgDelay!$I$48)</c:f>
              <c:numCache>
                <c:formatCode>General</c:formatCode>
                <c:ptCount val="4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(GlobalAvgDelay!$C$29,GlobalAvgDelay!$E$29,GlobalAvgDelay!$G$29,GlobalAvgDelay!$I$29)</c:f>
              <c:numCache>
                <c:formatCode>General</c:formatCode>
                <c:ptCount val="4"/>
                <c:pt idx="0">
                  <c:v>4572</c:v>
                </c:pt>
                <c:pt idx="1">
                  <c:v>4500</c:v>
                </c:pt>
                <c:pt idx="2">
                  <c:v>4338</c:v>
                </c:pt>
                <c:pt idx="3">
                  <c:v>4364.5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45392"/>
        <c:axId val="245245000"/>
      </c:scatterChart>
      <c:valAx>
        <c:axId val="2452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45000"/>
        <c:crosses val="autoZero"/>
        <c:crossBetween val="midCat"/>
      </c:valAx>
      <c:valAx>
        <c:axId val="245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 and Whisker Plot</a:t>
            </a:r>
          </a:p>
        </c:rich>
      </c:tx>
      <c:layout>
        <c:manualLayout>
          <c:xMode val="edge"/>
          <c:yMode val="edge"/>
          <c:x val="0.40836044918770192"/>
          <c:y val="1.31578947368421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47661625538228E-2"/>
          <c:y val="4.4736842105263158E-2"/>
          <c:w val="0.8922836586581675"/>
          <c:h val="0.80263157894736847"/>
        </c:manualLayout>
      </c:layout>
      <c:barChart>
        <c:barDir val="col"/>
        <c:grouping val="stacked"/>
        <c:varyColors val="0"/>
        <c:ser>
          <c:idx val="0"/>
          <c:order val="4"/>
          <c:tx>
            <c:v>Bar</c:v>
          </c:tx>
          <c:spPr>
            <a:noFill/>
            <a:ln w="25400">
              <a:noFill/>
            </a:ln>
          </c:spPr>
          <c:invertIfNegative val="0"/>
          <c: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70704"/>
        <c:axId val="180469920"/>
      </c:barChart>
      <c:lineChart>
        <c:grouping val="standard"/>
        <c:varyColors val="0"/>
        <c:ser>
          <c:idx val="4"/>
          <c:order val="2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BoxPlot2!$B$47:$G$47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-10</c:v>
                </c:pt>
                <c:pt idx="3">
                  <c:v>#N/A</c:v>
                </c:pt>
                <c:pt idx="4">
                  <c:v>-115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BoxPlot2!$B$46:$G$46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105</c:v>
                </c:pt>
                <c:pt idx="3">
                  <c:v>#N/A</c:v>
                </c:pt>
                <c:pt idx="4">
                  <c:v>25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70704"/>
        <c:axId val="180469920"/>
      </c:lineChart>
      <c:scatterChart>
        <c:scatterStyle val="lineMarker"/>
        <c:varyColors val="0"/>
        <c:ser>
          <c:idx val="1"/>
          <c:order val="0"/>
          <c:tx>
            <c:strRef>
              <c:f>BoxPlot2!$A$28</c:f>
              <c:strCache>
                <c:ptCount val="1"/>
                <c:pt idx="0">
                  <c:v>Q1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0"/>
            <c:minus>
              <c:numRef>
                <c:f>BoxPlot2!$B$44:$G$44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28.5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BoxPlot2!$B$28:$G$28</c:f>
              <c:numCache>
                <c:formatCode>General</c:formatCode>
                <c:ptCount val="6"/>
                <c:pt idx="0">
                  <c:v>-29.5</c:v>
                </c:pt>
                <c:pt idx="1">
                  <c:v>6</c:v>
                </c:pt>
                <c:pt idx="2">
                  <c:v>42</c:v>
                </c:pt>
                <c:pt idx="3">
                  <c:v>34.5</c:v>
                </c:pt>
                <c:pt idx="4">
                  <c:v>-49.5</c:v>
                </c:pt>
                <c:pt idx="5">
                  <c:v>46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BoxPlot2!$A$30</c:f>
              <c:strCache>
                <c:ptCount val="1"/>
                <c:pt idx="0">
                  <c:v>Q3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12"/>
            <c:spPr>
              <a:solidFill>
                <a:srgbClr val="182C63"/>
              </a:solidFill>
              <a:ln>
                <a:solidFill>
                  <a:srgbClr val="182C63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0"/>
            <c:plus>
              <c:numRef>
                <c:f>BoxPlot2!$B$43:$G$43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28.5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strRef>
              <c:f>BoxPlot2!$B$26:$G$26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xVal>
          <c:yVal>
            <c:numRef>
              <c:f>BoxPlot2!$B$30:$G$30</c:f>
              <c:numCache>
                <c:formatCode>General</c:formatCode>
                <c:ptCount val="6"/>
                <c:pt idx="0">
                  <c:v>11.5</c:v>
                </c:pt>
                <c:pt idx="1">
                  <c:v>24.75</c:v>
                </c:pt>
                <c:pt idx="2">
                  <c:v>59</c:v>
                </c:pt>
                <c:pt idx="3">
                  <c:v>62.5</c:v>
                </c:pt>
                <c:pt idx="4">
                  <c:v>-30.5</c:v>
                </c:pt>
                <c:pt idx="5">
                  <c:v>62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BoxPlot2!$A$29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>
                <a:solidFill>
                  <a:srgbClr val="273359"/>
                </a:solidFill>
                <a:prstDash val="solid"/>
              </a:ln>
            </c:spPr>
          </c:marker>
          <c:yVal>
            <c:numRef>
              <c:f>BoxPlot2!$B$29:$G$29</c:f>
              <c:numCache>
                <c:formatCode>General</c:formatCode>
                <c:ptCount val="6"/>
                <c:pt idx="0">
                  <c:v>-7.5</c:v>
                </c:pt>
                <c:pt idx="1">
                  <c:v>19.5</c:v>
                </c:pt>
                <c:pt idx="2">
                  <c:v>52</c:v>
                </c:pt>
                <c:pt idx="3">
                  <c:v>45</c:v>
                </c:pt>
                <c:pt idx="4">
                  <c:v>-41</c:v>
                </c:pt>
                <c:pt idx="5">
                  <c:v>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70704"/>
        <c:axId val="180469920"/>
      </c:scatterChart>
      <c:catAx>
        <c:axId val="18047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469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6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470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4244399872826969"/>
          <c:y val="0.9263157894736842"/>
          <c:w val="0.3938909844527046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6939629875973"/>
          <c:y val="4.4736842105263158E-2"/>
          <c:w val="0.88782190226534685"/>
          <c:h val="0.807894736842105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BoxPlot_Shifted!$A$30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errBars>
            <c:errBarType val="minus"/>
            <c:errValType val="cust"/>
            <c:noEndCap val="0"/>
            <c:minus>
              <c:numRef>
                <c:f>BoxPlot_Shifted!$B$48:$G$48</c:f>
                <c:numCache>
                  <c:formatCode>General</c:formatCode>
                  <c:ptCount val="6"/>
                  <c:pt idx="0">
                    <c:v>18.5</c:v>
                  </c:pt>
                  <c:pt idx="1">
                    <c:v>13</c:v>
                  </c:pt>
                  <c:pt idx="2">
                    <c:v>25.5</c:v>
                  </c:pt>
                  <c:pt idx="3">
                    <c:v>24.5</c:v>
                  </c:pt>
                  <c:pt idx="4">
                    <c:v>27.75</c:v>
                  </c:pt>
                  <c:pt idx="5">
                    <c:v>13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BoxPlot_Shifted!$B$30:$G$30</c:f>
              <c:numCache>
                <c:formatCode>General</c:formatCode>
                <c:ptCount val="6"/>
                <c:pt idx="0">
                  <c:v>110.5</c:v>
                </c:pt>
                <c:pt idx="1">
                  <c:v>146</c:v>
                </c:pt>
                <c:pt idx="2">
                  <c:v>222</c:v>
                </c:pt>
                <c:pt idx="3">
                  <c:v>174.5</c:v>
                </c:pt>
                <c:pt idx="4">
                  <c:v>65.25</c:v>
                </c:pt>
                <c:pt idx="5">
                  <c:v>216</c:v>
                </c:pt>
              </c:numCache>
            </c:numRef>
          </c:val>
        </c:ser>
        <c:ser>
          <c:idx val="1"/>
          <c:order val="1"/>
          <c:tx>
            <c:strRef>
              <c:f>BoxPlot_Shifted!$A$40</c:f>
              <c:strCache>
                <c:ptCount val="1"/>
                <c:pt idx="0">
                  <c:v>Q2-Q1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BoxPlot_Shifted!$B$40:$G$40</c:f>
              <c:numCache>
                <c:formatCode>General</c:formatCode>
                <c:ptCount val="6"/>
                <c:pt idx="0">
                  <c:v>22</c:v>
                </c:pt>
                <c:pt idx="1">
                  <c:v>13.5</c:v>
                </c:pt>
                <c:pt idx="2">
                  <c:v>10</c:v>
                </c:pt>
                <c:pt idx="3">
                  <c:v>10.5</c:v>
                </c:pt>
                <c:pt idx="4">
                  <c:v>8.25</c:v>
                </c:pt>
                <c:pt idx="5">
                  <c:v>8</c:v>
                </c:pt>
              </c:numCache>
            </c:numRef>
          </c:val>
        </c:ser>
        <c:ser>
          <c:idx val="2"/>
          <c:order val="2"/>
          <c:tx>
            <c:strRef>
              <c:f>BoxPlot_Shifted!$A$41</c:f>
              <c:strCache>
                <c:ptCount val="1"/>
                <c:pt idx="0">
                  <c:v>Q3-Q2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BoxPlot_Shifted!$B$47:$G$47</c:f>
                <c:numCache>
                  <c:formatCode>General</c:formatCode>
                  <c:ptCount val="6"/>
                  <c:pt idx="0">
                    <c:v>17.5</c:v>
                  </c:pt>
                  <c:pt idx="1">
                    <c:v>5.25</c:v>
                  </c:pt>
                  <c:pt idx="2">
                    <c:v>25.5</c:v>
                  </c:pt>
                  <c:pt idx="3">
                    <c:v>23.5</c:v>
                  </c:pt>
                  <c:pt idx="4">
                    <c:v>27.75</c:v>
                  </c:pt>
                  <c:pt idx="5">
                    <c:v>24</c:v>
                  </c:pt>
                </c:numCache>
              </c:numRef>
            </c:pl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BoxPlot_Shifted!$B$41:$G$41</c:f>
              <c:numCache>
                <c:formatCode>General</c:formatCode>
                <c:ptCount val="6"/>
                <c:pt idx="0">
                  <c:v>19</c:v>
                </c:pt>
                <c:pt idx="1">
                  <c:v>5.25</c:v>
                </c:pt>
                <c:pt idx="2">
                  <c:v>7</c:v>
                </c:pt>
                <c:pt idx="3">
                  <c:v>17.5</c:v>
                </c:pt>
                <c:pt idx="4">
                  <c:v>10.25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465608"/>
        <c:axId val="180466392"/>
      </c:barChart>
      <c:lineChart>
        <c:grouping val="standard"/>
        <c:varyColors val="0"/>
        <c:ser>
          <c:idx val="4"/>
          <c:order val="3"/>
          <c:tx>
            <c:v>Min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BoxPlot_Shifted!$B$51:$G$51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170</c:v>
                </c:pt>
                <c:pt idx="3">
                  <c:v>#N/A</c:v>
                </c:pt>
                <c:pt idx="4">
                  <c:v>0</c:v>
                </c:pt>
                <c:pt idx="5">
                  <c:v>#N/A</c:v>
                </c:pt>
              </c:numCache>
            </c:numRef>
          </c:val>
          <c:smooth val="0"/>
        </c:ser>
        <c:ser>
          <c:idx val="3"/>
          <c:order val="4"/>
          <c:tx>
            <c:v>Max Outlier</c:v>
          </c:tx>
          <c:spPr>
            <a:ln w="19050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BoxPlot_Shifted!$B$28:$G$28</c:f>
              <c:strCache>
                <c:ptCount val="6"/>
                <c:pt idx="0">
                  <c:v>Sample 1</c:v>
                </c:pt>
                <c:pt idx="1">
                  <c:v>Sample 2</c:v>
                </c:pt>
                <c:pt idx="2">
                  <c:v>Sample 3</c:v>
                </c:pt>
                <c:pt idx="3">
                  <c:v>Sample 4</c:v>
                </c:pt>
                <c:pt idx="4">
                  <c:v>Sample 5</c:v>
                </c:pt>
                <c:pt idx="5">
                  <c:v>Sample 6</c:v>
                </c:pt>
              </c:strCache>
            </c:strRef>
          </c:cat>
          <c:val>
            <c:numRef>
              <c:f>BoxPlot_Shifted!$B$50:$G$50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285</c:v>
                </c:pt>
                <c:pt idx="3">
                  <c:v>#N/A</c:v>
                </c:pt>
                <c:pt idx="4">
                  <c:v>130</c:v>
                </c:pt>
                <c:pt idx="5">
                  <c:v>270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BoxPlot_Shifted!$A$37</c:f>
              <c:strCache>
                <c:ptCount val="1"/>
                <c:pt idx="0">
                  <c:v>Zero Offset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BoxPlot_Shifted!$B$37:$G$37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5608"/>
        <c:axId val="180466392"/>
      </c:lineChart>
      <c:catAx>
        <c:axId val="18046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46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0466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80465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6121835752572481"/>
          <c:y val="0.93157894736842106"/>
          <c:w val="0.51923158183027507"/>
          <c:h val="6.05263157894736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vertex42.com/" TargetMode="Externa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742950</xdr:colOff>
      <xdr:row>24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0</xdr:row>
      <xdr:rowOff>57150</xdr:rowOff>
    </xdr:from>
    <xdr:to>
      <xdr:col>5</xdr:col>
      <xdr:colOff>470273</xdr:colOff>
      <xdr:row>0</xdr:row>
      <xdr:rowOff>361976</xdr:rowOff>
    </xdr:to>
    <xdr:pic>
      <xdr:nvPicPr>
        <xdr:cNvPr id="3" name="Picture 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0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9</xdr:col>
      <xdr:colOff>204107</xdr:colOff>
      <xdr:row>3</xdr:row>
      <xdr:rowOff>97972</xdr:rowOff>
    </xdr:from>
    <xdr:to>
      <xdr:col>16</xdr:col>
      <xdr:colOff>489857</xdr:colOff>
      <xdr:row>20</xdr:row>
      <xdr:rowOff>149679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742950</xdr:colOff>
      <xdr:row>24</xdr:row>
      <xdr:rowOff>57150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0</xdr:row>
      <xdr:rowOff>57150</xdr:rowOff>
    </xdr:from>
    <xdr:to>
      <xdr:col>11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  <xdr:twoCellAnchor>
    <xdr:from>
      <xdr:col>15</xdr:col>
      <xdr:colOff>204107</xdr:colOff>
      <xdr:row>3</xdr:row>
      <xdr:rowOff>97972</xdr:rowOff>
    </xdr:from>
    <xdr:to>
      <xdr:col>22</xdr:col>
      <xdr:colOff>489857</xdr:colOff>
      <xdr:row>20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742950</xdr:colOff>
      <xdr:row>24</xdr:row>
      <xdr:rowOff>57150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809625</xdr:colOff>
      <xdr:row>26</xdr:row>
      <xdr:rowOff>57150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57150</xdr:rowOff>
    </xdr:from>
    <xdr:to>
      <xdr:col>9</xdr:col>
      <xdr:colOff>470272</xdr:colOff>
      <xdr:row>0</xdr:row>
      <xdr:rowOff>361976</xdr:rowOff>
    </xdr:to>
    <xdr:pic>
      <xdr:nvPicPr>
        <xdr:cNvPr id="5" name="Picture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57150"/>
          <a:ext cx="1365622" cy="3048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4200525</xdr:colOff>
      <xdr:row>0</xdr:row>
      <xdr:rowOff>38100</xdr:rowOff>
    </xdr:from>
    <xdr:to>
      <xdr:col>2</xdr:col>
      <xdr:colOff>178807</xdr:colOff>
      <xdr:row>0</xdr:row>
      <xdr:rowOff>342926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9185" y="38100"/>
          <a:ext cx="1365622" cy="30482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resultsDESCRIB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ertex42.com/ExcelTemplates/box-whisker-plo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ertex42.com/ExcelTemplates/box-whisker-plo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ertex42.com/ExcelTemplates/box-whisker-plo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rtex42.com/ExcelTemplates/box-whisker-plot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vertex42.com/licensing/EULA_privateuse.html" TargetMode="External"/><Relationship Id="rId1" Type="http://schemas.openxmlformats.org/officeDocument/2006/relationships/hyperlink" Target="http://www.vertex42.com/ExcelTemplates/box-whisker-plo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"/>
  <sheetViews>
    <sheetView showGridLines="0" tabSelected="1" zoomScale="70" zoomScaleNormal="70" workbookViewId="0">
      <selection activeCell="W13" sqref="W13"/>
    </sheetView>
  </sheetViews>
  <sheetFormatPr defaultColWidth="9.140625" defaultRowHeight="12.75" x14ac:dyDescent="0.2"/>
  <cols>
    <col min="1" max="1" width="14.140625" style="4" customWidth="1"/>
    <col min="2" max="2" width="14.42578125" style="4" customWidth="1"/>
    <col min="3" max="3" width="14.5703125" style="4" customWidth="1"/>
    <col min="4" max="4" width="3.42578125" style="4" customWidth="1"/>
    <col min="5" max="5" width="13.42578125" style="4" customWidth="1"/>
    <col min="6" max="16384" width="9.140625" style="4"/>
  </cols>
  <sheetData>
    <row r="1" spans="1:8" s="22" customFormat="1" ht="30" customHeight="1" x14ac:dyDescent="0.2">
      <c r="A1" s="19" t="s">
        <v>3</v>
      </c>
      <c r="B1" s="21"/>
      <c r="C1" s="21"/>
    </row>
    <row r="2" spans="1:8" ht="15.75" x14ac:dyDescent="0.25">
      <c r="A2" s="5"/>
      <c r="B2" s="6"/>
      <c r="C2" s="6"/>
      <c r="E2" s="6" t="str">
        <f ca="1">"© 2009-" &amp; YEAR(TODAY()) &amp; " Vertex42 LLC"</f>
        <v>© 2009-2017 Vertex42 LLC</v>
      </c>
    </row>
    <row r="3" spans="1:8" x14ac:dyDescent="0.2">
      <c r="E3" s="7" t="s">
        <v>1</v>
      </c>
    </row>
    <row r="5" spans="1:8" x14ac:dyDescent="0.2">
      <c r="E5" s="50" t="s">
        <v>41</v>
      </c>
      <c r="F5" s="51"/>
      <c r="G5" s="51"/>
      <c r="H5" s="51"/>
    </row>
    <row r="6" spans="1:8" x14ac:dyDescent="0.2">
      <c r="E6" s="52" t="s">
        <v>88</v>
      </c>
    </row>
    <row r="7" spans="1:8" x14ac:dyDescent="0.2">
      <c r="E7" s="52" t="s">
        <v>89</v>
      </c>
    </row>
    <row r="8" spans="1:8" x14ac:dyDescent="0.2">
      <c r="E8" s="52" t="s">
        <v>90</v>
      </c>
    </row>
    <row r="9" spans="1:8" x14ac:dyDescent="0.2">
      <c r="E9" s="52" t="s">
        <v>91</v>
      </c>
    </row>
    <row r="10" spans="1:8" x14ac:dyDescent="0.2">
      <c r="E10" s="52" t="s">
        <v>92</v>
      </c>
    </row>
    <row r="11" spans="1:8" x14ac:dyDescent="0.2">
      <c r="E11" s="52" t="s">
        <v>93</v>
      </c>
    </row>
    <row r="12" spans="1:8" x14ac:dyDescent="0.2">
      <c r="E12" s="52" t="s">
        <v>94</v>
      </c>
    </row>
    <row r="13" spans="1:8" x14ac:dyDescent="0.2">
      <c r="E13" s="52" t="s">
        <v>95</v>
      </c>
    </row>
    <row r="14" spans="1:8" x14ac:dyDescent="0.2">
      <c r="E14" s="52" t="s">
        <v>96</v>
      </c>
    </row>
    <row r="15" spans="1:8" x14ac:dyDescent="0.2">
      <c r="E15" s="52" t="s">
        <v>97</v>
      </c>
    </row>
    <row r="16" spans="1:8" x14ac:dyDescent="0.2">
      <c r="E16" s="53" t="s">
        <v>98</v>
      </c>
    </row>
    <row r="18" spans="1:5" x14ac:dyDescent="0.2">
      <c r="E18" s="54" t="s">
        <v>99</v>
      </c>
    </row>
    <row r="19" spans="1:5" x14ac:dyDescent="0.2">
      <c r="E19" s="52" t="s">
        <v>100</v>
      </c>
    </row>
    <row r="20" spans="1:5" x14ac:dyDescent="0.2">
      <c r="E20" s="54" t="s">
        <v>101</v>
      </c>
    </row>
    <row r="21" spans="1:5" x14ac:dyDescent="0.2">
      <c r="E21" s="52" t="s">
        <v>102</v>
      </c>
    </row>
    <row r="22" spans="1:5" x14ac:dyDescent="0.2">
      <c r="E22" s="52" t="s">
        <v>103</v>
      </c>
    </row>
    <row r="23" spans="1:5" x14ac:dyDescent="0.2">
      <c r="E23" s="53" t="s">
        <v>104</v>
      </c>
    </row>
    <row r="25" spans="1:5" ht="54" customHeight="1" x14ac:dyDescent="0.2">
      <c r="E25" s="52" t="s">
        <v>105</v>
      </c>
    </row>
    <row r="26" spans="1:5" x14ac:dyDescent="0.2">
      <c r="A26" s="8" t="s">
        <v>21</v>
      </c>
      <c r="B26" s="9" t="s">
        <v>147</v>
      </c>
      <c r="C26" s="9" t="s">
        <v>148</v>
      </c>
      <c r="E26" s="52" t="s">
        <v>106</v>
      </c>
    </row>
    <row r="27" spans="1:5" x14ac:dyDescent="0.2">
      <c r="A27" s="8" t="s">
        <v>4</v>
      </c>
      <c r="B27">
        <v>5825</v>
      </c>
      <c r="C27">
        <v>6581</v>
      </c>
      <c r="E27" s="52" t="s">
        <v>107</v>
      </c>
    </row>
    <row r="28" spans="1:5" ht="15.75" x14ac:dyDescent="0.3">
      <c r="A28" s="8" t="s">
        <v>25</v>
      </c>
      <c r="B28">
        <v>7227</v>
      </c>
      <c r="C28">
        <v>7628</v>
      </c>
      <c r="E28" s="52" t="s">
        <v>108</v>
      </c>
    </row>
    <row r="29" spans="1:5" x14ac:dyDescent="0.2">
      <c r="A29" s="8" t="s">
        <v>7</v>
      </c>
      <c r="B29">
        <v>7967</v>
      </c>
      <c r="C29">
        <v>8036.5</v>
      </c>
      <c r="E29" s="53" t="s">
        <v>109</v>
      </c>
    </row>
    <row r="30" spans="1:5" ht="15.75" x14ac:dyDescent="0.3">
      <c r="A30" s="8" t="s">
        <v>26</v>
      </c>
      <c r="B30">
        <v>8717.75</v>
      </c>
      <c r="C30">
        <v>8461.5</v>
      </c>
    </row>
    <row r="31" spans="1:5" x14ac:dyDescent="0.2">
      <c r="A31" s="8" t="s">
        <v>5</v>
      </c>
      <c r="B31">
        <v>10247</v>
      </c>
      <c r="C31">
        <v>10752</v>
      </c>
      <c r="E31" s="52" t="s">
        <v>110</v>
      </c>
    </row>
    <row r="32" spans="1:5" x14ac:dyDescent="0.2">
      <c r="A32" s="8" t="s">
        <v>6</v>
      </c>
      <c r="B32" s="4">
        <f t="shared" ref="B32:C32" si="0">B30-B28</f>
        <v>1490.75</v>
      </c>
      <c r="C32" s="4">
        <f t="shared" si="0"/>
        <v>833.5</v>
      </c>
      <c r="E32" s="52" t="s">
        <v>111</v>
      </c>
    </row>
    <row r="33" spans="1:5" x14ac:dyDescent="0.2">
      <c r="A33" s="8" t="s">
        <v>17</v>
      </c>
      <c r="E33" s="52" t="s">
        <v>112</v>
      </c>
    </row>
    <row r="34" spans="1:5" x14ac:dyDescent="0.2">
      <c r="A34" s="8" t="s">
        <v>18</v>
      </c>
      <c r="E34" s="52" t="s">
        <v>113</v>
      </c>
    </row>
    <row r="35" spans="1:5" hidden="1" x14ac:dyDescent="0.2">
      <c r="A35" s="10" t="s">
        <v>24</v>
      </c>
      <c r="B35" s="2"/>
      <c r="C35" s="2"/>
    </row>
    <row r="36" spans="1:5" hidden="1" x14ac:dyDescent="0.2">
      <c r="A36" s="8" t="s">
        <v>8</v>
      </c>
      <c r="B36" s="4">
        <f t="shared" ref="B36:C37" si="1">B29-B28</f>
        <v>740</v>
      </c>
      <c r="C36" s="4">
        <f t="shared" si="1"/>
        <v>408.5</v>
      </c>
    </row>
    <row r="37" spans="1:5" hidden="1" x14ac:dyDescent="0.2">
      <c r="A37" s="8" t="s">
        <v>9</v>
      </c>
      <c r="B37" s="4">
        <f t="shared" si="1"/>
        <v>750.75</v>
      </c>
      <c r="C37" s="4">
        <f t="shared" si="1"/>
        <v>425</v>
      </c>
    </row>
    <row r="38" spans="1:5" hidden="1" x14ac:dyDescent="0.2">
      <c r="A38" s="10" t="s">
        <v>23</v>
      </c>
      <c r="B38" s="2"/>
      <c r="C38" s="2"/>
    </row>
    <row r="39" spans="1:5" ht="15.75" hidden="1" x14ac:dyDescent="0.3">
      <c r="A39" s="8" t="s">
        <v>27</v>
      </c>
      <c r="B39" s="4">
        <f t="shared" ref="B39:C39" si="2">B30+1.5*B32</f>
        <v>10953.875</v>
      </c>
      <c r="C39" s="4">
        <f t="shared" si="2"/>
        <v>9711.75</v>
      </c>
    </row>
    <row r="40" spans="1:5" ht="15.75" hidden="1" x14ac:dyDescent="0.3">
      <c r="A40" s="8" t="s">
        <v>28</v>
      </c>
      <c r="B40" s="4">
        <f t="shared" ref="B40:C40" si="3">B28-1.5*B32</f>
        <v>4990.875</v>
      </c>
      <c r="C40" s="4">
        <f t="shared" si="3"/>
        <v>6377.75</v>
      </c>
    </row>
    <row r="41" spans="1:5" hidden="1" x14ac:dyDescent="0.2">
      <c r="A41" s="8" t="s">
        <v>16</v>
      </c>
      <c r="B41" s="4">
        <f t="shared" ref="B41:C41" si="4">MIN(B39,B31)</f>
        <v>10247</v>
      </c>
      <c r="C41" s="4">
        <f t="shared" si="4"/>
        <v>9711.75</v>
      </c>
    </row>
    <row r="42" spans="1:5" hidden="1" x14ac:dyDescent="0.2">
      <c r="A42" s="8" t="s">
        <v>22</v>
      </c>
      <c r="B42" s="4">
        <f t="shared" ref="B42:C42" si="5">MAX(B27,B40)</f>
        <v>5825</v>
      </c>
      <c r="C42" s="4">
        <f t="shared" si="5"/>
        <v>6581</v>
      </c>
    </row>
    <row r="43" spans="1:5" ht="15.75" hidden="1" x14ac:dyDescent="0.3">
      <c r="A43" s="8" t="s">
        <v>29</v>
      </c>
      <c r="B43" s="4">
        <f t="shared" ref="B43:C43" si="6">B41-B30</f>
        <v>1529.25</v>
      </c>
      <c r="C43" s="4">
        <f t="shared" si="6"/>
        <v>1250.25</v>
      </c>
    </row>
    <row r="44" spans="1:5" ht="15.75" hidden="1" x14ac:dyDescent="0.3">
      <c r="A44" s="8" t="s">
        <v>30</v>
      </c>
      <c r="B44" s="4">
        <f t="shared" ref="B44:C44" si="7">B28-B42</f>
        <v>1402</v>
      </c>
      <c r="C44" s="4">
        <f t="shared" si="7"/>
        <v>1047</v>
      </c>
    </row>
    <row r="45" spans="1:5" hidden="1" x14ac:dyDescent="0.2">
      <c r="A45" s="10" t="s">
        <v>19</v>
      </c>
      <c r="B45" s="2"/>
      <c r="C45" s="2"/>
    </row>
    <row r="46" spans="1:5" hidden="1" x14ac:dyDescent="0.2">
      <c r="A46" s="8" t="s">
        <v>5</v>
      </c>
      <c r="B46" s="4" t="e">
        <f t="shared" ref="B46:C46" si="8">IF(B33&gt;0,B31,NA())</f>
        <v>#N/A</v>
      </c>
      <c r="C46" s="4" t="e">
        <f t="shared" si="8"/>
        <v>#N/A</v>
      </c>
    </row>
    <row r="47" spans="1:5" hidden="1" x14ac:dyDescent="0.2">
      <c r="A47" s="8" t="s">
        <v>4</v>
      </c>
      <c r="B47" s="4" t="e">
        <f t="shared" ref="B47:C47" si="9">IF(B34&gt;0,B27,NA())</f>
        <v>#N/A</v>
      </c>
      <c r="C47" s="4" t="e">
        <f t="shared" si="9"/>
        <v>#N/A</v>
      </c>
    </row>
    <row r="48" spans="1:5" x14ac:dyDescent="0.2">
      <c r="B48" s="4">
        <v>2</v>
      </c>
      <c r="C48" s="4">
        <v>2</v>
      </c>
      <c r="E48" s="53" t="s">
        <v>114</v>
      </c>
    </row>
    <row r="49" spans="1:3" ht="15.75" x14ac:dyDescent="0.25">
      <c r="A49" s="11" t="s">
        <v>20</v>
      </c>
      <c r="B49" s="12" t="str">
        <f t="shared" ref="B49:C49" si="10">B26</f>
        <v>DADCA2-tour</v>
      </c>
      <c r="C49" s="12" t="str">
        <f t="shared" si="10"/>
        <v>TSP2-tour</v>
      </c>
    </row>
    <row r="50" spans="1:3" x14ac:dyDescent="0.2">
      <c r="B50" s="13">
        <v>31</v>
      </c>
      <c r="C50" s="13">
        <v>31</v>
      </c>
    </row>
    <row r="51" spans="1:3" x14ac:dyDescent="0.2">
      <c r="B51" s="13">
        <v>35</v>
      </c>
      <c r="C51" s="13">
        <v>35</v>
      </c>
    </row>
    <row r="52" spans="1:3" x14ac:dyDescent="0.2">
      <c r="B52" s="13">
        <v>45</v>
      </c>
      <c r="C52" s="13">
        <v>45</v>
      </c>
    </row>
    <row r="53" spans="1:3" x14ac:dyDescent="0.2">
      <c r="B53" s="13">
        <v>29</v>
      </c>
      <c r="C53" s="13">
        <v>29</v>
      </c>
    </row>
    <row r="54" spans="1:3" x14ac:dyDescent="0.2">
      <c r="B54" s="13">
        <v>44</v>
      </c>
      <c r="C54" s="13">
        <v>44</v>
      </c>
    </row>
    <row r="55" spans="1:3" x14ac:dyDescent="0.2">
      <c r="B55" s="13">
        <v>67</v>
      </c>
      <c r="C55" s="13">
        <v>67</v>
      </c>
    </row>
    <row r="56" spans="1:3" x14ac:dyDescent="0.2">
      <c r="B56" s="13">
        <v>55</v>
      </c>
      <c r="C56" s="13">
        <v>55</v>
      </c>
    </row>
    <row r="57" spans="1:3" x14ac:dyDescent="0.2">
      <c r="B57" s="13">
        <v>41</v>
      </c>
      <c r="C57" s="13">
        <v>41</v>
      </c>
    </row>
    <row r="58" spans="1:3" x14ac:dyDescent="0.2">
      <c r="B58" s="13">
        <v>57</v>
      </c>
      <c r="C58" s="13">
        <v>57</v>
      </c>
    </row>
    <row r="59" spans="1:3" x14ac:dyDescent="0.2">
      <c r="B59" s="13">
        <v>34</v>
      </c>
      <c r="C59" s="13">
        <v>34</v>
      </c>
    </row>
    <row r="60" spans="1:3" x14ac:dyDescent="0.2">
      <c r="B60" s="13">
        <v>22</v>
      </c>
      <c r="C60" s="13">
        <v>22</v>
      </c>
    </row>
    <row r="61" spans="1:3" x14ac:dyDescent="0.2">
      <c r="B61" s="13">
        <v>38</v>
      </c>
      <c r="C61" s="13">
        <v>38</v>
      </c>
    </row>
    <row r="62" spans="1:3" x14ac:dyDescent="0.2">
      <c r="B62" s="13">
        <v>37</v>
      </c>
      <c r="C62" s="13">
        <v>37</v>
      </c>
    </row>
    <row r="63" spans="1:3" x14ac:dyDescent="0.2">
      <c r="B63" s="13">
        <v>59</v>
      </c>
      <c r="C63" s="13">
        <v>59</v>
      </c>
    </row>
    <row r="64" spans="1:3" x14ac:dyDescent="0.2">
      <c r="B64" s="13">
        <v>56</v>
      </c>
      <c r="C64" s="13">
        <v>56</v>
      </c>
    </row>
    <row r="65" spans="2:3" x14ac:dyDescent="0.2">
      <c r="B65" s="13">
        <v>44</v>
      </c>
      <c r="C65" s="13">
        <v>44</v>
      </c>
    </row>
    <row r="66" spans="2:3" x14ac:dyDescent="0.2">
      <c r="B66" s="13">
        <v>38</v>
      </c>
      <c r="C66" s="13">
        <v>38</v>
      </c>
    </row>
    <row r="67" spans="2:3" x14ac:dyDescent="0.2">
      <c r="B67" s="13">
        <v>66</v>
      </c>
      <c r="C67" s="13">
        <v>66</v>
      </c>
    </row>
    <row r="68" spans="2:3" x14ac:dyDescent="0.2">
      <c r="B68" s="13">
        <v>57</v>
      </c>
      <c r="C68" s="13">
        <v>57</v>
      </c>
    </row>
    <row r="69" spans="2:3" x14ac:dyDescent="0.2">
      <c r="B69" s="13">
        <v>52</v>
      </c>
      <c r="C69" s="13">
        <v>52</v>
      </c>
    </row>
    <row r="70" spans="2:3" x14ac:dyDescent="0.2">
      <c r="B70" s="13">
        <v>51</v>
      </c>
      <c r="C70" s="13">
        <v>51</v>
      </c>
    </row>
    <row r="71" spans="2:3" x14ac:dyDescent="0.2">
      <c r="B71" s="13">
        <v>23</v>
      </c>
      <c r="C71" s="13">
        <v>23</v>
      </c>
    </row>
    <row r="72" spans="2:3" x14ac:dyDescent="0.2">
      <c r="B72" s="13">
        <v>53</v>
      </c>
      <c r="C72" s="13">
        <v>53</v>
      </c>
    </row>
    <row r="73" spans="2:3" x14ac:dyDescent="0.2">
      <c r="B73" s="13">
        <v>29</v>
      </c>
      <c r="C73" s="13">
        <v>29</v>
      </c>
    </row>
    <row r="74" spans="2:3" x14ac:dyDescent="0.2">
      <c r="B74" s="13"/>
      <c r="C74" s="13"/>
    </row>
    <row r="75" spans="2:3" x14ac:dyDescent="0.2">
      <c r="B75" s="13">
        <v>130</v>
      </c>
      <c r="C75" s="13">
        <v>130</v>
      </c>
    </row>
    <row r="76" spans="2:3" x14ac:dyDescent="0.2">
      <c r="B76" s="13"/>
      <c r="C76" s="13"/>
    </row>
    <row r="77" spans="2:3" x14ac:dyDescent="0.2">
      <c r="B77" s="13"/>
      <c r="C77" s="13"/>
    </row>
    <row r="78" spans="2:3" x14ac:dyDescent="0.2">
      <c r="B78" s="13"/>
      <c r="C78" s="13"/>
    </row>
    <row r="79" spans="2:3" x14ac:dyDescent="0.2">
      <c r="B79" s="13"/>
      <c r="C79" s="13"/>
    </row>
    <row r="80" spans="2:3" x14ac:dyDescent="0.2">
      <c r="B80" s="13"/>
      <c r="C80" s="13"/>
    </row>
    <row r="81" spans="1:3" x14ac:dyDescent="0.2">
      <c r="B81" s="13"/>
      <c r="C81" s="13"/>
    </row>
    <row r="82" spans="1:3" x14ac:dyDescent="0.2">
      <c r="B82" s="13"/>
      <c r="C82" s="13"/>
    </row>
    <row r="83" spans="1:3" x14ac:dyDescent="0.2">
      <c r="B83" s="13"/>
      <c r="C83" s="13"/>
    </row>
    <row r="84" spans="1:3" x14ac:dyDescent="0.2">
      <c r="B84" s="13"/>
      <c r="C84" s="13"/>
    </row>
    <row r="85" spans="1:3" x14ac:dyDescent="0.2">
      <c r="B85" s="13"/>
      <c r="C85" s="13"/>
    </row>
    <row r="86" spans="1:3" x14ac:dyDescent="0.2">
      <c r="B86" s="13"/>
      <c r="C86" s="13"/>
    </row>
    <row r="87" spans="1:3" x14ac:dyDescent="0.2">
      <c r="B87" s="13"/>
      <c r="C87" s="13"/>
    </row>
    <row r="88" spans="1:3" x14ac:dyDescent="0.2">
      <c r="B88" s="13"/>
      <c r="C88" s="13"/>
    </row>
    <row r="89" spans="1:3" x14ac:dyDescent="0.2">
      <c r="B89" s="13"/>
      <c r="C89" s="13"/>
    </row>
    <row r="90" spans="1:3" x14ac:dyDescent="0.2">
      <c r="A90" s="14" t="s">
        <v>2</v>
      </c>
      <c r="B90" s="2"/>
      <c r="C90" s="2"/>
    </row>
  </sheetData>
  <hyperlinks>
    <hyperlink ref="E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0"/>
  <sheetViews>
    <sheetView showGridLines="0" zoomScale="70" zoomScaleNormal="70" workbookViewId="0">
      <selection activeCell="E49" sqref="E49"/>
    </sheetView>
  </sheetViews>
  <sheetFormatPr defaultColWidth="9.140625" defaultRowHeight="12.75" x14ac:dyDescent="0.2"/>
  <cols>
    <col min="1" max="1" width="14.140625" style="4" customWidth="1"/>
    <col min="2" max="3" width="15.42578125" style="4" customWidth="1"/>
    <col min="4" max="4" width="15.7109375" style="4" customWidth="1"/>
    <col min="5" max="5" width="15" style="4" customWidth="1"/>
    <col min="6" max="6" width="14.42578125" style="4" customWidth="1"/>
    <col min="7" max="7" width="14.5703125" style="4" customWidth="1"/>
    <col min="8" max="8" width="14.42578125" style="4" customWidth="1"/>
    <col min="9" max="9" width="14.5703125" style="4" customWidth="1"/>
    <col min="10" max="10" width="3.42578125" style="4" customWidth="1"/>
    <col min="11" max="11" width="13.42578125" style="4" customWidth="1"/>
    <col min="12" max="16384" width="9.140625" style="4"/>
  </cols>
  <sheetData>
    <row r="1" spans="1:14" s="22" customFormat="1" ht="30" customHeight="1" x14ac:dyDescent="0.2">
      <c r="A1" s="19" t="s">
        <v>3</v>
      </c>
      <c r="B1" s="20"/>
      <c r="C1" s="21"/>
      <c r="D1" s="21"/>
      <c r="E1" s="21"/>
      <c r="F1" s="21"/>
      <c r="G1" s="21"/>
      <c r="H1" s="21"/>
      <c r="I1" s="21"/>
    </row>
    <row r="2" spans="1:14" ht="15.75" x14ac:dyDescent="0.25">
      <c r="A2" s="5"/>
      <c r="C2" s="6"/>
      <c r="D2" s="6"/>
      <c r="E2" s="6"/>
      <c r="F2" s="6"/>
      <c r="G2" s="6"/>
      <c r="H2" s="6"/>
      <c r="I2" s="6"/>
      <c r="K2" s="6" t="str">
        <f ca="1">"© 2009-" &amp; YEAR(TODAY()) &amp; " Vertex42 LLC"</f>
        <v>© 2009-2017 Vertex42 LLC</v>
      </c>
    </row>
    <row r="3" spans="1:14" x14ac:dyDescent="0.2">
      <c r="K3" s="7" t="s">
        <v>1</v>
      </c>
    </row>
    <row r="5" spans="1:14" x14ac:dyDescent="0.2">
      <c r="K5" s="50" t="s">
        <v>41</v>
      </c>
      <c r="L5" s="51"/>
      <c r="M5" s="51"/>
      <c r="N5" s="51"/>
    </row>
    <row r="6" spans="1:14" x14ac:dyDescent="0.2">
      <c r="K6" s="52" t="s">
        <v>88</v>
      </c>
    </row>
    <row r="7" spans="1:14" x14ac:dyDescent="0.2">
      <c r="K7" s="52" t="s">
        <v>89</v>
      </c>
    </row>
    <row r="8" spans="1:14" x14ac:dyDescent="0.2">
      <c r="K8" s="52" t="s">
        <v>90</v>
      </c>
    </row>
    <row r="9" spans="1:14" x14ac:dyDescent="0.2">
      <c r="K9" s="52" t="s">
        <v>91</v>
      </c>
    </row>
    <row r="10" spans="1:14" x14ac:dyDescent="0.2">
      <c r="K10" s="52" t="s">
        <v>92</v>
      </c>
    </row>
    <row r="11" spans="1:14" x14ac:dyDescent="0.2">
      <c r="K11" s="52" t="s">
        <v>93</v>
      </c>
    </row>
    <row r="12" spans="1:14" x14ac:dyDescent="0.2">
      <c r="K12" s="52" t="s">
        <v>94</v>
      </c>
    </row>
    <row r="13" spans="1:14" x14ac:dyDescent="0.2">
      <c r="K13" s="52" t="s">
        <v>95</v>
      </c>
    </row>
    <row r="14" spans="1:14" x14ac:dyDescent="0.2">
      <c r="K14" s="52" t="s">
        <v>96</v>
      </c>
    </row>
    <row r="15" spans="1:14" x14ac:dyDescent="0.2">
      <c r="K15" s="52" t="s">
        <v>97</v>
      </c>
    </row>
    <row r="16" spans="1:14" x14ac:dyDescent="0.2">
      <c r="K16" s="53" t="s">
        <v>98</v>
      </c>
    </row>
    <row r="18" spans="1:11" x14ac:dyDescent="0.2">
      <c r="K18" s="54" t="s">
        <v>99</v>
      </c>
    </row>
    <row r="19" spans="1:11" x14ac:dyDescent="0.2">
      <c r="K19" s="52" t="s">
        <v>100</v>
      </c>
    </row>
    <row r="20" spans="1:11" x14ac:dyDescent="0.2">
      <c r="K20" s="54" t="s">
        <v>101</v>
      </c>
    </row>
    <row r="21" spans="1:11" x14ac:dyDescent="0.2">
      <c r="K21" s="52" t="s">
        <v>102</v>
      </c>
    </row>
    <row r="22" spans="1:11" x14ac:dyDescent="0.2">
      <c r="K22" s="52" t="s">
        <v>103</v>
      </c>
    </row>
    <row r="23" spans="1:11" x14ac:dyDescent="0.2">
      <c r="K23" s="53" t="s">
        <v>104</v>
      </c>
    </row>
    <row r="25" spans="1:11" ht="54" customHeight="1" x14ac:dyDescent="0.2">
      <c r="K25" s="52" t="s">
        <v>105</v>
      </c>
    </row>
    <row r="26" spans="1:11" x14ac:dyDescent="0.2">
      <c r="A26" s="8" t="s">
        <v>21</v>
      </c>
      <c r="B26" s="9" t="s">
        <v>117</v>
      </c>
      <c r="C26" s="9" t="s">
        <v>115</v>
      </c>
      <c r="D26" s="9" t="s">
        <v>120</v>
      </c>
      <c r="E26" s="9" t="s">
        <v>121</v>
      </c>
      <c r="F26" s="9" t="s">
        <v>118</v>
      </c>
      <c r="G26" s="9" t="s">
        <v>119</v>
      </c>
      <c r="H26" s="9" t="s">
        <v>141</v>
      </c>
      <c r="I26" s="9" t="s">
        <v>116</v>
      </c>
      <c r="K26" s="52" t="s">
        <v>106</v>
      </c>
    </row>
    <row r="27" spans="1:11" x14ac:dyDescent="0.2">
      <c r="A27" s="8" t="s">
        <v>4</v>
      </c>
      <c r="B27">
        <v>2873</v>
      </c>
      <c r="C27">
        <v>2925</v>
      </c>
      <c r="D27">
        <v>3533</v>
      </c>
      <c r="E27">
        <v>2922</v>
      </c>
      <c r="F27">
        <v>3661</v>
      </c>
      <c r="G27">
        <v>2929</v>
      </c>
      <c r="H27">
        <v>4287</v>
      </c>
      <c r="I27">
        <v>2684</v>
      </c>
      <c r="K27" s="52" t="s">
        <v>107</v>
      </c>
    </row>
    <row r="28" spans="1:11" ht="15.75" x14ac:dyDescent="0.3">
      <c r="A28" s="8" t="s">
        <v>25</v>
      </c>
      <c r="B28">
        <v>4194.25</v>
      </c>
      <c r="C28">
        <v>4092.5</v>
      </c>
      <c r="D28">
        <v>4595</v>
      </c>
      <c r="E28">
        <v>4121.75</v>
      </c>
      <c r="F28">
        <v>4902.5</v>
      </c>
      <c r="G28">
        <v>4100</v>
      </c>
      <c r="H28">
        <v>5709.25</v>
      </c>
      <c r="I28">
        <v>4084.5</v>
      </c>
      <c r="K28" s="52" t="s">
        <v>108</v>
      </c>
    </row>
    <row r="29" spans="1:11" x14ac:dyDescent="0.2">
      <c r="A29" s="8" t="s">
        <v>7</v>
      </c>
      <c r="B29">
        <v>4678.5</v>
      </c>
      <c r="C29">
        <v>4572</v>
      </c>
      <c r="D29">
        <v>5003</v>
      </c>
      <c r="E29">
        <v>4500</v>
      </c>
      <c r="F29">
        <v>5356</v>
      </c>
      <c r="G29">
        <v>4338</v>
      </c>
      <c r="H29">
        <v>6270.5</v>
      </c>
      <c r="I29">
        <v>4364.5</v>
      </c>
      <c r="K29" s="53" t="s">
        <v>109</v>
      </c>
    </row>
    <row r="30" spans="1:11" ht="15.75" x14ac:dyDescent="0.3">
      <c r="A30" s="8" t="s">
        <v>26</v>
      </c>
      <c r="B30">
        <v>4980.5</v>
      </c>
      <c r="C30">
        <v>5093.25</v>
      </c>
      <c r="D30">
        <v>5441.5</v>
      </c>
      <c r="E30">
        <v>4846</v>
      </c>
      <c r="F30">
        <v>5714.5</v>
      </c>
      <c r="G30">
        <v>4886.75</v>
      </c>
      <c r="H30">
        <v>6617</v>
      </c>
      <c r="I30">
        <v>4854.25</v>
      </c>
    </row>
    <row r="31" spans="1:11" x14ac:dyDescent="0.2">
      <c r="A31" s="8" t="s">
        <v>5</v>
      </c>
      <c r="B31">
        <v>12404</v>
      </c>
      <c r="C31">
        <v>7101</v>
      </c>
      <c r="D31">
        <v>7878</v>
      </c>
      <c r="E31">
        <v>7663</v>
      </c>
      <c r="F31">
        <v>6600</v>
      </c>
      <c r="G31">
        <v>6833</v>
      </c>
      <c r="H31">
        <v>7658</v>
      </c>
      <c r="I31">
        <v>7579</v>
      </c>
      <c r="K31" s="52" t="s">
        <v>110</v>
      </c>
    </row>
    <row r="32" spans="1:11" x14ac:dyDescent="0.2">
      <c r="A32" s="8" t="s">
        <v>6</v>
      </c>
      <c r="B32" s="4">
        <f>B30-B28</f>
        <v>786.25</v>
      </c>
      <c r="C32" s="4">
        <f t="shared" ref="C32:E32" si="0">C30-C28</f>
        <v>1000.75</v>
      </c>
      <c r="D32" s="4">
        <f t="shared" si="0"/>
        <v>846.5</v>
      </c>
      <c r="E32" s="4">
        <f t="shared" si="0"/>
        <v>724.25</v>
      </c>
      <c r="F32" s="4">
        <f t="shared" ref="F32:G32" si="1">F30-F28</f>
        <v>812</v>
      </c>
      <c r="G32" s="4">
        <f t="shared" si="1"/>
        <v>786.75</v>
      </c>
      <c r="H32" s="4">
        <f t="shared" ref="H32" si="2">H30-H28</f>
        <v>907.75</v>
      </c>
      <c r="I32" s="4">
        <f t="shared" ref="I32" si="3">I30-I28</f>
        <v>769.75</v>
      </c>
      <c r="K32" s="52" t="s">
        <v>111</v>
      </c>
    </row>
    <row r="33" spans="1:11" x14ac:dyDescent="0.2">
      <c r="A33" s="8" t="s">
        <v>17</v>
      </c>
      <c r="K33" s="52" t="s">
        <v>112</v>
      </c>
    </row>
    <row r="34" spans="1:11" x14ac:dyDescent="0.2">
      <c r="A34" s="8" t="s">
        <v>18</v>
      </c>
      <c r="K34" s="52" t="s">
        <v>113</v>
      </c>
    </row>
    <row r="35" spans="1:11" hidden="1" x14ac:dyDescent="0.2">
      <c r="A35" s="10" t="s">
        <v>24</v>
      </c>
      <c r="B35" s="2"/>
      <c r="C35" s="2"/>
      <c r="D35" s="2"/>
      <c r="E35" s="2"/>
      <c r="F35" s="2"/>
      <c r="G35" s="2"/>
      <c r="H35" s="2"/>
      <c r="I35" s="2"/>
    </row>
    <row r="36" spans="1:11" hidden="1" x14ac:dyDescent="0.2">
      <c r="A36" s="8" t="s">
        <v>8</v>
      </c>
      <c r="B36" s="4">
        <f t="shared" ref="B36:I37" si="4">B29-B28</f>
        <v>484.25</v>
      </c>
      <c r="C36" s="4">
        <f t="shared" si="4"/>
        <v>479.5</v>
      </c>
      <c r="D36" s="4">
        <f t="shared" si="4"/>
        <v>408</v>
      </c>
      <c r="E36" s="4">
        <f t="shared" si="4"/>
        <v>378.25</v>
      </c>
      <c r="F36" s="4">
        <f t="shared" si="4"/>
        <v>453.5</v>
      </c>
      <c r="G36" s="4">
        <f t="shared" ref="G36:H36" si="5">G29-G28</f>
        <v>238</v>
      </c>
      <c r="H36" s="4">
        <f t="shared" si="5"/>
        <v>561.25</v>
      </c>
      <c r="I36" s="4">
        <f t="shared" si="4"/>
        <v>280</v>
      </c>
    </row>
    <row r="37" spans="1:11" hidden="1" x14ac:dyDescent="0.2">
      <c r="A37" s="8" t="s">
        <v>9</v>
      </c>
      <c r="B37" s="4">
        <f t="shared" si="4"/>
        <v>302</v>
      </c>
      <c r="C37" s="4">
        <f t="shared" si="4"/>
        <v>521.25</v>
      </c>
      <c r="D37" s="4">
        <f t="shared" si="4"/>
        <v>438.5</v>
      </c>
      <c r="E37" s="4">
        <f t="shared" si="4"/>
        <v>346</v>
      </c>
      <c r="F37" s="4">
        <f t="shared" si="4"/>
        <v>358.5</v>
      </c>
      <c r="G37" s="4">
        <f t="shared" ref="G37:H37" si="6">G30-G29</f>
        <v>548.75</v>
      </c>
      <c r="H37" s="4">
        <f t="shared" si="6"/>
        <v>346.5</v>
      </c>
      <c r="I37" s="4">
        <f t="shared" si="4"/>
        <v>489.75</v>
      </c>
    </row>
    <row r="38" spans="1:11" hidden="1" x14ac:dyDescent="0.2">
      <c r="A38" s="10" t="s">
        <v>23</v>
      </c>
      <c r="B38" s="2"/>
      <c r="C38" s="2"/>
      <c r="D38" s="2"/>
      <c r="E38" s="2"/>
      <c r="F38" s="2"/>
      <c r="G38" s="2"/>
      <c r="H38" s="2"/>
      <c r="I38" s="2"/>
    </row>
    <row r="39" spans="1:11" ht="15.75" hidden="1" x14ac:dyDescent="0.3">
      <c r="A39" s="8" t="s">
        <v>27</v>
      </c>
      <c r="B39" s="4">
        <f t="shared" ref="B39:I39" si="7">B30+1.5*B32</f>
        <v>6159.875</v>
      </c>
      <c r="C39" s="4">
        <f t="shared" si="7"/>
        <v>6594.375</v>
      </c>
      <c r="D39" s="4">
        <f t="shared" si="7"/>
        <v>6711.25</v>
      </c>
      <c r="E39" s="4">
        <f t="shared" si="7"/>
        <v>5932.375</v>
      </c>
      <c r="F39" s="4">
        <f t="shared" si="7"/>
        <v>6932.5</v>
      </c>
      <c r="G39" s="4">
        <f t="shared" ref="G39:H39" si="8">G30+1.5*G32</f>
        <v>6066.875</v>
      </c>
      <c r="H39" s="4">
        <f t="shared" si="8"/>
        <v>7978.625</v>
      </c>
      <c r="I39" s="4">
        <f t="shared" si="7"/>
        <v>6008.875</v>
      </c>
    </row>
    <row r="40" spans="1:11" ht="15.75" hidden="1" x14ac:dyDescent="0.3">
      <c r="A40" s="8" t="s">
        <v>28</v>
      </c>
      <c r="B40" s="4">
        <f t="shared" ref="B40:I40" si="9">B28-1.5*B32</f>
        <v>3014.875</v>
      </c>
      <c r="C40" s="4">
        <f t="shared" si="9"/>
        <v>2591.375</v>
      </c>
      <c r="D40" s="4">
        <f t="shared" si="9"/>
        <v>3325.25</v>
      </c>
      <c r="E40" s="4">
        <f t="shared" si="9"/>
        <v>3035.375</v>
      </c>
      <c r="F40" s="4">
        <f t="shared" si="9"/>
        <v>3684.5</v>
      </c>
      <c r="G40" s="4">
        <f t="shared" ref="G40:H40" si="10">G28-1.5*G32</f>
        <v>2919.875</v>
      </c>
      <c r="H40" s="4">
        <f t="shared" si="10"/>
        <v>4347.625</v>
      </c>
      <c r="I40" s="4">
        <f t="shared" si="9"/>
        <v>2929.875</v>
      </c>
    </row>
    <row r="41" spans="1:11" hidden="1" x14ac:dyDescent="0.2">
      <c r="A41" s="8" t="s">
        <v>16</v>
      </c>
      <c r="B41" s="4">
        <f t="shared" ref="B41:I41" si="11">MIN(B39,B31)</f>
        <v>6159.875</v>
      </c>
      <c r="C41" s="4">
        <f t="shared" si="11"/>
        <v>6594.375</v>
      </c>
      <c r="D41" s="4">
        <f t="shared" si="11"/>
        <v>6711.25</v>
      </c>
      <c r="E41" s="4">
        <f t="shared" si="11"/>
        <v>5932.375</v>
      </c>
      <c r="F41" s="4">
        <f t="shared" si="11"/>
        <v>6600</v>
      </c>
      <c r="G41" s="4">
        <f t="shared" ref="G41:H41" si="12">MIN(G39,G31)</f>
        <v>6066.875</v>
      </c>
      <c r="H41" s="4">
        <f t="shared" si="12"/>
        <v>7658</v>
      </c>
      <c r="I41" s="4">
        <f t="shared" si="11"/>
        <v>6008.875</v>
      </c>
    </row>
    <row r="42" spans="1:11" hidden="1" x14ac:dyDescent="0.2">
      <c r="A42" s="8" t="s">
        <v>22</v>
      </c>
      <c r="B42" s="4">
        <f t="shared" ref="B42:I42" si="13">MAX(B27,B40)</f>
        <v>3014.875</v>
      </c>
      <c r="C42" s="4">
        <f t="shared" si="13"/>
        <v>2925</v>
      </c>
      <c r="D42" s="4">
        <f t="shared" si="13"/>
        <v>3533</v>
      </c>
      <c r="E42" s="4">
        <f t="shared" si="13"/>
        <v>3035.375</v>
      </c>
      <c r="F42" s="4">
        <f t="shared" si="13"/>
        <v>3684.5</v>
      </c>
      <c r="G42" s="4">
        <f t="shared" ref="G42:H42" si="14">MAX(G27,G40)</f>
        <v>2929</v>
      </c>
      <c r="H42" s="4">
        <f t="shared" si="14"/>
        <v>4347.625</v>
      </c>
      <c r="I42" s="4">
        <f t="shared" si="13"/>
        <v>2929.875</v>
      </c>
    </row>
    <row r="43" spans="1:11" ht="15.75" hidden="1" x14ac:dyDescent="0.3">
      <c r="A43" s="8" t="s">
        <v>29</v>
      </c>
      <c r="B43" s="4">
        <f t="shared" ref="B43:I43" si="15">B41-B30</f>
        <v>1179.375</v>
      </c>
      <c r="C43" s="4">
        <f t="shared" si="15"/>
        <v>1501.125</v>
      </c>
      <c r="D43" s="4">
        <f t="shared" si="15"/>
        <v>1269.75</v>
      </c>
      <c r="E43" s="4">
        <f t="shared" si="15"/>
        <v>1086.375</v>
      </c>
      <c r="F43" s="4">
        <f t="shared" si="15"/>
        <v>885.5</v>
      </c>
      <c r="G43" s="4">
        <f t="shared" ref="G43:H43" si="16">G41-G30</f>
        <v>1180.125</v>
      </c>
      <c r="H43" s="4">
        <f t="shared" si="16"/>
        <v>1041</v>
      </c>
      <c r="I43" s="4">
        <f t="shared" si="15"/>
        <v>1154.625</v>
      </c>
    </row>
    <row r="44" spans="1:11" ht="15.75" hidden="1" x14ac:dyDescent="0.3">
      <c r="A44" s="8" t="s">
        <v>30</v>
      </c>
      <c r="B44" s="4">
        <f t="shared" ref="B44:I44" si="17">B28-B42</f>
        <v>1179.375</v>
      </c>
      <c r="C44" s="4">
        <f t="shared" si="17"/>
        <v>1167.5</v>
      </c>
      <c r="D44" s="4">
        <f t="shared" si="17"/>
        <v>1062</v>
      </c>
      <c r="E44" s="4">
        <f t="shared" si="17"/>
        <v>1086.375</v>
      </c>
      <c r="F44" s="4">
        <f t="shared" si="17"/>
        <v>1218</v>
      </c>
      <c r="G44" s="4">
        <f t="shared" ref="G44:H44" si="18">G28-G42</f>
        <v>1171</v>
      </c>
      <c r="H44" s="4">
        <f t="shared" si="18"/>
        <v>1361.625</v>
      </c>
      <c r="I44" s="4">
        <f t="shared" si="17"/>
        <v>1154.625</v>
      </c>
    </row>
    <row r="45" spans="1:11" hidden="1" x14ac:dyDescent="0.2">
      <c r="A45" s="10" t="s">
        <v>19</v>
      </c>
      <c r="B45" s="2"/>
      <c r="C45" s="2"/>
      <c r="D45" s="2"/>
      <c r="E45" s="2"/>
      <c r="F45" s="2"/>
      <c r="G45" s="2"/>
      <c r="H45" s="2"/>
      <c r="I45" s="2"/>
    </row>
    <row r="46" spans="1:11" hidden="1" x14ac:dyDescent="0.2">
      <c r="A46" s="8" t="s">
        <v>5</v>
      </c>
      <c r="B46" s="4" t="e">
        <f t="shared" ref="B46:I46" si="19">IF(B33&gt;0,B31,NA())</f>
        <v>#N/A</v>
      </c>
      <c r="C46" s="4" t="e">
        <f t="shared" si="19"/>
        <v>#N/A</v>
      </c>
      <c r="D46" s="4" t="e">
        <f t="shared" si="19"/>
        <v>#N/A</v>
      </c>
      <c r="E46" s="4" t="e">
        <f t="shared" si="19"/>
        <v>#N/A</v>
      </c>
      <c r="F46" s="4" t="e">
        <f t="shared" si="19"/>
        <v>#N/A</v>
      </c>
      <c r="G46" s="4" t="e">
        <f t="shared" ref="G46:H46" si="20">IF(G33&gt;0,G31,NA())</f>
        <v>#N/A</v>
      </c>
      <c r="H46" s="4" t="e">
        <f t="shared" si="20"/>
        <v>#N/A</v>
      </c>
      <c r="I46" s="4" t="e">
        <f t="shared" si="19"/>
        <v>#N/A</v>
      </c>
    </row>
    <row r="47" spans="1:11" hidden="1" x14ac:dyDescent="0.2">
      <c r="A47" s="8" t="s">
        <v>4</v>
      </c>
      <c r="B47" s="4" t="e">
        <f t="shared" ref="B47:I47" si="21">IF(B34&gt;0,B27,NA())</f>
        <v>#N/A</v>
      </c>
      <c r="C47" s="4" t="e">
        <f t="shared" si="21"/>
        <v>#N/A</v>
      </c>
      <c r="D47" s="4" t="e">
        <f t="shared" si="21"/>
        <v>#N/A</v>
      </c>
      <c r="E47" s="4" t="e">
        <f t="shared" si="21"/>
        <v>#N/A</v>
      </c>
      <c r="F47" s="4" t="e">
        <f t="shared" si="21"/>
        <v>#N/A</v>
      </c>
      <c r="G47" s="4" t="e">
        <f t="shared" ref="G47:H47" si="22">IF(G34&gt;0,G27,NA())</f>
        <v>#N/A</v>
      </c>
      <c r="H47" s="4" t="e">
        <f t="shared" si="22"/>
        <v>#N/A</v>
      </c>
      <c r="I47" s="4" t="e">
        <f t="shared" si="21"/>
        <v>#N/A</v>
      </c>
    </row>
    <row r="48" spans="1:11" x14ac:dyDescent="0.2">
      <c r="B48" s="4">
        <v>16</v>
      </c>
      <c r="C48" s="4">
        <v>16</v>
      </c>
      <c r="D48" s="4">
        <v>8</v>
      </c>
      <c r="E48" s="4">
        <v>8</v>
      </c>
      <c r="F48" s="4">
        <v>4</v>
      </c>
      <c r="G48" s="4">
        <v>4</v>
      </c>
      <c r="H48" s="4">
        <v>2</v>
      </c>
      <c r="I48" s="4">
        <v>2</v>
      </c>
      <c r="K48" s="53" t="s">
        <v>114</v>
      </c>
    </row>
    <row r="49" spans="1:9" ht="15.75" x14ac:dyDescent="0.25">
      <c r="A49" s="11" t="s">
        <v>20</v>
      </c>
      <c r="B49" s="12" t="str">
        <f t="shared" ref="B49:I49" si="23">B26</f>
        <v>DADCA16-delay</v>
      </c>
      <c r="C49" s="12" t="str">
        <f t="shared" si="23"/>
        <v>TSP16-delay</v>
      </c>
      <c r="D49" s="12" t="str">
        <f t="shared" si="23"/>
        <v>DADCA8-delay</v>
      </c>
      <c r="E49" s="12" t="str">
        <f t="shared" si="23"/>
        <v>TSP8-delay</v>
      </c>
      <c r="F49" s="12" t="str">
        <f t="shared" si="23"/>
        <v>DADCA4-delay</v>
      </c>
      <c r="G49" s="12" t="str">
        <f t="shared" ref="G49:H49" si="24">G26</f>
        <v>TSP4-delay</v>
      </c>
      <c r="H49" s="12" t="str">
        <f t="shared" si="24"/>
        <v>DADCA2-delay</v>
      </c>
      <c r="I49" s="12" t="str">
        <f t="shared" si="23"/>
        <v>TSP2-delay</v>
      </c>
    </row>
    <row r="50" spans="1:9" x14ac:dyDescent="0.2">
      <c r="B50" s="24">
        <v>52</v>
      </c>
      <c r="C50" s="23">
        <v>18.158814202847161</v>
      </c>
      <c r="D50" s="13">
        <v>102</v>
      </c>
      <c r="E50" s="13">
        <v>116</v>
      </c>
      <c r="F50" s="13">
        <v>98</v>
      </c>
      <c r="G50" s="13">
        <v>31</v>
      </c>
      <c r="H50" s="13">
        <v>31</v>
      </c>
      <c r="I50" s="13">
        <v>31</v>
      </c>
    </row>
    <row r="51" spans="1:9" x14ac:dyDescent="0.2">
      <c r="B51" s="24">
        <v>63</v>
      </c>
      <c r="C51" s="23">
        <v>17.014400814718055</v>
      </c>
      <c r="D51" s="13">
        <v>99</v>
      </c>
      <c r="E51" s="13">
        <v>98</v>
      </c>
      <c r="F51" s="13">
        <v>97</v>
      </c>
      <c r="G51" s="13">
        <v>35</v>
      </c>
      <c r="H51" s="13">
        <v>35</v>
      </c>
      <c r="I51" s="13">
        <v>35</v>
      </c>
    </row>
    <row r="52" spans="1:9" x14ac:dyDescent="0.2">
      <c r="B52" s="24">
        <v>107</v>
      </c>
      <c r="C52" s="23">
        <v>48.031902726373154</v>
      </c>
      <c r="D52" s="13">
        <v>102</v>
      </c>
      <c r="E52" s="13">
        <v>95</v>
      </c>
      <c r="F52" s="13">
        <v>94</v>
      </c>
      <c r="G52" s="13">
        <v>45</v>
      </c>
      <c r="H52" s="13">
        <v>45</v>
      </c>
      <c r="I52" s="13">
        <v>45</v>
      </c>
    </row>
    <row r="53" spans="1:9" x14ac:dyDescent="0.2">
      <c r="B53" s="24">
        <v>54</v>
      </c>
      <c r="C53" s="23">
        <v>30.536229662009877</v>
      </c>
      <c r="D53" s="13">
        <v>100</v>
      </c>
      <c r="E53" s="13">
        <v>67</v>
      </c>
      <c r="F53" s="13">
        <v>98</v>
      </c>
      <c r="G53" s="13">
        <v>29</v>
      </c>
      <c r="H53" s="13">
        <v>29</v>
      </c>
      <c r="I53" s="13">
        <v>29</v>
      </c>
    </row>
    <row r="54" spans="1:9" x14ac:dyDescent="0.2">
      <c r="B54" s="24">
        <v>79</v>
      </c>
      <c r="C54" s="23">
        <v>20.9232407071785</v>
      </c>
      <c r="D54" s="13">
        <v>106</v>
      </c>
      <c r="E54" s="13">
        <v>48</v>
      </c>
      <c r="F54" s="13">
        <v>96</v>
      </c>
      <c r="G54" s="13">
        <v>44</v>
      </c>
      <c r="H54" s="13">
        <v>44</v>
      </c>
      <c r="I54" s="13">
        <v>44</v>
      </c>
    </row>
    <row r="55" spans="1:9" x14ac:dyDescent="0.2">
      <c r="B55" s="24">
        <v>80</v>
      </c>
      <c r="C55" s="23">
        <v>29.256477015400773</v>
      </c>
      <c r="D55" s="13">
        <v>91</v>
      </c>
      <c r="E55" s="13">
        <v>109</v>
      </c>
      <c r="F55" s="13">
        <v>83</v>
      </c>
      <c r="G55" s="13">
        <v>67</v>
      </c>
      <c r="H55" s="13">
        <v>67</v>
      </c>
      <c r="I55" s="13">
        <v>67</v>
      </c>
    </row>
    <row r="56" spans="1:9" x14ac:dyDescent="0.2">
      <c r="B56" s="24">
        <v>108</v>
      </c>
      <c r="C56" s="23">
        <v>42.364023233732702</v>
      </c>
      <c r="D56" s="13">
        <v>82</v>
      </c>
      <c r="E56" s="13">
        <v>72</v>
      </c>
      <c r="F56" s="13">
        <v>75</v>
      </c>
      <c r="G56" s="13">
        <v>55</v>
      </c>
      <c r="H56" s="13">
        <v>55</v>
      </c>
      <c r="I56" s="13">
        <v>55</v>
      </c>
    </row>
    <row r="57" spans="1:9" x14ac:dyDescent="0.2">
      <c r="B57" s="24">
        <v>80</v>
      </c>
      <c r="C57" s="23">
        <v>30.74898797632434</v>
      </c>
      <c r="D57" s="13">
        <v>84</v>
      </c>
      <c r="E57" s="13">
        <v>125</v>
      </c>
      <c r="F57" s="13">
        <v>76</v>
      </c>
      <c r="G57" s="13">
        <v>41</v>
      </c>
      <c r="H57" s="13">
        <v>41</v>
      </c>
      <c r="I57" s="13">
        <v>41</v>
      </c>
    </row>
    <row r="58" spans="1:9" x14ac:dyDescent="0.2">
      <c r="B58" s="24">
        <v>78</v>
      </c>
      <c r="C58" s="23">
        <v>14.508174265705545</v>
      </c>
      <c r="D58" s="13">
        <v>75</v>
      </c>
      <c r="E58" s="13">
        <v>55</v>
      </c>
      <c r="F58" s="13">
        <v>72</v>
      </c>
      <c r="G58" s="13">
        <v>57</v>
      </c>
      <c r="H58" s="13">
        <v>57</v>
      </c>
      <c r="I58" s="13">
        <v>57</v>
      </c>
    </row>
    <row r="59" spans="1:9" x14ac:dyDescent="0.2">
      <c r="B59" s="24">
        <v>106</v>
      </c>
      <c r="C59" s="23">
        <v>17.213458084033938</v>
      </c>
      <c r="D59" s="13">
        <v>93</v>
      </c>
      <c r="E59" s="13">
        <v>119</v>
      </c>
      <c r="F59" s="13">
        <v>84</v>
      </c>
      <c r="G59" s="13">
        <v>34</v>
      </c>
      <c r="H59" s="13">
        <v>34</v>
      </c>
      <c r="I59" s="13">
        <v>34</v>
      </c>
    </row>
    <row r="60" spans="1:9" x14ac:dyDescent="0.2">
      <c r="B60" s="24">
        <v>80</v>
      </c>
      <c r="C60" s="23">
        <v>34.902672463855268</v>
      </c>
      <c r="D60" s="13">
        <v>98</v>
      </c>
      <c r="E60" s="13">
        <v>92</v>
      </c>
      <c r="F60" s="13">
        <v>89</v>
      </c>
      <c r="G60" s="13">
        <v>22</v>
      </c>
      <c r="H60" s="13">
        <v>22</v>
      </c>
      <c r="I60" s="13">
        <v>22</v>
      </c>
    </row>
    <row r="61" spans="1:9" x14ac:dyDescent="0.2">
      <c r="B61" s="24">
        <v>61</v>
      </c>
      <c r="C61" s="23">
        <v>42.170589788562815</v>
      </c>
      <c r="D61" s="13">
        <v>97</v>
      </c>
      <c r="E61" s="13">
        <v>46</v>
      </c>
      <c r="F61" s="13">
        <v>90</v>
      </c>
      <c r="G61" s="13">
        <v>38</v>
      </c>
      <c r="H61" s="13">
        <v>38</v>
      </c>
      <c r="I61" s="13">
        <v>38</v>
      </c>
    </row>
    <row r="62" spans="1:9" x14ac:dyDescent="0.2">
      <c r="B62" s="24">
        <v>42</v>
      </c>
      <c r="C62" s="23">
        <v>22.817182273002675</v>
      </c>
      <c r="D62" s="13">
        <v>99</v>
      </c>
      <c r="E62" s="13">
        <v>55</v>
      </c>
      <c r="F62" s="13">
        <v>92</v>
      </c>
      <c r="G62" s="13">
        <v>37</v>
      </c>
      <c r="H62" s="13">
        <v>37</v>
      </c>
      <c r="I62" s="13">
        <v>37</v>
      </c>
    </row>
    <row r="63" spans="1:9" x14ac:dyDescent="0.2">
      <c r="B63" s="24">
        <v>104</v>
      </c>
      <c r="C63" s="23">
        <v>20.779527837848669</v>
      </c>
      <c r="D63" s="13">
        <v>96</v>
      </c>
      <c r="E63" s="13">
        <v>116</v>
      </c>
      <c r="F63" s="13">
        <v>95</v>
      </c>
      <c r="G63" s="13">
        <v>59</v>
      </c>
      <c r="H63" s="13">
        <v>59</v>
      </c>
      <c r="I63" s="13">
        <v>59</v>
      </c>
    </row>
    <row r="64" spans="1:9" x14ac:dyDescent="0.2">
      <c r="B64" s="24">
        <v>39</v>
      </c>
      <c r="C64" s="23">
        <v>20.298678329331544</v>
      </c>
      <c r="D64" s="13">
        <v>92</v>
      </c>
      <c r="E64" s="13">
        <v>137</v>
      </c>
      <c r="F64" s="13">
        <v>91</v>
      </c>
      <c r="G64" s="13">
        <v>56</v>
      </c>
      <c r="H64" s="13">
        <v>56</v>
      </c>
      <c r="I64" s="13">
        <v>56</v>
      </c>
    </row>
    <row r="65" spans="2:9" x14ac:dyDescent="0.2">
      <c r="B65" s="24">
        <v>104</v>
      </c>
      <c r="C65" s="23">
        <v>24.07374008893008</v>
      </c>
      <c r="D65" s="13">
        <v>108</v>
      </c>
      <c r="E65" s="13">
        <v>70</v>
      </c>
      <c r="F65" s="13">
        <v>99</v>
      </c>
      <c r="G65" s="13">
        <v>44</v>
      </c>
      <c r="H65" s="13">
        <v>44</v>
      </c>
      <c r="I65" s="13">
        <v>44</v>
      </c>
    </row>
    <row r="66" spans="2:9" x14ac:dyDescent="0.2">
      <c r="B66" s="24">
        <v>59</v>
      </c>
      <c r="C66" s="23">
        <v>28.707235460806665</v>
      </c>
      <c r="D66" s="13">
        <v>102</v>
      </c>
      <c r="E66" s="13">
        <v>131</v>
      </c>
      <c r="F66" s="13">
        <v>100</v>
      </c>
      <c r="G66" s="13">
        <v>38</v>
      </c>
      <c r="H66" s="13">
        <v>38</v>
      </c>
      <c r="I66" s="13">
        <v>38</v>
      </c>
    </row>
    <row r="67" spans="2:9" x14ac:dyDescent="0.2">
      <c r="B67" s="24">
        <v>73</v>
      </c>
      <c r="C67" s="23">
        <v>14.061214497188285</v>
      </c>
      <c r="D67" s="13">
        <v>64</v>
      </c>
      <c r="E67" s="13">
        <v>93</v>
      </c>
      <c r="F67" s="13">
        <v>63</v>
      </c>
      <c r="G67" s="13">
        <v>66</v>
      </c>
      <c r="H67" s="13">
        <v>66</v>
      </c>
      <c r="I67" s="13">
        <v>66</v>
      </c>
    </row>
    <row r="68" spans="2:9" x14ac:dyDescent="0.2">
      <c r="B68" s="24">
        <v>62</v>
      </c>
      <c r="C68" s="23">
        <v>41.884087777019175</v>
      </c>
      <c r="D68" s="13">
        <v>84</v>
      </c>
      <c r="E68" s="13">
        <v>138</v>
      </c>
      <c r="F68" s="13">
        <v>74</v>
      </c>
      <c r="G68" s="13">
        <v>57</v>
      </c>
      <c r="H68" s="13">
        <v>57</v>
      </c>
      <c r="I68" s="13">
        <v>57</v>
      </c>
    </row>
    <row r="69" spans="2:9" x14ac:dyDescent="0.2">
      <c r="B69" s="24">
        <v>80</v>
      </c>
      <c r="C69" s="23">
        <v>38.804049197372464</v>
      </c>
      <c r="D69" s="13">
        <v>77</v>
      </c>
      <c r="E69" s="13">
        <v>40</v>
      </c>
      <c r="F69" s="13">
        <v>76</v>
      </c>
      <c r="G69" s="13">
        <v>52</v>
      </c>
      <c r="H69" s="13">
        <v>52</v>
      </c>
      <c r="I69" s="13">
        <v>52</v>
      </c>
    </row>
    <row r="70" spans="2:9" x14ac:dyDescent="0.2">
      <c r="B70" s="24">
        <v>26</v>
      </c>
      <c r="C70" s="23">
        <v>12.253717590976999</v>
      </c>
      <c r="D70" s="13">
        <v>90</v>
      </c>
      <c r="E70" s="13">
        <v>98</v>
      </c>
      <c r="F70" s="13">
        <v>82</v>
      </c>
      <c r="G70" s="13">
        <v>51</v>
      </c>
      <c r="H70" s="13">
        <v>51</v>
      </c>
      <c r="I70" s="13">
        <v>51</v>
      </c>
    </row>
    <row r="71" spans="2:9" x14ac:dyDescent="0.2">
      <c r="B71" s="24">
        <v>91</v>
      </c>
      <c r="C71" s="23">
        <v>78.604550770695781</v>
      </c>
      <c r="D71" s="13">
        <v>97</v>
      </c>
      <c r="E71" s="13">
        <v>49</v>
      </c>
      <c r="F71" s="13">
        <v>93</v>
      </c>
      <c r="G71" s="13">
        <v>23</v>
      </c>
      <c r="H71" s="13">
        <v>23</v>
      </c>
      <c r="I71" s="13">
        <v>23</v>
      </c>
    </row>
    <row r="72" spans="2:9" x14ac:dyDescent="0.2">
      <c r="B72" s="24">
        <v>25</v>
      </c>
      <c r="C72" s="23">
        <v>17.524812607049149</v>
      </c>
      <c r="D72" s="13">
        <v>93</v>
      </c>
      <c r="E72" s="13"/>
      <c r="F72" s="13">
        <v>92</v>
      </c>
      <c r="G72" s="13">
        <v>53</v>
      </c>
      <c r="H72" s="13">
        <v>53</v>
      </c>
      <c r="I72" s="13">
        <v>53</v>
      </c>
    </row>
    <row r="73" spans="2:9" x14ac:dyDescent="0.2">
      <c r="B73" s="24">
        <v>63</v>
      </c>
      <c r="C73" s="23">
        <v>12.079733103016904</v>
      </c>
      <c r="D73" s="13">
        <v>85</v>
      </c>
      <c r="E73" s="13">
        <v>40</v>
      </c>
      <c r="F73" s="13">
        <v>78</v>
      </c>
      <c r="G73" s="13">
        <v>29</v>
      </c>
      <c r="H73" s="13">
        <v>29</v>
      </c>
      <c r="I73" s="13">
        <v>29</v>
      </c>
    </row>
    <row r="74" spans="2:9" x14ac:dyDescent="0.2">
      <c r="B74" s="24">
        <v>51</v>
      </c>
      <c r="C74" s="23">
        <v>18.913254813219055</v>
      </c>
      <c r="D74" s="13">
        <v>75</v>
      </c>
      <c r="E74" s="13"/>
      <c r="F74" s="13">
        <v>73</v>
      </c>
      <c r="G74" s="13"/>
      <c r="H74" s="13"/>
      <c r="I74" s="13"/>
    </row>
    <row r="75" spans="2:9" x14ac:dyDescent="0.2">
      <c r="B75" s="24">
        <v>28</v>
      </c>
      <c r="C75" s="23">
        <v>19.711160765995494</v>
      </c>
      <c r="D75" s="13">
        <v>70</v>
      </c>
      <c r="E75" s="13"/>
      <c r="F75" s="13">
        <v>68</v>
      </c>
      <c r="G75" s="13">
        <v>130</v>
      </c>
      <c r="H75" s="13">
        <v>130</v>
      </c>
      <c r="I75" s="13">
        <v>130</v>
      </c>
    </row>
    <row r="76" spans="2:9" x14ac:dyDescent="0.2">
      <c r="B76" s="24">
        <v>41</v>
      </c>
      <c r="C76" s="13"/>
      <c r="D76" s="13">
        <v>91</v>
      </c>
      <c r="E76" s="13"/>
      <c r="F76" s="13">
        <v>82</v>
      </c>
      <c r="G76" s="13"/>
      <c r="H76" s="13"/>
      <c r="I76" s="13"/>
    </row>
    <row r="77" spans="2:9" x14ac:dyDescent="0.2">
      <c r="B77" s="24">
        <v>30</v>
      </c>
      <c r="C77" s="13"/>
      <c r="D77" s="13">
        <v>95</v>
      </c>
      <c r="E77" s="13"/>
      <c r="F77" s="13">
        <v>89</v>
      </c>
      <c r="G77" s="13"/>
      <c r="H77" s="13"/>
      <c r="I77" s="13"/>
    </row>
    <row r="78" spans="2:9" x14ac:dyDescent="0.2">
      <c r="B78" s="24">
        <v>94</v>
      </c>
      <c r="C78" s="13"/>
      <c r="D78" s="13">
        <v>94</v>
      </c>
      <c r="E78" s="13"/>
      <c r="F78" s="13">
        <v>86</v>
      </c>
      <c r="G78" s="13"/>
      <c r="H78" s="13"/>
      <c r="I78" s="13"/>
    </row>
    <row r="79" spans="2:9" x14ac:dyDescent="0.2">
      <c r="B79" s="24">
        <v>22</v>
      </c>
      <c r="C79" s="13"/>
      <c r="D79" s="13">
        <v>78</v>
      </c>
      <c r="E79" s="13"/>
      <c r="F79" s="13">
        <v>72</v>
      </c>
      <c r="G79" s="13"/>
      <c r="H79" s="13"/>
      <c r="I79" s="13"/>
    </row>
    <row r="80" spans="2:9" x14ac:dyDescent="0.2">
      <c r="B80" s="24">
        <v>26.609232489794522</v>
      </c>
      <c r="C80" s="13"/>
      <c r="D80" s="13">
        <v>82</v>
      </c>
      <c r="E80" s="13"/>
      <c r="F80" s="13">
        <v>74</v>
      </c>
      <c r="G80" s="13"/>
      <c r="H80" s="13"/>
      <c r="I80" s="13"/>
    </row>
    <row r="81" spans="1:9" x14ac:dyDescent="0.2">
      <c r="B81" s="24">
        <v>32.521992186262601</v>
      </c>
      <c r="C81" s="13"/>
      <c r="D81" s="13">
        <v>85</v>
      </c>
      <c r="E81" s="13"/>
      <c r="F81" s="13">
        <v>79</v>
      </c>
      <c r="G81" s="13"/>
      <c r="H81" s="13"/>
      <c r="I81" s="13"/>
    </row>
    <row r="82" spans="1:9" x14ac:dyDescent="0.2">
      <c r="B82" s="24">
        <v>65.561038874854347</v>
      </c>
      <c r="C82" s="13"/>
      <c r="D82" s="13">
        <v>85</v>
      </c>
      <c r="E82" s="13"/>
      <c r="F82" s="13">
        <v>78</v>
      </c>
      <c r="G82" s="13"/>
      <c r="H82" s="13"/>
      <c r="I82" s="13"/>
    </row>
    <row r="83" spans="1:9" x14ac:dyDescent="0.2">
      <c r="B83" s="24">
        <v>36.321093962685211</v>
      </c>
      <c r="C83" s="13"/>
      <c r="D83" s="13">
        <v>82</v>
      </c>
      <c r="E83" s="13"/>
      <c r="F83" s="13">
        <v>81</v>
      </c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B85" s="13"/>
      <c r="C85" s="13"/>
      <c r="D85" s="13"/>
      <c r="E85" s="13"/>
      <c r="F85" s="13">
        <v>20</v>
      </c>
      <c r="G85" s="13"/>
      <c r="H85" s="13"/>
      <c r="I85" s="13"/>
    </row>
    <row r="86" spans="1:9" x14ac:dyDescent="0.2">
      <c r="B86" s="13"/>
      <c r="C86" s="13"/>
      <c r="D86" s="13">
        <v>30</v>
      </c>
      <c r="E86" s="13"/>
      <c r="F86" s="13">
        <v>10</v>
      </c>
      <c r="G86" s="13"/>
      <c r="H86" s="13"/>
      <c r="I86" s="13"/>
    </row>
    <row r="87" spans="1:9" x14ac:dyDescent="0.2">
      <c r="B87" s="13"/>
      <c r="C87" s="13"/>
      <c r="D87" s="13">
        <v>140</v>
      </c>
      <c r="E87" s="13"/>
      <c r="F87" s="13">
        <v>140</v>
      </c>
      <c r="G87" s="13"/>
      <c r="H87" s="13"/>
      <c r="I87" s="13"/>
    </row>
    <row r="88" spans="1:9" x14ac:dyDescent="0.2">
      <c r="B88" s="13"/>
      <c r="C88" s="13"/>
      <c r="D88" s="13">
        <v>145</v>
      </c>
      <c r="E88" s="13"/>
      <c r="F88" s="13">
        <v>130</v>
      </c>
      <c r="G88" s="13"/>
      <c r="H88" s="13"/>
      <c r="I88" s="13"/>
    </row>
    <row r="89" spans="1:9" x14ac:dyDescent="0.2"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 s="14" t="s">
        <v>2</v>
      </c>
      <c r="B90" s="14"/>
      <c r="C90" s="2"/>
      <c r="D90" s="2"/>
      <c r="E90" s="2"/>
      <c r="F90" s="2"/>
      <c r="G90" s="2"/>
      <c r="H90" s="2"/>
      <c r="I90" s="2"/>
    </row>
  </sheetData>
  <phoneticPr fontId="0" type="noConversion"/>
  <hyperlinks>
    <hyperlink ref="K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&amp;L&amp;8&amp;K01+048http://www.vertex42.com/ExcelTemplates/box-whisker-plot.html&amp;R&amp;8&amp;K01+048© 2009 Vertex42 LLC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01"/>
  <sheetViews>
    <sheetView workbookViewId="0">
      <selection activeCell="O53" sqref="O53:O57"/>
    </sheetView>
  </sheetViews>
  <sheetFormatPr defaultRowHeight="12.75" x14ac:dyDescent="0.2"/>
  <cols>
    <col min="1" max="1" width="14.7109375" bestFit="1" customWidth="1"/>
    <col min="2" max="2" width="5.85546875" customWidth="1"/>
    <col min="3" max="3" width="6.140625" bestFit="1" customWidth="1"/>
    <col min="4" max="4" width="5.5703125" customWidth="1"/>
    <col min="5" max="5" width="14.85546875" hidden="1" customWidth="1"/>
    <col min="6" max="6" width="10.140625" hidden="1" customWidth="1"/>
    <col min="7" max="7" width="8.5703125" hidden="1" customWidth="1"/>
    <col min="8" max="8" width="6.5703125" hidden="1" customWidth="1"/>
    <col min="9" max="9" width="17.7109375" hidden="1" customWidth="1"/>
    <col min="10" max="10" width="11.7109375" hidden="1" customWidth="1"/>
    <col min="11" max="14" width="14.85546875" hidden="1" customWidth="1"/>
    <col min="15" max="15" width="14.85546875" bestFit="1" customWidth="1"/>
    <col min="16" max="16" width="12" bestFit="1" customWidth="1"/>
  </cols>
  <sheetData>
    <row r="1" spans="1:16" x14ac:dyDescent="0.2">
      <c r="A1" t="s">
        <v>122</v>
      </c>
      <c r="B1" t="s">
        <v>124</v>
      </c>
      <c r="C1" t="s">
        <v>123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  <c r="L1" t="s">
        <v>132</v>
      </c>
      <c r="M1" t="s">
        <v>133</v>
      </c>
      <c r="N1" t="s">
        <v>134</v>
      </c>
      <c r="O1" t="s">
        <v>135</v>
      </c>
      <c r="P1" t="s">
        <v>140</v>
      </c>
    </row>
    <row r="2" spans="1:16" hidden="1" x14ac:dyDescent="0.2">
      <c r="A2" t="s">
        <v>137</v>
      </c>
      <c r="B2">
        <v>2</v>
      </c>
      <c r="C2">
        <v>20</v>
      </c>
      <c r="D2" s="55" t="s">
        <v>142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0</v>
      </c>
    </row>
    <row r="3" spans="1:16" hidden="1" x14ac:dyDescent="0.2">
      <c r="A3" t="s">
        <v>137</v>
      </c>
      <c r="B3">
        <v>2</v>
      </c>
      <c r="C3">
        <v>20</v>
      </c>
      <c r="D3" s="55" t="s">
        <v>143</v>
      </c>
      <c r="E3" s="55">
        <v>36839838</v>
      </c>
      <c r="F3">
        <v>10</v>
      </c>
      <c r="G3">
        <v>375000</v>
      </c>
      <c r="H3">
        <v>3000</v>
      </c>
      <c r="I3">
        <v>4906.22</v>
      </c>
      <c r="J3">
        <v>4</v>
      </c>
      <c r="K3">
        <v>370488.85</v>
      </c>
      <c r="L3">
        <v>352339.25</v>
      </c>
      <c r="M3">
        <v>7784.28</v>
      </c>
      <c r="N3">
        <v>52324.58</v>
      </c>
      <c r="O3">
        <v>8012.43</v>
      </c>
    </row>
    <row r="4" spans="1:16" hidden="1" x14ac:dyDescent="0.2">
      <c r="A4" t="s">
        <v>137</v>
      </c>
      <c r="B4">
        <v>2</v>
      </c>
      <c r="C4">
        <v>20</v>
      </c>
      <c r="D4" s="55" t="s">
        <v>144</v>
      </c>
      <c r="E4">
        <v>0.48943786952899998</v>
      </c>
      <c r="F4">
        <v>0</v>
      </c>
      <c r="G4">
        <v>0</v>
      </c>
      <c r="H4">
        <v>0</v>
      </c>
      <c r="I4" s="55">
        <v>196497902937</v>
      </c>
      <c r="J4">
        <v>0</v>
      </c>
      <c r="K4" s="55">
        <v>191912646572</v>
      </c>
      <c r="L4" s="55">
        <v>461157428229</v>
      </c>
      <c r="M4" s="55">
        <v>138354313911</v>
      </c>
      <c r="N4" s="55">
        <v>709355254728</v>
      </c>
      <c r="O4" s="55">
        <v>98631214203</v>
      </c>
    </row>
    <row r="5" spans="1:16" hidden="1" x14ac:dyDescent="0.2">
      <c r="A5" t="s">
        <v>137</v>
      </c>
      <c r="B5">
        <v>2</v>
      </c>
      <c r="C5">
        <v>20</v>
      </c>
      <c r="D5" s="55" t="s">
        <v>145</v>
      </c>
      <c r="E5" s="55">
        <v>2611</v>
      </c>
      <c r="F5">
        <v>10</v>
      </c>
      <c r="G5">
        <v>375000</v>
      </c>
      <c r="H5">
        <v>3000</v>
      </c>
      <c r="I5">
        <v>4463</v>
      </c>
      <c r="J5">
        <v>4</v>
      </c>
      <c r="K5">
        <v>366610</v>
      </c>
      <c r="L5">
        <v>333880</v>
      </c>
      <c r="M5">
        <v>4961</v>
      </c>
      <c r="N5">
        <v>36294</v>
      </c>
      <c r="O5">
        <v>5825</v>
      </c>
    </row>
    <row r="6" spans="1:16" hidden="1" x14ac:dyDescent="0.2">
      <c r="A6" t="s">
        <v>137</v>
      </c>
      <c r="B6">
        <v>2</v>
      </c>
      <c r="C6">
        <v>20</v>
      </c>
      <c r="D6" s="55">
        <v>0.25</v>
      </c>
      <c r="E6" s="55">
        <v>3302935</v>
      </c>
      <c r="F6">
        <v>10</v>
      </c>
      <c r="G6">
        <v>375000</v>
      </c>
      <c r="H6">
        <v>3000</v>
      </c>
      <c r="I6">
        <v>4768.5</v>
      </c>
      <c r="J6">
        <v>4</v>
      </c>
      <c r="K6">
        <v>369262.5</v>
      </c>
      <c r="L6">
        <v>349946.25</v>
      </c>
      <c r="M6">
        <v>6698</v>
      </c>
      <c r="N6">
        <v>47110.5</v>
      </c>
      <c r="O6">
        <v>7227</v>
      </c>
    </row>
    <row r="7" spans="1:16" hidden="1" x14ac:dyDescent="0.2">
      <c r="A7" t="s">
        <v>137</v>
      </c>
      <c r="B7">
        <v>2</v>
      </c>
      <c r="C7">
        <v>20</v>
      </c>
      <c r="D7" s="55">
        <v>0.5</v>
      </c>
      <c r="E7" s="55">
        <v>37019</v>
      </c>
      <c r="F7">
        <v>10</v>
      </c>
      <c r="G7">
        <v>375000</v>
      </c>
      <c r="H7">
        <v>3000</v>
      </c>
      <c r="I7">
        <v>4897.5</v>
      </c>
      <c r="J7">
        <v>4</v>
      </c>
      <c r="K7">
        <v>370060</v>
      </c>
      <c r="L7">
        <v>352487.5</v>
      </c>
      <c r="M7">
        <v>7507</v>
      </c>
      <c r="N7">
        <v>52895</v>
      </c>
      <c r="O7">
        <v>7967</v>
      </c>
    </row>
    <row r="8" spans="1:16" hidden="1" x14ac:dyDescent="0.2">
      <c r="A8" t="s">
        <v>137</v>
      </c>
      <c r="B8">
        <v>2</v>
      </c>
      <c r="C8">
        <v>20</v>
      </c>
      <c r="D8" s="55">
        <v>0.75</v>
      </c>
      <c r="E8" s="55">
        <v>39896975</v>
      </c>
      <c r="F8">
        <v>10</v>
      </c>
      <c r="G8">
        <v>375000</v>
      </c>
      <c r="H8">
        <v>3000</v>
      </c>
      <c r="I8">
        <v>5027.25</v>
      </c>
      <c r="J8">
        <v>4</v>
      </c>
      <c r="K8">
        <v>370983.75</v>
      </c>
      <c r="L8">
        <v>355863.75</v>
      </c>
      <c r="M8">
        <v>8730.5</v>
      </c>
      <c r="N8">
        <v>56846.25</v>
      </c>
      <c r="O8">
        <v>8717.75</v>
      </c>
    </row>
    <row r="9" spans="1:16" hidden="1" x14ac:dyDescent="0.2">
      <c r="A9" t="s">
        <v>137</v>
      </c>
      <c r="B9">
        <v>2</v>
      </c>
      <c r="C9">
        <v>20</v>
      </c>
      <c r="D9" s="55" t="s">
        <v>146</v>
      </c>
      <c r="E9" s="55">
        <v>480947</v>
      </c>
      <c r="F9">
        <v>10</v>
      </c>
      <c r="G9">
        <v>375000</v>
      </c>
      <c r="H9">
        <v>3000</v>
      </c>
      <c r="I9">
        <v>5381</v>
      </c>
      <c r="J9">
        <v>4</v>
      </c>
      <c r="K9">
        <v>374865</v>
      </c>
      <c r="L9">
        <v>360065</v>
      </c>
      <c r="M9">
        <v>11068</v>
      </c>
      <c r="N9">
        <v>68743</v>
      </c>
      <c r="O9">
        <v>10247</v>
      </c>
    </row>
    <row r="10" spans="1:16" hidden="1" x14ac:dyDescent="0.2">
      <c r="A10" t="s">
        <v>137</v>
      </c>
      <c r="B10">
        <v>4</v>
      </c>
      <c r="C10">
        <v>20</v>
      </c>
      <c r="D10" s="55" t="s">
        <v>142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0</v>
      </c>
    </row>
    <row r="11" spans="1:16" hidden="1" x14ac:dyDescent="0.2">
      <c r="A11" t="s">
        <v>137</v>
      </c>
      <c r="B11">
        <v>4</v>
      </c>
      <c r="C11">
        <v>20</v>
      </c>
      <c r="D11" s="55" t="s">
        <v>143</v>
      </c>
      <c r="E11" s="55">
        <v>71291585</v>
      </c>
      <c r="F11">
        <v>10</v>
      </c>
      <c r="G11">
        <v>375000</v>
      </c>
      <c r="H11">
        <v>3000</v>
      </c>
      <c r="I11">
        <v>5664.6</v>
      </c>
      <c r="J11">
        <v>4</v>
      </c>
      <c r="K11">
        <v>365765.55</v>
      </c>
      <c r="L11">
        <v>333495.09999999998</v>
      </c>
      <c r="M11">
        <v>22544.34</v>
      </c>
      <c r="N11">
        <v>96392.02</v>
      </c>
      <c r="O11">
        <v>8012.43</v>
      </c>
    </row>
    <row r="12" spans="1:16" hidden="1" x14ac:dyDescent="0.2">
      <c r="A12" t="s">
        <v>137</v>
      </c>
      <c r="B12">
        <v>4</v>
      </c>
      <c r="C12">
        <v>20</v>
      </c>
      <c r="D12" s="55" t="s">
        <v>144</v>
      </c>
      <c r="E12">
        <v>0.99085769112599997</v>
      </c>
      <c r="F12">
        <v>0</v>
      </c>
      <c r="G12">
        <v>0</v>
      </c>
      <c r="H12">
        <v>0</v>
      </c>
      <c r="I12" s="55">
        <v>179098415471</v>
      </c>
      <c r="J12">
        <v>0</v>
      </c>
      <c r="K12" s="55">
        <v>190238418926</v>
      </c>
      <c r="L12" s="55">
        <v>869835848847</v>
      </c>
      <c r="M12" s="55">
        <v>715948679841</v>
      </c>
      <c r="N12" s="55">
        <v>151008822754</v>
      </c>
      <c r="O12" s="55">
        <v>98631214203</v>
      </c>
    </row>
    <row r="13" spans="1:16" hidden="1" x14ac:dyDescent="0.2">
      <c r="A13" t="s">
        <v>137</v>
      </c>
      <c r="B13">
        <v>4</v>
      </c>
      <c r="C13">
        <v>20</v>
      </c>
      <c r="D13" s="55" t="s">
        <v>145</v>
      </c>
      <c r="E13" s="55">
        <v>506633</v>
      </c>
      <c r="F13">
        <v>10</v>
      </c>
      <c r="G13">
        <v>375000</v>
      </c>
      <c r="H13">
        <v>3000</v>
      </c>
      <c r="I13">
        <v>5305</v>
      </c>
      <c r="J13">
        <v>4</v>
      </c>
      <c r="K13">
        <v>359420</v>
      </c>
      <c r="L13">
        <v>304715</v>
      </c>
      <c r="M13">
        <v>3178</v>
      </c>
      <c r="N13">
        <v>63893</v>
      </c>
      <c r="O13">
        <v>5825</v>
      </c>
    </row>
    <row r="14" spans="1:16" hidden="1" x14ac:dyDescent="0.2">
      <c r="A14" t="s">
        <v>137</v>
      </c>
      <c r="B14">
        <v>4</v>
      </c>
      <c r="C14">
        <v>20</v>
      </c>
      <c r="D14" s="55">
        <v>0.25</v>
      </c>
      <c r="E14" s="55">
        <v>6360015</v>
      </c>
      <c r="F14">
        <v>10</v>
      </c>
      <c r="G14">
        <v>375000</v>
      </c>
      <c r="H14">
        <v>3000</v>
      </c>
      <c r="I14">
        <v>5527.25</v>
      </c>
      <c r="J14">
        <v>4</v>
      </c>
      <c r="K14">
        <v>364496.25</v>
      </c>
      <c r="L14">
        <v>329082.5</v>
      </c>
      <c r="M14">
        <v>17414.75</v>
      </c>
      <c r="N14">
        <v>85010.25</v>
      </c>
      <c r="O14">
        <v>7227</v>
      </c>
    </row>
    <row r="15" spans="1:16" hidden="1" x14ac:dyDescent="0.2">
      <c r="A15" t="s">
        <v>137</v>
      </c>
      <c r="B15">
        <v>4</v>
      </c>
      <c r="C15">
        <v>20</v>
      </c>
      <c r="D15" s="55">
        <v>0.5</v>
      </c>
      <c r="E15" s="55">
        <v>7200035</v>
      </c>
      <c r="F15">
        <v>10</v>
      </c>
      <c r="G15">
        <v>375000</v>
      </c>
      <c r="H15">
        <v>3000</v>
      </c>
      <c r="I15">
        <v>5673.5</v>
      </c>
      <c r="J15">
        <v>4</v>
      </c>
      <c r="K15">
        <v>365855</v>
      </c>
      <c r="L15">
        <v>334467.5</v>
      </c>
      <c r="M15">
        <v>23509.5</v>
      </c>
      <c r="N15">
        <v>96668.5</v>
      </c>
      <c r="O15">
        <v>7967</v>
      </c>
    </row>
    <row r="16" spans="1:16" hidden="1" x14ac:dyDescent="0.2">
      <c r="A16" t="s">
        <v>137</v>
      </c>
      <c r="B16">
        <v>4</v>
      </c>
      <c r="C16">
        <v>20</v>
      </c>
      <c r="D16" s="55">
        <v>0.75</v>
      </c>
      <c r="E16" s="55">
        <v>79199325</v>
      </c>
      <c r="F16">
        <v>10</v>
      </c>
      <c r="G16">
        <v>375000</v>
      </c>
      <c r="H16">
        <v>3000</v>
      </c>
      <c r="I16">
        <v>5800.25</v>
      </c>
      <c r="J16">
        <v>4</v>
      </c>
      <c r="K16">
        <v>367090</v>
      </c>
      <c r="L16">
        <v>339808.75</v>
      </c>
      <c r="M16">
        <v>28032</v>
      </c>
      <c r="N16">
        <v>108049</v>
      </c>
      <c r="O16">
        <v>8717.75</v>
      </c>
    </row>
    <row r="17" spans="1:16" hidden="1" x14ac:dyDescent="0.2">
      <c r="A17" t="s">
        <v>137</v>
      </c>
      <c r="B17">
        <v>4</v>
      </c>
      <c r="C17">
        <v>20</v>
      </c>
      <c r="D17" s="55" t="s">
        <v>146</v>
      </c>
      <c r="E17" s="55">
        <v>945607</v>
      </c>
      <c r="F17">
        <v>10</v>
      </c>
      <c r="G17">
        <v>375000</v>
      </c>
      <c r="H17">
        <v>3000</v>
      </c>
      <c r="I17">
        <v>6123</v>
      </c>
      <c r="J17">
        <v>4</v>
      </c>
      <c r="K17">
        <v>369870</v>
      </c>
      <c r="L17">
        <v>348495</v>
      </c>
      <c r="M17">
        <v>40304</v>
      </c>
      <c r="N17">
        <v>135230</v>
      </c>
      <c r="O17">
        <v>10247</v>
      </c>
    </row>
    <row r="18" spans="1:16" hidden="1" x14ac:dyDescent="0.2">
      <c r="A18" t="s">
        <v>137</v>
      </c>
      <c r="B18">
        <v>8</v>
      </c>
      <c r="C18">
        <v>20</v>
      </c>
      <c r="D18" s="55" t="s">
        <v>142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</row>
    <row r="19" spans="1:16" hidden="1" x14ac:dyDescent="0.2">
      <c r="A19" t="s">
        <v>137</v>
      </c>
      <c r="B19">
        <v>8</v>
      </c>
      <c r="C19">
        <v>20</v>
      </c>
      <c r="D19" s="55" t="s">
        <v>143</v>
      </c>
      <c r="E19" s="55">
        <v>140764977</v>
      </c>
      <c r="F19">
        <v>10</v>
      </c>
      <c r="G19">
        <v>375000</v>
      </c>
      <c r="H19">
        <v>3000</v>
      </c>
      <c r="I19">
        <v>6939.4</v>
      </c>
      <c r="J19">
        <v>4</v>
      </c>
      <c r="K19">
        <v>356650.3</v>
      </c>
      <c r="L19">
        <v>296340.05</v>
      </c>
      <c r="M19">
        <v>27657.47</v>
      </c>
      <c r="N19">
        <v>188244.01</v>
      </c>
      <c r="O19">
        <v>8012.43</v>
      </c>
    </row>
    <row r="20" spans="1:16" hidden="1" x14ac:dyDescent="0.2">
      <c r="A20" t="s">
        <v>137</v>
      </c>
      <c r="B20">
        <v>8</v>
      </c>
      <c r="C20">
        <v>20</v>
      </c>
      <c r="D20" s="55" t="s">
        <v>144</v>
      </c>
      <c r="E20" s="55">
        <v>198387379893</v>
      </c>
      <c r="F20">
        <v>0</v>
      </c>
      <c r="G20">
        <v>0</v>
      </c>
      <c r="H20">
        <v>0</v>
      </c>
      <c r="I20" s="55">
        <v>260940141749</v>
      </c>
      <c r="J20">
        <v>0</v>
      </c>
      <c r="K20" s="55">
        <v>357313833847</v>
      </c>
      <c r="L20" s="55">
        <v>15593332062</v>
      </c>
      <c r="M20" s="55">
        <v>649904390708</v>
      </c>
      <c r="N20" s="55">
        <v>307249211821</v>
      </c>
      <c r="O20" s="55">
        <v>98631214203</v>
      </c>
    </row>
    <row r="21" spans="1:16" hidden="1" x14ac:dyDescent="0.2">
      <c r="A21" t="s">
        <v>137</v>
      </c>
      <c r="B21">
        <v>8</v>
      </c>
      <c r="C21">
        <v>20</v>
      </c>
      <c r="D21" s="55" t="s">
        <v>145</v>
      </c>
      <c r="E21" s="55">
        <v>1023527</v>
      </c>
      <c r="F21">
        <v>10</v>
      </c>
      <c r="G21">
        <v>375000</v>
      </c>
      <c r="H21">
        <v>3000</v>
      </c>
      <c r="I21">
        <v>6362</v>
      </c>
      <c r="J21">
        <v>4</v>
      </c>
      <c r="K21">
        <v>346790</v>
      </c>
      <c r="L21">
        <v>240315</v>
      </c>
      <c r="M21">
        <v>13920</v>
      </c>
      <c r="N21">
        <v>104551</v>
      </c>
      <c r="O21">
        <v>5825</v>
      </c>
    </row>
    <row r="22" spans="1:16" hidden="1" x14ac:dyDescent="0.2">
      <c r="A22" t="s">
        <v>137</v>
      </c>
      <c r="B22">
        <v>8</v>
      </c>
      <c r="C22">
        <v>20</v>
      </c>
      <c r="D22" s="55">
        <v>0.25</v>
      </c>
      <c r="E22" s="55">
        <v>126514825</v>
      </c>
      <c r="F22">
        <v>10</v>
      </c>
      <c r="G22">
        <v>375000</v>
      </c>
      <c r="H22">
        <v>3000</v>
      </c>
      <c r="I22">
        <v>6757.5</v>
      </c>
      <c r="J22">
        <v>4</v>
      </c>
      <c r="K22">
        <v>354442.5</v>
      </c>
      <c r="L22">
        <v>289061.25</v>
      </c>
      <c r="M22">
        <v>23363</v>
      </c>
      <c r="N22">
        <v>164442.75</v>
      </c>
      <c r="O22">
        <v>7227</v>
      </c>
    </row>
    <row r="23" spans="1:16" hidden="1" x14ac:dyDescent="0.2">
      <c r="A23" t="s">
        <v>137</v>
      </c>
      <c r="B23">
        <v>8</v>
      </c>
      <c r="C23">
        <v>20</v>
      </c>
      <c r="D23" s="55">
        <v>0.5</v>
      </c>
      <c r="E23" s="55">
        <v>140042</v>
      </c>
      <c r="F23">
        <v>10</v>
      </c>
      <c r="G23">
        <v>375000</v>
      </c>
      <c r="H23">
        <v>3000</v>
      </c>
      <c r="I23">
        <v>6940.5</v>
      </c>
      <c r="J23">
        <v>4</v>
      </c>
      <c r="K23">
        <v>356940</v>
      </c>
      <c r="L23">
        <v>297707.5</v>
      </c>
      <c r="M23">
        <v>26431.5</v>
      </c>
      <c r="N23">
        <v>188078</v>
      </c>
      <c r="O23">
        <v>7967</v>
      </c>
    </row>
    <row r="24" spans="1:16" hidden="1" x14ac:dyDescent="0.2">
      <c r="A24" t="s">
        <v>137</v>
      </c>
      <c r="B24">
        <v>8</v>
      </c>
      <c r="C24">
        <v>20</v>
      </c>
      <c r="D24" s="55">
        <v>0.75</v>
      </c>
      <c r="E24" s="55">
        <v>1562808</v>
      </c>
      <c r="F24">
        <v>10</v>
      </c>
      <c r="G24">
        <v>375000</v>
      </c>
      <c r="H24">
        <v>3000</v>
      </c>
      <c r="I24">
        <v>7118.5</v>
      </c>
      <c r="J24">
        <v>4</v>
      </c>
      <c r="K24">
        <v>359198.75</v>
      </c>
      <c r="L24">
        <v>308658.75</v>
      </c>
      <c r="M24">
        <v>29941.5</v>
      </c>
      <c r="N24">
        <v>209469.5</v>
      </c>
      <c r="O24">
        <v>8717.75</v>
      </c>
    </row>
    <row r="25" spans="1:16" hidden="1" x14ac:dyDescent="0.2">
      <c r="A25" t="s">
        <v>137</v>
      </c>
      <c r="B25">
        <v>8</v>
      </c>
      <c r="C25">
        <v>20</v>
      </c>
      <c r="D25" s="55" t="s">
        <v>146</v>
      </c>
      <c r="E25" s="55">
        <v>1912027</v>
      </c>
      <c r="F25">
        <v>10</v>
      </c>
      <c r="G25">
        <v>375000</v>
      </c>
      <c r="H25">
        <v>3000</v>
      </c>
      <c r="I25">
        <v>7529</v>
      </c>
      <c r="J25">
        <v>4</v>
      </c>
      <c r="K25">
        <v>363790</v>
      </c>
      <c r="L25">
        <v>324455</v>
      </c>
      <c r="M25">
        <v>55969</v>
      </c>
      <c r="N25">
        <v>272611</v>
      </c>
      <c r="O25">
        <v>10247</v>
      </c>
    </row>
    <row r="26" spans="1:16" hidden="1" x14ac:dyDescent="0.2">
      <c r="A26" t="s">
        <v>137</v>
      </c>
      <c r="B26">
        <v>16</v>
      </c>
      <c r="C26">
        <v>20</v>
      </c>
      <c r="D26" s="55" t="s">
        <v>142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0</v>
      </c>
    </row>
    <row r="27" spans="1:16" hidden="1" x14ac:dyDescent="0.2">
      <c r="A27" t="s">
        <v>137</v>
      </c>
      <c r="B27">
        <v>16</v>
      </c>
      <c r="C27">
        <v>20</v>
      </c>
      <c r="D27" s="55" t="s">
        <v>143</v>
      </c>
      <c r="E27" s="55">
        <v>277700007</v>
      </c>
      <c r="F27">
        <v>10</v>
      </c>
      <c r="G27">
        <v>375000</v>
      </c>
      <c r="H27">
        <v>3000</v>
      </c>
      <c r="I27">
        <v>9182.7999999999993</v>
      </c>
      <c r="J27">
        <v>4</v>
      </c>
      <c r="K27">
        <v>333291.7</v>
      </c>
      <c r="L27">
        <v>222508.55</v>
      </c>
      <c r="M27">
        <v>30804.67</v>
      </c>
      <c r="N27">
        <v>365323.13</v>
      </c>
      <c r="O27">
        <v>8012.43</v>
      </c>
    </row>
    <row r="28" spans="1:16" hidden="1" x14ac:dyDescent="0.2">
      <c r="A28" t="s">
        <v>137</v>
      </c>
      <c r="B28">
        <v>16</v>
      </c>
      <c r="C28">
        <v>20</v>
      </c>
      <c r="D28" s="55" t="s">
        <v>144</v>
      </c>
      <c r="E28" s="55">
        <v>394604161875</v>
      </c>
      <c r="F28">
        <v>0</v>
      </c>
      <c r="G28">
        <v>0</v>
      </c>
      <c r="H28">
        <v>0</v>
      </c>
      <c r="I28" s="55">
        <v>310584753149</v>
      </c>
      <c r="J28">
        <v>0</v>
      </c>
      <c r="K28" s="55">
        <v>974943684517</v>
      </c>
      <c r="L28" s="55">
        <v>301210522229</v>
      </c>
      <c r="M28" s="55">
        <v>603107968969</v>
      </c>
      <c r="N28" s="55">
        <v>587635380124</v>
      </c>
      <c r="O28" s="55">
        <v>98631214203</v>
      </c>
    </row>
    <row r="29" spans="1:16" hidden="1" x14ac:dyDescent="0.2">
      <c r="A29" t="s">
        <v>137</v>
      </c>
      <c r="B29">
        <v>16</v>
      </c>
      <c r="C29">
        <v>20</v>
      </c>
      <c r="D29" s="55" t="s">
        <v>145</v>
      </c>
      <c r="E29" s="55">
        <v>2005447</v>
      </c>
      <c r="F29">
        <v>10</v>
      </c>
      <c r="G29">
        <v>375000</v>
      </c>
      <c r="H29">
        <v>3000</v>
      </c>
      <c r="I29">
        <v>8605</v>
      </c>
      <c r="J29">
        <v>4</v>
      </c>
      <c r="K29">
        <v>296480</v>
      </c>
      <c r="L29">
        <v>128130</v>
      </c>
      <c r="M29">
        <v>18069</v>
      </c>
      <c r="N29">
        <v>222188</v>
      </c>
      <c r="O29">
        <v>5825</v>
      </c>
    </row>
    <row r="30" spans="1:16" hidden="1" x14ac:dyDescent="0.2">
      <c r="A30" t="s">
        <v>137</v>
      </c>
      <c r="B30">
        <v>16</v>
      </c>
      <c r="C30">
        <v>20</v>
      </c>
      <c r="D30" s="55">
        <v>0.25</v>
      </c>
      <c r="E30" s="55">
        <v>24807115</v>
      </c>
      <c r="F30">
        <v>10</v>
      </c>
      <c r="G30">
        <v>375000</v>
      </c>
      <c r="H30">
        <v>3000</v>
      </c>
      <c r="I30">
        <v>8962</v>
      </c>
      <c r="J30">
        <v>4</v>
      </c>
      <c r="K30">
        <v>326651.25</v>
      </c>
      <c r="L30">
        <v>207581.25</v>
      </c>
      <c r="M30">
        <v>26786.75</v>
      </c>
      <c r="N30">
        <v>318878</v>
      </c>
      <c r="O30">
        <v>7227</v>
      </c>
    </row>
    <row r="31" spans="1:16" hidden="1" x14ac:dyDescent="0.2">
      <c r="A31" t="s">
        <v>137</v>
      </c>
      <c r="B31">
        <v>16</v>
      </c>
      <c r="C31">
        <v>20</v>
      </c>
      <c r="D31" s="55">
        <v>0.5</v>
      </c>
      <c r="E31" s="55">
        <v>274901</v>
      </c>
      <c r="F31">
        <v>10</v>
      </c>
      <c r="G31">
        <v>375000</v>
      </c>
      <c r="H31">
        <v>3000</v>
      </c>
      <c r="I31">
        <v>9124.5</v>
      </c>
      <c r="J31">
        <v>4</v>
      </c>
      <c r="K31">
        <v>335267.5</v>
      </c>
      <c r="L31">
        <v>225175</v>
      </c>
      <c r="M31">
        <v>29639</v>
      </c>
      <c r="N31">
        <v>366593.5</v>
      </c>
      <c r="O31">
        <v>7967</v>
      </c>
    </row>
    <row r="32" spans="1:16" hidden="1" x14ac:dyDescent="0.2">
      <c r="A32" t="s">
        <v>137</v>
      </c>
      <c r="B32">
        <v>16</v>
      </c>
      <c r="C32">
        <v>20</v>
      </c>
      <c r="D32" s="55">
        <v>0.75</v>
      </c>
      <c r="E32" s="55">
        <v>307991975</v>
      </c>
      <c r="F32">
        <v>10</v>
      </c>
      <c r="G32">
        <v>375000</v>
      </c>
      <c r="H32">
        <v>3000</v>
      </c>
      <c r="I32">
        <v>9370.25</v>
      </c>
      <c r="J32">
        <v>4</v>
      </c>
      <c r="K32">
        <v>339753.75</v>
      </c>
      <c r="L32">
        <v>245652.5</v>
      </c>
      <c r="M32">
        <v>34323</v>
      </c>
      <c r="N32">
        <v>410064</v>
      </c>
      <c r="O32">
        <v>8717.75</v>
      </c>
    </row>
    <row r="33" spans="1:16" hidden="1" x14ac:dyDescent="0.2">
      <c r="A33" t="s">
        <v>137</v>
      </c>
      <c r="B33">
        <v>16</v>
      </c>
      <c r="C33">
        <v>20</v>
      </c>
      <c r="D33" s="55" t="s">
        <v>146</v>
      </c>
      <c r="E33" s="55">
        <v>3868053</v>
      </c>
      <c r="F33">
        <v>10</v>
      </c>
      <c r="G33">
        <v>375000</v>
      </c>
      <c r="H33">
        <v>3000</v>
      </c>
      <c r="I33">
        <v>10254</v>
      </c>
      <c r="J33">
        <v>4</v>
      </c>
      <c r="K33">
        <v>349000</v>
      </c>
      <c r="L33">
        <v>273950</v>
      </c>
      <c r="M33">
        <v>51849</v>
      </c>
      <c r="N33">
        <v>509155</v>
      </c>
      <c r="O33">
        <v>10247</v>
      </c>
    </row>
    <row r="34" spans="1:16" hidden="1" x14ac:dyDescent="0.2">
      <c r="A34" t="s">
        <v>136</v>
      </c>
      <c r="B34">
        <v>2</v>
      </c>
      <c r="C34">
        <v>20</v>
      </c>
      <c r="D34" s="55" t="s">
        <v>142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0</v>
      </c>
    </row>
    <row r="35" spans="1:16" hidden="1" x14ac:dyDescent="0.2">
      <c r="A35" t="s">
        <v>136</v>
      </c>
      <c r="B35">
        <v>2</v>
      </c>
      <c r="C35">
        <v>20</v>
      </c>
      <c r="D35" s="55" t="s">
        <v>143</v>
      </c>
      <c r="E35" s="55">
        <v>32681766</v>
      </c>
      <c r="F35">
        <v>10</v>
      </c>
      <c r="G35">
        <v>375000</v>
      </c>
      <c r="H35">
        <v>3000</v>
      </c>
      <c r="I35">
        <v>132524.07999999999</v>
      </c>
      <c r="J35">
        <v>4</v>
      </c>
      <c r="K35">
        <v>363229.55</v>
      </c>
      <c r="L35">
        <v>361876.6</v>
      </c>
      <c r="M35">
        <v>4543.1899999999996</v>
      </c>
      <c r="N35">
        <v>46780.69</v>
      </c>
      <c r="O35">
        <v>8161.55</v>
      </c>
    </row>
    <row r="36" spans="1:16" hidden="1" x14ac:dyDescent="0.2">
      <c r="A36" t="s">
        <v>136</v>
      </c>
      <c r="B36">
        <v>2</v>
      </c>
      <c r="C36">
        <v>20</v>
      </c>
      <c r="D36" s="55" t="s">
        <v>144</v>
      </c>
      <c r="E36">
        <v>0.29394166538799998</v>
      </c>
      <c r="F36">
        <v>0</v>
      </c>
      <c r="G36">
        <v>0</v>
      </c>
      <c r="H36">
        <v>0</v>
      </c>
      <c r="I36" s="55">
        <v>240872210822</v>
      </c>
      <c r="J36">
        <v>0</v>
      </c>
      <c r="K36" s="55">
        <v>108731508239</v>
      </c>
      <c r="L36" s="55">
        <v>18135483217</v>
      </c>
      <c r="M36" s="55">
        <v>765748128211</v>
      </c>
      <c r="N36" s="55">
        <v>427114435189</v>
      </c>
      <c r="O36" s="55">
        <v>856628549736</v>
      </c>
    </row>
    <row r="37" spans="1:16" hidden="1" x14ac:dyDescent="0.2">
      <c r="A37" t="s">
        <v>136</v>
      </c>
      <c r="B37">
        <v>2</v>
      </c>
      <c r="C37">
        <v>20</v>
      </c>
      <c r="D37" s="55" t="s">
        <v>145</v>
      </c>
      <c r="E37" s="55">
        <v>218687</v>
      </c>
      <c r="F37">
        <v>10</v>
      </c>
      <c r="G37">
        <v>375000</v>
      </c>
      <c r="H37">
        <v>3000</v>
      </c>
      <c r="I37">
        <v>8426</v>
      </c>
      <c r="J37">
        <v>4</v>
      </c>
      <c r="K37">
        <v>360785</v>
      </c>
      <c r="L37">
        <v>353455</v>
      </c>
      <c r="M37">
        <v>2684</v>
      </c>
      <c r="N37">
        <v>31350</v>
      </c>
      <c r="O37">
        <v>6704</v>
      </c>
    </row>
    <row r="38" spans="1:16" hidden="1" x14ac:dyDescent="0.2">
      <c r="A38" t="s">
        <v>136</v>
      </c>
      <c r="B38">
        <v>2</v>
      </c>
      <c r="C38">
        <v>20</v>
      </c>
      <c r="D38" s="55">
        <v>0.25</v>
      </c>
      <c r="E38" s="55">
        <v>31717325</v>
      </c>
      <c r="F38">
        <v>10</v>
      </c>
      <c r="G38">
        <v>375000</v>
      </c>
      <c r="H38">
        <v>3000</v>
      </c>
      <c r="I38">
        <v>21502.25</v>
      </c>
      <c r="J38">
        <v>4</v>
      </c>
      <c r="K38">
        <v>362637.5</v>
      </c>
      <c r="L38">
        <v>361463.75</v>
      </c>
      <c r="M38">
        <v>4084.5</v>
      </c>
      <c r="N38">
        <v>45207.5</v>
      </c>
      <c r="O38">
        <v>7660.25</v>
      </c>
    </row>
    <row r="39" spans="1:16" hidden="1" x14ac:dyDescent="0.2">
      <c r="A39" t="s">
        <v>136</v>
      </c>
      <c r="B39">
        <v>2</v>
      </c>
      <c r="C39">
        <v>20</v>
      </c>
      <c r="D39" s="55">
        <v>0.5</v>
      </c>
      <c r="E39" s="55">
        <v>328483</v>
      </c>
      <c r="F39">
        <v>10</v>
      </c>
      <c r="G39">
        <v>375000</v>
      </c>
      <c r="H39">
        <v>3000</v>
      </c>
      <c r="I39">
        <v>49139.5</v>
      </c>
      <c r="J39">
        <v>4</v>
      </c>
      <c r="K39">
        <v>363187.5</v>
      </c>
      <c r="L39">
        <v>362077.5</v>
      </c>
      <c r="M39">
        <v>4364.5</v>
      </c>
      <c r="N39">
        <v>46929.5</v>
      </c>
      <c r="O39">
        <v>8019</v>
      </c>
    </row>
    <row r="40" spans="1:16" hidden="1" x14ac:dyDescent="0.2">
      <c r="A40" t="s">
        <v>136</v>
      </c>
      <c r="B40">
        <v>2</v>
      </c>
      <c r="C40">
        <v>20</v>
      </c>
      <c r="D40" s="55">
        <v>0.75</v>
      </c>
      <c r="E40" s="55">
        <v>34257025</v>
      </c>
      <c r="F40">
        <v>10</v>
      </c>
      <c r="G40">
        <v>375000</v>
      </c>
      <c r="H40">
        <v>3000</v>
      </c>
      <c r="I40">
        <v>136909</v>
      </c>
      <c r="J40">
        <v>4</v>
      </c>
      <c r="K40">
        <v>363588.75</v>
      </c>
      <c r="L40">
        <v>362598.75</v>
      </c>
      <c r="M40">
        <v>4854.25</v>
      </c>
      <c r="N40">
        <v>49153</v>
      </c>
      <c r="O40">
        <v>8516.75</v>
      </c>
    </row>
    <row r="41" spans="1:16" hidden="1" x14ac:dyDescent="0.2">
      <c r="A41" t="s">
        <v>136</v>
      </c>
      <c r="B41">
        <v>2</v>
      </c>
      <c r="C41">
        <v>20</v>
      </c>
      <c r="D41" s="55" t="s">
        <v>146</v>
      </c>
      <c r="E41" s="55">
        <v>394227</v>
      </c>
      <c r="F41">
        <v>10</v>
      </c>
      <c r="G41">
        <v>375000</v>
      </c>
      <c r="H41">
        <v>3000</v>
      </c>
      <c r="I41">
        <v>1918805</v>
      </c>
      <c r="J41">
        <v>4</v>
      </c>
      <c r="K41">
        <v>367165</v>
      </c>
      <c r="L41">
        <v>366330</v>
      </c>
      <c r="M41">
        <v>7579</v>
      </c>
      <c r="N41">
        <v>56590</v>
      </c>
      <c r="O41">
        <v>12730</v>
      </c>
    </row>
    <row r="42" spans="1:16" hidden="1" x14ac:dyDescent="0.2">
      <c r="A42" t="s">
        <v>136</v>
      </c>
      <c r="B42">
        <v>4</v>
      </c>
      <c r="C42">
        <v>20</v>
      </c>
      <c r="D42" s="55" t="s">
        <v>142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0</v>
      </c>
    </row>
    <row r="43" spans="1:16" hidden="1" x14ac:dyDescent="0.2">
      <c r="A43" t="s">
        <v>136</v>
      </c>
      <c r="B43">
        <v>4</v>
      </c>
      <c r="C43">
        <v>20</v>
      </c>
      <c r="D43" s="55" t="s">
        <v>143</v>
      </c>
      <c r="E43" s="55">
        <v>65824756</v>
      </c>
      <c r="F43">
        <v>10</v>
      </c>
      <c r="G43">
        <v>375000</v>
      </c>
      <c r="H43">
        <v>3000</v>
      </c>
      <c r="I43">
        <v>135545.91</v>
      </c>
      <c r="J43">
        <v>4</v>
      </c>
      <c r="K43">
        <v>351188.15</v>
      </c>
      <c r="L43">
        <v>348502</v>
      </c>
      <c r="M43">
        <v>4511.5600000000004</v>
      </c>
      <c r="N43">
        <v>94247.11</v>
      </c>
      <c r="O43">
        <v>8033.37</v>
      </c>
    </row>
    <row r="44" spans="1:16" hidden="1" x14ac:dyDescent="0.2">
      <c r="A44" t="s">
        <v>136</v>
      </c>
      <c r="B44">
        <v>4</v>
      </c>
      <c r="C44">
        <v>20</v>
      </c>
      <c r="D44" s="55" t="s">
        <v>144</v>
      </c>
      <c r="E44">
        <v>0.54267423738200005</v>
      </c>
      <c r="F44">
        <v>0</v>
      </c>
      <c r="G44">
        <v>0</v>
      </c>
      <c r="H44">
        <v>0</v>
      </c>
      <c r="I44" s="55">
        <v>246899800765</v>
      </c>
      <c r="J44">
        <v>0</v>
      </c>
      <c r="K44" s="55">
        <v>198633204104</v>
      </c>
      <c r="L44" s="55">
        <v>405334828546</v>
      </c>
      <c r="M44" s="55">
        <v>723773533418</v>
      </c>
      <c r="N44" s="55">
        <v>78743781334</v>
      </c>
      <c r="O44" s="55">
        <v>627624584679</v>
      </c>
    </row>
    <row r="45" spans="1:16" hidden="1" x14ac:dyDescent="0.2">
      <c r="A45" t="s">
        <v>136</v>
      </c>
      <c r="B45">
        <v>4</v>
      </c>
      <c r="C45">
        <v>20</v>
      </c>
      <c r="D45" s="55" t="s">
        <v>145</v>
      </c>
      <c r="E45" s="55">
        <v>51728</v>
      </c>
      <c r="F45">
        <v>10</v>
      </c>
      <c r="G45">
        <v>375000</v>
      </c>
      <c r="H45">
        <v>3000</v>
      </c>
      <c r="I45">
        <v>8685</v>
      </c>
      <c r="J45">
        <v>4</v>
      </c>
      <c r="K45">
        <v>345410</v>
      </c>
      <c r="L45">
        <v>330425</v>
      </c>
      <c r="M45">
        <v>2929</v>
      </c>
      <c r="N45">
        <v>73364</v>
      </c>
      <c r="O45">
        <v>6552</v>
      </c>
    </row>
    <row r="46" spans="1:16" hidden="1" x14ac:dyDescent="0.2">
      <c r="A46" t="s">
        <v>136</v>
      </c>
      <c r="B46">
        <v>4</v>
      </c>
      <c r="C46">
        <v>20</v>
      </c>
      <c r="D46" s="55">
        <v>0.25</v>
      </c>
      <c r="E46" s="55">
        <v>628485</v>
      </c>
      <c r="F46">
        <v>10</v>
      </c>
      <c r="G46">
        <v>375000</v>
      </c>
      <c r="H46">
        <v>3000</v>
      </c>
      <c r="I46">
        <v>22753.25</v>
      </c>
      <c r="J46">
        <v>4</v>
      </c>
      <c r="K46">
        <v>350117.5</v>
      </c>
      <c r="L46">
        <v>348113.75</v>
      </c>
      <c r="M46">
        <v>4100</v>
      </c>
      <c r="N46">
        <v>89798.25</v>
      </c>
      <c r="O46">
        <v>7585.25</v>
      </c>
    </row>
    <row r="47" spans="1:16" hidden="1" x14ac:dyDescent="0.2">
      <c r="A47" t="s">
        <v>136</v>
      </c>
      <c r="B47">
        <v>4</v>
      </c>
      <c r="C47">
        <v>20</v>
      </c>
      <c r="D47" s="55">
        <v>0.5</v>
      </c>
      <c r="E47" s="55">
        <v>6528365</v>
      </c>
      <c r="F47">
        <v>10</v>
      </c>
      <c r="G47">
        <v>375000</v>
      </c>
      <c r="H47">
        <v>3000</v>
      </c>
      <c r="I47">
        <v>45952.5</v>
      </c>
      <c r="J47">
        <v>4</v>
      </c>
      <c r="K47">
        <v>351322.5</v>
      </c>
      <c r="L47">
        <v>349237.5</v>
      </c>
      <c r="M47">
        <v>4338</v>
      </c>
      <c r="N47">
        <v>93595</v>
      </c>
      <c r="O47">
        <v>7957.5</v>
      </c>
    </row>
    <row r="48" spans="1:16" hidden="1" x14ac:dyDescent="0.2">
      <c r="A48" t="s">
        <v>136</v>
      </c>
      <c r="B48">
        <v>4</v>
      </c>
      <c r="C48">
        <v>20</v>
      </c>
      <c r="D48" s="55">
        <v>0.75</v>
      </c>
      <c r="E48" s="55">
        <v>68549175</v>
      </c>
      <c r="F48">
        <v>10</v>
      </c>
      <c r="G48">
        <v>375000</v>
      </c>
      <c r="H48">
        <v>3000</v>
      </c>
      <c r="I48">
        <v>137795.75</v>
      </c>
      <c r="J48">
        <v>4</v>
      </c>
      <c r="K48">
        <v>352301.25</v>
      </c>
      <c r="L48">
        <v>350690</v>
      </c>
      <c r="M48">
        <v>4886.75</v>
      </c>
      <c r="N48">
        <v>98294.75</v>
      </c>
      <c r="O48">
        <v>8456</v>
      </c>
    </row>
    <row r="49" spans="1:16" hidden="1" x14ac:dyDescent="0.2">
      <c r="A49" t="s">
        <v>136</v>
      </c>
      <c r="B49">
        <v>4</v>
      </c>
      <c r="C49">
        <v>20</v>
      </c>
      <c r="D49" s="55" t="s">
        <v>146</v>
      </c>
      <c r="E49" s="55">
        <v>811073</v>
      </c>
      <c r="F49">
        <v>10</v>
      </c>
      <c r="G49">
        <v>375000</v>
      </c>
      <c r="H49">
        <v>3000</v>
      </c>
      <c r="I49">
        <v>1924394</v>
      </c>
      <c r="J49">
        <v>4</v>
      </c>
      <c r="K49">
        <v>356230</v>
      </c>
      <c r="L49">
        <v>354990</v>
      </c>
      <c r="M49">
        <v>6833</v>
      </c>
      <c r="N49">
        <v>116208</v>
      </c>
      <c r="O49">
        <v>9882</v>
      </c>
    </row>
    <row r="50" spans="1:16" x14ac:dyDescent="0.2">
      <c r="A50" t="s">
        <v>136</v>
      </c>
      <c r="B50">
        <v>8</v>
      </c>
      <c r="C50">
        <v>20</v>
      </c>
      <c r="D50" s="55" t="s">
        <v>142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0</v>
      </c>
    </row>
    <row r="51" spans="1:16" x14ac:dyDescent="0.2">
      <c r="A51" t="s">
        <v>136</v>
      </c>
      <c r="B51">
        <v>8</v>
      </c>
      <c r="C51">
        <v>20</v>
      </c>
      <c r="D51" s="55" t="s">
        <v>143</v>
      </c>
      <c r="E51" s="55">
        <v>131014911</v>
      </c>
      <c r="F51">
        <v>10</v>
      </c>
      <c r="G51">
        <v>375000</v>
      </c>
      <c r="H51">
        <v>3000</v>
      </c>
      <c r="I51">
        <v>134183.45000000001</v>
      </c>
      <c r="J51">
        <v>4</v>
      </c>
      <c r="K51">
        <v>327491.84999999998</v>
      </c>
      <c r="L51">
        <v>322415.8</v>
      </c>
      <c r="M51">
        <v>4582.67</v>
      </c>
      <c r="N51">
        <v>187514.17</v>
      </c>
      <c r="O51">
        <v>8081.08</v>
      </c>
    </row>
    <row r="52" spans="1:16" x14ac:dyDescent="0.2">
      <c r="A52" t="s">
        <v>136</v>
      </c>
      <c r="B52">
        <v>8</v>
      </c>
      <c r="C52">
        <v>20</v>
      </c>
      <c r="D52" s="55" t="s">
        <v>144</v>
      </c>
      <c r="E52" s="55">
        <v>112416202728</v>
      </c>
      <c r="F52">
        <v>0</v>
      </c>
      <c r="G52">
        <v>0</v>
      </c>
      <c r="H52">
        <v>0</v>
      </c>
      <c r="I52" s="55">
        <v>22987419204</v>
      </c>
      <c r="J52">
        <v>0</v>
      </c>
      <c r="K52" s="55">
        <v>414866752705</v>
      </c>
      <c r="L52" s="55">
        <v>768672871535</v>
      </c>
      <c r="M52" s="55">
        <v>791602990166</v>
      </c>
      <c r="N52" s="55">
        <v>163699931805</v>
      </c>
      <c r="O52" s="55">
        <v>712140062265</v>
      </c>
    </row>
    <row r="53" spans="1:16" x14ac:dyDescent="0.2">
      <c r="A53" t="s">
        <v>136</v>
      </c>
      <c r="B53">
        <v>8</v>
      </c>
      <c r="C53">
        <v>20</v>
      </c>
      <c r="D53" s="55" t="s">
        <v>145</v>
      </c>
      <c r="E53" s="55">
        <v>967613</v>
      </c>
      <c r="F53">
        <v>10</v>
      </c>
      <c r="G53">
        <v>375000</v>
      </c>
      <c r="H53">
        <v>3000</v>
      </c>
      <c r="I53">
        <v>10193</v>
      </c>
      <c r="J53">
        <v>4</v>
      </c>
      <c r="K53">
        <v>317710</v>
      </c>
      <c r="L53">
        <v>290260</v>
      </c>
      <c r="M53">
        <v>2922</v>
      </c>
      <c r="N53">
        <v>137688</v>
      </c>
      <c r="O53">
        <v>6581</v>
      </c>
    </row>
    <row r="54" spans="1:16" x14ac:dyDescent="0.2">
      <c r="A54" t="s">
        <v>136</v>
      </c>
      <c r="B54">
        <v>8</v>
      </c>
      <c r="C54">
        <v>20</v>
      </c>
      <c r="D54" s="55">
        <v>0.25</v>
      </c>
      <c r="E54" s="55">
        <v>125949175</v>
      </c>
      <c r="F54">
        <v>10</v>
      </c>
      <c r="G54">
        <v>375000</v>
      </c>
      <c r="H54">
        <v>3000</v>
      </c>
      <c r="I54">
        <v>22880.5</v>
      </c>
      <c r="J54">
        <v>4</v>
      </c>
      <c r="K54">
        <v>325188.75</v>
      </c>
      <c r="L54">
        <v>321263.75</v>
      </c>
      <c r="M54">
        <v>4121.75</v>
      </c>
      <c r="N54">
        <v>180163.25</v>
      </c>
      <c r="O54">
        <v>7628</v>
      </c>
    </row>
    <row r="55" spans="1:16" x14ac:dyDescent="0.2">
      <c r="A55" t="s">
        <v>136</v>
      </c>
      <c r="B55">
        <v>8</v>
      </c>
      <c r="C55">
        <v>20</v>
      </c>
      <c r="D55" s="55">
        <v>0.5</v>
      </c>
      <c r="E55" s="55">
        <v>131528</v>
      </c>
      <c r="F55">
        <v>10</v>
      </c>
      <c r="G55">
        <v>375000</v>
      </c>
      <c r="H55">
        <v>3000</v>
      </c>
      <c r="I55">
        <v>47904</v>
      </c>
      <c r="J55">
        <v>4</v>
      </c>
      <c r="K55">
        <v>327300</v>
      </c>
      <c r="L55">
        <v>323537.5</v>
      </c>
      <c r="M55">
        <v>4500</v>
      </c>
      <c r="N55">
        <v>188095</v>
      </c>
      <c r="O55">
        <v>8036.5</v>
      </c>
    </row>
    <row r="56" spans="1:16" x14ac:dyDescent="0.2">
      <c r="A56" t="s">
        <v>136</v>
      </c>
      <c r="B56">
        <v>8</v>
      </c>
      <c r="C56">
        <v>20</v>
      </c>
      <c r="D56" s="55">
        <v>0.75</v>
      </c>
      <c r="E56" s="55">
        <v>1371208</v>
      </c>
      <c r="F56">
        <v>10</v>
      </c>
      <c r="G56">
        <v>375000</v>
      </c>
      <c r="H56">
        <v>3000</v>
      </c>
      <c r="I56">
        <v>138385.25</v>
      </c>
      <c r="J56">
        <v>4</v>
      </c>
      <c r="K56">
        <v>329246.25</v>
      </c>
      <c r="L56">
        <v>326022.5</v>
      </c>
      <c r="M56">
        <v>4846</v>
      </c>
      <c r="N56">
        <v>196304.25</v>
      </c>
      <c r="O56">
        <v>8461.5</v>
      </c>
    </row>
    <row r="57" spans="1:16" x14ac:dyDescent="0.2">
      <c r="A57" t="s">
        <v>136</v>
      </c>
      <c r="B57">
        <v>8</v>
      </c>
      <c r="C57">
        <v>20</v>
      </c>
      <c r="D57" s="55" t="s">
        <v>146</v>
      </c>
      <c r="E57" s="55">
        <v>1577847</v>
      </c>
      <c r="F57">
        <v>10</v>
      </c>
      <c r="G57">
        <v>375000</v>
      </c>
      <c r="H57">
        <v>3000</v>
      </c>
      <c r="I57">
        <v>1680601</v>
      </c>
      <c r="J57">
        <v>4</v>
      </c>
      <c r="K57">
        <v>339935</v>
      </c>
      <c r="L57">
        <v>337330</v>
      </c>
      <c r="M57">
        <v>7663</v>
      </c>
      <c r="N57">
        <v>226363</v>
      </c>
      <c r="O57">
        <v>10752</v>
      </c>
    </row>
    <row r="58" spans="1:16" hidden="1" x14ac:dyDescent="0.2">
      <c r="A58" t="s">
        <v>136</v>
      </c>
      <c r="B58">
        <v>16</v>
      </c>
      <c r="C58">
        <v>20</v>
      </c>
      <c r="D58" s="55" t="s">
        <v>142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0</v>
      </c>
    </row>
    <row r="59" spans="1:16" hidden="1" x14ac:dyDescent="0.2">
      <c r="A59" t="s">
        <v>136</v>
      </c>
      <c r="B59">
        <v>16</v>
      </c>
      <c r="C59">
        <v>20</v>
      </c>
      <c r="D59" s="55" t="s">
        <v>143</v>
      </c>
      <c r="E59" s="55">
        <v>259268027</v>
      </c>
      <c r="F59">
        <v>10</v>
      </c>
      <c r="G59">
        <v>375000</v>
      </c>
      <c r="H59">
        <v>3000</v>
      </c>
      <c r="I59">
        <v>139000.84</v>
      </c>
      <c r="J59">
        <v>4</v>
      </c>
      <c r="K59">
        <v>280748</v>
      </c>
      <c r="L59">
        <v>272179.5</v>
      </c>
      <c r="M59">
        <v>4677.26</v>
      </c>
      <c r="N59">
        <v>371009.95</v>
      </c>
      <c r="O59">
        <v>8090.56</v>
      </c>
    </row>
    <row r="60" spans="1:16" hidden="1" x14ac:dyDescent="0.2">
      <c r="A60" t="s">
        <v>136</v>
      </c>
      <c r="B60">
        <v>16</v>
      </c>
      <c r="C60">
        <v>20</v>
      </c>
      <c r="D60" s="55" t="s">
        <v>144</v>
      </c>
      <c r="E60" s="55">
        <v>245150751291</v>
      </c>
      <c r="F60">
        <v>0</v>
      </c>
      <c r="G60">
        <v>0</v>
      </c>
      <c r="H60">
        <v>0</v>
      </c>
      <c r="I60" s="55">
        <v>244191568447</v>
      </c>
      <c r="J60">
        <v>0</v>
      </c>
      <c r="K60" s="55">
        <v>919528461174</v>
      </c>
      <c r="L60" s="55">
        <v>124429385171</v>
      </c>
      <c r="M60" s="55">
        <v>841968420195</v>
      </c>
      <c r="N60" s="55">
        <v>35775746898</v>
      </c>
      <c r="O60" s="55">
        <v>762204926446</v>
      </c>
    </row>
    <row r="61" spans="1:16" hidden="1" x14ac:dyDescent="0.2">
      <c r="A61" t="s">
        <v>136</v>
      </c>
      <c r="B61">
        <v>16</v>
      </c>
      <c r="C61">
        <v>20</v>
      </c>
      <c r="D61" s="55" t="s">
        <v>145</v>
      </c>
      <c r="E61" s="55">
        <v>1822887</v>
      </c>
      <c r="F61">
        <v>10</v>
      </c>
      <c r="G61">
        <v>375000</v>
      </c>
      <c r="H61">
        <v>3000</v>
      </c>
      <c r="I61">
        <v>12212</v>
      </c>
      <c r="J61">
        <v>4</v>
      </c>
      <c r="K61">
        <v>258660</v>
      </c>
      <c r="L61">
        <v>225270</v>
      </c>
      <c r="M61">
        <v>2925</v>
      </c>
      <c r="N61">
        <v>257440</v>
      </c>
      <c r="O61">
        <v>6514</v>
      </c>
    </row>
    <row r="62" spans="1:16" hidden="1" x14ac:dyDescent="0.2">
      <c r="A62" t="s">
        <v>136</v>
      </c>
      <c r="B62">
        <v>16</v>
      </c>
      <c r="C62">
        <v>20</v>
      </c>
      <c r="D62" s="55">
        <v>0.25</v>
      </c>
      <c r="E62" s="55">
        <v>245773325</v>
      </c>
      <c r="F62">
        <v>10</v>
      </c>
      <c r="G62">
        <v>375000</v>
      </c>
      <c r="H62">
        <v>3000</v>
      </c>
      <c r="I62">
        <v>25034</v>
      </c>
      <c r="J62">
        <v>4</v>
      </c>
      <c r="K62">
        <v>275078.75</v>
      </c>
      <c r="L62">
        <v>267310</v>
      </c>
      <c r="M62">
        <v>4092.5</v>
      </c>
      <c r="N62">
        <v>351617.75</v>
      </c>
      <c r="O62">
        <v>7578</v>
      </c>
    </row>
    <row r="63" spans="1:16" hidden="1" x14ac:dyDescent="0.2">
      <c r="A63" t="s">
        <v>136</v>
      </c>
      <c r="B63">
        <v>16</v>
      </c>
      <c r="C63">
        <v>20</v>
      </c>
      <c r="D63" s="55">
        <v>0.5</v>
      </c>
      <c r="E63" s="55">
        <v>260099</v>
      </c>
      <c r="F63">
        <v>10</v>
      </c>
      <c r="G63">
        <v>375000</v>
      </c>
      <c r="H63">
        <v>3000</v>
      </c>
      <c r="I63">
        <v>54917</v>
      </c>
      <c r="J63">
        <v>4</v>
      </c>
      <c r="K63">
        <v>280240</v>
      </c>
      <c r="L63">
        <v>274082.5</v>
      </c>
      <c r="M63">
        <v>4572</v>
      </c>
      <c r="N63">
        <v>372730</v>
      </c>
      <c r="O63">
        <v>8047.5</v>
      </c>
    </row>
    <row r="64" spans="1:16" hidden="1" x14ac:dyDescent="0.2">
      <c r="A64" t="s">
        <v>136</v>
      </c>
      <c r="B64">
        <v>16</v>
      </c>
      <c r="C64">
        <v>20</v>
      </c>
      <c r="D64" s="55">
        <v>0.75</v>
      </c>
      <c r="E64" s="55">
        <v>2748133</v>
      </c>
      <c r="F64">
        <v>10</v>
      </c>
      <c r="G64">
        <v>375000</v>
      </c>
      <c r="H64">
        <v>3000</v>
      </c>
      <c r="I64">
        <v>133970.75</v>
      </c>
      <c r="J64">
        <v>4</v>
      </c>
      <c r="K64">
        <v>286480</v>
      </c>
      <c r="L64">
        <v>278707.5</v>
      </c>
      <c r="M64">
        <v>5093.25</v>
      </c>
      <c r="N64">
        <v>393800.5</v>
      </c>
      <c r="O64">
        <v>8539.25</v>
      </c>
    </row>
    <row r="65" spans="1:16" hidden="1" x14ac:dyDescent="0.2">
      <c r="A65" t="s">
        <v>136</v>
      </c>
      <c r="B65">
        <v>16</v>
      </c>
      <c r="C65">
        <v>20</v>
      </c>
      <c r="D65" s="55" t="s">
        <v>146</v>
      </c>
      <c r="E65" s="55">
        <v>32046</v>
      </c>
      <c r="F65">
        <v>10</v>
      </c>
      <c r="G65">
        <v>375000</v>
      </c>
      <c r="H65">
        <v>3000</v>
      </c>
      <c r="I65">
        <v>1847825</v>
      </c>
      <c r="J65">
        <v>4</v>
      </c>
      <c r="K65">
        <v>309500</v>
      </c>
      <c r="L65">
        <v>296970</v>
      </c>
      <c r="M65">
        <v>7101</v>
      </c>
      <c r="N65">
        <v>459345</v>
      </c>
      <c r="O65">
        <v>10032</v>
      </c>
    </row>
    <row r="66" spans="1:16" hidden="1" x14ac:dyDescent="0.2">
      <c r="A66" t="s">
        <v>139</v>
      </c>
      <c r="B66">
        <v>2</v>
      </c>
      <c r="C66">
        <v>20</v>
      </c>
      <c r="D66" s="55" t="s">
        <v>142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0</v>
      </c>
    </row>
    <row r="67" spans="1:16" hidden="1" x14ac:dyDescent="0.2">
      <c r="A67" t="s">
        <v>139</v>
      </c>
      <c r="B67">
        <v>2</v>
      </c>
      <c r="C67">
        <v>20</v>
      </c>
      <c r="D67" s="55" t="s">
        <v>143</v>
      </c>
      <c r="E67" s="55">
        <v>36049524</v>
      </c>
      <c r="F67">
        <v>10</v>
      </c>
      <c r="G67">
        <v>375000</v>
      </c>
      <c r="H67">
        <v>3000</v>
      </c>
      <c r="I67">
        <v>5016.95</v>
      </c>
      <c r="J67">
        <v>4</v>
      </c>
      <c r="K67">
        <v>368366.3</v>
      </c>
      <c r="L67">
        <v>358029.05</v>
      </c>
      <c r="M67">
        <v>6193.95</v>
      </c>
      <c r="N67">
        <v>51366.06</v>
      </c>
      <c r="O67">
        <v>8012.43</v>
      </c>
    </row>
    <row r="68" spans="1:16" hidden="1" x14ac:dyDescent="0.2">
      <c r="A68" t="s">
        <v>139</v>
      </c>
      <c r="B68">
        <v>2</v>
      </c>
      <c r="C68">
        <v>20</v>
      </c>
      <c r="D68" s="55" t="s">
        <v>144</v>
      </c>
      <c r="E68">
        <v>0.43406320041200003</v>
      </c>
      <c r="F68">
        <v>0</v>
      </c>
      <c r="G68">
        <v>0</v>
      </c>
      <c r="H68">
        <v>0</v>
      </c>
      <c r="I68" s="55">
        <v>254016995176</v>
      </c>
      <c r="J68">
        <v>0</v>
      </c>
      <c r="K68" s="55">
        <v>831637553386</v>
      </c>
      <c r="L68" s="55">
        <v>270722216786</v>
      </c>
      <c r="M68" s="55">
        <v>677899256169</v>
      </c>
      <c r="N68" s="55">
        <v>630186546667</v>
      </c>
      <c r="O68" s="55">
        <v>98631214203</v>
      </c>
    </row>
    <row r="69" spans="1:16" hidden="1" x14ac:dyDescent="0.2">
      <c r="A69" t="s">
        <v>139</v>
      </c>
      <c r="B69">
        <v>2</v>
      </c>
      <c r="C69">
        <v>20</v>
      </c>
      <c r="D69" s="55" t="s">
        <v>145</v>
      </c>
      <c r="E69" s="55">
        <v>275353</v>
      </c>
      <c r="F69">
        <v>10</v>
      </c>
      <c r="G69">
        <v>375000</v>
      </c>
      <c r="H69">
        <v>3000</v>
      </c>
      <c r="I69">
        <v>4383</v>
      </c>
      <c r="J69">
        <v>4</v>
      </c>
      <c r="K69">
        <v>366270</v>
      </c>
      <c r="L69">
        <v>349895</v>
      </c>
      <c r="M69">
        <v>4287</v>
      </c>
      <c r="N69">
        <v>38433</v>
      </c>
      <c r="O69">
        <v>5825</v>
      </c>
    </row>
    <row r="70" spans="1:16" hidden="1" x14ac:dyDescent="0.2">
      <c r="A70" t="s">
        <v>139</v>
      </c>
      <c r="B70">
        <v>2</v>
      </c>
      <c r="C70">
        <v>20</v>
      </c>
      <c r="D70" s="55">
        <v>0.25</v>
      </c>
      <c r="E70" s="55">
        <v>3262915</v>
      </c>
      <c r="F70">
        <v>10</v>
      </c>
      <c r="G70">
        <v>375000</v>
      </c>
      <c r="H70">
        <v>3000</v>
      </c>
      <c r="I70">
        <v>4828.75</v>
      </c>
      <c r="J70">
        <v>4</v>
      </c>
      <c r="K70">
        <v>367858.75</v>
      </c>
      <c r="L70">
        <v>356583.75</v>
      </c>
      <c r="M70">
        <v>5709.25</v>
      </c>
      <c r="N70">
        <v>46573</v>
      </c>
      <c r="O70">
        <v>7227</v>
      </c>
    </row>
    <row r="71" spans="1:16" hidden="1" x14ac:dyDescent="0.2">
      <c r="A71" t="s">
        <v>139</v>
      </c>
      <c r="B71">
        <v>2</v>
      </c>
      <c r="C71">
        <v>20</v>
      </c>
      <c r="D71" s="55">
        <v>0.5</v>
      </c>
      <c r="E71" s="55">
        <v>361863</v>
      </c>
      <c r="F71">
        <v>10</v>
      </c>
      <c r="G71">
        <v>375000</v>
      </c>
      <c r="H71">
        <v>3000</v>
      </c>
      <c r="I71">
        <v>4988.5</v>
      </c>
      <c r="J71">
        <v>4</v>
      </c>
      <c r="K71">
        <v>368427.5</v>
      </c>
      <c r="L71">
        <v>358292.5</v>
      </c>
      <c r="M71">
        <v>6270.5</v>
      </c>
      <c r="N71">
        <v>51167.5</v>
      </c>
      <c r="O71">
        <v>7967</v>
      </c>
    </row>
    <row r="72" spans="1:16" hidden="1" x14ac:dyDescent="0.2">
      <c r="A72" t="s">
        <v>139</v>
      </c>
      <c r="B72">
        <v>2</v>
      </c>
      <c r="C72">
        <v>20</v>
      </c>
      <c r="D72" s="55">
        <v>0.75</v>
      </c>
      <c r="E72" s="55">
        <v>39114525</v>
      </c>
      <c r="F72">
        <v>10</v>
      </c>
      <c r="G72">
        <v>375000</v>
      </c>
      <c r="H72">
        <v>3000</v>
      </c>
      <c r="I72">
        <v>5207.25</v>
      </c>
      <c r="J72">
        <v>4</v>
      </c>
      <c r="K72">
        <v>368937.5</v>
      </c>
      <c r="L72">
        <v>360137.5</v>
      </c>
      <c r="M72">
        <v>6617</v>
      </c>
      <c r="N72">
        <v>55852.25</v>
      </c>
      <c r="O72">
        <v>8717.75</v>
      </c>
    </row>
    <row r="73" spans="1:16" hidden="1" x14ac:dyDescent="0.2">
      <c r="A73" t="s">
        <v>139</v>
      </c>
      <c r="B73">
        <v>2</v>
      </c>
      <c r="C73">
        <v>20</v>
      </c>
      <c r="D73" s="55" t="s">
        <v>146</v>
      </c>
      <c r="E73" s="55">
        <v>482433</v>
      </c>
      <c r="F73">
        <v>10</v>
      </c>
      <c r="G73">
        <v>375000</v>
      </c>
      <c r="H73">
        <v>3000</v>
      </c>
      <c r="I73">
        <v>5806</v>
      </c>
      <c r="J73">
        <v>4</v>
      </c>
      <c r="K73">
        <v>370005</v>
      </c>
      <c r="L73">
        <v>362600</v>
      </c>
      <c r="M73">
        <v>7658</v>
      </c>
      <c r="N73">
        <v>69470</v>
      </c>
      <c r="O73">
        <v>10247</v>
      </c>
    </row>
    <row r="74" spans="1:16" hidden="1" x14ac:dyDescent="0.2">
      <c r="A74" t="s">
        <v>139</v>
      </c>
      <c r="B74">
        <v>4</v>
      </c>
      <c r="C74">
        <v>20</v>
      </c>
      <c r="D74" s="55" t="s">
        <v>142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0</v>
      </c>
    </row>
    <row r="75" spans="1:16" hidden="1" x14ac:dyDescent="0.2">
      <c r="A75" t="s">
        <v>139</v>
      </c>
      <c r="B75">
        <v>4</v>
      </c>
      <c r="C75">
        <v>20</v>
      </c>
      <c r="D75" s="55" t="s">
        <v>143</v>
      </c>
      <c r="E75" s="55">
        <v>71633728</v>
      </c>
      <c r="F75">
        <v>10</v>
      </c>
      <c r="G75">
        <v>375000</v>
      </c>
      <c r="H75">
        <v>3000</v>
      </c>
      <c r="I75">
        <v>5755.63</v>
      </c>
      <c r="J75">
        <v>4</v>
      </c>
      <c r="K75">
        <v>361624.35</v>
      </c>
      <c r="L75">
        <v>341275.55</v>
      </c>
      <c r="M75">
        <v>5345.9</v>
      </c>
      <c r="N75">
        <v>102288.05</v>
      </c>
      <c r="O75">
        <v>8012.43</v>
      </c>
    </row>
    <row r="76" spans="1:16" hidden="1" x14ac:dyDescent="0.2">
      <c r="A76" t="s">
        <v>139</v>
      </c>
      <c r="B76">
        <v>4</v>
      </c>
      <c r="C76">
        <v>20</v>
      </c>
      <c r="D76" s="55" t="s">
        <v>144</v>
      </c>
      <c r="E76">
        <v>0.86832496248900004</v>
      </c>
      <c r="F76">
        <v>0</v>
      </c>
      <c r="G76">
        <v>0</v>
      </c>
      <c r="H76">
        <v>0</v>
      </c>
      <c r="I76" s="55">
        <v>229343316159</v>
      </c>
      <c r="J76">
        <v>0</v>
      </c>
      <c r="K76" s="55">
        <v>166942312286</v>
      </c>
      <c r="L76" s="55">
        <v>546516072638</v>
      </c>
      <c r="M76" s="55">
        <v>596408450983</v>
      </c>
      <c r="N76" s="55">
        <v>125796774624</v>
      </c>
      <c r="O76" s="55">
        <v>98631214203</v>
      </c>
    </row>
    <row r="77" spans="1:16" hidden="1" x14ac:dyDescent="0.2">
      <c r="A77" t="s">
        <v>139</v>
      </c>
      <c r="B77">
        <v>4</v>
      </c>
      <c r="C77">
        <v>20</v>
      </c>
      <c r="D77" s="55" t="s">
        <v>145</v>
      </c>
      <c r="E77" s="55">
        <v>552693</v>
      </c>
      <c r="F77">
        <v>10</v>
      </c>
      <c r="G77">
        <v>375000</v>
      </c>
      <c r="H77">
        <v>3000</v>
      </c>
      <c r="I77">
        <v>5285</v>
      </c>
      <c r="J77">
        <v>4</v>
      </c>
      <c r="K77">
        <v>356780</v>
      </c>
      <c r="L77">
        <v>324170</v>
      </c>
      <c r="M77">
        <v>3661</v>
      </c>
      <c r="N77">
        <v>77459</v>
      </c>
      <c r="O77">
        <v>5825</v>
      </c>
    </row>
    <row r="78" spans="1:16" hidden="1" x14ac:dyDescent="0.2">
      <c r="A78" t="s">
        <v>139</v>
      </c>
      <c r="B78">
        <v>4</v>
      </c>
      <c r="C78">
        <v>20</v>
      </c>
      <c r="D78" s="55">
        <v>0.25</v>
      </c>
      <c r="E78" s="55">
        <v>64544825</v>
      </c>
      <c r="F78">
        <v>10</v>
      </c>
      <c r="G78">
        <v>375000</v>
      </c>
      <c r="H78">
        <v>3000</v>
      </c>
      <c r="I78">
        <v>5618.25</v>
      </c>
      <c r="J78">
        <v>4</v>
      </c>
      <c r="K78">
        <v>360525</v>
      </c>
      <c r="L78">
        <v>338546.25</v>
      </c>
      <c r="M78">
        <v>4902.5</v>
      </c>
      <c r="N78">
        <v>92592.75</v>
      </c>
      <c r="O78">
        <v>7227</v>
      </c>
    </row>
    <row r="79" spans="1:16" hidden="1" x14ac:dyDescent="0.2">
      <c r="A79" t="s">
        <v>139</v>
      </c>
      <c r="B79">
        <v>4</v>
      </c>
      <c r="C79">
        <v>20</v>
      </c>
      <c r="D79" s="55">
        <v>0.5</v>
      </c>
      <c r="E79" s="55">
        <v>71624</v>
      </c>
      <c r="F79">
        <v>10</v>
      </c>
      <c r="G79">
        <v>375000</v>
      </c>
      <c r="H79">
        <v>3000</v>
      </c>
      <c r="I79">
        <v>5749</v>
      </c>
      <c r="J79">
        <v>4</v>
      </c>
      <c r="K79">
        <v>361660</v>
      </c>
      <c r="L79">
        <v>342107.5</v>
      </c>
      <c r="M79">
        <v>5356</v>
      </c>
      <c r="N79">
        <v>102434</v>
      </c>
      <c r="O79">
        <v>7967</v>
      </c>
    </row>
    <row r="80" spans="1:16" hidden="1" x14ac:dyDescent="0.2">
      <c r="A80" t="s">
        <v>139</v>
      </c>
      <c r="B80">
        <v>4</v>
      </c>
      <c r="C80">
        <v>20</v>
      </c>
      <c r="D80" s="55">
        <v>0.75</v>
      </c>
      <c r="E80" s="55">
        <v>7776185</v>
      </c>
      <c r="F80">
        <v>10</v>
      </c>
      <c r="G80">
        <v>375000</v>
      </c>
      <c r="H80">
        <v>3000</v>
      </c>
      <c r="I80">
        <v>5879.5</v>
      </c>
      <c r="J80">
        <v>4</v>
      </c>
      <c r="K80">
        <v>362948.75</v>
      </c>
      <c r="L80">
        <v>345280</v>
      </c>
      <c r="M80">
        <v>5714.5</v>
      </c>
      <c r="N80">
        <v>111394</v>
      </c>
      <c r="O80">
        <v>8717.75</v>
      </c>
    </row>
    <row r="81" spans="1:16" hidden="1" x14ac:dyDescent="0.2">
      <c r="A81" t="s">
        <v>139</v>
      </c>
      <c r="B81">
        <v>4</v>
      </c>
      <c r="C81">
        <v>20</v>
      </c>
      <c r="D81" s="55" t="s">
        <v>146</v>
      </c>
      <c r="E81" s="55">
        <v>957793</v>
      </c>
      <c r="F81">
        <v>10</v>
      </c>
      <c r="G81">
        <v>375000</v>
      </c>
      <c r="H81">
        <v>3000</v>
      </c>
      <c r="I81">
        <v>6269</v>
      </c>
      <c r="J81">
        <v>4</v>
      </c>
      <c r="K81">
        <v>364905</v>
      </c>
      <c r="L81">
        <v>350610</v>
      </c>
      <c r="M81">
        <v>6600</v>
      </c>
      <c r="N81">
        <v>137112</v>
      </c>
      <c r="O81">
        <v>10247</v>
      </c>
    </row>
    <row r="82" spans="1:16" hidden="1" x14ac:dyDescent="0.2">
      <c r="A82" t="s">
        <v>139</v>
      </c>
      <c r="B82">
        <v>8</v>
      </c>
      <c r="C82">
        <v>20</v>
      </c>
      <c r="D82" s="55" t="s">
        <v>142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0</v>
      </c>
    </row>
    <row r="83" spans="1:16" hidden="1" x14ac:dyDescent="0.2">
      <c r="A83" t="s">
        <v>139</v>
      </c>
      <c r="B83">
        <v>8</v>
      </c>
      <c r="C83">
        <v>20</v>
      </c>
      <c r="D83" s="55" t="s">
        <v>143</v>
      </c>
      <c r="E83" s="55">
        <v>142400448</v>
      </c>
      <c r="F83">
        <v>10</v>
      </c>
      <c r="G83">
        <v>375000</v>
      </c>
      <c r="H83">
        <v>3000</v>
      </c>
      <c r="I83">
        <v>7091.86</v>
      </c>
      <c r="J83">
        <v>4</v>
      </c>
      <c r="K83">
        <v>348307.5</v>
      </c>
      <c r="L83">
        <v>307099.75</v>
      </c>
      <c r="M83">
        <v>5126.13</v>
      </c>
      <c r="N83">
        <v>200858.12</v>
      </c>
      <c r="O83">
        <v>8012.43</v>
      </c>
    </row>
    <row r="84" spans="1:16" hidden="1" x14ac:dyDescent="0.2">
      <c r="A84" t="s">
        <v>139</v>
      </c>
      <c r="B84">
        <v>8</v>
      </c>
      <c r="C84">
        <v>20</v>
      </c>
      <c r="D84" s="55" t="s">
        <v>144</v>
      </c>
      <c r="E84" s="55">
        <v>18618377222</v>
      </c>
      <c r="F84">
        <v>0</v>
      </c>
      <c r="G84">
        <v>0</v>
      </c>
      <c r="H84">
        <v>0</v>
      </c>
      <c r="I84" s="55">
        <v>277362105879</v>
      </c>
      <c r="J84">
        <v>0</v>
      </c>
      <c r="K84" s="55">
        <v>341522959431</v>
      </c>
      <c r="L84" s="55">
        <v>330897060298</v>
      </c>
      <c r="M84" s="55">
        <v>822663850678</v>
      </c>
      <c r="N84" s="55">
        <v>247403704096</v>
      </c>
      <c r="O84" s="55">
        <v>98631214203</v>
      </c>
    </row>
    <row r="85" spans="1:16" hidden="1" x14ac:dyDescent="0.2">
      <c r="A85" t="s">
        <v>139</v>
      </c>
      <c r="B85">
        <v>8</v>
      </c>
      <c r="C85">
        <v>20</v>
      </c>
      <c r="D85" s="55" t="s">
        <v>145</v>
      </c>
      <c r="E85" s="55">
        <v>1086987</v>
      </c>
      <c r="F85">
        <v>10</v>
      </c>
      <c r="G85">
        <v>375000</v>
      </c>
      <c r="H85">
        <v>3000</v>
      </c>
      <c r="I85">
        <v>6634</v>
      </c>
      <c r="J85">
        <v>4</v>
      </c>
      <c r="K85">
        <v>338955</v>
      </c>
      <c r="L85">
        <v>0</v>
      </c>
      <c r="M85">
        <v>3533</v>
      </c>
      <c r="N85">
        <v>148163</v>
      </c>
      <c r="O85">
        <v>5825</v>
      </c>
    </row>
    <row r="86" spans="1:16" hidden="1" x14ac:dyDescent="0.2">
      <c r="A86" t="s">
        <v>139</v>
      </c>
      <c r="B86">
        <v>8</v>
      </c>
      <c r="C86">
        <v>20</v>
      </c>
      <c r="D86" s="55">
        <v>0.25</v>
      </c>
      <c r="E86" s="55">
        <v>12841165</v>
      </c>
      <c r="F86">
        <v>10</v>
      </c>
      <c r="G86">
        <v>375000</v>
      </c>
      <c r="H86">
        <v>3000</v>
      </c>
      <c r="I86">
        <v>6901</v>
      </c>
      <c r="J86">
        <v>4</v>
      </c>
      <c r="K86">
        <v>346028.75</v>
      </c>
      <c r="L86">
        <v>303726.25</v>
      </c>
      <c r="M86">
        <v>4595</v>
      </c>
      <c r="N86">
        <v>183584.5</v>
      </c>
      <c r="O86">
        <v>7227</v>
      </c>
    </row>
    <row r="87" spans="1:16" hidden="1" x14ac:dyDescent="0.2">
      <c r="A87" t="s">
        <v>139</v>
      </c>
      <c r="B87">
        <v>8</v>
      </c>
      <c r="C87">
        <v>20</v>
      </c>
      <c r="D87" s="55">
        <v>0.5</v>
      </c>
      <c r="E87" s="55">
        <v>14170435</v>
      </c>
      <c r="F87">
        <v>10</v>
      </c>
      <c r="G87">
        <v>375000</v>
      </c>
      <c r="H87">
        <v>3000</v>
      </c>
      <c r="I87">
        <v>7047.5</v>
      </c>
      <c r="J87">
        <v>4</v>
      </c>
      <c r="K87">
        <v>348240</v>
      </c>
      <c r="L87">
        <v>311870</v>
      </c>
      <c r="M87">
        <v>5003</v>
      </c>
      <c r="N87">
        <v>200371</v>
      </c>
      <c r="O87">
        <v>7967</v>
      </c>
    </row>
    <row r="88" spans="1:16" hidden="1" x14ac:dyDescent="0.2">
      <c r="A88" t="s">
        <v>139</v>
      </c>
      <c r="B88">
        <v>8</v>
      </c>
      <c r="C88">
        <v>20</v>
      </c>
      <c r="D88" s="55">
        <v>0.75</v>
      </c>
      <c r="E88" s="55">
        <v>1544085</v>
      </c>
      <c r="F88">
        <v>10</v>
      </c>
      <c r="G88">
        <v>375000</v>
      </c>
      <c r="H88">
        <v>3000</v>
      </c>
      <c r="I88">
        <v>7274.75</v>
      </c>
      <c r="J88">
        <v>4</v>
      </c>
      <c r="K88">
        <v>350991.25</v>
      </c>
      <c r="L88">
        <v>319182.5</v>
      </c>
      <c r="M88">
        <v>5441.5</v>
      </c>
      <c r="N88">
        <v>218400.75</v>
      </c>
      <c r="O88">
        <v>8717.75</v>
      </c>
    </row>
    <row r="89" spans="1:16" hidden="1" x14ac:dyDescent="0.2">
      <c r="A89" t="s">
        <v>139</v>
      </c>
      <c r="B89">
        <v>8</v>
      </c>
      <c r="C89">
        <v>20</v>
      </c>
      <c r="D89" s="55" t="s">
        <v>146</v>
      </c>
      <c r="E89" s="55">
        <v>217062</v>
      </c>
      <c r="F89">
        <v>10</v>
      </c>
      <c r="G89">
        <v>375000</v>
      </c>
      <c r="H89">
        <v>3000</v>
      </c>
      <c r="I89">
        <v>8607</v>
      </c>
      <c r="J89">
        <v>4</v>
      </c>
      <c r="K89">
        <v>355045</v>
      </c>
      <c r="L89">
        <v>330025</v>
      </c>
      <c r="M89">
        <v>7878</v>
      </c>
      <c r="N89">
        <v>271661</v>
      </c>
      <c r="O89">
        <v>10247</v>
      </c>
    </row>
    <row r="90" spans="1:16" hidden="1" x14ac:dyDescent="0.2">
      <c r="A90" t="s">
        <v>139</v>
      </c>
      <c r="B90">
        <v>16</v>
      </c>
      <c r="C90">
        <v>20</v>
      </c>
      <c r="D90" s="55" t="s">
        <v>142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0</v>
      </c>
    </row>
    <row r="91" spans="1:16" hidden="1" x14ac:dyDescent="0.2">
      <c r="A91" t="s">
        <v>139</v>
      </c>
      <c r="B91">
        <v>16</v>
      </c>
      <c r="C91">
        <v>20</v>
      </c>
      <c r="D91" s="55" t="s">
        <v>143</v>
      </c>
      <c r="E91" s="55">
        <v>280164139</v>
      </c>
      <c r="F91">
        <v>10</v>
      </c>
      <c r="G91">
        <v>375000</v>
      </c>
      <c r="H91">
        <v>3000</v>
      </c>
      <c r="I91">
        <v>10266.709999999999</v>
      </c>
      <c r="J91">
        <v>4</v>
      </c>
      <c r="K91">
        <v>322112.7</v>
      </c>
      <c r="L91">
        <v>253189.35</v>
      </c>
      <c r="M91">
        <v>4745.62</v>
      </c>
      <c r="N91">
        <v>392562.18</v>
      </c>
      <c r="O91">
        <v>8012.43</v>
      </c>
    </row>
    <row r="92" spans="1:16" hidden="1" x14ac:dyDescent="0.2">
      <c r="A92" t="s">
        <v>139</v>
      </c>
      <c r="B92">
        <v>16</v>
      </c>
      <c r="C92">
        <v>20</v>
      </c>
      <c r="D92" s="55" t="s">
        <v>144</v>
      </c>
      <c r="E92" s="55">
        <v>335248779101</v>
      </c>
      <c r="F92">
        <v>0</v>
      </c>
      <c r="G92">
        <v>0</v>
      </c>
      <c r="H92">
        <v>0</v>
      </c>
      <c r="I92" s="55">
        <v>425659708896</v>
      </c>
      <c r="J92">
        <v>0</v>
      </c>
      <c r="K92" s="55">
        <v>727224606558</v>
      </c>
      <c r="L92" s="55">
        <v>243176146164</v>
      </c>
      <c r="M92" s="55">
        <v>103048062514</v>
      </c>
      <c r="N92" s="55">
        <v>570433244231</v>
      </c>
      <c r="O92" s="55">
        <v>98631214203</v>
      </c>
    </row>
    <row r="93" spans="1:16" hidden="1" x14ac:dyDescent="0.2">
      <c r="A93" t="s">
        <v>139</v>
      </c>
      <c r="B93">
        <v>16</v>
      </c>
      <c r="C93">
        <v>20</v>
      </c>
      <c r="D93" s="55" t="s">
        <v>145</v>
      </c>
      <c r="E93" s="55">
        <v>215172</v>
      </c>
      <c r="F93">
        <v>10</v>
      </c>
      <c r="G93">
        <v>375000</v>
      </c>
      <c r="H93">
        <v>3000</v>
      </c>
      <c r="I93">
        <v>9404</v>
      </c>
      <c r="J93">
        <v>4</v>
      </c>
      <c r="K93">
        <v>302870</v>
      </c>
      <c r="L93">
        <v>189845</v>
      </c>
      <c r="M93">
        <v>2873</v>
      </c>
      <c r="N93">
        <v>87145</v>
      </c>
      <c r="O93">
        <v>5825</v>
      </c>
    </row>
    <row r="94" spans="1:16" hidden="1" x14ac:dyDescent="0.2">
      <c r="A94" t="s">
        <v>139</v>
      </c>
      <c r="B94">
        <v>16</v>
      </c>
      <c r="C94">
        <v>20</v>
      </c>
      <c r="D94" s="55">
        <v>0.25</v>
      </c>
      <c r="E94" s="55">
        <v>254549175</v>
      </c>
      <c r="F94">
        <v>10</v>
      </c>
      <c r="G94">
        <v>375000</v>
      </c>
      <c r="H94">
        <v>3000</v>
      </c>
      <c r="I94">
        <v>9965.25</v>
      </c>
      <c r="J94">
        <v>4</v>
      </c>
      <c r="K94">
        <v>317090</v>
      </c>
      <c r="L94">
        <v>243133.75</v>
      </c>
      <c r="M94">
        <v>4194.25</v>
      </c>
      <c r="N94">
        <v>359721.75</v>
      </c>
      <c r="O94">
        <v>7227</v>
      </c>
    </row>
    <row r="95" spans="1:16" hidden="1" x14ac:dyDescent="0.2">
      <c r="A95" t="s">
        <v>139</v>
      </c>
      <c r="B95">
        <v>16</v>
      </c>
      <c r="C95">
        <v>20</v>
      </c>
      <c r="D95" s="55">
        <v>0.5</v>
      </c>
      <c r="E95" s="55">
        <v>279412</v>
      </c>
      <c r="F95">
        <v>10</v>
      </c>
      <c r="G95">
        <v>375000</v>
      </c>
      <c r="H95">
        <v>3000</v>
      </c>
      <c r="I95">
        <v>10270</v>
      </c>
      <c r="J95">
        <v>4</v>
      </c>
      <c r="K95">
        <v>322007.5</v>
      </c>
      <c r="L95">
        <v>258505</v>
      </c>
      <c r="M95">
        <v>4678.5</v>
      </c>
      <c r="N95">
        <v>394492.5</v>
      </c>
      <c r="O95">
        <v>7967</v>
      </c>
    </row>
    <row r="96" spans="1:16" hidden="1" x14ac:dyDescent="0.2">
      <c r="A96" t="s">
        <v>139</v>
      </c>
      <c r="B96">
        <v>16</v>
      </c>
      <c r="C96">
        <v>20</v>
      </c>
      <c r="D96" s="55">
        <v>0.75</v>
      </c>
      <c r="E96" s="55">
        <v>3046165</v>
      </c>
      <c r="F96">
        <v>10</v>
      </c>
      <c r="G96">
        <v>375000</v>
      </c>
      <c r="H96">
        <v>3000</v>
      </c>
      <c r="I96">
        <v>10588.25</v>
      </c>
      <c r="J96">
        <v>4</v>
      </c>
      <c r="K96">
        <v>326843.75</v>
      </c>
      <c r="L96">
        <v>271427.5</v>
      </c>
      <c r="M96">
        <v>4980.5</v>
      </c>
      <c r="N96">
        <v>429157.5</v>
      </c>
      <c r="O96">
        <v>8717.75</v>
      </c>
    </row>
    <row r="97" spans="1:16" hidden="1" x14ac:dyDescent="0.2">
      <c r="A97" t="s">
        <v>139</v>
      </c>
      <c r="B97">
        <v>16</v>
      </c>
      <c r="C97">
        <v>20</v>
      </c>
      <c r="D97" s="55" t="s">
        <v>146</v>
      </c>
      <c r="E97" s="55">
        <v>3726493</v>
      </c>
      <c r="F97">
        <v>10</v>
      </c>
      <c r="G97">
        <v>375000</v>
      </c>
      <c r="H97">
        <v>3000</v>
      </c>
      <c r="I97">
        <v>11334</v>
      </c>
      <c r="J97">
        <v>4</v>
      </c>
      <c r="K97">
        <v>349785</v>
      </c>
      <c r="L97">
        <v>288120</v>
      </c>
      <c r="M97">
        <v>12404</v>
      </c>
      <c r="N97">
        <v>527875</v>
      </c>
      <c r="O97">
        <v>10247</v>
      </c>
    </row>
    <row r="98" spans="1:16" hidden="1" x14ac:dyDescent="0.2">
      <c r="A98" t="s">
        <v>138</v>
      </c>
      <c r="B98">
        <v>2</v>
      </c>
      <c r="C98">
        <v>20</v>
      </c>
      <c r="D98" s="55" t="s">
        <v>142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0</v>
      </c>
    </row>
    <row r="99" spans="1:16" hidden="1" x14ac:dyDescent="0.2">
      <c r="A99" t="s">
        <v>138</v>
      </c>
      <c r="B99">
        <v>2</v>
      </c>
      <c r="C99">
        <v>20</v>
      </c>
      <c r="D99" s="55" t="s">
        <v>143</v>
      </c>
      <c r="E99" s="55">
        <v>12521443</v>
      </c>
      <c r="F99">
        <v>10</v>
      </c>
      <c r="G99">
        <v>375000</v>
      </c>
      <c r="H99">
        <v>3000</v>
      </c>
      <c r="I99">
        <v>4606.03</v>
      </c>
      <c r="J99">
        <v>4</v>
      </c>
      <c r="K99">
        <v>372753.8</v>
      </c>
      <c r="L99">
        <v>367784.85</v>
      </c>
      <c r="M99">
        <v>19916.32</v>
      </c>
      <c r="N99">
        <v>17229.82</v>
      </c>
      <c r="O99">
        <v>24443.33</v>
      </c>
    </row>
    <row r="100" spans="1:16" hidden="1" x14ac:dyDescent="0.2">
      <c r="A100" t="s">
        <v>138</v>
      </c>
      <c r="B100">
        <v>2</v>
      </c>
      <c r="C100">
        <v>20</v>
      </c>
      <c r="D100" s="55" t="s">
        <v>144</v>
      </c>
      <c r="E100">
        <v>0.163438241672</v>
      </c>
      <c r="F100">
        <v>0</v>
      </c>
      <c r="G100">
        <v>0</v>
      </c>
      <c r="H100">
        <v>0</v>
      </c>
      <c r="I100" s="55">
        <v>195987087546</v>
      </c>
      <c r="J100">
        <v>0</v>
      </c>
      <c r="K100" s="55">
        <v>579227158384</v>
      </c>
      <c r="L100" s="55">
        <v>158932446341</v>
      </c>
      <c r="M100" s="55">
        <v>259035493407</v>
      </c>
      <c r="N100" s="55">
        <v>237099178149</v>
      </c>
      <c r="O100" s="55">
        <v>304040556856</v>
      </c>
    </row>
    <row r="101" spans="1:16" hidden="1" x14ac:dyDescent="0.2">
      <c r="A101" t="s">
        <v>138</v>
      </c>
      <c r="B101">
        <v>2</v>
      </c>
      <c r="C101">
        <v>20</v>
      </c>
      <c r="D101" s="55" t="s">
        <v>145</v>
      </c>
      <c r="E101">
        <v>0.88287000000000004</v>
      </c>
      <c r="F101">
        <v>10</v>
      </c>
      <c r="G101">
        <v>375000</v>
      </c>
      <c r="H101">
        <v>3000</v>
      </c>
      <c r="I101">
        <v>4252</v>
      </c>
      <c r="J101">
        <v>4</v>
      </c>
      <c r="K101">
        <v>370395</v>
      </c>
      <c r="L101">
        <v>363060</v>
      </c>
      <c r="M101">
        <v>14833</v>
      </c>
      <c r="N101">
        <v>11779</v>
      </c>
      <c r="O101">
        <v>18515</v>
      </c>
    </row>
    <row r="102" spans="1:16" hidden="1" x14ac:dyDescent="0.2">
      <c r="A102" t="s">
        <v>138</v>
      </c>
      <c r="B102">
        <v>2</v>
      </c>
      <c r="C102">
        <v>20</v>
      </c>
      <c r="D102" s="55">
        <v>0.25</v>
      </c>
      <c r="E102" s="55">
        <v>11471475</v>
      </c>
      <c r="F102">
        <v>10</v>
      </c>
      <c r="G102">
        <v>375000</v>
      </c>
      <c r="H102">
        <v>3000</v>
      </c>
      <c r="I102">
        <v>4454</v>
      </c>
      <c r="J102">
        <v>4</v>
      </c>
      <c r="K102">
        <v>372628.75</v>
      </c>
      <c r="L102">
        <v>366843.75</v>
      </c>
      <c r="M102">
        <v>17966.25</v>
      </c>
      <c r="N102">
        <v>15686.5</v>
      </c>
      <c r="O102">
        <v>22218.5</v>
      </c>
    </row>
    <row r="103" spans="1:16" hidden="1" x14ac:dyDescent="0.2">
      <c r="A103" t="s">
        <v>138</v>
      </c>
      <c r="B103">
        <v>2</v>
      </c>
      <c r="C103">
        <v>20</v>
      </c>
      <c r="D103" s="55">
        <v>0.5</v>
      </c>
      <c r="E103" s="55">
        <v>1241835</v>
      </c>
      <c r="F103">
        <v>10</v>
      </c>
      <c r="G103">
        <v>375000</v>
      </c>
      <c r="H103">
        <v>3000</v>
      </c>
      <c r="I103">
        <v>4572</v>
      </c>
      <c r="J103">
        <v>4</v>
      </c>
      <c r="K103">
        <v>372882.5</v>
      </c>
      <c r="L103">
        <v>367855</v>
      </c>
      <c r="M103">
        <v>19589</v>
      </c>
      <c r="N103">
        <v>17135</v>
      </c>
      <c r="O103">
        <v>24104.5</v>
      </c>
    </row>
    <row r="104" spans="1:16" hidden="1" x14ac:dyDescent="0.2">
      <c r="A104" t="s">
        <v>138</v>
      </c>
      <c r="B104">
        <v>2</v>
      </c>
      <c r="C104">
        <v>20</v>
      </c>
      <c r="D104" s="55">
        <v>0.75</v>
      </c>
      <c r="E104" s="55">
        <v>13487</v>
      </c>
      <c r="F104">
        <v>10</v>
      </c>
      <c r="G104">
        <v>375000</v>
      </c>
      <c r="H104">
        <v>3000</v>
      </c>
      <c r="I104">
        <v>4707</v>
      </c>
      <c r="J104">
        <v>4</v>
      </c>
      <c r="K104">
        <v>373080</v>
      </c>
      <c r="L104">
        <v>369026.25</v>
      </c>
      <c r="M104">
        <v>21513.25</v>
      </c>
      <c r="N104">
        <v>18766</v>
      </c>
      <c r="O104">
        <v>26312.25</v>
      </c>
    </row>
    <row r="105" spans="1:16" hidden="1" x14ac:dyDescent="0.2">
      <c r="A105" t="s">
        <v>138</v>
      </c>
      <c r="B105">
        <v>2</v>
      </c>
      <c r="C105">
        <v>20</v>
      </c>
      <c r="D105" s="55" t="s">
        <v>146</v>
      </c>
      <c r="E105" s="55">
        <v>162453</v>
      </c>
      <c r="F105">
        <v>10</v>
      </c>
      <c r="G105">
        <v>375000</v>
      </c>
      <c r="H105">
        <v>3000</v>
      </c>
      <c r="I105">
        <v>5340</v>
      </c>
      <c r="J105">
        <v>4</v>
      </c>
      <c r="K105">
        <v>373550</v>
      </c>
      <c r="L105">
        <v>370695</v>
      </c>
      <c r="M105">
        <v>27416</v>
      </c>
      <c r="N105">
        <v>23118</v>
      </c>
      <c r="O105">
        <v>33245</v>
      </c>
    </row>
    <row r="106" spans="1:16" hidden="1" x14ac:dyDescent="0.2">
      <c r="A106" t="s">
        <v>138</v>
      </c>
      <c r="B106">
        <v>4</v>
      </c>
      <c r="C106">
        <v>20</v>
      </c>
      <c r="D106" s="55" t="s">
        <v>142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0</v>
      </c>
    </row>
    <row r="107" spans="1:16" hidden="1" x14ac:dyDescent="0.2">
      <c r="A107" t="s">
        <v>138</v>
      </c>
      <c r="B107">
        <v>4</v>
      </c>
      <c r="C107">
        <v>20</v>
      </c>
      <c r="D107" s="55" t="s">
        <v>143</v>
      </c>
      <c r="E107" s="55">
        <v>24798464</v>
      </c>
      <c r="F107">
        <v>10</v>
      </c>
      <c r="G107">
        <v>375000</v>
      </c>
      <c r="H107">
        <v>3000</v>
      </c>
      <c r="I107">
        <v>5224.3100000000004</v>
      </c>
      <c r="J107">
        <v>4</v>
      </c>
      <c r="K107">
        <v>370293.9</v>
      </c>
      <c r="L107">
        <v>360689.35</v>
      </c>
      <c r="M107">
        <v>17742.400000000001</v>
      </c>
      <c r="N107">
        <v>34279.870000000003</v>
      </c>
      <c r="O107">
        <v>24443.33</v>
      </c>
    </row>
    <row r="108" spans="1:16" hidden="1" x14ac:dyDescent="0.2">
      <c r="A108" t="s">
        <v>138</v>
      </c>
      <c r="B108">
        <v>4</v>
      </c>
      <c r="C108">
        <v>20</v>
      </c>
      <c r="D108" s="55" t="s">
        <v>144</v>
      </c>
      <c r="E108">
        <v>0.32256476386600003</v>
      </c>
      <c r="F108">
        <v>0</v>
      </c>
      <c r="G108">
        <v>0</v>
      </c>
      <c r="H108">
        <v>0</v>
      </c>
      <c r="I108" s="55">
        <v>220709082026</v>
      </c>
      <c r="J108">
        <v>0</v>
      </c>
      <c r="K108" s="55">
        <v>139424712315</v>
      </c>
      <c r="L108" s="55">
        <v>318458571707</v>
      </c>
      <c r="M108" s="55">
        <v>234724022347</v>
      </c>
      <c r="N108" s="55">
        <v>467202590248</v>
      </c>
      <c r="O108" s="55">
        <v>304040556856</v>
      </c>
    </row>
    <row r="109" spans="1:16" hidden="1" x14ac:dyDescent="0.2">
      <c r="A109" t="s">
        <v>138</v>
      </c>
      <c r="B109">
        <v>4</v>
      </c>
      <c r="C109">
        <v>20</v>
      </c>
      <c r="D109" s="55" t="s">
        <v>145</v>
      </c>
      <c r="E109" s="55">
        <v>175547</v>
      </c>
      <c r="F109">
        <v>10</v>
      </c>
      <c r="G109">
        <v>375000</v>
      </c>
      <c r="H109">
        <v>3000</v>
      </c>
      <c r="I109">
        <v>4819</v>
      </c>
      <c r="J109">
        <v>4</v>
      </c>
      <c r="K109">
        <v>364905</v>
      </c>
      <c r="L109">
        <v>351120</v>
      </c>
      <c r="M109">
        <v>13348</v>
      </c>
      <c r="N109">
        <v>23807</v>
      </c>
      <c r="O109">
        <v>18515</v>
      </c>
    </row>
    <row r="110" spans="1:16" hidden="1" x14ac:dyDescent="0.2">
      <c r="A110" t="s">
        <v>138</v>
      </c>
      <c r="B110">
        <v>4</v>
      </c>
      <c r="C110">
        <v>20</v>
      </c>
      <c r="D110" s="55">
        <v>0.25</v>
      </c>
      <c r="E110" s="55">
        <v>22680975</v>
      </c>
      <c r="F110">
        <v>10</v>
      </c>
      <c r="G110">
        <v>375000</v>
      </c>
      <c r="H110">
        <v>3000</v>
      </c>
      <c r="I110">
        <v>5065.75</v>
      </c>
      <c r="J110">
        <v>4</v>
      </c>
      <c r="K110">
        <v>370273.75</v>
      </c>
      <c r="L110">
        <v>358790</v>
      </c>
      <c r="M110">
        <v>16125.5</v>
      </c>
      <c r="N110">
        <v>31019</v>
      </c>
      <c r="O110">
        <v>22218.5</v>
      </c>
    </row>
    <row r="111" spans="1:16" hidden="1" x14ac:dyDescent="0.2">
      <c r="A111" t="s">
        <v>138</v>
      </c>
      <c r="B111">
        <v>4</v>
      </c>
      <c r="C111">
        <v>20</v>
      </c>
      <c r="D111" s="55">
        <v>0.5</v>
      </c>
      <c r="E111" s="55">
        <v>2468</v>
      </c>
      <c r="F111">
        <v>10</v>
      </c>
      <c r="G111">
        <v>375000</v>
      </c>
      <c r="H111">
        <v>3000</v>
      </c>
      <c r="I111">
        <v>5209</v>
      </c>
      <c r="J111">
        <v>4</v>
      </c>
      <c r="K111">
        <v>370620</v>
      </c>
      <c r="L111">
        <v>361070</v>
      </c>
      <c r="M111">
        <v>17520.5</v>
      </c>
      <c r="N111">
        <v>33880.5</v>
      </c>
      <c r="O111">
        <v>24104.5</v>
      </c>
    </row>
    <row r="112" spans="1:16" hidden="1" x14ac:dyDescent="0.2">
      <c r="A112" t="s">
        <v>138</v>
      </c>
      <c r="B112">
        <v>4</v>
      </c>
      <c r="C112">
        <v>20</v>
      </c>
      <c r="D112" s="55">
        <v>0.75</v>
      </c>
      <c r="E112" s="55">
        <v>267442</v>
      </c>
      <c r="F112">
        <v>10</v>
      </c>
      <c r="G112">
        <v>375000</v>
      </c>
      <c r="H112">
        <v>3000</v>
      </c>
      <c r="I112">
        <v>5350</v>
      </c>
      <c r="J112">
        <v>4</v>
      </c>
      <c r="K112">
        <v>370990</v>
      </c>
      <c r="L112">
        <v>363245</v>
      </c>
      <c r="M112">
        <v>18835.25</v>
      </c>
      <c r="N112">
        <v>37333</v>
      </c>
      <c r="O112">
        <v>26312.25</v>
      </c>
    </row>
    <row r="113" spans="1:16" hidden="1" x14ac:dyDescent="0.2">
      <c r="A113" t="s">
        <v>138</v>
      </c>
      <c r="B113">
        <v>4</v>
      </c>
      <c r="C113">
        <v>20</v>
      </c>
      <c r="D113" s="55" t="s">
        <v>146</v>
      </c>
      <c r="E113" s="55">
        <v>32188</v>
      </c>
      <c r="F113">
        <v>10</v>
      </c>
      <c r="G113">
        <v>375000</v>
      </c>
      <c r="H113">
        <v>3000</v>
      </c>
      <c r="I113">
        <v>5999</v>
      </c>
      <c r="J113">
        <v>4</v>
      </c>
      <c r="K113">
        <v>371965</v>
      </c>
      <c r="L113">
        <v>366825</v>
      </c>
      <c r="M113">
        <v>24651</v>
      </c>
      <c r="N113">
        <v>45419</v>
      </c>
      <c r="O113">
        <v>33245</v>
      </c>
    </row>
    <row r="114" spans="1:16" hidden="1" x14ac:dyDescent="0.2">
      <c r="A114" t="s">
        <v>138</v>
      </c>
      <c r="B114">
        <v>8</v>
      </c>
      <c r="C114">
        <v>20</v>
      </c>
      <c r="D114" s="55" t="s">
        <v>142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0</v>
      </c>
    </row>
    <row r="115" spans="1:16" hidden="1" x14ac:dyDescent="0.2">
      <c r="A115" t="s">
        <v>138</v>
      </c>
      <c r="B115">
        <v>8</v>
      </c>
      <c r="C115">
        <v>20</v>
      </c>
      <c r="D115" s="55" t="s">
        <v>143</v>
      </c>
      <c r="E115" s="55">
        <v>49067033</v>
      </c>
      <c r="F115">
        <v>10</v>
      </c>
      <c r="G115">
        <v>375000</v>
      </c>
      <c r="H115">
        <v>3000</v>
      </c>
      <c r="I115">
        <v>6361.48</v>
      </c>
      <c r="J115">
        <v>4</v>
      </c>
      <c r="K115">
        <v>365696.45</v>
      </c>
      <c r="L115">
        <v>346831.7</v>
      </c>
      <c r="M115">
        <v>16898.89</v>
      </c>
      <c r="N115">
        <v>67690.929999999993</v>
      </c>
      <c r="O115">
        <v>24443.33</v>
      </c>
    </row>
    <row r="116" spans="1:16" hidden="1" x14ac:dyDescent="0.2">
      <c r="A116" t="s">
        <v>138</v>
      </c>
      <c r="B116">
        <v>8</v>
      </c>
      <c r="C116">
        <v>20</v>
      </c>
      <c r="D116" s="55" t="s">
        <v>144</v>
      </c>
      <c r="E116">
        <v>0.64312726364700001</v>
      </c>
      <c r="F116">
        <v>0</v>
      </c>
      <c r="G116">
        <v>0</v>
      </c>
      <c r="H116">
        <v>0</v>
      </c>
      <c r="I116" s="55">
        <v>19624384337</v>
      </c>
      <c r="J116">
        <v>0</v>
      </c>
      <c r="K116" s="55">
        <v>276529715054</v>
      </c>
      <c r="L116" s="55">
        <v>631654358319</v>
      </c>
      <c r="M116" s="55">
        <v>246852173854</v>
      </c>
      <c r="N116" s="55">
        <v>932730047693</v>
      </c>
      <c r="O116" s="55">
        <v>304040556856</v>
      </c>
    </row>
    <row r="117" spans="1:16" hidden="1" x14ac:dyDescent="0.2">
      <c r="A117" t="s">
        <v>138</v>
      </c>
      <c r="B117">
        <v>8</v>
      </c>
      <c r="C117">
        <v>20</v>
      </c>
      <c r="D117" s="55" t="s">
        <v>145</v>
      </c>
      <c r="E117" s="55">
        <v>34948</v>
      </c>
      <c r="F117">
        <v>10</v>
      </c>
      <c r="G117">
        <v>375000</v>
      </c>
      <c r="H117">
        <v>3000</v>
      </c>
      <c r="I117">
        <v>5908</v>
      </c>
      <c r="J117">
        <v>4</v>
      </c>
      <c r="K117">
        <v>354700</v>
      </c>
      <c r="L117">
        <v>327925</v>
      </c>
      <c r="M117">
        <v>11222</v>
      </c>
      <c r="N117">
        <v>47635</v>
      </c>
      <c r="O117">
        <v>18515</v>
      </c>
    </row>
    <row r="118" spans="1:16" hidden="1" x14ac:dyDescent="0.2">
      <c r="A118" t="s">
        <v>138</v>
      </c>
      <c r="B118">
        <v>8</v>
      </c>
      <c r="C118">
        <v>20</v>
      </c>
      <c r="D118" s="55">
        <v>0.25</v>
      </c>
      <c r="E118" s="55">
        <v>4509565</v>
      </c>
      <c r="F118">
        <v>10</v>
      </c>
      <c r="G118">
        <v>375000</v>
      </c>
      <c r="H118">
        <v>3000</v>
      </c>
      <c r="I118">
        <v>6231.75</v>
      </c>
      <c r="J118">
        <v>4</v>
      </c>
      <c r="K118">
        <v>365451.25</v>
      </c>
      <c r="L118">
        <v>342843.75</v>
      </c>
      <c r="M118">
        <v>15222.75</v>
      </c>
      <c r="N118">
        <v>61864.5</v>
      </c>
      <c r="O118">
        <v>22218.5</v>
      </c>
    </row>
    <row r="119" spans="1:16" hidden="1" x14ac:dyDescent="0.2">
      <c r="A119" t="s">
        <v>138</v>
      </c>
      <c r="B119">
        <v>8</v>
      </c>
      <c r="C119">
        <v>20</v>
      </c>
      <c r="D119" s="55">
        <v>0.5</v>
      </c>
      <c r="E119" s="55">
        <v>48844</v>
      </c>
      <c r="F119">
        <v>10</v>
      </c>
      <c r="G119">
        <v>375000</v>
      </c>
      <c r="H119">
        <v>3000</v>
      </c>
      <c r="I119">
        <v>6365</v>
      </c>
      <c r="J119">
        <v>4</v>
      </c>
      <c r="K119">
        <v>366382.5</v>
      </c>
      <c r="L119">
        <v>347227.5</v>
      </c>
      <c r="M119">
        <v>16464.5</v>
      </c>
      <c r="N119">
        <v>66517</v>
      </c>
      <c r="O119">
        <v>24104.5</v>
      </c>
    </row>
    <row r="120" spans="1:16" hidden="1" x14ac:dyDescent="0.2">
      <c r="A120" t="s">
        <v>138</v>
      </c>
      <c r="B120">
        <v>8</v>
      </c>
      <c r="C120">
        <v>20</v>
      </c>
      <c r="D120" s="55">
        <v>0.75</v>
      </c>
      <c r="E120" s="55">
        <v>53042825</v>
      </c>
      <c r="F120">
        <v>10</v>
      </c>
      <c r="G120">
        <v>375000</v>
      </c>
      <c r="H120">
        <v>3000</v>
      </c>
      <c r="I120">
        <v>6478</v>
      </c>
      <c r="J120">
        <v>4</v>
      </c>
      <c r="K120">
        <v>367426.25</v>
      </c>
      <c r="L120">
        <v>351080</v>
      </c>
      <c r="M120">
        <v>18737</v>
      </c>
      <c r="N120">
        <v>74091.5</v>
      </c>
      <c r="O120">
        <v>26312.25</v>
      </c>
    </row>
    <row r="121" spans="1:16" hidden="1" x14ac:dyDescent="0.2">
      <c r="A121" t="s">
        <v>138</v>
      </c>
      <c r="B121">
        <v>8</v>
      </c>
      <c r="C121">
        <v>20</v>
      </c>
      <c r="D121" s="55" t="s">
        <v>146</v>
      </c>
      <c r="E121" s="55">
        <v>637333</v>
      </c>
      <c r="F121">
        <v>10</v>
      </c>
      <c r="G121">
        <v>375000</v>
      </c>
      <c r="H121">
        <v>3000</v>
      </c>
      <c r="I121">
        <v>6907</v>
      </c>
      <c r="J121">
        <v>4</v>
      </c>
      <c r="K121">
        <v>368730</v>
      </c>
      <c r="L121">
        <v>358700</v>
      </c>
      <c r="M121">
        <v>23476</v>
      </c>
      <c r="N121">
        <v>88458</v>
      </c>
      <c r="O121">
        <v>33245</v>
      </c>
    </row>
    <row r="122" spans="1:16" hidden="1" x14ac:dyDescent="0.2">
      <c r="A122" t="s">
        <v>138</v>
      </c>
      <c r="B122">
        <v>16</v>
      </c>
      <c r="C122">
        <v>20</v>
      </c>
      <c r="D122" s="55" t="s">
        <v>142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0</v>
      </c>
    </row>
    <row r="123" spans="1:16" hidden="1" x14ac:dyDescent="0.2">
      <c r="A123" t="s">
        <v>138</v>
      </c>
      <c r="B123">
        <v>16</v>
      </c>
      <c r="C123">
        <v>20</v>
      </c>
      <c r="D123" s="55" t="s">
        <v>143</v>
      </c>
      <c r="E123" s="55">
        <v>97214514</v>
      </c>
      <c r="F123">
        <v>10</v>
      </c>
      <c r="G123">
        <v>375000</v>
      </c>
      <c r="H123">
        <v>3000</v>
      </c>
      <c r="I123">
        <v>8982.99</v>
      </c>
      <c r="J123">
        <v>4</v>
      </c>
      <c r="K123">
        <v>356796.5</v>
      </c>
      <c r="L123">
        <v>319317.65000000002</v>
      </c>
      <c r="M123">
        <v>17342.82</v>
      </c>
      <c r="N123">
        <v>132817.76</v>
      </c>
      <c r="O123">
        <v>24443.33</v>
      </c>
    </row>
    <row r="124" spans="1:16" hidden="1" x14ac:dyDescent="0.2">
      <c r="A124" t="s">
        <v>138</v>
      </c>
      <c r="B124">
        <v>16</v>
      </c>
      <c r="C124">
        <v>20</v>
      </c>
      <c r="D124" s="55" t="s">
        <v>144</v>
      </c>
      <c r="E124" s="55">
        <v>128048045674</v>
      </c>
      <c r="F124">
        <v>0</v>
      </c>
      <c r="G124">
        <v>0</v>
      </c>
      <c r="H124">
        <v>0</v>
      </c>
      <c r="I124" s="55">
        <v>313497877331</v>
      </c>
      <c r="J124">
        <v>0</v>
      </c>
      <c r="K124" s="55">
        <v>597281410504</v>
      </c>
      <c r="L124" s="55">
        <v>131769491007</v>
      </c>
      <c r="M124" s="55">
        <v>295531062607</v>
      </c>
      <c r="N124" s="55">
        <v>179153257731</v>
      </c>
      <c r="O124" s="55">
        <v>304040556856</v>
      </c>
    </row>
    <row r="125" spans="1:16" hidden="1" x14ac:dyDescent="0.2">
      <c r="A125" t="s">
        <v>138</v>
      </c>
      <c r="B125">
        <v>16</v>
      </c>
      <c r="C125">
        <v>20</v>
      </c>
      <c r="D125" s="55" t="s">
        <v>145</v>
      </c>
      <c r="E125" s="55">
        <v>691647</v>
      </c>
      <c r="F125">
        <v>10</v>
      </c>
      <c r="G125">
        <v>375000</v>
      </c>
      <c r="H125">
        <v>3000</v>
      </c>
      <c r="I125">
        <v>8556</v>
      </c>
      <c r="J125">
        <v>4</v>
      </c>
      <c r="K125">
        <v>334120</v>
      </c>
      <c r="L125">
        <v>281660</v>
      </c>
      <c r="M125">
        <v>12237</v>
      </c>
      <c r="N125">
        <v>92716</v>
      </c>
      <c r="O125">
        <v>18515</v>
      </c>
    </row>
    <row r="126" spans="1:16" hidden="1" x14ac:dyDescent="0.2">
      <c r="A126" t="s">
        <v>138</v>
      </c>
      <c r="B126">
        <v>16</v>
      </c>
      <c r="C126">
        <v>20</v>
      </c>
      <c r="D126" s="55">
        <v>0.25</v>
      </c>
      <c r="E126" s="55">
        <v>89149</v>
      </c>
      <c r="F126">
        <v>10</v>
      </c>
      <c r="G126">
        <v>375000</v>
      </c>
      <c r="H126">
        <v>3000</v>
      </c>
      <c r="I126">
        <v>8786.75</v>
      </c>
      <c r="J126">
        <v>4</v>
      </c>
      <c r="K126">
        <v>355973.75</v>
      </c>
      <c r="L126">
        <v>310722.5</v>
      </c>
      <c r="M126">
        <v>15388.25</v>
      </c>
      <c r="N126">
        <v>121504.25</v>
      </c>
      <c r="O126">
        <v>22218.5</v>
      </c>
    </row>
    <row r="127" spans="1:16" hidden="1" x14ac:dyDescent="0.2">
      <c r="A127" t="s">
        <v>138</v>
      </c>
      <c r="B127">
        <v>16</v>
      </c>
      <c r="C127">
        <v>20</v>
      </c>
      <c r="D127" s="55">
        <v>0.5</v>
      </c>
      <c r="E127" s="55">
        <v>96489</v>
      </c>
      <c r="F127">
        <v>10</v>
      </c>
      <c r="G127">
        <v>375000</v>
      </c>
      <c r="H127">
        <v>3000</v>
      </c>
      <c r="I127">
        <v>8938</v>
      </c>
      <c r="J127">
        <v>4</v>
      </c>
      <c r="K127">
        <v>358342.5</v>
      </c>
      <c r="L127">
        <v>320322.5</v>
      </c>
      <c r="M127">
        <v>16449</v>
      </c>
      <c r="N127">
        <v>132995</v>
      </c>
      <c r="O127">
        <v>24104.5</v>
      </c>
    </row>
    <row r="128" spans="1:16" hidden="1" x14ac:dyDescent="0.2">
      <c r="A128" t="s">
        <v>138</v>
      </c>
      <c r="B128">
        <v>16</v>
      </c>
      <c r="C128">
        <v>20</v>
      </c>
      <c r="D128" s="55">
        <v>0.75</v>
      </c>
      <c r="E128" s="55">
        <v>1051953</v>
      </c>
      <c r="F128">
        <v>10</v>
      </c>
      <c r="G128">
        <v>375000</v>
      </c>
      <c r="H128">
        <v>3000</v>
      </c>
      <c r="I128">
        <v>9119</v>
      </c>
      <c r="J128">
        <v>4</v>
      </c>
      <c r="K128">
        <v>360145</v>
      </c>
      <c r="L128">
        <v>328498.75</v>
      </c>
      <c r="M128">
        <v>18970</v>
      </c>
      <c r="N128">
        <v>145137</v>
      </c>
      <c r="O128">
        <v>26312.25</v>
      </c>
    </row>
    <row r="129" spans="1:15" hidden="1" x14ac:dyDescent="0.2">
      <c r="A129" t="s">
        <v>138</v>
      </c>
      <c r="B129">
        <v>16</v>
      </c>
      <c r="C129">
        <v>20</v>
      </c>
      <c r="D129" s="55" t="s">
        <v>146</v>
      </c>
      <c r="E129" s="55">
        <v>12696</v>
      </c>
      <c r="F129">
        <v>10</v>
      </c>
      <c r="G129">
        <v>375000</v>
      </c>
      <c r="H129">
        <v>3000</v>
      </c>
      <c r="I129">
        <v>11164</v>
      </c>
      <c r="J129">
        <v>4</v>
      </c>
      <c r="K129">
        <v>363640</v>
      </c>
      <c r="L129">
        <v>343530</v>
      </c>
      <c r="M129">
        <v>27027</v>
      </c>
      <c r="N129">
        <v>176229</v>
      </c>
      <c r="O129">
        <v>33245</v>
      </c>
    </row>
    <row r="130" spans="1:15" x14ac:dyDescent="0.2">
      <c r="D130" s="55"/>
    </row>
    <row r="131" spans="1:15" x14ac:dyDescent="0.2">
      <c r="D131" s="55"/>
    </row>
    <row r="132" spans="1:15" x14ac:dyDescent="0.2">
      <c r="D132" s="55"/>
    </row>
    <row r="133" spans="1:15" x14ac:dyDescent="0.2">
      <c r="D133" s="55"/>
    </row>
    <row r="134" spans="1:15" x14ac:dyDescent="0.2">
      <c r="D134" s="55"/>
    </row>
    <row r="135" spans="1:15" x14ac:dyDescent="0.2">
      <c r="D135" s="55"/>
    </row>
    <row r="136" spans="1:15" x14ac:dyDescent="0.2">
      <c r="D136" s="55"/>
    </row>
    <row r="137" spans="1:15" x14ac:dyDescent="0.2">
      <c r="D137" s="55"/>
    </row>
    <row r="138" spans="1:15" x14ac:dyDescent="0.2">
      <c r="D138" s="55"/>
    </row>
    <row r="139" spans="1:15" x14ac:dyDescent="0.2">
      <c r="D139" s="55"/>
    </row>
    <row r="140" spans="1:15" x14ac:dyDescent="0.2">
      <c r="D140" s="55"/>
    </row>
    <row r="141" spans="1:15" x14ac:dyDescent="0.2">
      <c r="D141" s="55"/>
    </row>
    <row r="142" spans="1:15" x14ac:dyDescent="0.2">
      <c r="D142" s="55"/>
    </row>
    <row r="143" spans="1:15" x14ac:dyDescent="0.2">
      <c r="D143" s="55"/>
    </row>
    <row r="144" spans="1:15" x14ac:dyDescent="0.2">
      <c r="D144" s="55"/>
    </row>
    <row r="145" spans="4:4" x14ac:dyDescent="0.2">
      <c r="D145" s="55"/>
    </row>
    <row r="146" spans="4:4" x14ac:dyDescent="0.2">
      <c r="D146" s="55"/>
    </row>
    <row r="147" spans="4:4" x14ac:dyDescent="0.2">
      <c r="D147" s="55"/>
    </row>
    <row r="148" spans="4:4" x14ac:dyDescent="0.2">
      <c r="D148" s="55"/>
    </row>
    <row r="149" spans="4:4" x14ac:dyDescent="0.2">
      <c r="D149" s="55"/>
    </row>
    <row r="150" spans="4:4" x14ac:dyDescent="0.2">
      <c r="D150" s="55"/>
    </row>
    <row r="151" spans="4:4" x14ac:dyDescent="0.2">
      <c r="D151" s="55"/>
    </row>
    <row r="152" spans="4:4" x14ac:dyDescent="0.2">
      <c r="D152" s="55"/>
    </row>
    <row r="153" spans="4:4" x14ac:dyDescent="0.2">
      <c r="D153" s="55"/>
    </row>
    <row r="154" spans="4:4" x14ac:dyDescent="0.2">
      <c r="D154" s="55"/>
    </row>
    <row r="155" spans="4:4" x14ac:dyDescent="0.2">
      <c r="D155" s="55"/>
    </row>
    <row r="156" spans="4:4" x14ac:dyDescent="0.2">
      <c r="D156" s="55"/>
    </row>
    <row r="157" spans="4:4" x14ac:dyDescent="0.2">
      <c r="D157" s="55"/>
    </row>
    <row r="158" spans="4:4" x14ac:dyDescent="0.2">
      <c r="D158" s="55"/>
    </row>
    <row r="159" spans="4:4" x14ac:dyDescent="0.2">
      <c r="D159" s="55"/>
    </row>
    <row r="160" spans="4:4" x14ac:dyDescent="0.2">
      <c r="D160" s="55"/>
    </row>
    <row r="161" spans="4:4" x14ac:dyDescent="0.2">
      <c r="D161" s="55"/>
    </row>
    <row r="162" spans="4:4" x14ac:dyDescent="0.2">
      <c r="D162" s="55"/>
    </row>
    <row r="163" spans="4:4" x14ac:dyDescent="0.2">
      <c r="D163" s="55"/>
    </row>
    <row r="164" spans="4:4" x14ac:dyDescent="0.2">
      <c r="D164" s="55"/>
    </row>
    <row r="165" spans="4:4" x14ac:dyDescent="0.2">
      <c r="D165" s="55"/>
    </row>
    <row r="166" spans="4:4" x14ac:dyDescent="0.2">
      <c r="D166" s="55"/>
    </row>
    <row r="167" spans="4:4" x14ac:dyDescent="0.2">
      <c r="D167" s="55"/>
    </row>
    <row r="168" spans="4:4" x14ac:dyDescent="0.2">
      <c r="D168" s="55"/>
    </row>
    <row r="169" spans="4:4" x14ac:dyDescent="0.2">
      <c r="D169" s="55"/>
    </row>
    <row r="170" spans="4:4" x14ac:dyDescent="0.2">
      <c r="D170" s="55"/>
    </row>
    <row r="171" spans="4:4" x14ac:dyDescent="0.2">
      <c r="D171" s="55"/>
    </row>
    <row r="172" spans="4:4" x14ac:dyDescent="0.2">
      <c r="D172" s="55"/>
    </row>
    <row r="173" spans="4:4" x14ac:dyDescent="0.2">
      <c r="D173" s="55"/>
    </row>
    <row r="174" spans="4:4" x14ac:dyDescent="0.2">
      <c r="D174" s="55"/>
    </row>
    <row r="175" spans="4:4" x14ac:dyDescent="0.2">
      <c r="D175" s="55"/>
    </row>
    <row r="176" spans="4:4" x14ac:dyDescent="0.2">
      <c r="D176" s="55"/>
    </row>
    <row r="177" spans="4:4" x14ac:dyDescent="0.2">
      <c r="D177" s="55"/>
    </row>
    <row r="178" spans="4:4" x14ac:dyDescent="0.2">
      <c r="D178" s="55"/>
    </row>
    <row r="179" spans="4:4" x14ac:dyDescent="0.2">
      <c r="D179" s="55"/>
    </row>
    <row r="180" spans="4:4" x14ac:dyDescent="0.2">
      <c r="D180" s="55"/>
    </row>
    <row r="181" spans="4:4" x14ac:dyDescent="0.2">
      <c r="D181" s="55"/>
    </row>
    <row r="182" spans="4:4" x14ac:dyDescent="0.2">
      <c r="D182" s="55"/>
    </row>
    <row r="183" spans="4:4" x14ac:dyDescent="0.2">
      <c r="D183" s="55"/>
    </row>
    <row r="184" spans="4:4" x14ac:dyDescent="0.2">
      <c r="D184" s="55"/>
    </row>
    <row r="185" spans="4:4" x14ac:dyDescent="0.2">
      <c r="D185" s="55"/>
    </row>
    <row r="186" spans="4:4" x14ac:dyDescent="0.2">
      <c r="D186" s="55"/>
    </row>
    <row r="187" spans="4:4" x14ac:dyDescent="0.2">
      <c r="D187" s="55"/>
    </row>
    <row r="188" spans="4:4" x14ac:dyDescent="0.2">
      <c r="D188" s="55"/>
    </row>
    <row r="189" spans="4:4" x14ac:dyDescent="0.2">
      <c r="D189" s="55"/>
    </row>
    <row r="190" spans="4:4" x14ac:dyDescent="0.2">
      <c r="D190" s="55"/>
    </row>
    <row r="191" spans="4:4" x14ac:dyDescent="0.2">
      <c r="D191" s="55"/>
    </row>
    <row r="192" spans="4:4" x14ac:dyDescent="0.2">
      <c r="D192" s="55"/>
    </row>
    <row r="193" spans="4:4" x14ac:dyDescent="0.2">
      <c r="D193" s="55"/>
    </row>
    <row r="194" spans="4:4" x14ac:dyDescent="0.2">
      <c r="D194" s="55"/>
    </row>
    <row r="195" spans="4:4" x14ac:dyDescent="0.2">
      <c r="D195" s="55"/>
    </row>
    <row r="196" spans="4:4" x14ac:dyDescent="0.2">
      <c r="D196" s="55"/>
    </row>
    <row r="197" spans="4:4" x14ac:dyDescent="0.2">
      <c r="D197" s="55"/>
    </row>
    <row r="198" spans="4:4" x14ac:dyDescent="0.2">
      <c r="D198" s="55"/>
    </row>
    <row r="199" spans="4:4" x14ac:dyDescent="0.2">
      <c r="D199" s="55"/>
    </row>
    <row r="200" spans="4:4" x14ac:dyDescent="0.2">
      <c r="D200" s="55"/>
    </row>
    <row r="201" spans="4:4" x14ac:dyDescent="0.2">
      <c r="D201" s="55"/>
    </row>
    <row r="202" spans="4:4" x14ac:dyDescent="0.2">
      <c r="D202" s="55"/>
    </row>
    <row r="203" spans="4:4" x14ac:dyDescent="0.2">
      <c r="D203" s="55"/>
    </row>
    <row r="204" spans="4:4" x14ac:dyDescent="0.2">
      <c r="D204" s="55"/>
    </row>
    <row r="205" spans="4:4" x14ac:dyDescent="0.2">
      <c r="D205" s="55"/>
    </row>
    <row r="206" spans="4:4" x14ac:dyDescent="0.2">
      <c r="D206" s="55"/>
    </row>
    <row r="207" spans="4:4" x14ac:dyDescent="0.2">
      <c r="D207" s="55"/>
    </row>
    <row r="208" spans="4:4" x14ac:dyDescent="0.2">
      <c r="D208" s="55"/>
    </row>
    <row r="209" spans="4:4" x14ac:dyDescent="0.2">
      <c r="D209" s="55"/>
    </row>
    <row r="210" spans="4:4" x14ac:dyDescent="0.2">
      <c r="D210" s="55"/>
    </row>
    <row r="211" spans="4:4" x14ac:dyDescent="0.2">
      <c r="D211" s="55"/>
    </row>
    <row r="212" spans="4:4" x14ac:dyDescent="0.2">
      <c r="D212" s="55"/>
    </row>
    <row r="213" spans="4:4" x14ac:dyDescent="0.2">
      <c r="D213" s="55"/>
    </row>
    <row r="214" spans="4:4" x14ac:dyDescent="0.2">
      <c r="D214" s="55"/>
    </row>
    <row r="215" spans="4:4" x14ac:dyDescent="0.2">
      <c r="D215" s="55"/>
    </row>
    <row r="216" spans="4:4" x14ac:dyDescent="0.2">
      <c r="D216" s="55"/>
    </row>
    <row r="217" spans="4:4" x14ac:dyDescent="0.2">
      <c r="D217" s="55"/>
    </row>
    <row r="218" spans="4:4" x14ac:dyDescent="0.2">
      <c r="D218" s="55"/>
    </row>
    <row r="219" spans="4:4" x14ac:dyDescent="0.2">
      <c r="D219" s="55"/>
    </row>
    <row r="220" spans="4:4" x14ac:dyDescent="0.2">
      <c r="D220" s="55"/>
    </row>
    <row r="221" spans="4:4" x14ac:dyDescent="0.2">
      <c r="D221" s="55"/>
    </row>
    <row r="222" spans="4:4" x14ac:dyDescent="0.2">
      <c r="D222" s="55"/>
    </row>
    <row r="223" spans="4:4" x14ac:dyDescent="0.2">
      <c r="D223" s="55"/>
    </row>
    <row r="224" spans="4:4" x14ac:dyDescent="0.2">
      <c r="D224" s="55"/>
    </row>
    <row r="225" spans="4:4" x14ac:dyDescent="0.2">
      <c r="D225" s="55"/>
    </row>
    <row r="226" spans="4:4" x14ac:dyDescent="0.2">
      <c r="D226" s="55"/>
    </row>
    <row r="227" spans="4:4" x14ac:dyDescent="0.2">
      <c r="D227" s="55"/>
    </row>
    <row r="228" spans="4:4" x14ac:dyDescent="0.2">
      <c r="D228" s="55"/>
    </row>
    <row r="229" spans="4:4" x14ac:dyDescent="0.2">
      <c r="D229" s="55"/>
    </row>
    <row r="230" spans="4:4" x14ac:dyDescent="0.2">
      <c r="D230" s="55"/>
    </row>
    <row r="231" spans="4:4" x14ac:dyDescent="0.2">
      <c r="D231" s="55"/>
    </row>
    <row r="232" spans="4:4" x14ac:dyDescent="0.2">
      <c r="D232" s="55"/>
    </row>
    <row r="233" spans="4:4" x14ac:dyDescent="0.2">
      <c r="D233" s="55"/>
    </row>
    <row r="234" spans="4:4" x14ac:dyDescent="0.2">
      <c r="D234" s="55"/>
    </row>
    <row r="235" spans="4:4" x14ac:dyDescent="0.2">
      <c r="D235" s="55"/>
    </row>
    <row r="236" spans="4:4" x14ac:dyDescent="0.2">
      <c r="D236" s="55"/>
    </row>
    <row r="237" spans="4:4" x14ac:dyDescent="0.2">
      <c r="D237" s="55"/>
    </row>
    <row r="238" spans="4:4" x14ac:dyDescent="0.2">
      <c r="D238" s="55"/>
    </row>
    <row r="239" spans="4:4" x14ac:dyDescent="0.2">
      <c r="D239" s="55"/>
    </row>
    <row r="240" spans="4:4" x14ac:dyDescent="0.2">
      <c r="D240" s="55"/>
    </row>
    <row r="241" spans="4:4" x14ac:dyDescent="0.2">
      <c r="D241" s="55"/>
    </row>
    <row r="242" spans="4:4" x14ac:dyDescent="0.2">
      <c r="D242" s="55"/>
    </row>
    <row r="243" spans="4:4" x14ac:dyDescent="0.2">
      <c r="D243" s="55"/>
    </row>
    <row r="244" spans="4:4" x14ac:dyDescent="0.2">
      <c r="D244" s="55"/>
    </row>
    <row r="245" spans="4:4" x14ac:dyDescent="0.2">
      <c r="D245" s="55"/>
    </row>
    <row r="246" spans="4:4" x14ac:dyDescent="0.2">
      <c r="D246" s="55"/>
    </row>
    <row r="247" spans="4:4" x14ac:dyDescent="0.2">
      <c r="D247" s="55"/>
    </row>
    <row r="248" spans="4:4" x14ac:dyDescent="0.2">
      <c r="D248" s="55"/>
    </row>
    <row r="249" spans="4:4" x14ac:dyDescent="0.2">
      <c r="D249" s="55"/>
    </row>
    <row r="250" spans="4:4" x14ac:dyDescent="0.2">
      <c r="D250" s="55"/>
    </row>
    <row r="251" spans="4:4" x14ac:dyDescent="0.2">
      <c r="D251" s="55"/>
    </row>
    <row r="252" spans="4:4" x14ac:dyDescent="0.2">
      <c r="D252" s="55"/>
    </row>
    <row r="253" spans="4:4" x14ac:dyDescent="0.2">
      <c r="D253" s="55"/>
    </row>
    <row r="254" spans="4:4" x14ac:dyDescent="0.2">
      <c r="D254" s="55"/>
    </row>
    <row r="255" spans="4:4" x14ac:dyDescent="0.2">
      <c r="D255" s="55"/>
    </row>
    <row r="256" spans="4:4" x14ac:dyDescent="0.2">
      <c r="D256" s="55"/>
    </row>
    <row r="257" spans="4:4" x14ac:dyDescent="0.2">
      <c r="D257" s="55"/>
    </row>
    <row r="258" spans="4:4" x14ac:dyDescent="0.2">
      <c r="D258" s="55"/>
    </row>
    <row r="259" spans="4:4" x14ac:dyDescent="0.2">
      <c r="D259" s="55"/>
    </row>
    <row r="260" spans="4:4" x14ac:dyDescent="0.2">
      <c r="D260" s="55"/>
    </row>
    <row r="261" spans="4:4" x14ac:dyDescent="0.2">
      <c r="D261" s="55"/>
    </row>
    <row r="262" spans="4:4" x14ac:dyDescent="0.2">
      <c r="D262" s="55"/>
    </row>
    <row r="263" spans="4:4" x14ac:dyDescent="0.2">
      <c r="D263" s="55"/>
    </row>
    <row r="264" spans="4:4" x14ac:dyDescent="0.2">
      <c r="D264" s="55"/>
    </row>
    <row r="265" spans="4:4" x14ac:dyDescent="0.2">
      <c r="D265" s="55"/>
    </row>
    <row r="266" spans="4:4" x14ac:dyDescent="0.2">
      <c r="D266" s="55"/>
    </row>
    <row r="267" spans="4:4" x14ac:dyDescent="0.2">
      <c r="D267" s="55"/>
    </row>
    <row r="268" spans="4:4" x14ac:dyDescent="0.2">
      <c r="D268" s="55"/>
    </row>
    <row r="269" spans="4:4" x14ac:dyDescent="0.2">
      <c r="D269" s="55"/>
    </row>
    <row r="270" spans="4:4" x14ac:dyDescent="0.2">
      <c r="D270" s="55"/>
    </row>
    <row r="271" spans="4:4" x14ac:dyDescent="0.2">
      <c r="D271" s="55"/>
    </row>
    <row r="272" spans="4:4" x14ac:dyDescent="0.2">
      <c r="D272" s="55"/>
    </row>
    <row r="273" spans="4:4" x14ac:dyDescent="0.2">
      <c r="D273" s="55"/>
    </row>
    <row r="274" spans="4:4" x14ac:dyDescent="0.2">
      <c r="D274" s="55"/>
    </row>
    <row r="275" spans="4:4" x14ac:dyDescent="0.2">
      <c r="D275" s="55"/>
    </row>
    <row r="276" spans="4:4" x14ac:dyDescent="0.2">
      <c r="D276" s="55"/>
    </row>
    <row r="277" spans="4:4" x14ac:dyDescent="0.2">
      <c r="D277" s="55"/>
    </row>
    <row r="278" spans="4:4" x14ac:dyDescent="0.2">
      <c r="D278" s="55"/>
    </row>
    <row r="279" spans="4:4" x14ac:dyDescent="0.2">
      <c r="D279" s="55"/>
    </row>
    <row r="280" spans="4:4" x14ac:dyDescent="0.2">
      <c r="D280" s="55"/>
    </row>
    <row r="281" spans="4:4" x14ac:dyDescent="0.2">
      <c r="D281" s="55"/>
    </row>
    <row r="282" spans="4:4" x14ac:dyDescent="0.2">
      <c r="D282" s="55"/>
    </row>
    <row r="283" spans="4:4" x14ac:dyDescent="0.2">
      <c r="D283" s="55"/>
    </row>
    <row r="284" spans="4:4" x14ac:dyDescent="0.2">
      <c r="D284" s="55"/>
    </row>
    <row r="285" spans="4:4" x14ac:dyDescent="0.2">
      <c r="D285" s="55"/>
    </row>
    <row r="286" spans="4:4" x14ac:dyDescent="0.2">
      <c r="D286" s="55"/>
    </row>
    <row r="287" spans="4:4" x14ac:dyDescent="0.2">
      <c r="D287" s="55"/>
    </row>
    <row r="288" spans="4:4" x14ac:dyDescent="0.2">
      <c r="D288" s="55"/>
    </row>
    <row r="289" spans="4:4" x14ac:dyDescent="0.2">
      <c r="D289" s="55"/>
    </row>
    <row r="290" spans="4:4" x14ac:dyDescent="0.2">
      <c r="D290" s="55"/>
    </row>
    <row r="291" spans="4:4" x14ac:dyDescent="0.2">
      <c r="D291" s="55"/>
    </row>
    <row r="292" spans="4:4" x14ac:dyDescent="0.2">
      <c r="D292" s="55"/>
    </row>
    <row r="293" spans="4:4" x14ac:dyDescent="0.2">
      <c r="D293" s="55"/>
    </row>
    <row r="294" spans="4:4" x14ac:dyDescent="0.2">
      <c r="D294" s="55"/>
    </row>
    <row r="295" spans="4:4" x14ac:dyDescent="0.2">
      <c r="D295" s="55"/>
    </row>
    <row r="296" spans="4:4" x14ac:dyDescent="0.2">
      <c r="D296" s="55"/>
    </row>
    <row r="297" spans="4:4" x14ac:dyDescent="0.2">
      <c r="D297" s="55"/>
    </row>
    <row r="298" spans="4:4" x14ac:dyDescent="0.2">
      <c r="D298" s="55"/>
    </row>
    <row r="299" spans="4:4" x14ac:dyDescent="0.2">
      <c r="D299" s="55"/>
    </row>
    <row r="300" spans="4:4" x14ac:dyDescent="0.2">
      <c r="D300" s="55"/>
    </row>
    <row r="301" spans="4:4" x14ac:dyDescent="0.2">
      <c r="D301" s="55"/>
    </row>
    <row r="302" spans="4:4" x14ac:dyDescent="0.2">
      <c r="D302" s="55"/>
    </row>
    <row r="303" spans="4:4" x14ac:dyDescent="0.2">
      <c r="D303" s="55"/>
    </row>
    <row r="304" spans="4:4" x14ac:dyDescent="0.2">
      <c r="D304" s="55"/>
    </row>
    <row r="305" spans="4:4" x14ac:dyDescent="0.2">
      <c r="D305" s="55"/>
    </row>
    <row r="306" spans="4:4" x14ac:dyDescent="0.2">
      <c r="D306" s="55"/>
    </row>
    <row r="307" spans="4:4" x14ac:dyDescent="0.2">
      <c r="D307" s="55"/>
    </row>
    <row r="308" spans="4:4" x14ac:dyDescent="0.2">
      <c r="D308" s="55"/>
    </row>
    <row r="309" spans="4:4" x14ac:dyDescent="0.2">
      <c r="D309" s="55"/>
    </row>
    <row r="310" spans="4:4" x14ac:dyDescent="0.2">
      <c r="D310" s="55"/>
    </row>
    <row r="311" spans="4:4" x14ac:dyDescent="0.2">
      <c r="D311" s="55"/>
    </row>
    <row r="312" spans="4:4" x14ac:dyDescent="0.2">
      <c r="D312" s="55"/>
    </row>
    <row r="313" spans="4:4" x14ac:dyDescent="0.2">
      <c r="D313" s="55"/>
    </row>
    <row r="314" spans="4:4" x14ac:dyDescent="0.2">
      <c r="D314" s="55"/>
    </row>
    <row r="315" spans="4:4" x14ac:dyDescent="0.2">
      <c r="D315" s="55"/>
    </row>
    <row r="316" spans="4:4" x14ac:dyDescent="0.2">
      <c r="D316" s="55"/>
    </row>
    <row r="317" spans="4:4" x14ac:dyDescent="0.2">
      <c r="D317" s="55"/>
    </row>
    <row r="318" spans="4:4" x14ac:dyDescent="0.2">
      <c r="D318" s="55"/>
    </row>
    <row r="319" spans="4:4" x14ac:dyDescent="0.2">
      <c r="D319" s="55"/>
    </row>
    <row r="320" spans="4:4" x14ac:dyDescent="0.2">
      <c r="D320" s="55"/>
    </row>
    <row r="321" spans="4:4" x14ac:dyDescent="0.2">
      <c r="D321" s="55"/>
    </row>
    <row r="322" spans="4:4" x14ac:dyDescent="0.2">
      <c r="D322" s="55"/>
    </row>
    <row r="323" spans="4:4" x14ac:dyDescent="0.2">
      <c r="D323" s="55"/>
    </row>
    <row r="324" spans="4:4" x14ac:dyDescent="0.2">
      <c r="D324" s="55"/>
    </row>
    <row r="325" spans="4:4" x14ac:dyDescent="0.2">
      <c r="D325" s="55"/>
    </row>
    <row r="326" spans="4:4" x14ac:dyDescent="0.2">
      <c r="D326" s="55"/>
    </row>
    <row r="327" spans="4:4" x14ac:dyDescent="0.2">
      <c r="D327" s="55"/>
    </row>
    <row r="328" spans="4:4" x14ac:dyDescent="0.2">
      <c r="D328" s="55"/>
    </row>
    <row r="329" spans="4:4" x14ac:dyDescent="0.2">
      <c r="D329" s="55"/>
    </row>
    <row r="330" spans="4:4" x14ac:dyDescent="0.2">
      <c r="D330" s="55"/>
    </row>
    <row r="331" spans="4:4" x14ac:dyDescent="0.2">
      <c r="D331" s="55"/>
    </row>
    <row r="332" spans="4:4" x14ac:dyDescent="0.2">
      <c r="D332" s="55"/>
    </row>
    <row r="333" spans="4:4" x14ac:dyDescent="0.2">
      <c r="D333" s="55"/>
    </row>
    <row r="334" spans="4:4" x14ac:dyDescent="0.2">
      <c r="D334" s="55"/>
    </row>
    <row r="335" spans="4:4" x14ac:dyDescent="0.2">
      <c r="D335" s="55"/>
    </row>
    <row r="336" spans="4:4" x14ac:dyDescent="0.2">
      <c r="D336" s="55"/>
    </row>
    <row r="337" spans="4:4" x14ac:dyDescent="0.2">
      <c r="D337" s="55"/>
    </row>
    <row r="338" spans="4:4" x14ac:dyDescent="0.2">
      <c r="D338" s="55"/>
    </row>
    <row r="339" spans="4:4" x14ac:dyDescent="0.2">
      <c r="D339" s="55"/>
    </row>
    <row r="340" spans="4:4" x14ac:dyDescent="0.2">
      <c r="D340" s="55"/>
    </row>
    <row r="341" spans="4:4" x14ac:dyDescent="0.2">
      <c r="D341" s="55"/>
    </row>
    <row r="342" spans="4:4" x14ac:dyDescent="0.2">
      <c r="D342" s="55"/>
    </row>
    <row r="343" spans="4:4" x14ac:dyDescent="0.2">
      <c r="D343" s="55"/>
    </row>
    <row r="344" spans="4:4" x14ac:dyDescent="0.2">
      <c r="D344" s="55"/>
    </row>
    <row r="345" spans="4:4" x14ac:dyDescent="0.2">
      <c r="D345" s="55"/>
    </row>
    <row r="346" spans="4:4" x14ac:dyDescent="0.2">
      <c r="D346" s="55"/>
    </row>
    <row r="347" spans="4:4" x14ac:dyDescent="0.2">
      <c r="D347" s="55"/>
    </row>
    <row r="348" spans="4:4" x14ac:dyDescent="0.2">
      <c r="D348" s="55"/>
    </row>
    <row r="349" spans="4:4" x14ac:dyDescent="0.2">
      <c r="D349" s="55"/>
    </row>
    <row r="350" spans="4:4" x14ac:dyDescent="0.2">
      <c r="D350" s="55"/>
    </row>
    <row r="351" spans="4:4" x14ac:dyDescent="0.2">
      <c r="D351" s="55"/>
    </row>
    <row r="352" spans="4:4" x14ac:dyDescent="0.2">
      <c r="D352" s="55"/>
    </row>
    <row r="353" spans="4:4" x14ac:dyDescent="0.2">
      <c r="D353" s="55"/>
    </row>
    <row r="354" spans="4:4" x14ac:dyDescent="0.2">
      <c r="D354" s="55"/>
    </row>
    <row r="355" spans="4:4" x14ac:dyDescent="0.2">
      <c r="D355" s="55"/>
    </row>
    <row r="356" spans="4:4" x14ac:dyDescent="0.2">
      <c r="D356" s="55"/>
    </row>
    <row r="357" spans="4:4" x14ac:dyDescent="0.2">
      <c r="D357" s="55"/>
    </row>
    <row r="358" spans="4:4" x14ac:dyDescent="0.2">
      <c r="D358" s="55"/>
    </row>
    <row r="359" spans="4:4" x14ac:dyDescent="0.2">
      <c r="D359" s="55"/>
    </row>
    <row r="360" spans="4:4" x14ac:dyDescent="0.2">
      <c r="D360" s="55"/>
    </row>
    <row r="361" spans="4:4" x14ac:dyDescent="0.2">
      <c r="D361" s="55"/>
    </row>
    <row r="362" spans="4:4" x14ac:dyDescent="0.2">
      <c r="D362" s="55"/>
    </row>
    <row r="363" spans="4:4" x14ac:dyDescent="0.2">
      <c r="D363" s="55"/>
    </row>
    <row r="364" spans="4:4" x14ac:dyDescent="0.2">
      <c r="D364" s="55"/>
    </row>
    <row r="365" spans="4:4" x14ac:dyDescent="0.2">
      <c r="D365" s="55"/>
    </row>
    <row r="366" spans="4:4" x14ac:dyDescent="0.2">
      <c r="D366" s="55"/>
    </row>
    <row r="367" spans="4:4" x14ac:dyDescent="0.2">
      <c r="D367" s="55"/>
    </row>
    <row r="368" spans="4:4" x14ac:dyDescent="0.2">
      <c r="D368" s="55"/>
    </row>
    <row r="369" spans="4:4" x14ac:dyDescent="0.2">
      <c r="D369" s="55"/>
    </row>
    <row r="370" spans="4:4" x14ac:dyDescent="0.2">
      <c r="D370" s="55"/>
    </row>
    <row r="371" spans="4:4" x14ac:dyDescent="0.2">
      <c r="D371" s="55"/>
    </row>
    <row r="372" spans="4:4" x14ac:dyDescent="0.2">
      <c r="D372" s="55"/>
    </row>
    <row r="373" spans="4:4" x14ac:dyDescent="0.2">
      <c r="D373" s="55"/>
    </row>
    <row r="374" spans="4:4" x14ac:dyDescent="0.2">
      <c r="D374" s="55"/>
    </row>
    <row r="375" spans="4:4" x14ac:dyDescent="0.2">
      <c r="D375" s="55"/>
    </row>
    <row r="376" spans="4:4" x14ac:dyDescent="0.2">
      <c r="D376" s="55"/>
    </row>
    <row r="377" spans="4:4" x14ac:dyDescent="0.2">
      <c r="D377" s="55"/>
    </row>
    <row r="378" spans="4:4" x14ac:dyDescent="0.2">
      <c r="D378" s="55"/>
    </row>
    <row r="379" spans="4:4" x14ac:dyDescent="0.2">
      <c r="D379" s="55"/>
    </row>
    <row r="380" spans="4:4" x14ac:dyDescent="0.2">
      <c r="D380" s="55"/>
    </row>
    <row r="381" spans="4:4" x14ac:dyDescent="0.2">
      <c r="D381" s="55"/>
    </row>
    <row r="382" spans="4:4" x14ac:dyDescent="0.2">
      <c r="D382" s="55"/>
    </row>
    <row r="383" spans="4:4" x14ac:dyDescent="0.2">
      <c r="D383" s="55"/>
    </row>
    <row r="384" spans="4:4" x14ac:dyDescent="0.2">
      <c r="D384" s="55"/>
    </row>
    <row r="385" spans="4:4" x14ac:dyDescent="0.2">
      <c r="D385" s="55"/>
    </row>
    <row r="386" spans="4:4" x14ac:dyDescent="0.2">
      <c r="D386" s="55"/>
    </row>
    <row r="387" spans="4:4" x14ac:dyDescent="0.2">
      <c r="D387" s="55"/>
    </row>
    <row r="388" spans="4:4" x14ac:dyDescent="0.2">
      <c r="D388" s="55"/>
    </row>
    <row r="389" spans="4:4" x14ac:dyDescent="0.2">
      <c r="D389" s="55"/>
    </row>
    <row r="390" spans="4:4" x14ac:dyDescent="0.2">
      <c r="D390" s="55"/>
    </row>
    <row r="391" spans="4:4" x14ac:dyDescent="0.2">
      <c r="D391" s="55"/>
    </row>
    <row r="392" spans="4:4" x14ac:dyDescent="0.2">
      <c r="D392" s="55"/>
    </row>
    <row r="393" spans="4:4" x14ac:dyDescent="0.2">
      <c r="D393" s="55"/>
    </row>
    <row r="394" spans="4:4" x14ac:dyDescent="0.2">
      <c r="D394" s="55"/>
    </row>
    <row r="395" spans="4:4" x14ac:dyDescent="0.2">
      <c r="D395" s="55"/>
    </row>
    <row r="396" spans="4:4" x14ac:dyDescent="0.2">
      <c r="D396" s="55"/>
    </row>
    <row r="397" spans="4:4" x14ac:dyDescent="0.2">
      <c r="D397" s="55"/>
    </row>
    <row r="398" spans="4:4" x14ac:dyDescent="0.2">
      <c r="D398" s="55"/>
    </row>
    <row r="399" spans="4:4" x14ac:dyDescent="0.2">
      <c r="D399" s="55"/>
    </row>
    <row r="400" spans="4:4" x14ac:dyDescent="0.2">
      <c r="D400" s="55"/>
    </row>
    <row r="401" spans="4:4" x14ac:dyDescent="0.2">
      <c r="D401" s="55"/>
    </row>
    <row r="402" spans="4:4" x14ac:dyDescent="0.2">
      <c r="D402" s="55"/>
    </row>
    <row r="403" spans="4:4" x14ac:dyDescent="0.2">
      <c r="D403" s="55"/>
    </row>
    <row r="404" spans="4:4" x14ac:dyDescent="0.2">
      <c r="D404" s="55"/>
    </row>
    <row r="405" spans="4:4" x14ac:dyDescent="0.2">
      <c r="D405" s="55"/>
    </row>
    <row r="406" spans="4:4" x14ac:dyDescent="0.2">
      <c r="D406" s="55"/>
    </row>
    <row r="407" spans="4:4" x14ac:dyDescent="0.2">
      <c r="D407" s="55"/>
    </row>
    <row r="408" spans="4:4" x14ac:dyDescent="0.2">
      <c r="D408" s="55"/>
    </row>
    <row r="409" spans="4:4" x14ac:dyDescent="0.2">
      <c r="D409" s="55"/>
    </row>
    <row r="410" spans="4:4" x14ac:dyDescent="0.2">
      <c r="D410" s="55"/>
    </row>
    <row r="411" spans="4:4" x14ac:dyDescent="0.2">
      <c r="D411" s="55"/>
    </row>
    <row r="412" spans="4:4" x14ac:dyDescent="0.2">
      <c r="D412" s="55"/>
    </row>
    <row r="413" spans="4:4" x14ac:dyDescent="0.2">
      <c r="D413" s="55"/>
    </row>
    <row r="414" spans="4:4" x14ac:dyDescent="0.2">
      <c r="D414" s="55"/>
    </row>
    <row r="415" spans="4:4" x14ac:dyDescent="0.2">
      <c r="D415" s="55"/>
    </row>
    <row r="416" spans="4:4" x14ac:dyDescent="0.2">
      <c r="D416" s="55"/>
    </row>
    <row r="417" spans="4:4" x14ac:dyDescent="0.2">
      <c r="D417" s="55"/>
    </row>
    <row r="418" spans="4:4" x14ac:dyDescent="0.2">
      <c r="D418" s="55"/>
    </row>
    <row r="419" spans="4:4" x14ac:dyDescent="0.2">
      <c r="D419" s="55"/>
    </row>
    <row r="420" spans="4:4" x14ac:dyDescent="0.2">
      <c r="D420" s="55"/>
    </row>
    <row r="421" spans="4:4" x14ac:dyDescent="0.2">
      <c r="D421" s="55"/>
    </row>
    <row r="422" spans="4:4" x14ac:dyDescent="0.2">
      <c r="D422" s="55"/>
    </row>
    <row r="423" spans="4:4" x14ac:dyDescent="0.2">
      <c r="D423" s="55"/>
    </row>
    <row r="424" spans="4:4" x14ac:dyDescent="0.2">
      <c r="D424" s="55"/>
    </row>
    <row r="425" spans="4:4" x14ac:dyDescent="0.2">
      <c r="D425" s="55"/>
    </row>
    <row r="426" spans="4:4" x14ac:dyDescent="0.2">
      <c r="D426" s="55"/>
    </row>
    <row r="427" spans="4:4" x14ac:dyDescent="0.2">
      <c r="D427" s="55"/>
    </row>
    <row r="428" spans="4:4" x14ac:dyDescent="0.2">
      <c r="D428" s="55"/>
    </row>
    <row r="429" spans="4:4" x14ac:dyDescent="0.2">
      <c r="D429" s="55"/>
    </row>
    <row r="430" spans="4:4" x14ac:dyDescent="0.2">
      <c r="D430" s="55"/>
    </row>
    <row r="431" spans="4:4" x14ac:dyDescent="0.2">
      <c r="D431" s="55"/>
    </row>
    <row r="432" spans="4:4" x14ac:dyDescent="0.2">
      <c r="D432" s="55"/>
    </row>
    <row r="433" spans="4:4" x14ac:dyDescent="0.2">
      <c r="D433" s="55"/>
    </row>
    <row r="434" spans="4:4" x14ac:dyDescent="0.2">
      <c r="D434" s="55"/>
    </row>
    <row r="435" spans="4:4" x14ac:dyDescent="0.2">
      <c r="D435" s="55"/>
    </row>
    <row r="436" spans="4:4" x14ac:dyDescent="0.2">
      <c r="D436" s="55"/>
    </row>
    <row r="437" spans="4:4" x14ac:dyDescent="0.2">
      <c r="D437" s="55"/>
    </row>
    <row r="438" spans="4:4" x14ac:dyDescent="0.2">
      <c r="D438" s="55"/>
    </row>
    <row r="439" spans="4:4" x14ac:dyDescent="0.2">
      <c r="D439" s="55"/>
    </row>
    <row r="440" spans="4:4" x14ac:dyDescent="0.2">
      <c r="D440" s="55"/>
    </row>
    <row r="441" spans="4:4" x14ac:dyDescent="0.2">
      <c r="D441" s="55"/>
    </row>
    <row r="442" spans="4:4" x14ac:dyDescent="0.2">
      <c r="D442" s="55"/>
    </row>
    <row r="443" spans="4:4" x14ac:dyDescent="0.2">
      <c r="D443" s="55"/>
    </row>
    <row r="444" spans="4:4" x14ac:dyDescent="0.2">
      <c r="D444" s="55"/>
    </row>
    <row r="445" spans="4:4" x14ac:dyDescent="0.2">
      <c r="D445" s="55"/>
    </row>
    <row r="446" spans="4:4" x14ac:dyDescent="0.2">
      <c r="D446" s="55"/>
    </row>
    <row r="447" spans="4:4" x14ac:dyDescent="0.2">
      <c r="D447" s="55"/>
    </row>
    <row r="448" spans="4:4" x14ac:dyDescent="0.2">
      <c r="D448" s="55"/>
    </row>
    <row r="449" spans="4:4" x14ac:dyDescent="0.2">
      <c r="D449" s="55"/>
    </row>
    <row r="450" spans="4:4" x14ac:dyDescent="0.2">
      <c r="D450" s="55"/>
    </row>
    <row r="451" spans="4:4" x14ac:dyDescent="0.2">
      <c r="D451" s="55"/>
    </row>
    <row r="452" spans="4:4" x14ac:dyDescent="0.2">
      <c r="D452" s="55"/>
    </row>
    <row r="453" spans="4:4" x14ac:dyDescent="0.2">
      <c r="D453" s="55"/>
    </row>
    <row r="454" spans="4:4" x14ac:dyDescent="0.2">
      <c r="D454" s="55"/>
    </row>
    <row r="455" spans="4:4" x14ac:dyDescent="0.2">
      <c r="D455" s="55"/>
    </row>
    <row r="456" spans="4:4" x14ac:dyDescent="0.2">
      <c r="D456" s="55"/>
    </row>
    <row r="457" spans="4:4" x14ac:dyDescent="0.2">
      <c r="D457" s="55"/>
    </row>
    <row r="458" spans="4:4" x14ac:dyDescent="0.2">
      <c r="D458" s="55"/>
    </row>
    <row r="459" spans="4:4" x14ac:dyDescent="0.2">
      <c r="D459" s="55"/>
    </row>
    <row r="460" spans="4:4" x14ac:dyDescent="0.2">
      <c r="D460" s="55"/>
    </row>
    <row r="461" spans="4:4" x14ac:dyDescent="0.2">
      <c r="D461" s="55"/>
    </row>
    <row r="462" spans="4:4" x14ac:dyDescent="0.2">
      <c r="D462" s="55"/>
    </row>
    <row r="463" spans="4:4" x14ac:dyDescent="0.2">
      <c r="D463" s="55"/>
    </row>
    <row r="464" spans="4:4" x14ac:dyDescent="0.2">
      <c r="D464" s="55"/>
    </row>
    <row r="465" spans="4:4" x14ac:dyDescent="0.2">
      <c r="D465" s="55"/>
    </row>
    <row r="466" spans="4:4" x14ac:dyDescent="0.2">
      <c r="D466" s="55"/>
    </row>
    <row r="467" spans="4:4" x14ac:dyDescent="0.2">
      <c r="D467" s="55"/>
    </row>
    <row r="468" spans="4:4" x14ac:dyDescent="0.2">
      <c r="D468" s="55"/>
    </row>
    <row r="469" spans="4:4" x14ac:dyDescent="0.2">
      <c r="D469" s="55"/>
    </row>
    <row r="470" spans="4:4" x14ac:dyDescent="0.2">
      <c r="D470" s="55"/>
    </row>
    <row r="471" spans="4:4" x14ac:dyDescent="0.2">
      <c r="D471" s="55"/>
    </row>
    <row r="472" spans="4:4" x14ac:dyDescent="0.2">
      <c r="D472" s="55"/>
    </row>
    <row r="473" spans="4:4" x14ac:dyDescent="0.2">
      <c r="D473" s="55"/>
    </row>
    <row r="474" spans="4:4" x14ac:dyDescent="0.2">
      <c r="D474" s="55"/>
    </row>
    <row r="475" spans="4:4" x14ac:dyDescent="0.2">
      <c r="D475" s="55"/>
    </row>
    <row r="476" spans="4:4" x14ac:dyDescent="0.2">
      <c r="D476" s="55"/>
    </row>
    <row r="477" spans="4:4" x14ac:dyDescent="0.2">
      <c r="D477" s="55"/>
    </row>
    <row r="478" spans="4:4" x14ac:dyDescent="0.2">
      <c r="D478" s="55"/>
    </row>
    <row r="479" spans="4:4" x14ac:dyDescent="0.2">
      <c r="D479" s="55"/>
    </row>
    <row r="480" spans="4:4" x14ac:dyDescent="0.2">
      <c r="D480" s="55"/>
    </row>
    <row r="481" spans="4:4" x14ac:dyDescent="0.2">
      <c r="D481" s="55"/>
    </row>
    <row r="482" spans="4:4" x14ac:dyDescent="0.2">
      <c r="D482" s="55"/>
    </row>
    <row r="483" spans="4:4" x14ac:dyDescent="0.2">
      <c r="D483" s="55"/>
    </row>
    <row r="484" spans="4:4" x14ac:dyDescent="0.2">
      <c r="D484" s="55"/>
    </row>
    <row r="485" spans="4:4" x14ac:dyDescent="0.2">
      <c r="D485" s="55"/>
    </row>
    <row r="486" spans="4:4" x14ac:dyDescent="0.2">
      <c r="D486" s="55"/>
    </row>
    <row r="487" spans="4:4" x14ac:dyDescent="0.2">
      <c r="D487" s="55"/>
    </row>
    <row r="488" spans="4:4" x14ac:dyDescent="0.2">
      <c r="D488" s="55"/>
    </row>
    <row r="489" spans="4:4" x14ac:dyDescent="0.2">
      <c r="D489" s="55"/>
    </row>
    <row r="490" spans="4:4" x14ac:dyDescent="0.2">
      <c r="D490" s="55"/>
    </row>
    <row r="491" spans="4:4" x14ac:dyDescent="0.2">
      <c r="D491" s="55"/>
    </row>
    <row r="492" spans="4:4" x14ac:dyDescent="0.2">
      <c r="D492" s="55"/>
    </row>
    <row r="493" spans="4:4" x14ac:dyDescent="0.2">
      <c r="D493" s="55"/>
    </row>
    <row r="494" spans="4:4" x14ac:dyDescent="0.2">
      <c r="D494" s="55"/>
    </row>
    <row r="495" spans="4:4" x14ac:dyDescent="0.2">
      <c r="D495" s="55"/>
    </row>
    <row r="496" spans="4:4" x14ac:dyDescent="0.2">
      <c r="D496" s="55"/>
    </row>
    <row r="497" spans="4:4" x14ac:dyDescent="0.2">
      <c r="D497" s="55"/>
    </row>
    <row r="498" spans="4:4" x14ac:dyDescent="0.2">
      <c r="D498" s="55"/>
    </row>
    <row r="499" spans="4:4" x14ac:dyDescent="0.2">
      <c r="D499" s="55"/>
    </row>
    <row r="500" spans="4:4" x14ac:dyDescent="0.2">
      <c r="D500" s="55"/>
    </row>
    <row r="501" spans="4:4" x14ac:dyDescent="0.2">
      <c r="D501" s="55"/>
    </row>
    <row r="502" spans="4:4" x14ac:dyDescent="0.2">
      <c r="D502" s="55"/>
    </row>
    <row r="503" spans="4:4" x14ac:dyDescent="0.2">
      <c r="D503" s="55"/>
    </row>
    <row r="504" spans="4:4" x14ac:dyDescent="0.2">
      <c r="D504" s="55"/>
    </row>
    <row r="505" spans="4:4" x14ac:dyDescent="0.2">
      <c r="D505" s="55"/>
    </row>
    <row r="506" spans="4:4" x14ac:dyDescent="0.2">
      <c r="D506" s="55"/>
    </row>
    <row r="507" spans="4:4" x14ac:dyDescent="0.2">
      <c r="D507" s="55"/>
    </row>
    <row r="508" spans="4:4" x14ac:dyDescent="0.2">
      <c r="D508" s="55"/>
    </row>
    <row r="509" spans="4:4" x14ac:dyDescent="0.2">
      <c r="D509" s="55"/>
    </row>
    <row r="510" spans="4:4" x14ac:dyDescent="0.2">
      <c r="D510" s="55"/>
    </row>
    <row r="511" spans="4:4" x14ac:dyDescent="0.2">
      <c r="D511" s="55"/>
    </row>
    <row r="512" spans="4:4" x14ac:dyDescent="0.2">
      <c r="D512" s="55"/>
    </row>
    <row r="513" spans="4:4" x14ac:dyDescent="0.2">
      <c r="D513" s="55"/>
    </row>
    <row r="514" spans="4:4" x14ac:dyDescent="0.2">
      <c r="D514" s="55"/>
    </row>
    <row r="515" spans="4:4" x14ac:dyDescent="0.2">
      <c r="D515" s="55"/>
    </row>
    <row r="516" spans="4:4" x14ac:dyDescent="0.2">
      <c r="D516" s="55"/>
    </row>
    <row r="517" spans="4:4" x14ac:dyDescent="0.2">
      <c r="D517" s="55"/>
    </row>
    <row r="518" spans="4:4" x14ac:dyDescent="0.2">
      <c r="D518" s="55"/>
    </row>
    <row r="519" spans="4:4" x14ac:dyDescent="0.2">
      <c r="D519" s="55"/>
    </row>
    <row r="520" spans="4:4" x14ac:dyDescent="0.2">
      <c r="D520" s="55"/>
    </row>
    <row r="521" spans="4:4" x14ac:dyDescent="0.2">
      <c r="D521" s="55"/>
    </row>
    <row r="522" spans="4:4" x14ac:dyDescent="0.2">
      <c r="D522" s="55"/>
    </row>
    <row r="523" spans="4:4" x14ac:dyDescent="0.2">
      <c r="D523" s="55"/>
    </row>
    <row r="524" spans="4:4" x14ac:dyDescent="0.2">
      <c r="D524" s="55"/>
    </row>
    <row r="525" spans="4:4" x14ac:dyDescent="0.2">
      <c r="D525" s="55"/>
    </row>
    <row r="527" spans="4:4" x14ac:dyDescent="0.2">
      <c r="D527" s="55"/>
    </row>
    <row r="528" spans="4:4" x14ac:dyDescent="0.2">
      <c r="D528" s="55"/>
    </row>
    <row r="529" spans="4:4" x14ac:dyDescent="0.2">
      <c r="D529" s="55"/>
    </row>
    <row r="530" spans="4:4" x14ac:dyDescent="0.2">
      <c r="D530" s="55"/>
    </row>
    <row r="531" spans="4:4" x14ac:dyDescent="0.2">
      <c r="D531" s="55"/>
    </row>
    <row r="532" spans="4:4" x14ac:dyDescent="0.2">
      <c r="D532" s="55"/>
    </row>
    <row r="533" spans="4:4" x14ac:dyDescent="0.2">
      <c r="D533" s="55"/>
    </row>
    <row r="534" spans="4:4" x14ac:dyDescent="0.2">
      <c r="D534" s="55"/>
    </row>
    <row r="535" spans="4:4" x14ac:dyDescent="0.2">
      <c r="D535" s="55"/>
    </row>
    <row r="536" spans="4:4" x14ac:dyDescent="0.2">
      <c r="D536" s="55"/>
    </row>
    <row r="537" spans="4:4" x14ac:dyDescent="0.2">
      <c r="D537" s="55"/>
    </row>
    <row r="538" spans="4:4" x14ac:dyDescent="0.2">
      <c r="D538" s="55"/>
    </row>
    <row r="539" spans="4:4" x14ac:dyDescent="0.2">
      <c r="D539" s="55"/>
    </row>
    <row r="540" spans="4:4" x14ac:dyDescent="0.2">
      <c r="D540" s="55"/>
    </row>
    <row r="541" spans="4:4" x14ac:dyDescent="0.2">
      <c r="D541" s="55"/>
    </row>
    <row r="542" spans="4:4" x14ac:dyDescent="0.2">
      <c r="D542" s="55"/>
    </row>
    <row r="543" spans="4:4" x14ac:dyDescent="0.2">
      <c r="D543" s="55"/>
    </row>
    <row r="544" spans="4:4" x14ac:dyDescent="0.2">
      <c r="D544" s="55"/>
    </row>
    <row r="545" spans="4:4" x14ac:dyDescent="0.2">
      <c r="D545" s="55"/>
    </row>
    <row r="546" spans="4:4" x14ac:dyDescent="0.2">
      <c r="D546" s="55"/>
    </row>
    <row r="547" spans="4:4" x14ac:dyDescent="0.2">
      <c r="D547" s="55"/>
    </row>
    <row r="548" spans="4:4" x14ac:dyDescent="0.2">
      <c r="D548" s="55"/>
    </row>
    <row r="549" spans="4:4" x14ac:dyDescent="0.2">
      <c r="D549" s="55"/>
    </row>
    <row r="550" spans="4:4" x14ac:dyDescent="0.2">
      <c r="D550" s="55"/>
    </row>
    <row r="551" spans="4:4" x14ac:dyDescent="0.2">
      <c r="D551" s="55"/>
    </row>
    <row r="552" spans="4:4" x14ac:dyDescent="0.2">
      <c r="D552" s="55"/>
    </row>
    <row r="553" spans="4:4" x14ac:dyDescent="0.2">
      <c r="D553" s="55"/>
    </row>
    <row r="554" spans="4:4" x14ac:dyDescent="0.2">
      <c r="D554" s="55"/>
    </row>
    <row r="555" spans="4:4" x14ac:dyDescent="0.2">
      <c r="D555" s="55"/>
    </row>
    <row r="556" spans="4:4" x14ac:dyDescent="0.2">
      <c r="D556" s="55"/>
    </row>
    <row r="557" spans="4:4" x14ac:dyDescent="0.2">
      <c r="D557" s="55"/>
    </row>
    <row r="558" spans="4:4" x14ac:dyDescent="0.2">
      <c r="D558" s="55"/>
    </row>
    <row r="559" spans="4:4" x14ac:dyDescent="0.2">
      <c r="D559" s="55"/>
    </row>
    <row r="560" spans="4:4" x14ac:dyDescent="0.2">
      <c r="D560" s="55"/>
    </row>
    <row r="561" spans="4:4" x14ac:dyDescent="0.2">
      <c r="D561" s="55"/>
    </row>
    <row r="562" spans="4:4" x14ac:dyDescent="0.2">
      <c r="D562" s="55"/>
    </row>
    <row r="563" spans="4:4" x14ac:dyDescent="0.2">
      <c r="D563" s="55"/>
    </row>
    <row r="564" spans="4:4" x14ac:dyDescent="0.2">
      <c r="D564" s="55"/>
    </row>
    <row r="565" spans="4:4" x14ac:dyDescent="0.2">
      <c r="D565" s="55"/>
    </row>
    <row r="566" spans="4:4" x14ac:dyDescent="0.2">
      <c r="D566" s="55"/>
    </row>
    <row r="567" spans="4:4" x14ac:dyDescent="0.2">
      <c r="D567" s="55"/>
    </row>
    <row r="568" spans="4:4" x14ac:dyDescent="0.2">
      <c r="D568" s="55"/>
    </row>
    <row r="569" spans="4:4" x14ac:dyDescent="0.2">
      <c r="D569" s="55"/>
    </row>
    <row r="570" spans="4:4" x14ac:dyDescent="0.2">
      <c r="D570" s="55"/>
    </row>
    <row r="571" spans="4:4" x14ac:dyDescent="0.2">
      <c r="D571" s="55"/>
    </row>
    <row r="572" spans="4:4" x14ac:dyDescent="0.2">
      <c r="D572" s="55"/>
    </row>
    <row r="573" spans="4:4" x14ac:dyDescent="0.2">
      <c r="D573" s="55"/>
    </row>
    <row r="574" spans="4:4" x14ac:dyDescent="0.2">
      <c r="D574" s="55"/>
    </row>
    <row r="575" spans="4:4" x14ac:dyDescent="0.2">
      <c r="D575" s="55"/>
    </row>
    <row r="576" spans="4:4" x14ac:dyDescent="0.2">
      <c r="D576" s="55"/>
    </row>
    <row r="577" spans="4:4" x14ac:dyDescent="0.2">
      <c r="D577" s="55"/>
    </row>
    <row r="578" spans="4:4" x14ac:dyDescent="0.2">
      <c r="D578" s="55"/>
    </row>
    <row r="579" spans="4:4" x14ac:dyDescent="0.2">
      <c r="D579" s="55"/>
    </row>
    <row r="580" spans="4:4" x14ac:dyDescent="0.2">
      <c r="D580" s="55"/>
    </row>
    <row r="581" spans="4:4" x14ac:dyDescent="0.2">
      <c r="D581" s="55"/>
    </row>
    <row r="582" spans="4:4" x14ac:dyDescent="0.2">
      <c r="D582" s="55"/>
    </row>
    <row r="583" spans="4:4" x14ac:dyDescent="0.2">
      <c r="D583" s="55"/>
    </row>
    <row r="584" spans="4:4" x14ac:dyDescent="0.2">
      <c r="D584" s="55"/>
    </row>
    <row r="585" spans="4:4" x14ac:dyDescent="0.2">
      <c r="D585" s="55"/>
    </row>
    <row r="586" spans="4:4" x14ac:dyDescent="0.2">
      <c r="D586" s="55"/>
    </row>
    <row r="587" spans="4:4" x14ac:dyDescent="0.2">
      <c r="D587" s="55"/>
    </row>
    <row r="588" spans="4:4" x14ac:dyDescent="0.2">
      <c r="D588" s="55"/>
    </row>
    <row r="589" spans="4:4" x14ac:dyDescent="0.2">
      <c r="D589" s="55"/>
    </row>
    <row r="590" spans="4:4" x14ac:dyDescent="0.2">
      <c r="D590" s="55"/>
    </row>
    <row r="591" spans="4:4" x14ac:dyDescent="0.2">
      <c r="D591" s="55"/>
    </row>
    <row r="592" spans="4:4" x14ac:dyDescent="0.2">
      <c r="D592" s="55"/>
    </row>
    <row r="593" spans="4:4" x14ac:dyDescent="0.2">
      <c r="D593" s="55"/>
    </row>
    <row r="594" spans="4:4" x14ac:dyDescent="0.2">
      <c r="D594" s="55"/>
    </row>
    <row r="595" spans="4:4" x14ac:dyDescent="0.2">
      <c r="D595" s="55"/>
    </row>
    <row r="596" spans="4:4" x14ac:dyDescent="0.2">
      <c r="D596" s="55"/>
    </row>
    <row r="597" spans="4:4" x14ac:dyDescent="0.2">
      <c r="D597" s="55"/>
    </row>
    <row r="598" spans="4:4" x14ac:dyDescent="0.2">
      <c r="D598" s="55"/>
    </row>
    <row r="599" spans="4:4" x14ac:dyDescent="0.2">
      <c r="D599" s="55"/>
    </row>
    <row r="600" spans="4:4" x14ac:dyDescent="0.2">
      <c r="D600" s="55"/>
    </row>
    <row r="601" spans="4:4" x14ac:dyDescent="0.2">
      <c r="D601" s="55"/>
    </row>
    <row r="602" spans="4:4" x14ac:dyDescent="0.2">
      <c r="D602" s="55"/>
    </row>
    <row r="603" spans="4:4" x14ac:dyDescent="0.2">
      <c r="D603" s="55"/>
    </row>
    <row r="604" spans="4:4" x14ac:dyDescent="0.2">
      <c r="D604" s="55"/>
    </row>
    <row r="605" spans="4:4" x14ac:dyDescent="0.2">
      <c r="D605" s="55"/>
    </row>
    <row r="606" spans="4:4" x14ac:dyDescent="0.2">
      <c r="D606" s="55"/>
    </row>
    <row r="607" spans="4:4" x14ac:dyDescent="0.2">
      <c r="D607" s="55"/>
    </row>
    <row r="608" spans="4:4" x14ac:dyDescent="0.2">
      <c r="D608" s="55"/>
    </row>
    <row r="609" spans="4:4" x14ac:dyDescent="0.2">
      <c r="D609" s="55"/>
    </row>
    <row r="610" spans="4:4" x14ac:dyDescent="0.2">
      <c r="D610" s="55"/>
    </row>
    <row r="611" spans="4:4" x14ac:dyDescent="0.2">
      <c r="D611" s="55"/>
    </row>
    <row r="612" spans="4:4" x14ac:dyDescent="0.2">
      <c r="D612" s="55"/>
    </row>
    <row r="613" spans="4:4" x14ac:dyDescent="0.2">
      <c r="D613" s="55"/>
    </row>
    <row r="614" spans="4:4" x14ac:dyDescent="0.2">
      <c r="D614" s="55"/>
    </row>
    <row r="615" spans="4:4" x14ac:dyDescent="0.2">
      <c r="D615" s="55"/>
    </row>
    <row r="616" spans="4:4" x14ac:dyDescent="0.2">
      <c r="D616" s="55"/>
    </row>
    <row r="617" spans="4:4" x14ac:dyDescent="0.2">
      <c r="D617" s="55"/>
    </row>
    <row r="618" spans="4:4" x14ac:dyDescent="0.2">
      <c r="D618" s="55"/>
    </row>
    <row r="619" spans="4:4" x14ac:dyDescent="0.2">
      <c r="D619" s="55"/>
    </row>
    <row r="620" spans="4:4" x14ac:dyDescent="0.2">
      <c r="D620" s="55"/>
    </row>
    <row r="621" spans="4:4" x14ac:dyDescent="0.2">
      <c r="D621" s="55"/>
    </row>
    <row r="622" spans="4:4" x14ac:dyDescent="0.2">
      <c r="D622" s="55"/>
    </row>
    <row r="623" spans="4:4" x14ac:dyDescent="0.2">
      <c r="D623" s="55"/>
    </row>
    <row r="624" spans="4:4" x14ac:dyDescent="0.2">
      <c r="D624" s="55"/>
    </row>
    <row r="625" spans="4:4" x14ac:dyDescent="0.2">
      <c r="D625" s="55"/>
    </row>
    <row r="626" spans="4:4" x14ac:dyDescent="0.2">
      <c r="D626" s="55"/>
    </row>
    <row r="627" spans="4:4" x14ac:dyDescent="0.2">
      <c r="D627" s="55"/>
    </row>
    <row r="628" spans="4:4" x14ac:dyDescent="0.2">
      <c r="D628" s="55"/>
    </row>
    <row r="629" spans="4:4" x14ac:dyDescent="0.2">
      <c r="D629" s="55"/>
    </row>
    <row r="630" spans="4:4" x14ac:dyDescent="0.2">
      <c r="D630" s="55"/>
    </row>
    <row r="631" spans="4:4" x14ac:dyDescent="0.2">
      <c r="D631" s="55"/>
    </row>
    <row r="632" spans="4:4" x14ac:dyDescent="0.2">
      <c r="D632" s="55"/>
    </row>
    <row r="633" spans="4:4" x14ac:dyDescent="0.2">
      <c r="D633" s="55"/>
    </row>
    <row r="634" spans="4:4" x14ac:dyDescent="0.2">
      <c r="D634" s="55"/>
    </row>
    <row r="635" spans="4:4" x14ac:dyDescent="0.2">
      <c r="D635" s="55"/>
    </row>
    <row r="636" spans="4:4" x14ac:dyDescent="0.2">
      <c r="D636" s="55"/>
    </row>
    <row r="637" spans="4:4" x14ac:dyDescent="0.2">
      <c r="D637" s="55"/>
    </row>
    <row r="638" spans="4:4" x14ac:dyDescent="0.2">
      <c r="D638" s="55"/>
    </row>
    <row r="639" spans="4:4" x14ac:dyDescent="0.2">
      <c r="D639" s="55"/>
    </row>
    <row r="640" spans="4:4" x14ac:dyDescent="0.2">
      <c r="D640" s="55"/>
    </row>
    <row r="641" spans="4:4" x14ac:dyDescent="0.2">
      <c r="D641" s="55"/>
    </row>
    <row r="642" spans="4:4" x14ac:dyDescent="0.2">
      <c r="D642" s="55"/>
    </row>
    <row r="643" spans="4:4" x14ac:dyDescent="0.2">
      <c r="D643" s="55"/>
    </row>
    <row r="644" spans="4:4" x14ac:dyDescent="0.2">
      <c r="D644" s="55"/>
    </row>
    <row r="645" spans="4:4" x14ac:dyDescent="0.2">
      <c r="D645" s="55"/>
    </row>
    <row r="646" spans="4:4" x14ac:dyDescent="0.2">
      <c r="D646" s="55"/>
    </row>
    <row r="647" spans="4:4" x14ac:dyDescent="0.2">
      <c r="D647" s="55"/>
    </row>
    <row r="648" spans="4:4" x14ac:dyDescent="0.2">
      <c r="D648" s="55"/>
    </row>
    <row r="649" spans="4:4" x14ac:dyDescent="0.2">
      <c r="D649" s="55"/>
    </row>
    <row r="650" spans="4:4" x14ac:dyDescent="0.2">
      <c r="D650" s="55"/>
    </row>
    <row r="651" spans="4:4" x14ac:dyDescent="0.2">
      <c r="D651" s="55"/>
    </row>
    <row r="652" spans="4:4" x14ac:dyDescent="0.2">
      <c r="D652" s="55"/>
    </row>
    <row r="653" spans="4:4" x14ac:dyDescent="0.2">
      <c r="D653" s="55"/>
    </row>
    <row r="654" spans="4:4" x14ac:dyDescent="0.2">
      <c r="D654" s="55"/>
    </row>
    <row r="655" spans="4:4" x14ac:dyDescent="0.2">
      <c r="D655" s="55"/>
    </row>
    <row r="656" spans="4:4" x14ac:dyDescent="0.2">
      <c r="D656" s="55"/>
    </row>
    <row r="657" spans="4:4" x14ac:dyDescent="0.2">
      <c r="D657" s="55"/>
    </row>
    <row r="658" spans="4:4" x14ac:dyDescent="0.2">
      <c r="D658" s="55"/>
    </row>
    <row r="659" spans="4:4" x14ac:dyDescent="0.2">
      <c r="D659" s="55"/>
    </row>
    <row r="660" spans="4:4" x14ac:dyDescent="0.2">
      <c r="D660" s="55"/>
    </row>
    <row r="661" spans="4:4" x14ac:dyDescent="0.2">
      <c r="D661" s="55"/>
    </row>
    <row r="662" spans="4:4" x14ac:dyDescent="0.2">
      <c r="D662" s="55"/>
    </row>
    <row r="663" spans="4:4" x14ac:dyDescent="0.2">
      <c r="D663" s="55"/>
    </row>
    <row r="664" spans="4:4" x14ac:dyDescent="0.2">
      <c r="D664" s="55"/>
    </row>
    <row r="665" spans="4:4" x14ac:dyDescent="0.2">
      <c r="D665" s="55"/>
    </row>
    <row r="666" spans="4:4" x14ac:dyDescent="0.2">
      <c r="D666" s="55"/>
    </row>
    <row r="667" spans="4:4" x14ac:dyDescent="0.2">
      <c r="D667" s="55"/>
    </row>
    <row r="668" spans="4:4" x14ac:dyDescent="0.2">
      <c r="D668" s="55"/>
    </row>
    <row r="669" spans="4:4" x14ac:dyDescent="0.2">
      <c r="D669" s="55"/>
    </row>
    <row r="670" spans="4:4" x14ac:dyDescent="0.2">
      <c r="D670" s="55"/>
    </row>
    <row r="671" spans="4:4" x14ac:dyDescent="0.2">
      <c r="D671" s="55"/>
    </row>
    <row r="672" spans="4:4" x14ac:dyDescent="0.2">
      <c r="D672" s="55"/>
    </row>
    <row r="673" spans="4:4" x14ac:dyDescent="0.2">
      <c r="D673" s="55"/>
    </row>
    <row r="674" spans="4:4" x14ac:dyDescent="0.2">
      <c r="D674" s="55"/>
    </row>
    <row r="675" spans="4:4" x14ac:dyDescent="0.2">
      <c r="D675" s="55"/>
    </row>
    <row r="676" spans="4:4" x14ac:dyDescent="0.2">
      <c r="D676" s="55"/>
    </row>
    <row r="677" spans="4:4" x14ac:dyDescent="0.2">
      <c r="D677" s="55"/>
    </row>
    <row r="678" spans="4:4" x14ac:dyDescent="0.2">
      <c r="D678" s="55"/>
    </row>
    <row r="679" spans="4:4" x14ac:dyDescent="0.2">
      <c r="D679" s="55"/>
    </row>
    <row r="680" spans="4:4" x14ac:dyDescent="0.2">
      <c r="D680" s="55"/>
    </row>
    <row r="681" spans="4:4" x14ac:dyDescent="0.2">
      <c r="D681" s="55"/>
    </row>
    <row r="682" spans="4:4" x14ac:dyDescent="0.2">
      <c r="D682" s="55"/>
    </row>
    <row r="683" spans="4:4" x14ac:dyDescent="0.2">
      <c r="D683" s="55"/>
    </row>
    <row r="684" spans="4:4" x14ac:dyDescent="0.2">
      <c r="D684" s="55"/>
    </row>
    <row r="685" spans="4:4" x14ac:dyDescent="0.2">
      <c r="D685" s="55"/>
    </row>
    <row r="686" spans="4:4" x14ac:dyDescent="0.2">
      <c r="D686" s="55"/>
    </row>
    <row r="687" spans="4:4" x14ac:dyDescent="0.2">
      <c r="D687" s="55"/>
    </row>
    <row r="688" spans="4:4" x14ac:dyDescent="0.2">
      <c r="D688" s="55"/>
    </row>
    <row r="689" spans="4:4" x14ac:dyDescent="0.2">
      <c r="D689" s="55"/>
    </row>
    <row r="690" spans="4:4" x14ac:dyDescent="0.2">
      <c r="D690" s="55"/>
    </row>
    <row r="691" spans="4:4" x14ac:dyDescent="0.2">
      <c r="D691" s="55"/>
    </row>
    <row r="692" spans="4:4" x14ac:dyDescent="0.2">
      <c r="D692" s="55"/>
    </row>
    <row r="693" spans="4:4" x14ac:dyDescent="0.2">
      <c r="D693" s="55"/>
    </row>
    <row r="694" spans="4:4" x14ac:dyDescent="0.2">
      <c r="D694" s="55"/>
    </row>
    <row r="695" spans="4:4" x14ac:dyDescent="0.2">
      <c r="D695" s="55"/>
    </row>
    <row r="696" spans="4:4" x14ac:dyDescent="0.2">
      <c r="D696" s="55"/>
    </row>
    <row r="697" spans="4:4" x14ac:dyDescent="0.2">
      <c r="D697" s="55"/>
    </row>
    <row r="698" spans="4:4" x14ac:dyDescent="0.2">
      <c r="D698" s="55"/>
    </row>
    <row r="699" spans="4:4" x14ac:dyDescent="0.2">
      <c r="D699" s="55"/>
    </row>
    <row r="700" spans="4:4" x14ac:dyDescent="0.2">
      <c r="D700" s="55"/>
    </row>
    <row r="701" spans="4:4" x14ac:dyDescent="0.2">
      <c r="D701" s="55"/>
    </row>
    <row r="702" spans="4:4" x14ac:dyDescent="0.2">
      <c r="D702" s="55"/>
    </row>
    <row r="703" spans="4:4" x14ac:dyDescent="0.2">
      <c r="D703" s="55"/>
    </row>
    <row r="704" spans="4:4" x14ac:dyDescent="0.2">
      <c r="D704" s="55"/>
    </row>
    <row r="705" spans="4:4" x14ac:dyDescent="0.2">
      <c r="D705" s="55"/>
    </row>
    <row r="706" spans="4:4" x14ac:dyDescent="0.2">
      <c r="D706" s="55"/>
    </row>
    <row r="707" spans="4:4" x14ac:dyDescent="0.2">
      <c r="D707" s="55"/>
    </row>
    <row r="708" spans="4:4" x14ac:dyDescent="0.2">
      <c r="D708" s="55"/>
    </row>
    <row r="709" spans="4:4" x14ac:dyDescent="0.2">
      <c r="D709" s="55"/>
    </row>
    <row r="710" spans="4:4" x14ac:dyDescent="0.2">
      <c r="D710" s="55"/>
    </row>
    <row r="711" spans="4:4" x14ac:dyDescent="0.2">
      <c r="D711" s="55"/>
    </row>
    <row r="712" spans="4:4" x14ac:dyDescent="0.2">
      <c r="D712" s="55"/>
    </row>
    <row r="713" spans="4:4" x14ac:dyDescent="0.2">
      <c r="D713" s="55"/>
    </row>
    <row r="714" spans="4:4" x14ac:dyDescent="0.2">
      <c r="D714" s="55"/>
    </row>
    <row r="715" spans="4:4" x14ac:dyDescent="0.2">
      <c r="D715" s="55"/>
    </row>
    <row r="716" spans="4:4" x14ac:dyDescent="0.2">
      <c r="D716" s="55"/>
    </row>
    <row r="717" spans="4:4" x14ac:dyDescent="0.2">
      <c r="D717" s="55"/>
    </row>
    <row r="718" spans="4:4" x14ac:dyDescent="0.2">
      <c r="D718" s="55"/>
    </row>
    <row r="719" spans="4:4" x14ac:dyDescent="0.2">
      <c r="D719" s="55"/>
    </row>
    <row r="720" spans="4:4" x14ac:dyDescent="0.2">
      <c r="D720" s="55"/>
    </row>
    <row r="721" spans="4:4" x14ac:dyDescent="0.2">
      <c r="D721" s="55"/>
    </row>
    <row r="722" spans="4:4" x14ac:dyDescent="0.2">
      <c r="D722" s="55"/>
    </row>
    <row r="723" spans="4:4" x14ac:dyDescent="0.2">
      <c r="D723" s="55"/>
    </row>
    <row r="724" spans="4:4" x14ac:dyDescent="0.2">
      <c r="D724" s="55"/>
    </row>
    <row r="725" spans="4:4" x14ac:dyDescent="0.2">
      <c r="D725" s="55"/>
    </row>
    <row r="726" spans="4:4" x14ac:dyDescent="0.2">
      <c r="D726" s="55"/>
    </row>
    <row r="727" spans="4:4" x14ac:dyDescent="0.2">
      <c r="D727" s="55"/>
    </row>
    <row r="728" spans="4:4" x14ac:dyDescent="0.2">
      <c r="D728" s="55"/>
    </row>
    <row r="729" spans="4:4" x14ac:dyDescent="0.2">
      <c r="D729" s="55"/>
    </row>
    <row r="730" spans="4:4" x14ac:dyDescent="0.2">
      <c r="D730" s="55"/>
    </row>
    <row r="731" spans="4:4" x14ac:dyDescent="0.2">
      <c r="D731" s="55"/>
    </row>
    <row r="732" spans="4:4" x14ac:dyDescent="0.2">
      <c r="D732" s="55"/>
    </row>
    <row r="733" spans="4:4" x14ac:dyDescent="0.2">
      <c r="D733" s="55"/>
    </row>
    <row r="734" spans="4:4" x14ac:dyDescent="0.2">
      <c r="D734" s="55"/>
    </row>
    <row r="735" spans="4:4" x14ac:dyDescent="0.2">
      <c r="D735" s="55"/>
    </row>
    <row r="736" spans="4:4" x14ac:dyDescent="0.2">
      <c r="D736" s="55"/>
    </row>
    <row r="737" spans="4:4" x14ac:dyDescent="0.2">
      <c r="D737" s="55"/>
    </row>
    <row r="738" spans="4:4" x14ac:dyDescent="0.2">
      <c r="D738" s="55"/>
    </row>
    <row r="739" spans="4:4" x14ac:dyDescent="0.2">
      <c r="D739" s="55"/>
    </row>
    <row r="740" spans="4:4" x14ac:dyDescent="0.2">
      <c r="D740" s="55"/>
    </row>
    <row r="741" spans="4:4" x14ac:dyDescent="0.2">
      <c r="D741" s="55"/>
    </row>
    <row r="742" spans="4:4" x14ac:dyDescent="0.2">
      <c r="D742" s="55"/>
    </row>
    <row r="743" spans="4:4" x14ac:dyDescent="0.2">
      <c r="D743" s="55"/>
    </row>
    <row r="744" spans="4:4" x14ac:dyDescent="0.2">
      <c r="D744" s="55"/>
    </row>
    <row r="745" spans="4:4" x14ac:dyDescent="0.2">
      <c r="D745" s="55"/>
    </row>
    <row r="746" spans="4:4" x14ac:dyDescent="0.2">
      <c r="D746" s="55"/>
    </row>
    <row r="747" spans="4:4" x14ac:dyDescent="0.2">
      <c r="D747" s="55"/>
    </row>
    <row r="748" spans="4:4" x14ac:dyDescent="0.2">
      <c r="D748" s="55"/>
    </row>
    <row r="749" spans="4:4" x14ac:dyDescent="0.2">
      <c r="D749" s="55"/>
    </row>
    <row r="750" spans="4:4" x14ac:dyDescent="0.2">
      <c r="D750" s="55"/>
    </row>
    <row r="751" spans="4:4" x14ac:dyDescent="0.2">
      <c r="D751" s="55"/>
    </row>
    <row r="752" spans="4:4" x14ac:dyDescent="0.2">
      <c r="D752" s="55"/>
    </row>
    <row r="753" spans="4:4" x14ac:dyDescent="0.2">
      <c r="D753" s="55"/>
    </row>
    <row r="754" spans="4:4" x14ac:dyDescent="0.2">
      <c r="D754" s="55"/>
    </row>
    <row r="755" spans="4:4" x14ac:dyDescent="0.2">
      <c r="D755" s="55"/>
    </row>
    <row r="756" spans="4:4" x14ac:dyDescent="0.2">
      <c r="D756" s="55"/>
    </row>
    <row r="757" spans="4:4" x14ac:dyDescent="0.2">
      <c r="D757" s="55"/>
    </row>
    <row r="758" spans="4:4" x14ac:dyDescent="0.2">
      <c r="D758" s="55"/>
    </row>
    <row r="759" spans="4:4" x14ac:dyDescent="0.2">
      <c r="D759" s="55"/>
    </row>
    <row r="760" spans="4:4" x14ac:dyDescent="0.2">
      <c r="D760" s="55"/>
    </row>
    <row r="761" spans="4:4" x14ac:dyDescent="0.2">
      <c r="D761" s="55"/>
    </row>
    <row r="762" spans="4:4" x14ac:dyDescent="0.2">
      <c r="D762" s="55"/>
    </row>
    <row r="763" spans="4:4" x14ac:dyDescent="0.2">
      <c r="D763" s="55"/>
    </row>
    <row r="764" spans="4:4" x14ac:dyDescent="0.2">
      <c r="D764" s="55"/>
    </row>
    <row r="765" spans="4:4" x14ac:dyDescent="0.2">
      <c r="D765" s="55"/>
    </row>
    <row r="766" spans="4:4" x14ac:dyDescent="0.2">
      <c r="D766" s="55"/>
    </row>
    <row r="767" spans="4:4" x14ac:dyDescent="0.2">
      <c r="D767" s="55"/>
    </row>
    <row r="768" spans="4:4" x14ac:dyDescent="0.2">
      <c r="D768" s="55"/>
    </row>
    <row r="769" spans="4:4" x14ac:dyDescent="0.2">
      <c r="D769" s="55"/>
    </row>
    <row r="770" spans="4:4" x14ac:dyDescent="0.2">
      <c r="D770" s="55"/>
    </row>
    <row r="771" spans="4:4" x14ac:dyDescent="0.2">
      <c r="D771" s="55"/>
    </row>
    <row r="772" spans="4:4" x14ac:dyDescent="0.2">
      <c r="D772" s="55"/>
    </row>
    <row r="773" spans="4:4" x14ac:dyDescent="0.2">
      <c r="D773" s="55"/>
    </row>
    <row r="774" spans="4:4" x14ac:dyDescent="0.2">
      <c r="D774" s="55"/>
    </row>
    <row r="775" spans="4:4" x14ac:dyDescent="0.2">
      <c r="D775" s="55"/>
    </row>
    <row r="776" spans="4:4" x14ac:dyDescent="0.2">
      <c r="D776" s="55"/>
    </row>
    <row r="777" spans="4:4" x14ac:dyDescent="0.2">
      <c r="D777" s="55"/>
    </row>
    <row r="778" spans="4:4" x14ac:dyDescent="0.2">
      <c r="D778" s="55"/>
    </row>
    <row r="779" spans="4:4" x14ac:dyDescent="0.2">
      <c r="D779" s="55"/>
    </row>
    <row r="780" spans="4:4" x14ac:dyDescent="0.2">
      <c r="D780" s="55"/>
    </row>
    <row r="781" spans="4:4" x14ac:dyDescent="0.2">
      <c r="D781" s="55"/>
    </row>
    <row r="782" spans="4:4" x14ac:dyDescent="0.2">
      <c r="D782" s="55"/>
    </row>
    <row r="783" spans="4:4" x14ac:dyDescent="0.2">
      <c r="D783" s="55"/>
    </row>
    <row r="784" spans="4:4" x14ac:dyDescent="0.2">
      <c r="D784" s="55"/>
    </row>
    <row r="785" spans="4:4" x14ac:dyDescent="0.2">
      <c r="D785" s="55"/>
    </row>
    <row r="786" spans="4:4" x14ac:dyDescent="0.2">
      <c r="D786" s="55"/>
    </row>
    <row r="787" spans="4:4" x14ac:dyDescent="0.2">
      <c r="D787" s="55"/>
    </row>
    <row r="788" spans="4:4" x14ac:dyDescent="0.2">
      <c r="D788" s="55"/>
    </row>
    <row r="789" spans="4:4" x14ac:dyDescent="0.2">
      <c r="D789" s="55"/>
    </row>
    <row r="790" spans="4:4" x14ac:dyDescent="0.2">
      <c r="D790" s="55"/>
    </row>
    <row r="791" spans="4:4" x14ac:dyDescent="0.2">
      <c r="D791" s="55"/>
    </row>
    <row r="792" spans="4:4" x14ac:dyDescent="0.2">
      <c r="D792" s="55"/>
    </row>
    <row r="793" spans="4:4" x14ac:dyDescent="0.2">
      <c r="D793" s="55"/>
    </row>
    <row r="794" spans="4:4" x14ac:dyDescent="0.2">
      <c r="D794" s="55"/>
    </row>
    <row r="795" spans="4:4" x14ac:dyDescent="0.2">
      <c r="D795" s="55"/>
    </row>
    <row r="796" spans="4:4" x14ac:dyDescent="0.2">
      <c r="D796" s="55"/>
    </row>
    <row r="797" spans="4:4" x14ac:dyDescent="0.2">
      <c r="D797" s="55"/>
    </row>
    <row r="798" spans="4:4" x14ac:dyDescent="0.2">
      <c r="D798" s="55"/>
    </row>
    <row r="799" spans="4:4" x14ac:dyDescent="0.2">
      <c r="D799" s="55"/>
    </row>
    <row r="800" spans="4:4" x14ac:dyDescent="0.2">
      <c r="D800" s="55"/>
    </row>
    <row r="801" spans="4:4" x14ac:dyDescent="0.2">
      <c r="D801" s="55"/>
    </row>
    <row r="802" spans="4:4" x14ac:dyDescent="0.2">
      <c r="D802" s="55"/>
    </row>
    <row r="803" spans="4:4" x14ac:dyDescent="0.2">
      <c r="D803" s="55"/>
    </row>
    <row r="804" spans="4:4" x14ac:dyDescent="0.2">
      <c r="D804" s="55"/>
    </row>
    <row r="805" spans="4:4" x14ac:dyDescent="0.2">
      <c r="D805" s="55"/>
    </row>
    <row r="806" spans="4:4" x14ac:dyDescent="0.2">
      <c r="D806" s="55"/>
    </row>
    <row r="807" spans="4:4" x14ac:dyDescent="0.2">
      <c r="D807" s="55"/>
    </row>
    <row r="808" spans="4:4" x14ac:dyDescent="0.2">
      <c r="D808" s="55"/>
    </row>
    <row r="809" spans="4:4" x14ac:dyDescent="0.2">
      <c r="D809" s="55"/>
    </row>
    <row r="810" spans="4:4" x14ac:dyDescent="0.2">
      <c r="D810" s="55"/>
    </row>
    <row r="811" spans="4:4" x14ac:dyDescent="0.2">
      <c r="D811" s="55"/>
    </row>
    <row r="812" spans="4:4" x14ac:dyDescent="0.2">
      <c r="D812" s="55"/>
    </row>
    <row r="813" spans="4:4" x14ac:dyDescent="0.2">
      <c r="D813" s="55"/>
    </row>
    <row r="814" spans="4:4" x14ac:dyDescent="0.2">
      <c r="D814" s="55"/>
    </row>
    <row r="815" spans="4:4" x14ac:dyDescent="0.2">
      <c r="D815" s="55"/>
    </row>
    <row r="816" spans="4:4" x14ac:dyDescent="0.2">
      <c r="D816" s="55"/>
    </row>
    <row r="817" spans="4:4" x14ac:dyDescent="0.2">
      <c r="D817" s="55"/>
    </row>
    <row r="818" spans="4:4" x14ac:dyDescent="0.2">
      <c r="D818" s="55"/>
    </row>
    <row r="819" spans="4:4" x14ac:dyDescent="0.2">
      <c r="D819" s="55"/>
    </row>
    <row r="820" spans="4:4" x14ac:dyDescent="0.2">
      <c r="D820" s="55"/>
    </row>
    <row r="821" spans="4:4" x14ac:dyDescent="0.2">
      <c r="D821" s="55"/>
    </row>
    <row r="822" spans="4:4" x14ac:dyDescent="0.2">
      <c r="D822" s="55"/>
    </row>
    <row r="823" spans="4:4" x14ac:dyDescent="0.2">
      <c r="D823" s="55"/>
    </row>
    <row r="824" spans="4:4" x14ac:dyDescent="0.2">
      <c r="D824" s="55"/>
    </row>
    <row r="825" spans="4:4" x14ac:dyDescent="0.2">
      <c r="D825" s="55"/>
    </row>
    <row r="826" spans="4:4" x14ac:dyDescent="0.2">
      <c r="D826" s="55"/>
    </row>
    <row r="827" spans="4:4" x14ac:dyDescent="0.2">
      <c r="D827" s="55"/>
    </row>
    <row r="828" spans="4:4" x14ac:dyDescent="0.2">
      <c r="D828" s="55"/>
    </row>
    <row r="829" spans="4:4" x14ac:dyDescent="0.2">
      <c r="D829" s="55"/>
    </row>
    <row r="830" spans="4:4" x14ac:dyDescent="0.2">
      <c r="D830" s="55"/>
    </row>
    <row r="831" spans="4:4" x14ac:dyDescent="0.2">
      <c r="D831" s="55"/>
    </row>
    <row r="832" spans="4:4" x14ac:dyDescent="0.2">
      <c r="D832" s="55"/>
    </row>
    <row r="833" spans="4:4" x14ac:dyDescent="0.2">
      <c r="D833" s="55"/>
    </row>
    <row r="834" spans="4:4" x14ac:dyDescent="0.2">
      <c r="D834" s="55"/>
    </row>
    <row r="835" spans="4:4" x14ac:dyDescent="0.2">
      <c r="D835" s="55"/>
    </row>
    <row r="836" spans="4:4" x14ac:dyDescent="0.2">
      <c r="D836" s="55"/>
    </row>
    <row r="837" spans="4:4" x14ac:dyDescent="0.2">
      <c r="D837" s="55"/>
    </row>
    <row r="838" spans="4:4" x14ac:dyDescent="0.2">
      <c r="D838" s="55"/>
    </row>
    <row r="839" spans="4:4" x14ac:dyDescent="0.2">
      <c r="D839" s="55"/>
    </row>
    <row r="840" spans="4:4" x14ac:dyDescent="0.2">
      <c r="D840" s="55"/>
    </row>
    <row r="841" spans="4:4" x14ac:dyDescent="0.2">
      <c r="D841" s="55"/>
    </row>
    <row r="842" spans="4:4" x14ac:dyDescent="0.2">
      <c r="D842" s="55"/>
    </row>
    <row r="843" spans="4:4" x14ac:dyDescent="0.2">
      <c r="D843" s="55"/>
    </row>
    <row r="844" spans="4:4" x14ac:dyDescent="0.2">
      <c r="D844" s="55"/>
    </row>
    <row r="845" spans="4:4" x14ac:dyDescent="0.2">
      <c r="D845" s="55"/>
    </row>
    <row r="846" spans="4:4" x14ac:dyDescent="0.2">
      <c r="D846" s="55"/>
    </row>
    <row r="847" spans="4:4" x14ac:dyDescent="0.2">
      <c r="D847" s="55"/>
    </row>
    <row r="848" spans="4:4" x14ac:dyDescent="0.2">
      <c r="D848" s="55"/>
    </row>
    <row r="849" spans="4:4" x14ac:dyDescent="0.2">
      <c r="D849" s="55"/>
    </row>
    <row r="850" spans="4:4" x14ac:dyDescent="0.2">
      <c r="D850" s="55"/>
    </row>
    <row r="851" spans="4:4" x14ac:dyDescent="0.2">
      <c r="D851" s="55"/>
    </row>
    <row r="852" spans="4:4" x14ac:dyDescent="0.2">
      <c r="D852" s="55"/>
    </row>
    <row r="853" spans="4:4" x14ac:dyDescent="0.2">
      <c r="D853" s="55"/>
    </row>
    <row r="854" spans="4:4" x14ac:dyDescent="0.2">
      <c r="D854" s="55"/>
    </row>
    <row r="855" spans="4:4" x14ac:dyDescent="0.2">
      <c r="D855" s="55"/>
    </row>
    <row r="856" spans="4:4" x14ac:dyDescent="0.2">
      <c r="D856" s="55"/>
    </row>
    <row r="857" spans="4:4" x14ac:dyDescent="0.2">
      <c r="D857" s="55"/>
    </row>
    <row r="858" spans="4:4" x14ac:dyDescent="0.2">
      <c r="D858" s="55"/>
    </row>
    <row r="859" spans="4:4" x14ac:dyDescent="0.2">
      <c r="D859" s="55"/>
    </row>
    <row r="860" spans="4:4" x14ac:dyDescent="0.2">
      <c r="D860" s="55"/>
    </row>
    <row r="861" spans="4:4" x14ac:dyDescent="0.2">
      <c r="D861" s="55"/>
    </row>
    <row r="862" spans="4:4" x14ac:dyDescent="0.2">
      <c r="D862" s="55"/>
    </row>
    <row r="863" spans="4:4" x14ac:dyDescent="0.2">
      <c r="D863" s="55"/>
    </row>
    <row r="864" spans="4:4" x14ac:dyDescent="0.2">
      <c r="D864" s="55"/>
    </row>
    <row r="865" spans="4:4" x14ac:dyDescent="0.2">
      <c r="D865" s="55"/>
    </row>
    <row r="866" spans="4:4" x14ac:dyDescent="0.2">
      <c r="D866" s="55"/>
    </row>
    <row r="867" spans="4:4" x14ac:dyDescent="0.2">
      <c r="D867" s="55"/>
    </row>
    <row r="868" spans="4:4" x14ac:dyDescent="0.2">
      <c r="D868" s="55"/>
    </row>
    <row r="869" spans="4:4" x14ac:dyDescent="0.2">
      <c r="D869" s="55"/>
    </row>
    <row r="870" spans="4:4" x14ac:dyDescent="0.2">
      <c r="D870" s="55"/>
    </row>
    <row r="871" spans="4:4" x14ac:dyDescent="0.2">
      <c r="D871" s="55"/>
    </row>
    <row r="872" spans="4:4" x14ac:dyDescent="0.2">
      <c r="D872" s="55"/>
    </row>
    <row r="873" spans="4:4" x14ac:dyDescent="0.2">
      <c r="D873" s="55"/>
    </row>
    <row r="874" spans="4:4" x14ac:dyDescent="0.2">
      <c r="D874" s="55"/>
    </row>
    <row r="875" spans="4:4" x14ac:dyDescent="0.2">
      <c r="D875" s="55"/>
    </row>
    <row r="876" spans="4:4" x14ac:dyDescent="0.2">
      <c r="D876" s="55"/>
    </row>
    <row r="877" spans="4:4" x14ac:dyDescent="0.2">
      <c r="D877" s="55"/>
    </row>
    <row r="878" spans="4:4" x14ac:dyDescent="0.2">
      <c r="D878" s="55"/>
    </row>
    <row r="879" spans="4:4" x14ac:dyDescent="0.2">
      <c r="D879" s="55"/>
    </row>
    <row r="880" spans="4:4" x14ac:dyDescent="0.2">
      <c r="D880" s="55"/>
    </row>
    <row r="881" spans="4:4" x14ac:dyDescent="0.2">
      <c r="D881" s="55"/>
    </row>
    <row r="882" spans="4:4" x14ac:dyDescent="0.2">
      <c r="D882" s="55"/>
    </row>
    <row r="883" spans="4:4" x14ac:dyDescent="0.2">
      <c r="D883" s="55"/>
    </row>
    <row r="884" spans="4:4" x14ac:dyDescent="0.2">
      <c r="D884" s="55"/>
    </row>
    <row r="885" spans="4:4" x14ac:dyDescent="0.2">
      <c r="D885" s="55"/>
    </row>
    <row r="886" spans="4:4" x14ac:dyDescent="0.2">
      <c r="D886" s="55"/>
    </row>
    <row r="887" spans="4:4" x14ac:dyDescent="0.2">
      <c r="D887" s="55"/>
    </row>
    <row r="888" spans="4:4" x14ac:dyDescent="0.2">
      <c r="D888" s="55"/>
    </row>
    <row r="889" spans="4:4" x14ac:dyDescent="0.2">
      <c r="D889" s="55"/>
    </row>
    <row r="890" spans="4:4" x14ac:dyDescent="0.2">
      <c r="D890" s="55"/>
    </row>
    <row r="891" spans="4:4" x14ac:dyDescent="0.2">
      <c r="D891" s="55"/>
    </row>
    <row r="892" spans="4:4" x14ac:dyDescent="0.2">
      <c r="D892" s="55"/>
    </row>
    <row r="893" spans="4:4" x14ac:dyDescent="0.2">
      <c r="D893" s="55"/>
    </row>
    <row r="894" spans="4:4" x14ac:dyDescent="0.2">
      <c r="D894" s="55"/>
    </row>
    <row r="895" spans="4:4" x14ac:dyDescent="0.2">
      <c r="D895" s="55"/>
    </row>
    <row r="896" spans="4:4" x14ac:dyDescent="0.2">
      <c r="D896" s="55"/>
    </row>
    <row r="897" spans="4:4" x14ac:dyDescent="0.2">
      <c r="D897" s="55"/>
    </row>
    <row r="898" spans="4:4" x14ac:dyDescent="0.2">
      <c r="D898" s="55"/>
    </row>
    <row r="899" spans="4:4" x14ac:dyDescent="0.2">
      <c r="D899" s="55"/>
    </row>
    <row r="900" spans="4:4" x14ac:dyDescent="0.2">
      <c r="D900" s="55"/>
    </row>
    <row r="901" spans="4:4" x14ac:dyDescent="0.2">
      <c r="D901" s="55"/>
    </row>
    <row r="902" spans="4:4" x14ac:dyDescent="0.2">
      <c r="D902" s="55"/>
    </row>
    <row r="903" spans="4:4" x14ac:dyDescent="0.2">
      <c r="D903" s="55"/>
    </row>
    <row r="904" spans="4:4" x14ac:dyDescent="0.2">
      <c r="D904" s="55"/>
    </row>
    <row r="905" spans="4:4" x14ac:dyDescent="0.2">
      <c r="D905" s="55"/>
    </row>
    <row r="906" spans="4:4" x14ac:dyDescent="0.2">
      <c r="D906" s="55"/>
    </row>
    <row r="907" spans="4:4" x14ac:dyDescent="0.2">
      <c r="D907" s="55"/>
    </row>
    <row r="908" spans="4:4" x14ac:dyDescent="0.2">
      <c r="D908" s="55"/>
    </row>
    <row r="909" spans="4:4" x14ac:dyDescent="0.2">
      <c r="D909" s="55"/>
    </row>
    <row r="910" spans="4:4" x14ac:dyDescent="0.2">
      <c r="D910" s="55"/>
    </row>
    <row r="911" spans="4:4" x14ac:dyDescent="0.2">
      <c r="D911" s="55"/>
    </row>
    <row r="912" spans="4:4" x14ac:dyDescent="0.2">
      <c r="D912" s="55"/>
    </row>
    <row r="913" spans="4:4" x14ac:dyDescent="0.2">
      <c r="D913" s="55"/>
    </row>
    <row r="914" spans="4:4" x14ac:dyDescent="0.2">
      <c r="D914" s="55"/>
    </row>
    <row r="915" spans="4:4" x14ac:dyDescent="0.2">
      <c r="D915" s="55"/>
    </row>
    <row r="916" spans="4:4" x14ac:dyDescent="0.2">
      <c r="D916" s="55"/>
    </row>
    <row r="917" spans="4:4" x14ac:dyDescent="0.2">
      <c r="D917" s="55"/>
    </row>
    <row r="918" spans="4:4" x14ac:dyDescent="0.2">
      <c r="D918" s="55"/>
    </row>
    <row r="919" spans="4:4" x14ac:dyDescent="0.2">
      <c r="D919" s="55"/>
    </row>
    <row r="920" spans="4:4" x14ac:dyDescent="0.2">
      <c r="D920" s="55"/>
    </row>
    <row r="921" spans="4:4" x14ac:dyDescent="0.2">
      <c r="D921" s="55"/>
    </row>
    <row r="922" spans="4:4" x14ac:dyDescent="0.2">
      <c r="D922" s="55"/>
    </row>
    <row r="923" spans="4:4" x14ac:dyDescent="0.2">
      <c r="D923" s="55"/>
    </row>
    <row r="924" spans="4:4" x14ac:dyDescent="0.2">
      <c r="D924" s="55"/>
    </row>
    <row r="925" spans="4:4" x14ac:dyDescent="0.2">
      <c r="D925" s="55"/>
    </row>
    <row r="926" spans="4:4" x14ac:dyDescent="0.2">
      <c r="D926" s="55"/>
    </row>
    <row r="927" spans="4:4" x14ac:dyDescent="0.2">
      <c r="D927" s="55"/>
    </row>
    <row r="928" spans="4:4" x14ac:dyDescent="0.2">
      <c r="D928" s="55"/>
    </row>
    <row r="929" spans="4:4" x14ac:dyDescent="0.2">
      <c r="D929" s="55"/>
    </row>
    <row r="930" spans="4:4" x14ac:dyDescent="0.2">
      <c r="D930" s="55"/>
    </row>
    <row r="931" spans="4:4" x14ac:dyDescent="0.2">
      <c r="D931" s="55"/>
    </row>
    <row r="932" spans="4:4" x14ac:dyDescent="0.2">
      <c r="D932" s="55"/>
    </row>
    <row r="933" spans="4:4" x14ac:dyDescent="0.2">
      <c r="D933" s="55"/>
    </row>
    <row r="934" spans="4:4" x14ac:dyDescent="0.2">
      <c r="D934" s="55"/>
    </row>
    <row r="935" spans="4:4" x14ac:dyDescent="0.2">
      <c r="D935" s="55"/>
    </row>
    <row r="936" spans="4:4" x14ac:dyDescent="0.2">
      <c r="D936" s="55"/>
    </row>
    <row r="937" spans="4:4" x14ac:dyDescent="0.2">
      <c r="D937" s="55"/>
    </row>
    <row r="938" spans="4:4" x14ac:dyDescent="0.2">
      <c r="D938" s="55"/>
    </row>
    <row r="939" spans="4:4" x14ac:dyDescent="0.2">
      <c r="D939" s="55"/>
    </row>
    <row r="940" spans="4:4" x14ac:dyDescent="0.2">
      <c r="D940" s="55"/>
    </row>
    <row r="941" spans="4:4" x14ac:dyDescent="0.2">
      <c r="D941" s="55"/>
    </row>
    <row r="942" spans="4:4" x14ac:dyDescent="0.2">
      <c r="D942" s="55"/>
    </row>
    <row r="943" spans="4:4" x14ac:dyDescent="0.2">
      <c r="D943" s="55"/>
    </row>
    <row r="944" spans="4:4" x14ac:dyDescent="0.2">
      <c r="D944" s="55"/>
    </row>
    <row r="945" spans="4:4" x14ac:dyDescent="0.2">
      <c r="D945" s="55"/>
    </row>
    <row r="946" spans="4:4" x14ac:dyDescent="0.2">
      <c r="D946" s="55"/>
    </row>
    <row r="947" spans="4:4" x14ac:dyDescent="0.2">
      <c r="D947" s="55"/>
    </row>
    <row r="948" spans="4:4" x14ac:dyDescent="0.2">
      <c r="D948" s="55"/>
    </row>
    <row r="949" spans="4:4" x14ac:dyDescent="0.2">
      <c r="D949" s="55"/>
    </row>
    <row r="950" spans="4:4" x14ac:dyDescent="0.2">
      <c r="D950" s="55"/>
    </row>
    <row r="951" spans="4:4" x14ac:dyDescent="0.2">
      <c r="D951" s="55"/>
    </row>
    <row r="952" spans="4:4" x14ac:dyDescent="0.2">
      <c r="D952" s="55"/>
    </row>
    <row r="953" spans="4:4" x14ac:dyDescent="0.2">
      <c r="D953" s="55"/>
    </row>
    <row r="954" spans="4:4" x14ac:dyDescent="0.2">
      <c r="D954" s="55"/>
    </row>
    <row r="955" spans="4:4" x14ac:dyDescent="0.2">
      <c r="D955" s="55"/>
    </row>
    <row r="956" spans="4:4" x14ac:dyDescent="0.2">
      <c r="D956" s="55"/>
    </row>
    <row r="957" spans="4:4" x14ac:dyDescent="0.2">
      <c r="D957" s="55"/>
    </row>
    <row r="958" spans="4:4" x14ac:dyDescent="0.2">
      <c r="D958" s="55"/>
    </row>
    <row r="959" spans="4:4" x14ac:dyDescent="0.2">
      <c r="D959" s="55"/>
    </row>
    <row r="960" spans="4:4" x14ac:dyDescent="0.2">
      <c r="D960" s="55"/>
    </row>
    <row r="961" spans="4:4" x14ac:dyDescent="0.2">
      <c r="D961" s="55"/>
    </row>
    <row r="962" spans="4:4" x14ac:dyDescent="0.2">
      <c r="D962" s="55"/>
    </row>
    <row r="963" spans="4:4" x14ac:dyDescent="0.2">
      <c r="D963" s="55"/>
    </row>
    <row r="964" spans="4:4" x14ac:dyDescent="0.2">
      <c r="D964" s="55"/>
    </row>
    <row r="965" spans="4:4" x14ac:dyDescent="0.2">
      <c r="D965" s="55"/>
    </row>
    <row r="966" spans="4:4" x14ac:dyDescent="0.2">
      <c r="D966" s="55"/>
    </row>
    <row r="967" spans="4:4" x14ac:dyDescent="0.2">
      <c r="D967" s="55"/>
    </row>
    <row r="968" spans="4:4" x14ac:dyDescent="0.2">
      <c r="D968" s="55"/>
    </row>
    <row r="969" spans="4:4" x14ac:dyDescent="0.2">
      <c r="D969" s="55"/>
    </row>
    <row r="970" spans="4:4" x14ac:dyDescent="0.2">
      <c r="D970" s="55"/>
    </row>
    <row r="971" spans="4:4" x14ac:dyDescent="0.2">
      <c r="D971" s="55"/>
    </row>
    <row r="972" spans="4:4" x14ac:dyDescent="0.2">
      <c r="D972" s="55"/>
    </row>
    <row r="973" spans="4:4" x14ac:dyDescent="0.2">
      <c r="D973" s="55"/>
    </row>
    <row r="974" spans="4:4" x14ac:dyDescent="0.2">
      <c r="D974" s="55"/>
    </row>
    <row r="975" spans="4:4" x14ac:dyDescent="0.2">
      <c r="D975" s="55"/>
    </row>
    <row r="976" spans="4:4" x14ac:dyDescent="0.2">
      <c r="D976" s="55"/>
    </row>
    <row r="977" spans="4:4" x14ac:dyDescent="0.2">
      <c r="D977" s="55"/>
    </row>
    <row r="978" spans="4:4" x14ac:dyDescent="0.2">
      <c r="D978" s="55"/>
    </row>
    <row r="979" spans="4:4" x14ac:dyDescent="0.2">
      <c r="D979" s="55"/>
    </row>
    <row r="980" spans="4:4" x14ac:dyDescent="0.2">
      <c r="D980" s="55"/>
    </row>
    <row r="981" spans="4:4" x14ac:dyDescent="0.2">
      <c r="D981" s="55"/>
    </row>
    <row r="982" spans="4:4" x14ac:dyDescent="0.2">
      <c r="D982" s="55"/>
    </row>
    <row r="983" spans="4:4" x14ac:dyDescent="0.2">
      <c r="D983" s="55"/>
    </row>
    <row r="984" spans="4:4" x14ac:dyDescent="0.2">
      <c r="D984" s="55"/>
    </row>
    <row r="985" spans="4:4" x14ac:dyDescent="0.2">
      <c r="D985" s="55"/>
    </row>
    <row r="986" spans="4:4" x14ac:dyDescent="0.2">
      <c r="D986" s="55"/>
    </row>
    <row r="987" spans="4:4" x14ac:dyDescent="0.2">
      <c r="D987" s="55"/>
    </row>
    <row r="988" spans="4:4" x14ac:dyDescent="0.2">
      <c r="D988" s="55"/>
    </row>
    <row r="989" spans="4:4" x14ac:dyDescent="0.2">
      <c r="D989" s="55"/>
    </row>
    <row r="990" spans="4:4" x14ac:dyDescent="0.2">
      <c r="D990" s="55"/>
    </row>
    <row r="991" spans="4:4" x14ac:dyDescent="0.2">
      <c r="D991" s="55"/>
    </row>
    <row r="992" spans="4:4" x14ac:dyDescent="0.2">
      <c r="D992" s="55"/>
    </row>
    <row r="993" spans="4:4" x14ac:dyDescent="0.2">
      <c r="D993" s="55"/>
    </row>
    <row r="994" spans="4:4" x14ac:dyDescent="0.2">
      <c r="D994" s="55"/>
    </row>
    <row r="995" spans="4:4" x14ac:dyDescent="0.2">
      <c r="D995" s="55"/>
    </row>
    <row r="996" spans="4:4" x14ac:dyDescent="0.2">
      <c r="D996" s="55"/>
    </row>
    <row r="997" spans="4:4" x14ac:dyDescent="0.2">
      <c r="D997" s="55"/>
    </row>
    <row r="998" spans="4:4" x14ac:dyDescent="0.2">
      <c r="D998" s="55"/>
    </row>
    <row r="999" spans="4:4" x14ac:dyDescent="0.2">
      <c r="D999" s="55"/>
    </row>
    <row r="1000" spans="4:4" x14ac:dyDescent="0.2">
      <c r="D1000" s="55"/>
    </row>
    <row r="1001" spans="4:4" x14ac:dyDescent="0.2">
      <c r="D1001" s="55"/>
    </row>
    <row r="1002" spans="4:4" x14ac:dyDescent="0.2">
      <c r="D1002" s="55"/>
    </row>
    <row r="1003" spans="4:4" x14ac:dyDescent="0.2">
      <c r="D1003" s="55"/>
    </row>
    <row r="1004" spans="4:4" x14ac:dyDescent="0.2">
      <c r="D1004" s="55"/>
    </row>
    <row r="1005" spans="4:4" x14ac:dyDescent="0.2">
      <c r="D1005" s="55"/>
    </row>
    <row r="1007" spans="4:4" x14ac:dyDescent="0.2">
      <c r="D1007" s="55"/>
    </row>
    <row r="1008" spans="4:4" x14ac:dyDescent="0.2">
      <c r="D1008" s="55"/>
    </row>
    <row r="1009" spans="4:4" x14ac:dyDescent="0.2">
      <c r="D1009" s="55"/>
    </row>
    <row r="1010" spans="4:4" x14ac:dyDescent="0.2">
      <c r="D1010" s="55"/>
    </row>
    <row r="1011" spans="4:4" x14ac:dyDescent="0.2">
      <c r="D1011" s="55"/>
    </row>
    <row r="1012" spans="4:4" x14ac:dyDescent="0.2">
      <c r="D1012" s="55"/>
    </row>
    <row r="1013" spans="4:4" x14ac:dyDescent="0.2">
      <c r="D1013" s="55"/>
    </row>
    <row r="1014" spans="4:4" x14ac:dyDescent="0.2">
      <c r="D1014" s="55"/>
    </row>
    <row r="1015" spans="4:4" x14ac:dyDescent="0.2">
      <c r="D1015" s="55"/>
    </row>
    <row r="1016" spans="4:4" x14ac:dyDescent="0.2">
      <c r="D1016" s="55"/>
    </row>
    <row r="1017" spans="4:4" x14ac:dyDescent="0.2">
      <c r="D1017" s="55"/>
    </row>
    <row r="1018" spans="4:4" x14ac:dyDescent="0.2">
      <c r="D1018" s="55"/>
    </row>
    <row r="1019" spans="4:4" x14ac:dyDescent="0.2">
      <c r="D1019" s="55"/>
    </row>
    <row r="1020" spans="4:4" x14ac:dyDescent="0.2">
      <c r="D1020" s="55"/>
    </row>
    <row r="1021" spans="4:4" x14ac:dyDescent="0.2">
      <c r="D1021" s="55"/>
    </row>
    <row r="1022" spans="4:4" x14ac:dyDescent="0.2">
      <c r="D1022" s="55"/>
    </row>
    <row r="1023" spans="4:4" x14ac:dyDescent="0.2">
      <c r="D1023" s="55"/>
    </row>
    <row r="1024" spans="4:4" x14ac:dyDescent="0.2">
      <c r="D1024" s="55"/>
    </row>
    <row r="1025" spans="4:4" x14ac:dyDescent="0.2">
      <c r="D1025" s="55"/>
    </row>
    <row r="1026" spans="4:4" x14ac:dyDescent="0.2">
      <c r="D1026" s="55"/>
    </row>
    <row r="1027" spans="4:4" x14ac:dyDescent="0.2">
      <c r="D1027" s="55"/>
    </row>
    <row r="1028" spans="4:4" x14ac:dyDescent="0.2">
      <c r="D1028" s="55"/>
    </row>
    <row r="1029" spans="4:4" x14ac:dyDescent="0.2">
      <c r="D1029" s="55"/>
    </row>
    <row r="1030" spans="4:4" x14ac:dyDescent="0.2">
      <c r="D1030" s="55"/>
    </row>
    <row r="1031" spans="4:4" x14ac:dyDescent="0.2">
      <c r="D1031" s="55"/>
    </row>
    <row r="1032" spans="4:4" x14ac:dyDescent="0.2">
      <c r="D1032" s="55"/>
    </row>
    <row r="1033" spans="4:4" x14ac:dyDescent="0.2">
      <c r="D1033" s="55"/>
    </row>
    <row r="1034" spans="4:4" x14ac:dyDescent="0.2">
      <c r="D1034" s="55"/>
    </row>
    <row r="1035" spans="4:4" x14ac:dyDescent="0.2">
      <c r="D1035" s="55"/>
    </row>
    <row r="1036" spans="4:4" x14ac:dyDescent="0.2">
      <c r="D1036" s="55"/>
    </row>
    <row r="1037" spans="4:4" x14ac:dyDescent="0.2">
      <c r="D1037" s="55"/>
    </row>
    <row r="1038" spans="4:4" x14ac:dyDescent="0.2">
      <c r="D1038" s="55"/>
    </row>
    <row r="1039" spans="4:4" x14ac:dyDescent="0.2">
      <c r="D1039" s="55"/>
    </row>
    <row r="1040" spans="4:4" x14ac:dyDescent="0.2">
      <c r="D1040" s="55"/>
    </row>
    <row r="1041" spans="4:4" x14ac:dyDescent="0.2">
      <c r="D1041" s="55"/>
    </row>
    <row r="1042" spans="4:4" x14ac:dyDescent="0.2">
      <c r="D1042" s="55"/>
    </row>
    <row r="1043" spans="4:4" x14ac:dyDescent="0.2">
      <c r="D1043" s="55"/>
    </row>
    <row r="1044" spans="4:4" x14ac:dyDescent="0.2">
      <c r="D1044" s="55"/>
    </row>
    <row r="1045" spans="4:4" x14ac:dyDescent="0.2">
      <c r="D1045" s="55"/>
    </row>
    <row r="1046" spans="4:4" x14ac:dyDescent="0.2">
      <c r="D1046" s="55"/>
    </row>
    <row r="1047" spans="4:4" x14ac:dyDescent="0.2">
      <c r="D1047" s="55"/>
    </row>
    <row r="1048" spans="4:4" x14ac:dyDescent="0.2">
      <c r="D1048" s="55"/>
    </row>
    <row r="1049" spans="4:4" x14ac:dyDescent="0.2">
      <c r="D1049" s="55"/>
    </row>
    <row r="1050" spans="4:4" x14ac:dyDescent="0.2">
      <c r="D1050" s="55"/>
    </row>
    <row r="1051" spans="4:4" x14ac:dyDescent="0.2">
      <c r="D1051" s="55"/>
    </row>
    <row r="1052" spans="4:4" x14ac:dyDescent="0.2">
      <c r="D1052" s="55"/>
    </row>
    <row r="1053" spans="4:4" x14ac:dyDescent="0.2">
      <c r="D1053" s="55"/>
    </row>
    <row r="1054" spans="4:4" x14ac:dyDescent="0.2">
      <c r="D1054" s="55"/>
    </row>
    <row r="1055" spans="4:4" x14ac:dyDescent="0.2">
      <c r="D1055" s="55"/>
    </row>
    <row r="1056" spans="4:4" x14ac:dyDescent="0.2">
      <c r="D1056" s="55"/>
    </row>
    <row r="1057" spans="4:4" x14ac:dyDescent="0.2">
      <c r="D1057" s="55"/>
    </row>
    <row r="1058" spans="4:4" x14ac:dyDescent="0.2">
      <c r="D1058" s="55"/>
    </row>
    <row r="1059" spans="4:4" x14ac:dyDescent="0.2">
      <c r="D1059" s="55"/>
    </row>
    <row r="1060" spans="4:4" x14ac:dyDescent="0.2">
      <c r="D1060" s="55"/>
    </row>
    <row r="1061" spans="4:4" x14ac:dyDescent="0.2">
      <c r="D1061" s="55"/>
    </row>
    <row r="1062" spans="4:4" x14ac:dyDescent="0.2">
      <c r="D1062" s="55"/>
    </row>
    <row r="1063" spans="4:4" x14ac:dyDescent="0.2">
      <c r="D1063" s="55"/>
    </row>
    <row r="1064" spans="4:4" x14ac:dyDescent="0.2">
      <c r="D1064" s="55"/>
    </row>
    <row r="1065" spans="4:4" x14ac:dyDescent="0.2">
      <c r="D1065" s="55"/>
    </row>
    <row r="1066" spans="4:4" x14ac:dyDescent="0.2">
      <c r="D1066" s="55"/>
    </row>
    <row r="1067" spans="4:4" x14ac:dyDescent="0.2">
      <c r="D1067" s="55"/>
    </row>
    <row r="1068" spans="4:4" x14ac:dyDescent="0.2">
      <c r="D1068" s="55"/>
    </row>
    <row r="1069" spans="4:4" x14ac:dyDescent="0.2">
      <c r="D1069" s="55"/>
    </row>
    <row r="1070" spans="4:4" x14ac:dyDescent="0.2">
      <c r="D1070" s="55"/>
    </row>
    <row r="1071" spans="4:4" x14ac:dyDescent="0.2">
      <c r="D1071" s="55"/>
    </row>
    <row r="1072" spans="4:4" x14ac:dyDescent="0.2">
      <c r="D1072" s="55"/>
    </row>
    <row r="1073" spans="4:4" x14ac:dyDescent="0.2">
      <c r="D1073" s="55"/>
    </row>
    <row r="1074" spans="4:4" x14ac:dyDescent="0.2">
      <c r="D1074" s="55"/>
    </row>
    <row r="1075" spans="4:4" x14ac:dyDescent="0.2">
      <c r="D1075" s="55"/>
    </row>
    <row r="1076" spans="4:4" x14ac:dyDescent="0.2">
      <c r="D1076" s="55"/>
    </row>
    <row r="1077" spans="4:4" x14ac:dyDescent="0.2">
      <c r="D1077" s="55"/>
    </row>
    <row r="1078" spans="4:4" x14ac:dyDescent="0.2">
      <c r="D1078" s="55"/>
    </row>
    <row r="1079" spans="4:4" x14ac:dyDescent="0.2">
      <c r="D1079" s="55"/>
    </row>
    <row r="1080" spans="4:4" x14ac:dyDescent="0.2">
      <c r="D1080" s="55"/>
    </row>
    <row r="1081" spans="4:4" x14ac:dyDescent="0.2">
      <c r="D1081" s="55"/>
    </row>
    <row r="1082" spans="4:4" x14ac:dyDescent="0.2">
      <c r="D1082" s="55"/>
    </row>
    <row r="1083" spans="4:4" x14ac:dyDescent="0.2">
      <c r="D1083" s="55"/>
    </row>
    <row r="1084" spans="4:4" x14ac:dyDescent="0.2">
      <c r="D1084" s="55"/>
    </row>
    <row r="1085" spans="4:4" x14ac:dyDescent="0.2">
      <c r="D1085" s="55"/>
    </row>
    <row r="1087" spans="4:4" x14ac:dyDescent="0.2">
      <c r="D1087" s="55"/>
    </row>
    <row r="1088" spans="4:4" x14ac:dyDescent="0.2">
      <c r="D1088" s="55"/>
    </row>
    <row r="1089" spans="4:4" x14ac:dyDescent="0.2">
      <c r="D1089" s="55"/>
    </row>
    <row r="1090" spans="4:4" x14ac:dyDescent="0.2">
      <c r="D1090" s="55"/>
    </row>
    <row r="1091" spans="4:4" x14ac:dyDescent="0.2">
      <c r="D1091" s="55"/>
    </row>
    <row r="1092" spans="4:4" x14ac:dyDescent="0.2">
      <c r="D1092" s="55"/>
    </row>
    <row r="1093" spans="4:4" x14ac:dyDescent="0.2">
      <c r="D1093" s="55"/>
    </row>
    <row r="1094" spans="4:4" x14ac:dyDescent="0.2">
      <c r="D1094" s="55"/>
    </row>
    <row r="1095" spans="4:4" x14ac:dyDescent="0.2">
      <c r="D1095" s="55"/>
    </row>
    <row r="1096" spans="4:4" x14ac:dyDescent="0.2">
      <c r="D1096" s="55"/>
    </row>
    <row r="1097" spans="4:4" x14ac:dyDescent="0.2">
      <c r="D1097" s="55"/>
    </row>
    <row r="1098" spans="4:4" x14ac:dyDescent="0.2">
      <c r="D1098" s="55"/>
    </row>
    <row r="1099" spans="4:4" x14ac:dyDescent="0.2">
      <c r="D1099" s="55"/>
    </row>
    <row r="1100" spans="4:4" x14ac:dyDescent="0.2">
      <c r="D1100" s="55"/>
    </row>
    <row r="1101" spans="4:4" x14ac:dyDescent="0.2">
      <c r="D1101" s="55"/>
    </row>
    <row r="1102" spans="4:4" x14ac:dyDescent="0.2">
      <c r="D1102" s="55"/>
    </row>
    <row r="1103" spans="4:4" x14ac:dyDescent="0.2">
      <c r="D1103" s="55"/>
    </row>
    <row r="1104" spans="4:4" x14ac:dyDescent="0.2">
      <c r="D1104" s="55"/>
    </row>
    <row r="1105" spans="4:4" x14ac:dyDescent="0.2">
      <c r="D1105" s="55"/>
    </row>
    <row r="1106" spans="4:4" x14ac:dyDescent="0.2">
      <c r="D1106" s="55"/>
    </row>
    <row r="1107" spans="4:4" x14ac:dyDescent="0.2">
      <c r="D1107" s="55"/>
    </row>
    <row r="1108" spans="4:4" x14ac:dyDescent="0.2">
      <c r="D1108" s="55"/>
    </row>
    <row r="1109" spans="4:4" x14ac:dyDescent="0.2">
      <c r="D1109" s="55"/>
    </row>
    <row r="1110" spans="4:4" x14ac:dyDescent="0.2">
      <c r="D1110" s="55"/>
    </row>
    <row r="1111" spans="4:4" x14ac:dyDescent="0.2">
      <c r="D1111" s="55"/>
    </row>
    <row r="1112" spans="4:4" x14ac:dyDescent="0.2">
      <c r="D1112" s="55"/>
    </row>
    <row r="1113" spans="4:4" x14ac:dyDescent="0.2">
      <c r="D1113" s="55"/>
    </row>
    <row r="1114" spans="4:4" x14ac:dyDescent="0.2">
      <c r="D1114" s="55"/>
    </row>
    <row r="1115" spans="4:4" x14ac:dyDescent="0.2">
      <c r="D1115" s="55"/>
    </row>
    <row r="1116" spans="4:4" x14ac:dyDescent="0.2">
      <c r="D1116" s="55"/>
    </row>
    <row r="1117" spans="4:4" x14ac:dyDescent="0.2">
      <c r="D1117" s="55"/>
    </row>
    <row r="1118" spans="4:4" x14ac:dyDescent="0.2">
      <c r="D1118" s="55"/>
    </row>
    <row r="1119" spans="4:4" x14ac:dyDescent="0.2">
      <c r="D1119" s="55"/>
    </row>
    <row r="1120" spans="4:4" x14ac:dyDescent="0.2">
      <c r="D1120" s="55"/>
    </row>
    <row r="1121" spans="4:4" x14ac:dyDescent="0.2">
      <c r="D1121" s="55"/>
    </row>
    <row r="1122" spans="4:4" x14ac:dyDescent="0.2">
      <c r="D1122" s="55"/>
    </row>
    <row r="1123" spans="4:4" x14ac:dyDescent="0.2">
      <c r="D1123" s="55"/>
    </row>
    <row r="1124" spans="4:4" x14ac:dyDescent="0.2">
      <c r="D1124" s="55"/>
    </row>
    <row r="1125" spans="4:4" x14ac:dyDescent="0.2">
      <c r="D1125" s="55"/>
    </row>
    <row r="1126" spans="4:4" x14ac:dyDescent="0.2">
      <c r="D1126" s="55"/>
    </row>
    <row r="1127" spans="4:4" x14ac:dyDescent="0.2">
      <c r="D1127" s="55"/>
    </row>
    <row r="1128" spans="4:4" x14ac:dyDescent="0.2">
      <c r="D1128" s="55"/>
    </row>
    <row r="1129" spans="4:4" x14ac:dyDescent="0.2">
      <c r="D1129" s="55"/>
    </row>
    <row r="1130" spans="4:4" x14ac:dyDescent="0.2">
      <c r="D1130" s="55"/>
    </row>
    <row r="1131" spans="4:4" x14ac:dyDescent="0.2">
      <c r="D1131" s="55"/>
    </row>
    <row r="1132" spans="4:4" x14ac:dyDescent="0.2">
      <c r="D1132" s="55"/>
    </row>
    <row r="1133" spans="4:4" x14ac:dyDescent="0.2">
      <c r="D1133" s="55"/>
    </row>
    <row r="1134" spans="4:4" x14ac:dyDescent="0.2">
      <c r="D1134" s="55"/>
    </row>
    <row r="1135" spans="4:4" x14ac:dyDescent="0.2">
      <c r="D1135" s="55"/>
    </row>
    <row r="1136" spans="4:4" x14ac:dyDescent="0.2">
      <c r="D1136" s="55"/>
    </row>
    <row r="1137" spans="4:4" x14ac:dyDescent="0.2">
      <c r="D1137" s="55"/>
    </row>
    <row r="1138" spans="4:4" x14ac:dyDescent="0.2">
      <c r="D1138" s="55"/>
    </row>
    <row r="1139" spans="4:4" x14ac:dyDescent="0.2">
      <c r="D1139" s="55"/>
    </row>
    <row r="1140" spans="4:4" x14ac:dyDescent="0.2">
      <c r="D1140" s="55"/>
    </row>
    <row r="1141" spans="4:4" x14ac:dyDescent="0.2">
      <c r="D1141" s="55"/>
    </row>
    <row r="1142" spans="4:4" x14ac:dyDescent="0.2">
      <c r="D1142" s="55"/>
    </row>
    <row r="1143" spans="4:4" x14ac:dyDescent="0.2">
      <c r="D1143" s="55"/>
    </row>
    <row r="1144" spans="4:4" x14ac:dyDescent="0.2">
      <c r="D1144" s="55"/>
    </row>
    <row r="1145" spans="4:4" x14ac:dyDescent="0.2">
      <c r="D1145" s="55"/>
    </row>
    <row r="1146" spans="4:4" x14ac:dyDescent="0.2">
      <c r="D1146" s="55"/>
    </row>
    <row r="1147" spans="4:4" x14ac:dyDescent="0.2">
      <c r="D1147" s="55"/>
    </row>
    <row r="1148" spans="4:4" x14ac:dyDescent="0.2">
      <c r="D1148" s="55"/>
    </row>
    <row r="1149" spans="4:4" x14ac:dyDescent="0.2">
      <c r="D1149" s="55"/>
    </row>
    <row r="1150" spans="4:4" x14ac:dyDescent="0.2">
      <c r="D1150" s="55"/>
    </row>
    <row r="1151" spans="4:4" x14ac:dyDescent="0.2">
      <c r="D1151" s="55"/>
    </row>
    <row r="1152" spans="4:4" x14ac:dyDescent="0.2">
      <c r="D1152" s="55"/>
    </row>
    <row r="1153" spans="4:4" x14ac:dyDescent="0.2">
      <c r="D1153" s="55"/>
    </row>
    <row r="1154" spans="4:4" x14ac:dyDescent="0.2">
      <c r="D1154" s="55"/>
    </row>
    <row r="1155" spans="4:4" x14ac:dyDescent="0.2">
      <c r="D1155" s="55"/>
    </row>
    <row r="1156" spans="4:4" x14ac:dyDescent="0.2">
      <c r="D1156" s="55"/>
    </row>
    <row r="1157" spans="4:4" x14ac:dyDescent="0.2">
      <c r="D1157" s="55"/>
    </row>
    <row r="1158" spans="4:4" x14ac:dyDescent="0.2">
      <c r="D1158" s="55"/>
    </row>
    <row r="1159" spans="4:4" x14ac:dyDescent="0.2">
      <c r="D1159" s="55"/>
    </row>
    <row r="1160" spans="4:4" x14ac:dyDescent="0.2">
      <c r="D1160" s="55"/>
    </row>
    <row r="1161" spans="4:4" x14ac:dyDescent="0.2">
      <c r="D1161" s="55"/>
    </row>
    <row r="1162" spans="4:4" x14ac:dyDescent="0.2">
      <c r="D1162" s="55"/>
    </row>
    <row r="1163" spans="4:4" x14ac:dyDescent="0.2">
      <c r="D1163" s="55"/>
    </row>
    <row r="1164" spans="4:4" x14ac:dyDescent="0.2">
      <c r="D1164" s="55"/>
    </row>
    <row r="1165" spans="4:4" x14ac:dyDescent="0.2">
      <c r="D1165" s="55"/>
    </row>
    <row r="1167" spans="4:4" x14ac:dyDescent="0.2">
      <c r="D1167" s="55"/>
    </row>
    <row r="1168" spans="4:4" x14ac:dyDescent="0.2">
      <c r="D1168" s="55"/>
    </row>
    <row r="1169" spans="4:4" x14ac:dyDescent="0.2">
      <c r="D1169" s="55"/>
    </row>
    <row r="1170" spans="4:4" x14ac:dyDescent="0.2">
      <c r="D1170" s="55"/>
    </row>
    <row r="1171" spans="4:4" x14ac:dyDescent="0.2">
      <c r="D1171" s="55"/>
    </row>
    <row r="1172" spans="4:4" x14ac:dyDescent="0.2">
      <c r="D1172" s="55"/>
    </row>
    <row r="1173" spans="4:4" x14ac:dyDescent="0.2">
      <c r="D1173" s="55"/>
    </row>
    <row r="1175" spans="4:4" x14ac:dyDescent="0.2">
      <c r="D1175" s="55"/>
    </row>
    <row r="1176" spans="4:4" x14ac:dyDescent="0.2">
      <c r="D1176" s="55"/>
    </row>
    <row r="1177" spans="4:4" x14ac:dyDescent="0.2">
      <c r="D1177" s="55"/>
    </row>
    <row r="1178" spans="4:4" x14ac:dyDescent="0.2">
      <c r="D1178" s="55"/>
    </row>
    <row r="1179" spans="4:4" x14ac:dyDescent="0.2">
      <c r="D1179" s="55"/>
    </row>
    <row r="1180" spans="4:4" x14ac:dyDescent="0.2">
      <c r="D1180" s="55"/>
    </row>
    <row r="1181" spans="4:4" x14ac:dyDescent="0.2">
      <c r="D1181" s="55"/>
    </row>
    <row r="1182" spans="4:4" x14ac:dyDescent="0.2">
      <c r="D1182" s="55"/>
    </row>
    <row r="1183" spans="4:4" x14ac:dyDescent="0.2">
      <c r="D1183" s="55"/>
    </row>
    <row r="1184" spans="4:4" x14ac:dyDescent="0.2">
      <c r="D1184" s="55"/>
    </row>
    <row r="1185" spans="4:4" x14ac:dyDescent="0.2">
      <c r="D1185" s="55"/>
    </row>
    <row r="1186" spans="4:4" x14ac:dyDescent="0.2">
      <c r="D1186" s="55"/>
    </row>
    <row r="1187" spans="4:4" x14ac:dyDescent="0.2">
      <c r="D1187" s="55"/>
    </row>
    <row r="1188" spans="4:4" x14ac:dyDescent="0.2">
      <c r="D1188" s="55"/>
    </row>
    <row r="1189" spans="4:4" x14ac:dyDescent="0.2">
      <c r="D1189" s="55"/>
    </row>
    <row r="1190" spans="4:4" x14ac:dyDescent="0.2">
      <c r="D1190" s="55"/>
    </row>
    <row r="1191" spans="4:4" x14ac:dyDescent="0.2">
      <c r="D1191" s="55"/>
    </row>
    <row r="1192" spans="4:4" x14ac:dyDescent="0.2">
      <c r="D1192" s="55"/>
    </row>
    <row r="1193" spans="4:4" x14ac:dyDescent="0.2">
      <c r="D1193" s="55"/>
    </row>
    <row r="1194" spans="4:4" x14ac:dyDescent="0.2">
      <c r="D1194" s="55"/>
    </row>
    <row r="1195" spans="4:4" x14ac:dyDescent="0.2">
      <c r="D1195" s="55"/>
    </row>
    <row r="1196" spans="4:4" x14ac:dyDescent="0.2">
      <c r="D1196" s="55"/>
    </row>
    <row r="1197" spans="4:4" x14ac:dyDescent="0.2">
      <c r="D1197" s="55"/>
    </row>
    <row r="1198" spans="4:4" x14ac:dyDescent="0.2">
      <c r="D1198" s="55"/>
    </row>
    <row r="1199" spans="4:4" x14ac:dyDescent="0.2">
      <c r="D1199" s="55"/>
    </row>
    <row r="1200" spans="4:4" x14ac:dyDescent="0.2">
      <c r="D1200" s="55"/>
    </row>
    <row r="1201" spans="4:4" x14ac:dyDescent="0.2">
      <c r="D1201" s="55"/>
    </row>
    <row r="1202" spans="4:4" x14ac:dyDescent="0.2">
      <c r="D1202" s="55"/>
    </row>
    <row r="1203" spans="4:4" x14ac:dyDescent="0.2">
      <c r="D1203" s="55"/>
    </row>
    <row r="1204" spans="4:4" x14ac:dyDescent="0.2">
      <c r="D1204" s="55"/>
    </row>
    <row r="1205" spans="4:4" x14ac:dyDescent="0.2">
      <c r="D1205" s="55"/>
    </row>
    <row r="1206" spans="4:4" x14ac:dyDescent="0.2">
      <c r="D1206" s="55"/>
    </row>
    <row r="1207" spans="4:4" x14ac:dyDescent="0.2">
      <c r="D1207" s="55"/>
    </row>
    <row r="1208" spans="4:4" x14ac:dyDescent="0.2">
      <c r="D1208" s="55"/>
    </row>
    <row r="1209" spans="4:4" x14ac:dyDescent="0.2">
      <c r="D1209" s="55"/>
    </row>
    <row r="1210" spans="4:4" x14ac:dyDescent="0.2">
      <c r="D1210" s="55"/>
    </row>
    <row r="1211" spans="4:4" x14ac:dyDescent="0.2">
      <c r="D1211" s="55"/>
    </row>
    <row r="1212" spans="4:4" x14ac:dyDescent="0.2">
      <c r="D1212" s="55"/>
    </row>
    <row r="1213" spans="4:4" x14ac:dyDescent="0.2">
      <c r="D1213" s="55"/>
    </row>
    <row r="1214" spans="4:4" x14ac:dyDescent="0.2">
      <c r="D1214" s="55"/>
    </row>
    <row r="1215" spans="4:4" x14ac:dyDescent="0.2">
      <c r="D1215" s="55"/>
    </row>
    <row r="1216" spans="4:4" x14ac:dyDescent="0.2">
      <c r="D1216" s="55"/>
    </row>
    <row r="1217" spans="4:4" x14ac:dyDescent="0.2">
      <c r="D1217" s="55"/>
    </row>
    <row r="1218" spans="4:4" x14ac:dyDescent="0.2">
      <c r="D1218" s="55"/>
    </row>
    <row r="1219" spans="4:4" x14ac:dyDescent="0.2">
      <c r="D1219" s="55"/>
    </row>
    <row r="1220" spans="4:4" x14ac:dyDescent="0.2">
      <c r="D1220" s="55"/>
    </row>
    <row r="1221" spans="4:4" x14ac:dyDescent="0.2">
      <c r="D1221" s="55"/>
    </row>
    <row r="1222" spans="4:4" x14ac:dyDescent="0.2">
      <c r="D1222" s="55"/>
    </row>
    <row r="1223" spans="4:4" x14ac:dyDescent="0.2">
      <c r="D1223" s="55"/>
    </row>
    <row r="1224" spans="4:4" x14ac:dyDescent="0.2">
      <c r="D1224" s="55"/>
    </row>
    <row r="1225" spans="4:4" x14ac:dyDescent="0.2">
      <c r="D1225" s="55"/>
    </row>
    <row r="1226" spans="4:4" x14ac:dyDescent="0.2">
      <c r="D1226" s="55"/>
    </row>
    <row r="1227" spans="4:4" x14ac:dyDescent="0.2">
      <c r="D1227" s="55"/>
    </row>
    <row r="1228" spans="4:4" x14ac:dyDescent="0.2">
      <c r="D1228" s="55"/>
    </row>
    <row r="1229" spans="4:4" x14ac:dyDescent="0.2">
      <c r="D1229" s="55"/>
    </row>
    <row r="1230" spans="4:4" x14ac:dyDescent="0.2">
      <c r="D1230" s="55"/>
    </row>
    <row r="1231" spans="4:4" x14ac:dyDescent="0.2">
      <c r="D1231" s="55"/>
    </row>
    <row r="1232" spans="4:4" x14ac:dyDescent="0.2">
      <c r="D1232" s="55"/>
    </row>
    <row r="1233" spans="4:4" x14ac:dyDescent="0.2">
      <c r="D1233" s="55"/>
    </row>
    <row r="1234" spans="4:4" x14ac:dyDescent="0.2">
      <c r="D1234" s="55"/>
    </row>
    <row r="1235" spans="4:4" x14ac:dyDescent="0.2">
      <c r="D1235" s="55"/>
    </row>
    <row r="1236" spans="4:4" x14ac:dyDescent="0.2">
      <c r="D1236" s="55"/>
    </row>
    <row r="1237" spans="4:4" x14ac:dyDescent="0.2">
      <c r="D1237" s="55"/>
    </row>
    <row r="1238" spans="4:4" x14ac:dyDescent="0.2">
      <c r="D1238" s="55"/>
    </row>
    <row r="1239" spans="4:4" x14ac:dyDescent="0.2">
      <c r="D1239" s="55"/>
    </row>
    <row r="1240" spans="4:4" x14ac:dyDescent="0.2">
      <c r="D1240" s="55"/>
    </row>
    <row r="1241" spans="4:4" x14ac:dyDescent="0.2">
      <c r="D1241" s="55"/>
    </row>
    <row r="1242" spans="4:4" x14ac:dyDescent="0.2">
      <c r="D1242" s="55"/>
    </row>
    <row r="1243" spans="4:4" x14ac:dyDescent="0.2">
      <c r="D1243" s="55"/>
    </row>
    <row r="1244" spans="4:4" x14ac:dyDescent="0.2">
      <c r="D1244" s="55"/>
    </row>
    <row r="1245" spans="4:4" x14ac:dyDescent="0.2">
      <c r="D1245" s="55"/>
    </row>
    <row r="1246" spans="4:4" x14ac:dyDescent="0.2">
      <c r="D1246" s="55"/>
    </row>
    <row r="1247" spans="4:4" x14ac:dyDescent="0.2">
      <c r="D1247" s="55"/>
    </row>
    <row r="1248" spans="4:4" x14ac:dyDescent="0.2">
      <c r="D1248" s="55"/>
    </row>
    <row r="1249" spans="4:4" x14ac:dyDescent="0.2">
      <c r="D1249" s="55"/>
    </row>
    <row r="1250" spans="4:4" x14ac:dyDescent="0.2">
      <c r="D1250" s="55"/>
    </row>
    <row r="1251" spans="4:4" x14ac:dyDescent="0.2">
      <c r="D1251" s="55"/>
    </row>
    <row r="1252" spans="4:4" x14ac:dyDescent="0.2">
      <c r="D1252" s="55"/>
    </row>
    <row r="1253" spans="4:4" x14ac:dyDescent="0.2">
      <c r="D1253" s="55"/>
    </row>
    <row r="1254" spans="4:4" x14ac:dyDescent="0.2">
      <c r="D1254" s="55"/>
    </row>
    <row r="1255" spans="4:4" x14ac:dyDescent="0.2">
      <c r="D1255" s="55"/>
    </row>
    <row r="1256" spans="4:4" x14ac:dyDescent="0.2">
      <c r="D1256" s="55"/>
    </row>
    <row r="1257" spans="4:4" x14ac:dyDescent="0.2">
      <c r="D1257" s="55"/>
    </row>
    <row r="1258" spans="4:4" x14ac:dyDescent="0.2">
      <c r="D1258" s="55"/>
    </row>
    <row r="1259" spans="4:4" x14ac:dyDescent="0.2">
      <c r="D1259" s="55"/>
    </row>
    <row r="1260" spans="4:4" x14ac:dyDescent="0.2">
      <c r="D1260" s="55"/>
    </row>
    <row r="1261" spans="4:4" x14ac:dyDescent="0.2">
      <c r="D1261" s="55"/>
    </row>
    <row r="1262" spans="4:4" x14ac:dyDescent="0.2">
      <c r="D1262" s="55"/>
    </row>
    <row r="1263" spans="4:4" x14ac:dyDescent="0.2">
      <c r="D1263" s="55"/>
    </row>
    <row r="1264" spans="4:4" x14ac:dyDescent="0.2">
      <c r="D1264" s="55"/>
    </row>
    <row r="1265" spans="4:4" x14ac:dyDescent="0.2">
      <c r="D1265" s="55"/>
    </row>
    <row r="1266" spans="4:4" x14ac:dyDescent="0.2">
      <c r="D1266" s="55"/>
    </row>
    <row r="1267" spans="4:4" x14ac:dyDescent="0.2">
      <c r="D1267" s="55"/>
    </row>
    <row r="1268" spans="4:4" x14ac:dyDescent="0.2">
      <c r="D1268" s="55"/>
    </row>
    <row r="1269" spans="4:4" x14ac:dyDescent="0.2">
      <c r="D1269" s="55"/>
    </row>
    <row r="1270" spans="4:4" x14ac:dyDescent="0.2">
      <c r="D1270" s="55"/>
    </row>
    <row r="1271" spans="4:4" x14ac:dyDescent="0.2">
      <c r="D1271" s="55"/>
    </row>
    <row r="1272" spans="4:4" x14ac:dyDescent="0.2">
      <c r="D1272" s="55"/>
    </row>
    <row r="1273" spans="4:4" x14ac:dyDescent="0.2">
      <c r="D1273" s="55"/>
    </row>
    <row r="1274" spans="4:4" x14ac:dyDescent="0.2">
      <c r="D1274" s="55"/>
    </row>
    <row r="1275" spans="4:4" x14ac:dyDescent="0.2">
      <c r="D1275" s="55"/>
    </row>
    <row r="1276" spans="4:4" x14ac:dyDescent="0.2">
      <c r="D1276" s="55"/>
    </row>
    <row r="1277" spans="4:4" x14ac:dyDescent="0.2">
      <c r="D1277" s="55"/>
    </row>
    <row r="1278" spans="4:4" x14ac:dyDescent="0.2">
      <c r="D1278" s="55"/>
    </row>
    <row r="1279" spans="4:4" x14ac:dyDescent="0.2">
      <c r="D1279" s="55"/>
    </row>
    <row r="1280" spans="4:4" x14ac:dyDescent="0.2">
      <c r="D1280" s="55"/>
    </row>
    <row r="1281" spans="4:4" x14ac:dyDescent="0.2">
      <c r="D1281" s="55"/>
    </row>
    <row r="1282" spans="4:4" x14ac:dyDescent="0.2">
      <c r="D1282" s="55"/>
    </row>
    <row r="1283" spans="4:4" x14ac:dyDescent="0.2">
      <c r="D1283" s="55"/>
    </row>
    <row r="1284" spans="4:4" x14ac:dyDescent="0.2">
      <c r="D1284" s="55"/>
    </row>
    <row r="1285" spans="4:4" x14ac:dyDescent="0.2">
      <c r="D1285" s="55"/>
    </row>
    <row r="1286" spans="4:4" x14ac:dyDescent="0.2">
      <c r="D1286" s="55"/>
    </row>
    <row r="1287" spans="4:4" x14ac:dyDescent="0.2">
      <c r="D1287" s="55"/>
    </row>
    <row r="1288" spans="4:4" x14ac:dyDescent="0.2">
      <c r="D1288" s="55"/>
    </row>
    <row r="1289" spans="4:4" x14ac:dyDescent="0.2">
      <c r="D1289" s="55"/>
    </row>
    <row r="1290" spans="4:4" x14ac:dyDescent="0.2">
      <c r="D1290" s="55"/>
    </row>
    <row r="1291" spans="4:4" x14ac:dyDescent="0.2">
      <c r="D1291" s="55"/>
    </row>
    <row r="1292" spans="4:4" x14ac:dyDescent="0.2">
      <c r="D1292" s="55"/>
    </row>
    <row r="1293" spans="4:4" x14ac:dyDescent="0.2">
      <c r="D1293" s="55"/>
    </row>
    <row r="1294" spans="4:4" x14ac:dyDescent="0.2">
      <c r="D1294" s="55"/>
    </row>
    <row r="1295" spans="4:4" x14ac:dyDescent="0.2">
      <c r="D1295" s="55"/>
    </row>
    <row r="1296" spans="4:4" x14ac:dyDescent="0.2">
      <c r="D1296" s="55"/>
    </row>
    <row r="1297" spans="4:4" x14ac:dyDescent="0.2">
      <c r="D1297" s="55"/>
    </row>
    <row r="1298" spans="4:4" x14ac:dyDescent="0.2">
      <c r="D1298" s="55"/>
    </row>
    <row r="1299" spans="4:4" x14ac:dyDescent="0.2">
      <c r="D1299" s="55"/>
    </row>
    <row r="1300" spans="4:4" x14ac:dyDescent="0.2">
      <c r="D1300" s="55"/>
    </row>
    <row r="1301" spans="4:4" x14ac:dyDescent="0.2">
      <c r="D1301" s="55"/>
    </row>
    <row r="1302" spans="4:4" x14ac:dyDescent="0.2">
      <c r="D1302" s="55"/>
    </row>
    <row r="1303" spans="4:4" x14ac:dyDescent="0.2">
      <c r="D1303" s="55"/>
    </row>
    <row r="1304" spans="4:4" x14ac:dyDescent="0.2">
      <c r="D1304" s="55"/>
    </row>
    <row r="1305" spans="4:4" x14ac:dyDescent="0.2">
      <c r="D1305" s="55"/>
    </row>
    <row r="1306" spans="4:4" x14ac:dyDescent="0.2">
      <c r="D1306" s="55"/>
    </row>
    <row r="1307" spans="4:4" x14ac:dyDescent="0.2">
      <c r="D1307" s="55"/>
    </row>
    <row r="1308" spans="4:4" x14ac:dyDescent="0.2">
      <c r="D1308" s="55"/>
    </row>
    <row r="1309" spans="4:4" x14ac:dyDescent="0.2">
      <c r="D1309" s="55"/>
    </row>
    <row r="1310" spans="4:4" x14ac:dyDescent="0.2">
      <c r="D1310" s="55"/>
    </row>
    <row r="1311" spans="4:4" x14ac:dyDescent="0.2">
      <c r="D1311" s="55"/>
    </row>
    <row r="1312" spans="4:4" x14ac:dyDescent="0.2">
      <c r="D1312" s="55"/>
    </row>
    <row r="1313" spans="4:4" x14ac:dyDescent="0.2">
      <c r="D1313" s="55"/>
    </row>
    <row r="1314" spans="4:4" x14ac:dyDescent="0.2">
      <c r="D1314" s="55"/>
    </row>
    <row r="1315" spans="4:4" x14ac:dyDescent="0.2">
      <c r="D1315" s="55"/>
    </row>
    <row r="1316" spans="4:4" x14ac:dyDescent="0.2">
      <c r="D1316" s="55"/>
    </row>
    <row r="1317" spans="4:4" x14ac:dyDescent="0.2">
      <c r="D1317" s="55"/>
    </row>
    <row r="1318" spans="4:4" x14ac:dyDescent="0.2">
      <c r="D1318" s="55"/>
    </row>
    <row r="1319" spans="4:4" x14ac:dyDescent="0.2">
      <c r="D1319" s="55"/>
    </row>
    <row r="1320" spans="4:4" x14ac:dyDescent="0.2">
      <c r="D1320" s="55"/>
    </row>
    <row r="1321" spans="4:4" x14ac:dyDescent="0.2">
      <c r="D1321" s="55"/>
    </row>
    <row r="1322" spans="4:4" x14ac:dyDescent="0.2">
      <c r="D1322" s="55"/>
    </row>
    <row r="1323" spans="4:4" x14ac:dyDescent="0.2">
      <c r="D1323" s="55"/>
    </row>
    <row r="1324" spans="4:4" x14ac:dyDescent="0.2">
      <c r="D1324" s="55"/>
    </row>
    <row r="1325" spans="4:4" x14ac:dyDescent="0.2">
      <c r="D1325" s="55"/>
    </row>
    <row r="1326" spans="4:4" x14ac:dyDescent="0.2">
      <c r="D1326" s="55"/>
    </row>
    <row r="1327" spans="4:4" x14ac:dyDescent="0.2">
      <c r="D1327" s="55"/>
    </row>
    <row r="1328" spans="4:4" x14ac:dyDescent="0.2">
      <c r="D1328" s="55"/>
    </row>
    <row r="1329" spans="4:4" x14ac:dyDescent="0.2">
      <c r="D1329" s="55"/>
    </row>
    <row r="1330" spans="4:4" x14ac:dyDescent="0.2">
      <c r="D1330" s="55"/>
    </row>
    <row r="1331" spans="4:4" x14ac:dyDescent="0.2">
      <c r="D1331" s="55"/>
    </row>
    <row r="1332" spans="4:4" x14ac:dyDescent="0.2">
      <c r="D1332" s="55"/>
    </row>
    <row r="1333" spans="4:4" x14ac:dyDescent="0.2">
      <c r="D1333" s="55"/>
    </row>
    <row r="1334" spans="4:4" x14ac:dyDescent="0.2">
      <c r="D1334" s="55"/>
    </row>
    <row r="1335" spans="4:4" x14ac:dyDescent="0.2">
      <c r="D1335" s="55"/>
    </row>
    <row r="1336" spans="4:4" x14ac:dyDescent="0.2">
      <c r="D1336" s="55"/>
    </row>
    <row r="1337" spans="4:4" x14ac:dyDescent="0.2">
      <c r="D1337" s="55"/>
    </row>
    <row r="1338" spans="4:4" x14ac:dyDescent="0.2">
      <c r="D1338" s="55"/>
    </row>
    <row r="1339" spans="4:4" x14ac:dyDescent="0.2">
      <c r="D1339" s="55"/>
    </row>
    <row r="1340" spans="4:4" x14ac:dyDescent="0.2">
      <c r="D1340" s="55"/>
    </row>
    <row r="1341" spans="4:4" x14ac:dyDescent="0.2">
      <c r="D1341" s="55"/>
    </row>
    <row r="1342" spans="4:4" x14ac:dyDescent="0.2">
      <c r="D1342" s="55"/>
    </row>
    <row r="1343" spans="4:4" x14ac:dyDescent="0.2">
      <c r="D1343" s="55"/>
    </row>
    <row r="1344" spans="4:4" x14ac:dyDescent="0.2">
      <c r="D1344" s="55"/>
    </row>
    <row r="1345" spans="4:4" x14ac:dyDescent="0.2">
      <c r="D1345" s="55"/>
    </row>
    <row r="1346" spans="4:4" x14ac:dyDescent="0.2">
      <c r="D1346" s="55"/>
    </row>
    <row r="1347" spans="4:4" x14ac:dyDescent="0.2">
      <c r="D1347" s="55"/>
    </row>
    <row r="1348" spans="4:4" x14ac:dyDescent="0.2">
      <c r="D1348" s="55"/>
    </row>
    <row r="1349" spans="4:4" x14ac:dyDescent="0.2">
      <c r="D1349" s="55"/>
    </row>
    <row r="1350" spans="4:4" x14ac:dyDescent="0.2">
      <c r="D1350" s="55"/>
    </row>
    <row r="1351" spans="4:4" x14ac:dyDescent="0.2">
      <c r="D1351" s="55"/>
    </row>
    <row r="1352" spans="4:4" x14ac:dyDescent="0.2">
      <c r="D1352" s="55"/>
    </row>
    <row r="1353" spans="4:4" x14ac:dyDescent="0.2">
      <c r="D1353" s="55"/>
    </row>
    <row r="1354" spans="4:4" x14ac:dyDescent="0.2">
      <c r="D1354" s="55"/>
    </row>
    <row r="1355" spans="4:4" x14ac:dyDescent="0.2">
      <c r="D1355" s="55"/>
    </row>
    <row r="1356" spans="4:4" x14ac:dyDescent="0.2">
      <c r="D1356" s="55"/>
    </row>
    <row r="1357" spans="4:4" x14ac:dyDescent="0.2">
      <c r="D1357" s="55"/>
    </row>
    <row r="1358" spans="4:4" x14ac:dyDescent="0.2">
      <c r="D1358" s="55"/>
    </row>
    <row r="1359" spans="4:4" x14ac:dyDescent="0.2">
      <c r="D1359" s="55"/>
    </row>
    <row r="1360" spans="4:4" x14ac:dyDescent="0.2">
      <c r="D1360" s="55"/>
    </row>
    <row r="1361" spans="4:4" x14ac:dyDescent="0.2">
      <c r="D1361" s="55"/>
    </row>
    <row r="1362" spans="4:4" x14ac:dyDescent="0.2">
      <c r="D1362" s="55"/>
    </row>
    <row r="1363" spans="4:4" x14ac:dyDescent="0.2">
      <c r="D1363" s="55"/>
    </row>
    <row r="1364" spans="4:4" x14ac:dyDescent="0.2">
      <c r="D1364" s="55"/>
    </row>
    <row r="1365" spans="4:4" x14ac:dyDescent="0.2">
      <c r="D1365" s="55"/>
    </row>
    <row r="1366" spans="4:4" x14ac:dyDescent="0.2">
      <c r="D1366" s="55"/>
    </row>
    <row r="1367" spans="4:4" x14ac:dyDescent="0.2">
      <c r="D1367" s="55"/>
    </row>
    <row r="1368" spans="4:4" x14ac:dyDescent="0.2">
      <c r="D1368" s="55"/>
    </row>
    <row r="1369" spans="4:4" x14ac:dyDescent="0.2">
      <c r="D1369" s="55"/>
    </row>
    <row r="1370" spans="4:4" x14ac:dyDescent="0.2">
      <c r="D1370" s="55"/>
    </row>
    <row r="1371" spans="4:4" x14ac:dyDescent="0.2">
      <c r="D1371" s="55"/>
    </row>
    <row r="1372" spans="4:4" x14ac:dyDescent="0.2">
      <c r="D1372" s="55"/>
    </row>
    <row r="1373" spans="4:4" x14ac:dyDescent="0.2">
      <c r="D1373" s="55"/>
    </row>
    <row r="1374" spans="4:4" x14ac:dyDescent="0.2">
      <c r="D1374" s="55"/>
    </row>
    <row r="1375" spans="4:4" x14ac:dyDescent="0.2">
      <c r="D1375" s="55"/>
    </row>
    <row r="1376" spans="4:4" x14ac:dyDescent="0.2">
      <c r="D1376" s="55"/>
    </row>
    <row r="1377" spans="4:4" x14ac:dyDescent="0.2">
      <c r="D1377" s="55"/>
    </row>
    <row r="1378" spans="4:4" x14ac:dyDescent="0.2">
      <c r="D1378" s="55"/>
    </row>
    <row r="1379" spans="4:4" x14ac:dyDescent="0.2">
      <c r="D1379" s="55"/>
    </row>
    <row r="1380" spans="4:4" x14ac:dyDescent="0.2">
      <c r="D1380" s="55"/>
    </row>
    <row r="1381" spans="4:4" x14ac:dyDescent="0.2">
      <c r="D1381" s="55"/>
    </row>
    <row r="1382" spans="4:4" x14ac:dyDescent="0.2">
      <c r="D1382" s="55"/>
    </row>
    <row r="1383" spans="4:4" x14ac:dyDescent="0.2">
      <c r="D1383" s="55"/>
    </row>
    <row r="1384" spans="4:4" x14ac:dyDescent="0.2">
      <c r="D1384" s="55"/>
    </row>
    <row r="1385" spans="4:4" x14ac:dyDescent="0.2">
      <c r="D1385" s="55"/>
    </row>
    <row r="1386" spans="4:4" x14ac:dyDescent="0.2">
      <c r="D1386" s="55"/>
    </row>
    <row r="1387" spans="4:4" x14ac:dyDescent="0.2">
      <c r="D1387" s="55"/>
    </row>
    <row r="1388" spans="4:4" x14ac:dyDescent="0.2">
      <c r="D1388" s="55"/>
    </row>
    <row r="1389" spans="4:4" x14ac:dyDescent="0.2">
      <c r="D1389" s="55"/>
    </row>
    <row r="1390" spans="4:4" x14ac:dyDescent="0.2">
      <c r="D1390" s="55"/>
    </row>
    <row r="1391" spans="4:4" x14ac:dyDescent="0.2">
      <c r="D1391" s="55"/>
    </row>
    <row r="1392" spans="4:4" x14ac:dyDescent="0.2">
      <c r="D1392" s="55"/>
    </row>
    <row r="1393" spans="4:4" x14ac:dyDescent="0.2">
      <c r="D1393" s="55"/>
    </row>
    <row r="1394" spans="4:4" x14ac:dyDescent="0.2">
      <c r="D1394" s="55"/>
    </row>
    <row r="1395" spans="4:4" x14ac:dyDescent="0.2">
      <c r="D1395" s="55"/>
    </row>
    <row r="1396" spans="4:4" x14ac:dyDescent="0.2">
      <c r="D1396" s="55"/>
    </row>
    <row r="1397" spans="4:4" x14ac:dyDescent="0.2">
      <c r="D1397" s="55"/>
    </row>
    <row r="1398" spans="4:4" x14ac:dyDescent="0.2">
      <c r="D1398" s="55"/>
    </row>
    <row r="1399" spans="4:4" x14ac:dyDescent="0.2">
      <c r="D1399" s="55"/>
    </row>
    <row r="1400" spans="4:4" x14ac:dyDescent="0.2">
      <c r="D1400" s="55"/>
    </row>
    <row r="1401" spans="4:4" x14ac:dyDescent="0.2">
      <c r="D1401" s="55"/>
    </row>
    <row r="1402" spans="4:4" x14ac:dyDescent="0.2">
      <c r="D1402" s="55"/>
    </row>
    <row r="1403" spans="4:4" x14ac:dyDescent="0.2">
      <c r="D1403" s="55"/>
    </row>
    <row r="1404" spans="4:4" x14ac:dyDescent="0.2">
      <c r="D1404" s="55"/>
    </row>
    <row r="1405" spans="4:4" x14ac:dyDescent="0.2">
      <c r="D1405" s="55"/>
    </row>
    <row r="1406" spans="4:4" x14ac:dyDescent="0.2">
      <c r="D1406" s="55"/>
    </row>
    <row r="1407" spans="4:4" x14ac:dyDescent="0.2">
      <c r="D1407" s="55"/>
    </row>
    <row r="1408" spans="4:4" x14ac:dyDescent="0.2">
      <c r="D1408" s="55"/>
    </row>
    <row r="1409" spans="4:4" x14ac:dyDescent="0.2">
      <c r="D1409" s="55"/>
    </row>
    <row r="1410" spans="4:4" x14ac:dyDescent="0.2">
      <c r="D1410" s="55"/>
    </row>
    <row r="1411" spans="4:4" x14ac:dyDescent="0.2">
      <c r="D1411" s="55"/>
    </row>
    <row r="1412" spans="4:4" x14ac:dyDescent="0.2">
      <c r="D1412" s="55"/>
    </row>
    <row r="1413" spans="4:4" x14ac:dyDescent="0.2">
      <c r="D1413" s="55"/>
    </row>
    <row r="1414" spans="4:4" x14ac:dyDescent="0.2">
      <c r="D1414" s="55"/>
    </row>
    <row r="1415" spans="4:4" x14ac:dyDescent="0.2">
      <c r="D1415" s="55"/>
    </row>
    <row r="1416" spans="4:4" x14ac:dyDescent="0.2">
      <c r="D1416" s="55"/>
    </row>
    <row r="1417" spans="4:4" x14ac:dyDescent="0.2">
      <c r="D1417" s="55"/>
    </row>
    <row r="1418" spans="4:4" x14ac:dyDescent="0.2">
      <c r="D1418" s="55"/>
    </row>
    <row r="1419" spans="4:4" x14ac:dyDescent="0.2">
      <c r="D1419" s="55"/>
    </row>
    <row r="1420" spans="4:4" x14ac:dyDescent="0.2">
      <c r="D1420" s="55"/>
    </row>
    <row r="1421" spans="4:4" x14ac:dyDescent="0.2">
      <c r="D1421" s="55"/>
    </row>
    <row r="1422" spans="4:4" x14ac:dyDescent="0.2">
      <c r="D1422" s="55"/>
    </row>
    <row r="1423" spans="4:4" x14ac:dyDescent="0.2">
      <c r="D1423" s="55"/>
    </row>
    <row r="1424" spans="4:4" x14ac:dyDescent="0.2">
      <c r="D1424" s="55"/>
    </row>
    <row r="1425" spans="4:4" x14ac:dyDescent="0.2">
      <c r="D1425" s="55"/>
    </row>
    <row r="1426" spans="4:4" x14ac:dyDescent="0.2">
      <c r="D1426" s="55"/>
    </row>
    <row r="1427" spans="4:4" x14ac:dyDescent="0.2">
      <c r="D1427" s="55"/>
    </row>
    <row r="1428" spans="4:4" x14ac:dyDescent="0.2">
      <c r="D1428" s="55"/>
    </row>
    <row r="1429" spans="4:4" x14ac:dyDescent="0.2">
      <c r="D1429" s="55"/>
    </row>
    <row r="1430" spans="4:4" x14ac:dyDescent="0.2">
      <c r="D1430" s="55"/>
    </row>
    <row r="1431" spans="4:4" x14ac:dyDescent="0.2">
      <c r="D1431" s="55"/>
    </row>
    <row r="1432" spans="4:4" x14ac:dyDescent="0.2">
      <c r="D1432" s="55"/>
    </row>
    <row r="1433" spans="4:4" x14ac:dyDescent="0.2">
      <c r="D1433" s="55"/>
    </row>
    <row r="1434" spans="4:4" x14ac:dyDescent="0.2">
      <c r="D1434" s="55"/>
    </row>
    <row r="1435" spans="4:4" x14ac:dyDescent="0.2">
      <c r="D1435" s="55"/>
    </row>
    <row r="1436" spans="4:4" x14ac:dyDescent="0.2">
      <c r="D1436" s="55"/>
    </row>
    <row r="1437" spans="4:4" x14ac:dyDescent="0.2">
      <c r="D1437" s="55"/>
    </row>
    <row r="1438" spans="4:4" x14ac:dyDescent="0.2">
      <c r="D1438" s="55"/>
    </row>
    <row r="1439" spans="4:4" x14ac:dyDescent="0.2">
      <c r="D1439" s="55"/>
    </row>
    <row r="1440" spans="4:4" x14ac:dyDescent="0.2">
      <c r="D1440" s="55"/>
    </row>
    <row r="1441" spans="4:4" x14ac:dyDescent="0.2">
      <c r="D1441" s="55"/>
    </row>
    <row r="1442" spans="4:4" x14ac:dyDescent="0.2">
      <c r="D1442" s="55"/>
    </row>
    <row r="1443" spans="4:4" x14ac:dyDescent="0.2">
      <c r="D1443" s="55"/>
    </row>
    <row r="1444" spans="4:4" x14ac:dyDescent="0.2">
      <c r="D1444" s="55"/>
    </row>
    <row r="1445" spans="4:4" x14ac:dyDescent="0.2">
      <c r="D1445" s="55"/>
    </row>
    <row r="1446" spans="4:4" x14ac:dyDescent="0.2">
      <c r="D1446" s="55"/>
    </row>
    <row r="1447" spans="4:4" x14ac:dyDescent="0.2">
      <c r="D1447" s="55"/>
    </row>
    <row r="1448" spans="4:4" x14ac:dyDescent="0.2">
      <c r="D1448" s="55"/>
    </row>
    <row r="1449" spans="4:4" x14ac:dyDescent="0.2">
      <c r="D1449" s="55"/>
    </row>
    <row r="1450" spans="4:4" x14ac:dyDescent="0.2">
      <c r="D1450" s="55"/>
    </row>
    <row r="1451" spans="4:4" x14ac:dyDescent="0.2">
      <c r="D1451" s="55"/>
    </row>
    <row r="1452" spans="4:4" x14ac:dyDescent="0.2">
      <c r="D1452" s="55"/>
    </row>
    <row r="1453" spans="4:4" x14ac:dyDescent="0.2">
      <c r="D1453" s="55"/>
    </row>
    <row r="1454" spans="4:4" x14ac:dyDescent="0.2">
      <c r="D1454" s="55"/>
    </row>
    <row r="1455" spans="4:4" x14ac:dyDescent="0.2">
      <c r="D1455" s="55"/>
    </row>
    <row r="1456" spans="4:4" x14ac:dyDescent="0.2">
      <c r="D1456" s="55"/>
    </row>
    <row r="1457" spans="4:4" x14ac:dyDescent="0.2">
      <c r="D1457" s="55"/>
    </row>
    <row r="1458" spans="4:4" x14ac:dyDescent="0.2">
      <c r="D1458" s="55"/>
    </row>
    <row r="1459" spans="4:4" x14ac:dyDescent="0.2">
      <c r="D1459" s="55"/>
    </row>
    <row r="1460" spans="4:4" x14ac:dyDescent="0.2">
      <c r="D1460" s="55"/>
    </row>
    <row r="1461" spans="4:4" x14ac:dyDescent="0.2">
      <c r="D1461" s="55"/>
    </row>
    <row r="1462" spans="4:4" x14ac:dyDescent="0.2">
      <c r="D1462" s="55"/>
    </row>
    <row r="1463" spans="4:4" x14ac:dyDescent="0.2">
      <c r="D1463" s="55"/>
    </row>
    <row r="1464" spans="4:4" x14ac:dyDescent="0.2">
      <c r="D1464" s="55"/>
    </row>
    <row r="1465" spans="4:4" x14ac:dyDescent="0.2">
      <c r="D1465" s="55"/>
    </row>
    <row r="1466" spans="4:4" x14ac:dyDescent="0.2">
      <c r="D1466" s="55"/>
    </row>
    <row r="1467" spans="4:4" x14ac:dyDescent="0.2">
      <c r="D1467" s="55"/>
    </row>
    <row r="1468" spans="4:4" x14ac:dyDescent="0.2">
      <c r="D1468" s="55"/>
    </row>
    <row r="1469" spans="4:4" x14ac:dyDescent="0.2">
      <c r="D1469" s="55"/>
    </row>
    <row r="1470" spans="4:4" x14ac:dyDescent="0.2">
      <c r="D1470" s="55"/>
    </row>
    <row r="1471" spans="4:4" x14ac:dyDescent="0.2">
      <c r="D1471" s="55"/>
    </row>
    <row r="1472" spans="4:4" x14ac:dyDescent="0.2">
      <c r="D1472" s="55"/>
    </row>
    <row r="1473" spans="4:4" x14ac:dyDescent="0.2">
      <c r="D1473" s="55"/>
    </row>
    <row r="1474" spans="4:4" x14ac:dyDescent="0.2">
      <c r="D1474" s="55"/>
    </row>
    <row r="1475" spans="4:4" x14ac:dyDescent="0.2">
      <c r="D1475" s="55"/>
    </row>
    <row r="1476" spans="4:4" x14ac:dyDescent="0.2">
      <c r="D1476" s="55"/>
    </row>
    <row r="1477" spans="4:4" x14ac:dyDescent="0.2">
      <c r="D1477" s="55"/>
    </row>
    <row r="1478" spans="4:4" x14ac:dyDescent="0.2">
      <c r="D1478" s="55"/>
    </row>
    <row r="1479" spans="4:4" x14ac:dyDescent="0.2">
      <c r="D1479" s="55"/>
    </row>
    <row r="1480" spans="4:4" x14ac:dyDescent="0.2">
      <c r="D1480" s="55"/>
    </row>
    <row r="1481" spans="4:4" x14ac:dyDescent="0.2">
      <c r="D1481" s="55"/>
    </row>
    <row r="1482" spans="4:4" x14ac:dyDescent="0.2">
      <c r="D1482" s="55"/>
    </row>
    <row r="1483" spans="4:4" x14ac:dyDescent="0.2">
      <c r="D1483" s="55"/>
    </row>
    <row r="1484" spans="4:4" x14ac:dyDescent="0.2">
      <c r="D1484" s="55"/>
    </row>
    <row r="1485" spans="4:4" x14ac:dyDescent="0.2">
      <c r="D1485" s="55"/>
    </row>
    <row r="1486" spans="4:4" x14ac:dyDescent="0.2">
      <c r="D1486" s="55"/>
    </row>
    <row r="1487" spans="4:4" x14ac:dyDescent="0.2">
      <c r="D1487" s="55"/>
    </row>
    <row r="1488" spans="4:4" x14ac:dyDescent="0.2">
      <c r="D1488" s="55"/>
    </row>
    <row r="1489" spans="4:4" x14ac:dyDescent="0.2">
      <c r="D1489" s="55"/>
    </row>
    <row r="1490" spans="4:4" x14ac:dyDescent="0.2">
      <c r="D1490" s="55"/>
    </row>
    <row r="1491" spans="4:4" x14ac:dyDescent="0.2">
      <c r="D1491" s="55"/>
    </row>
    <row r="1492" spans="4:4" x14ac:dyDescent="0.2">
      <c r="D1492" s="55"/>
    </row>
    <row r="1493" spans="4:4" x14ac:dyDescent="0.2">
      <c r="D1493" s="55"/>
    </row>
    <row r="1494" spans="4:4" x14ac:dyDescent="0.2">
      <c r="D1494" s="55"/>
    </row>
    <row r="1495" spans="4:4" x14ac:dyDescent="0.2">
      <c r="D1495" s="55"/>
    </row>
    <row r="1496" spans="4:4" x14ac:dyDescent="0.2">
      <c r="D1496" s="55"/>
    </row>
    <row r="1497" spans="4:4" x14ac:dyDescent="0.2">
      <c r="D1497" s="55"/>
    </row>
    <row r="1498" spans="4:4" x14ac:dyDescent="0.2">
      <c r="D1498" s="55"/>
    </row>
    <row r="1499" spans="4:4" x14ac:dyDescent="0.2">
      <c r="D1499" s="55"/>
    </row>
    <row r="1500" spans="4:4" x14ac:dyDescent="0.2">
      <c r="D1500" s="55"/>
    </row>
    <row r="1501" spans="4:4" x14ac:dyDescent="0.2">
      <c r="D1501" s="55"/>
    </row>
    <row r="1502" spans="4:4" x14ac:dyDescent="0.2">
      <c r="D1502" s="55"/>
    </row>
    <row r="1503" spans="4:4" x14ac:dyDescent="0.2">
      <c r="D1503" s="55"/>
    </row>
    <row r="1504" spans="4:4" x14ac:dyDescent="0.2">
      <c r="D1504" s="55"/>
    </row>
    <row r="1505" spans="4:4" x14ac:dyDescent="0.2">
      <c r="D1505" s="55"/>
    </row>
    <row r="1506" spans="4:4" x14ac:dyDescent="0.2">
      <c r="D1506" s="55"/>
    </row>
    <row r="1507" spans="4:4" x14ac:dyDescent="0.2">
      <c r="D1507" s="55"/>
    </row>
    <row r="1508" spans="4:4" x14ac:dyDescent="0.2">
      <c r="D1508" s="55"/>
    </row>
    <row r="1509" spans="4:4" x14ac:dyDescent="0.2">
      <c r="D1509" s="55"/>
    </row>
    <row r="1510" spans="4:4" x14ac:dyDescent="0.2">
      <c r="D1510" s="55"/>
    </row>
    <row r="1511" spans="4:4" x14ac:dyDescent="0.2">
      <c r="D1511" s="55"/>
    </row>
    <row r="1512" spans="4:4" x14ac:dyDescent="0.2">
      <c r="D1512" s="55"/>
    </row>
    <row r="1513" spans="4:4" x14ac:dyDescent="0.2">
      <c r="D1513" s="55"/>
    </row>
    <row r="1514" spans="4:4" x14ac:dyDescent="0.2">
      <c r="D1514" s="55"/>
    </row>
    <row r="1515" spans="4:4" x14ac:dyDescent="0.2">
      <c r="D1515" s="55"/>
    </row>
    <row r="1516" spans="4:4" x14ac:dyDescent="0.2">
      <c r="D1516" s="55"/>
    </row>
    <row r="1517" spans="4:4" x14ac:dyDescent="0.2">
      <c r="D1517" s="55"/>
    </row>
    <row r="1518" spans="4:4" x14ac:dyDescent="0.2">
      <c r="D1518" s="55"/>
    </row>
    <row r="1519" spans="4:4" x14ac:dyDescent="0.2">
      <c r="D1519" s="55"/>
    </row>
    <row r="1520" spans="4:4" x14ac:dyDescent="0.2">
      <c r="D1520" s="55"/>
    </row>
    <row r="1521" spans="4:4" x14ac:dyDescent="0.2">
      <c r="D1521" s="55"/>
    </row>
    <row r="1522" spans="4:4" x14ac:dyDescent="0.2">
      <c r="D1522" s="55"/>
    </row>
    <row r="1523" spans="4:4" x14ac:dyDescent="0.2">
      <c r="D1523" s="55"/>
    </row>
    <row r="1524" spans="4:4" x14ac:dyDescent="0.2">
      <c r="D1524" s="55"/>
    </row>
    <row r="1525" spans="4:4" x14ac:dyDescent="0.2">
      <c r="D1525" s="55"/>
    </row>
    <row r="1526" spans="4:4" x14ac:dyDescent="0.2">
      <c r="D1526" s="55"/>
    </row>
    <row r="1527" spans="4:4" x14ac:dyDescent="0.2">
      <c r="D1527" s="55"/>
    </row>
    <row r="1528" spans="4:4" x14ac:dyDescent="0.2">
      <c r="D1528" s="55"/>
    </row>
    <row r="1529" spans="4:4" x14ac:dyDescent="0.2">
      <c r="D1529" s="55"/>
    </row>
    <row r="1530" spans="4:4" x14ac:dyDescent="0.2">
      <c r="D1530" s="55"/>
    </row>
    <row r="1531" spans="4:4" x14ac:dyDescent="0.2">
      <c r="D1531" s="55"/>
    </row>
    <row r="1532" spans="4:4" x14ac:dyDescent="0.2">
      <c r="D1532" s="55"/>
    </row>
    <row r="1533" spans="4:4" x14ac:dyDescent="0.2">
      <c r="D1533" s="55"/>
    </row>
    <row r="1534" spans="4:4" x14ac:dyDescent="0.2">
      <c r="D1534" s="55"/>
    </row>
    <row r="1535" spans="4:4" x14ac:dyDescent="0.2">
      <c r="D1535" s="55"/>
    </row>
    <row r="1536" spans="4:4" x14ac:dyDescent="0.2">
      <c r="D1536" s="55"/>
    </row>
    <row r="1537" spans="4:4" x14ac:dyDescent="0.2">
      <c r="D1537" s="55"/>
    </row>
    <row r="1538" spans="4:4" x14ac:dyDescent="0.2">
      <c r="D1538" s="55"/>
    </row>
    <row r="1539" spans="4:4" x14ac:dyDescent="0.2">
      <c r="D1539" s="55"/>
    </row>
    <row r="1540" spans="4:4" x14ac:dyDescent="0.2">
      <c r="D1540" s="55"/>
    </row>
    <row r="1541" spans="4:4" x14ac:dyDescent="0.2">
      <c r="D1541" s="55"/>
    </row>
    <row r="1542" spans="4:4" x14ac:dyDescent="0.2">
      <c r="D1542" s="55"/>
    </row>
    <row r="1543" spans="4:4" x14ac:dyDescent="0.2">
      <c r="D1543" s="55"/>
    </row>
    <row r="1544" spans="4:4" x14ac:dyDescent="0.2">
      <c r="D1544" s="55"/>
    </row>
    <row r="1545" spans="4:4" x14ac:dyDescent="0.2">
      <c r="D1545" s="55"/>
    </row>
    <row r="1546" spans="4:4" x14ac:dyDescent="0.2">
      <c r="D1546" s="55"/>
    </row>
    <row r="1547" spans="4:4" x14ac:dyDescent="0.2">
      <c r="D1547" s="55"/>
    </row>
    <row r="1548" spans="4:4" x14ac:dyDescent="0.2">
      <c r="D1548" s="55"/>
    </row>
    <row r="1549" spans="4:4" x14ac:dyDescent="0.2">
      <c r="D1549" s="55"/>
    </row>
    <row r="1550" spans="4:4" x14ac:dyDescent="0.2">
      <c r="D1550" s="55"/>
    </row>
    <row r="1551" spans="4:4" x14ac:dyDescent="0.2">
      <c r="D1551" s="55"/>
    </row>
    <row r="1552" spans="4:4" x14ac:dyDescent="0.2">
      <c r="D1552" s="55"/>
    </row>
    <row r="1553" spans="4:4" x14ac:dyDescent="0.2">
      <c r="D1553" s="55"/>
    </row>
    <row r="1554" spans="4:4" x14ac:dyDescent="0.2">
      <c r="D1554" s="55"/>
    </row>
    <row r="1555" spans="4:4" x14ac:dyDescent="0.2">
      <c r="D1555" s="55"/>
    </row>
    <row r="1556" spans="4:4" x14ac:dyDescent="0.2">
      <c r="D1556" s="55"/>
    </row>
    <row r="1557" spans="4:4" x14ac:dyDescent="0.2">
      <c r="D1557" s="55"/>
    </row>
    <row r="1558" spans="4:4" x14ac:dyDescent="0.2">
      <c r="D1558" s="55"/>
    </row>
    <row r="1559" spans="4:4" x14ac:dyDescent="0.2">
      <c r="D1559" s="55"/>
    </row>
    <row r="1560" spans="4:4" x14ac:dyDescent="0.2">
      <c r="D1560" s="55"/>
    </row>
    <row r="1561" spans="4:4" x14ac:dyDescent="0.2">
      <c r="D1561" s="55"/>
    </row>
    <row r="1562" spans="4:4" x14ac:dyDescent="0.2">
      <c r="D1562" s="55"/>
    </row>
    <row r="1563" spans="4:4" x14ac:dyDescent="0.2">
      <c r="D1563" s="55"/>
    </row>
    <row r="1564" spans="4:4" x14ac:dyDescent="0.2">
      <c r="D1564" s="55"/>
    </row>
    <row r="1565" spans="4:4" x14ac:dyDescent="0.2">
      <c r="D1565" s="55"/>
    </row>
    <row r="1566" spans="4:4" x14ac:dyDescent="0.2">
      <c r="D1566" s="55"/>
    </row>
    <row r="1567" spans="4:4" x14ac:dyDescent="0.2">
      <c r="D1567" s="55"/>
    </row>
    <row r="1568" spans="4:4" x14ac:dyDescent="0.2">
      <c r="D1568" s="55"/>
    </row>
    <row r="1569" spans="4:4" x14ac:dyDescent="0.2">
      <c r="D1569" s="55"/>
    </row>
    <row r="1570" spans="4:4" x14ac:dyDescent="0.2">
      <c r="D1570" s="55"/>
    </row>
    <row r="1571" spans="4:4" x14ac:dyDescent="0.2">
      <c r="D1571" s="55"/>
    </row>
    <row r="1572" spans="4:4" x14ac:dyDescent="0.2">
      <c r="D1572" s="55"/>
    </row>
    <row r="1573" spans="4:4" x14ac:dyDescent="0.2">
      <c r="D1573" s="55"/>
    </row>
    <row r="1574" spans="4:4" x14ac:dyDescent="0.2">
      <c r="D1574" s="55"/>
    </row>
    <row r="1575" spans="4:4" x14ac:dyDescent="0.2">
      <c r="D1575" s="55"/>
    </row>
    <row r="1576" spans="4:4" x14ac:dyDescent="0.2">
      <c r="D1576" s="55"/>
    </row>
    <row r="1577" spans="4:4" x14ac:dyDescent="0.2">
      <c r="D1577" s="55"/>
    </row>
    <row r="1578" spans="4:4" x14ac:dyDescent="0.2">
      <c r="D1578" s="55"/>
    </row>
    <row r="1579" spans="4:4" x14ac:dyDescent="0.2">
      <c r="D1579" s="55"/>
    </row>
    <row r="1580" spans="4:4" x14ac:dyDescent="0.2">
      <c r="D1580" s="55"/>
    </row>
    <row r="1581" spans="4:4" x14ac:dyDescent="0.2">
      <c r="D1581" s="55"/>
    </row>
    <row r="1582" spans="4:4" x14ac:dyDescent="0.2">
      <c r="D1582" s="55"/>
    </row>
    <row r="1583" spans="4:4" x14ac:dyDescent="0.2">
      <c r="D1583" s="55"/>
    </row>
    <row r="1584" spans="4:4" x14ac:dyDescent="0.2">
      <c r="D1584" s="55"/>
    </row>
    <row r="1585" spans="4:4" x14ac:dyDescent="0.2">
      <c r="D1585" s="55"/>
    </row>
    <row r="1586" spans="4:4" x14ac:dyDescent="0.2">
      <c r="D1586" s="55"/>
    </row>
    <row r="1587" spans="4:4" x14ac:dyDescent="0.2">
      <c r="D1587" s="55"/>
    </row>
    <row r="1588" spans="4:4" x14ac:dyDescent="0.2">
      <c r="D1588" s="55"/>
    </row>
    <row r="1589" spans="4:4" x14ac:dyDescent="0.2">
      <c r="D1589" s="55"/>
    </row>
    <row r="1590" spans="4:4" x14ac:dyDescent="0.2">
      <c r="D1590" s="55"/>
    </row>
    <row r="1591" spans="4:4" x14ac:dyDescent="0.2">
      <c r="D1591" s="55"/>
    </row>
    <row r="1592" spans="4:4" x14ac:dyDescent="0.2">
      <c r="D1592" s="55"/>
    </row>
    <row r="1593" spans="4:4" x14ac:dyDescent="0.2">
      <c r="D1593" s="55"/>
    </row>
    <row r="1594" spans="4:4" x14ac:dyDescent="0.2">
      <c r="D1594" s="55"/>
    </row>
    <row r="1595" spans="4:4" x14ac:dyDescent="0.2">
      <c r="D1595" s="55"/>
    </row>
    <row r="1596" spans="4:4" x14ac:dyDescent="0.2">
      <c r="D1596" s="55"/>
    </row>
    <row r="1597" spans="4:4" x14ac:dyDescent="0.2">
      <c r="D1597" s="55"/>
    </row>
    <row r="1598" spans="4:4" x14ac:dyDescent="0.2">
      <c r="D1598" s="55"/>
    </row>
    <row r="1599" spans="4:4" x14ac:dyDescent="0.2">
      <c r="D1599" s="55"/>
    </row>
    <row r="1600" spans="4:4" x14ac:dyDescent="0.2">
      <c r="D1600" s="55"/>
    </row>
    <row r="1601" spans="4:4" x14ac:dyDescent="0.2">
      <c r="D1601" s="55"/>
    </row>
  </sheetData>
  <autoFilter ref="A1:P129">
    <filterColumn colId="0">
      <filters>
        <filter val="TSPbased"/>
      </filters>
    </filterColumn>
    <filterColumn colId="1">
      <filters>
        <filter val="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x14ac:dyDescent="0.2">
      <c r="I3" s="7" t="s">
        <v>1</v>
      </c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51</v>
      </c>
    </row>
    <row r="7" spans="1:12" x14ac:dyDescent="0.2">
      <c r="I7" s="52" t="s">
        <v>52</v>
      </c>
    </row>
    <row r="8" spans="1:12" x14ac:dyDescent="0.2">
      <c r="I8" s="52" t="s">
        <v>53</v>
      </c>
    </row>
    <row r="9" spans="1:12" x14ac:dyDescent="0.2">
      <c r="I9" s="52" t="s">
        <v>54</v>
      </c>
    </row>
    <row r="10" spans="1:12" x14ac:dyDescent="0.2">
      <c r="I10" s="52" t="s">
        <v>55</v>
      </c>
    </row>
    <row r="11" spans="1:12" x14ac:dyDescent="0.2">
      <c r="I11" s="52" t="s">
        <v>56</v>
      </c>
    </row>
    <row r="12" spans="1:12" x14ac:dyDescent="0.2">
      <c r="I12" s="52" t="s">
        <v>57</v>
      </c>
    </row>
    <row r="13" spans="1:12" x14ac:dyDescent="0.2">
      <c r="I13" s="52" t="s">
        <v>58</v>
      </c>
    </row>
    <row r="14" spans="1:12" x14ac:dyDescent="0.2">
      <c r="I14" s="53" t="s">
        <v>59</v>
      </c>
    </row>
    <row r="26" spans="1:7" x14ac:dyDescent="0.2">
      <c r="A26" s="8" t="s">
        <v>21</v>
      </c>
      <c r="B26" s="9" t="s">
        <v>10</v>
      </c>
      <c r="C26" s="9" t="s">
        <v>11</v>
      </c>
      <c r="D26" s="9" t="s">
        <v>12</v>
      </c>
      <c r="E26" s="9" t="s">
        <v>13</v>
      </c>
      <c r="F26" s="9" t="s">
        <v>14</v>
      </c>
      <c r="G26" s="9" t="s">
        <v>15</v>
      </c>
    </row>
    <row r="27" spans="1:7" x14ac:dyDescent="0.2">
      <c r="A27" s="8" t="s">
        <v>4</v>
      </c>
      <c r="B27" s="4">
        <f t="shared" ref="B27:G27" si="0">MIN(B$50:B$90)</f>
        <v>-48</v>
      </c>
      <c r="C27" s="4">
        <f t="shared" si="0"/>
        <v>-7</v>
      </c>
      <c r="D27" s="4">
        <f t="shared" si="0"/>
        <v>-10</v>
      </c>
      <c r="E27" s="4">
        <f t="shared" si="0"/>
        <v>10</v>
      </c>
      <c r="F27" s="4">
        <f t="shared" si="0"/>
        <v>-115</v>
      </c>
      <c r="G27" s="4">
        <f t="shared" si="0"/>
        <v>33</v>
      </c>
    </row>
    <row r="28" spans="1:7" ht="15.75" x14ac:dyDescent="0.3">
      <c r="A28" s="8" t="s">
        <v>25</v>
      </c>
      <c r="B28" s="4">
        <f t="shared" ref="B28:G28" si="1">PERCENTILE(B$50:B$90,0.25)</f>
        <v>-29.5</v>
      </c>
      <c r="C28" s="4">
        <f t="shared" si="1"/>
        <v>6</v>
      </c>
      <c r="D28" s="4">
        <f t="shared" si="1"/>
        <v>42</v>
      </c>
      <c r="E28" s="4">
        <f t="shared" si="1"/>
        <v>34.5</v>
      </c>
      <c r="F28" s="4">
        <f t="shared" si="1"/>
        <v>-49.5</v>
      </c>
      <c r="G28" s="4">
        <f t="shared" si="1"/>
        <v>46</v>
      </c>
    </row>
    <row r="29" spans="1:7" x14ac:dyDescent="0.2">
      <c r="A29" s="8" t="s">
        <v>7</v>
      </c>
      <c r="B29" s="4">
        <f t="shared" ref="B29:G29" si="2">MEDIAN(B$50:B$90)</f>
        <v>-7.5</v>
      </c>
      <c r="C29" s="4">
        <f t="shared" si="2"/>
        <v>19.5</v>
      </c>
      <c r="D29" s="4">
        <f t="shared" si="2"/>
        <v>52</v>
      </c>
      <c r="E29" s="4">
        <f t="shared" si="2"/>
        <v>45</v>
      </c>
      <c r="F29" s="4">
        <f t="shared" si="2"/>
        <v>-41</v>
      </c>
      <c r="G29" s="4">
        <f t="shared" si="2"/>
        <v>54</v>
      </c>
    </row>
    <row r="30" spans="1:7" ht="15.75" x14ac:dyDescent="0.3">
      <c r="A30" s="8" t="s">
        <v>26</v>
      </c>
      <c r="B30" s="4">
        <f t="shared" ref="B30:G30" si="3">PERCENTILE(B$50:B$90,0.75)</f>
        <v>11.5</v>
      </c>
      <c r="C30" s="4">
        <f t="shared" si="3"/>
        <v>24.75</v>
      </c>
      <c r="D30" s="4">
        <f t="shared" si="3"/>
        <v>59</v>
      </c>
      <c r="E30" s="4">
        <f t="shared" si="3"/>
        <v>62.5</v>
      </c>
      <c r="F30" s="4">
        <f t="shared" si="3"/>
        <v>-30.5</v>
      </c>
      <c r="G30" s="4">
        <f t="shared" si="3"/>
        <v>62</v>
      </c>
    </row>
    <row r="31" spans="1:7" x14ac:dyDescent="0.2">
      <c r="A31" s="8" t="s">
        <v>5</v>
      </c>
      <c r="B31" s="4">
        <f t="shared" ref="B31:G31" si="4">MAX(B$50:B$90)</f>
        <v>29</v>
      </c>
      <c r="C31" s="4">
        <f t="shared" si="4"/>
        <v>30</v>
      </c>
      <c r="D31" s="4">
        <f t="shared" si="4"/>
        <v>105</v>
      </c>
      <c r="E31" s="4">
        <f t="shared" si="4"/>
        <v>86</v>
      </c>
      <c r="F31" s="4">
        <f t="shared" si="4"/>
        <v>25</v>
      </c>
      <c r="G31" s="4">
        <f t="shared" si="4"/>
        <v>100</v>
      </c>
    </row>
    <row r="32" spans="1:7" x14ac:dyDescent="0.2">
      <c r="A32" s="8" t="s">
        <v>6</v>
      </c>
      <c r="B32" s="4">
        <f t="shared" ref="B32:G32" si="5">B30-B28</f>
        <v>41</v>
      </c>
      <c r="C32" s="4">
        <f t="shared" si="5"/>
        <v>18.75</v>
      </c>
      <c r="D32" s="4">
        <f t="shared" si="5"/>
        <v>17</v>
      </c>
      <c r="E32" s="4">
        <f t="shared" si="5"/>
        <v>28</v>
      </c>
      <c r="F32" s="4">
        <f t="shared" si="5"/>
        <v>19</v>
      </c>
      <c r="G32" s="4">
        <f t="shared" si="5"/>
        <v>16</v>
      </c>
    </row>
    <row r="33" spans="1:7" x14ac:dyDescent="0.2">
      <c r="A33" s="8" t="s">
        <v>17</v>
      </c>
      <c r="B33" s="4">
        <f t="shared" ref="B33:G33" si="6">COUNTIF(B$50:B$90,"&gt;"&amp;B39)</f>
        <v>0</v>
      </c>
      <c r="C33" s="4">
        <f t="shared" si="6"/>
        <v>0</v>
      </c>
      <c r="D33" s="4">
        <f t="shared" si="6"/>
        <v>2</v>
      </c>
      <c r="E33" s="4">
        <f t="shared" si="6"/>
        <v>0</v>
      </c>
      <c r="F33" s="4">
        <f t="shared" si="6"/>
        <v>3</v>
      </c>
      <c r="G33" s="4">
        <f t="shared" si="6"/>
        <v>1</v>
      </c>
    </row>
    <row r="34" spans="1:7" x14ac:dyDescent="0.2">
      <c r="A34" s="8" t="s">
        <v>18</v>
      </c>
      <c r="B34" s="4">
        <f t="shared" ref="B34:G34" si="7">COUNTIF(B$50:B$90,"&lt;"&amp;B40)</f>
        <v>0</v>
      </c>
      <c r="C34" s="4">
        <f t="shared" si="7"/>
        <v>0</v>
      </c>
      <c r="D34" s="4">
        <f t="shared" si="7"/>
        <v>1</v>
      </c>
      <c r="E34" s="4">
        <f t="shared" si="7"/>
        <v>0</v>
      </c>
      <c r="F34" s="4">
        <f t="shared" si="7"/>
        <v>2</v>
      </c>
      <c r="G34" s="4">
        <f t="shared" si="7"/>
        <v>0</v>
      </c>
    </row>
    <row r="35" spans="1:7" hidden="1" x14ac:dyDescent="0.2">
      <c r="A35" s="10" t="s">
        <v>24</v>
      </c>
      <c r="B35" s="2"/>
      <c r="C35" s="2"/>
      <c r="D35" s="2"/>
      <c r="E35" s="2"/>
      <c r="F35" s="2"/>
      <c r="G35" s="2"/>
    </row>
    <row r="36" spans="1:7" hidden="1" x14ac:dyDescent="0.2">
      <c r="A36" s="8" t="s">
        <v>8</v>
      </c>
      <c r="B36" s="4">
        <f t="shared" ref="B36:G37" si="8">B29-B28</f>
        <v>22</v>
      </c>
      <c r="C36" s="4">
        <f t="shared" si="8"/>
        <v>13.5</v>
      </c>
      <c r="D36" s="4">
        <f t="shared" si="8"/>
        <v>10</v>
      </c>
      <c r="E36" s="4">
        <f t="shared" si="8"/>
        <v>10.5</v>
      </c>
      <c r="F36" s="4">
        <f t="shared" si="8"/>
        <v>8.5</v>
      </c>
      <c r="G36" s="4">
        <f t="shared" si="8"/>
        <v>8</v>
      </c>
    </row>
    <row r="37" spans="1:7" hidden="1" x14ac:dyDescent="0.2">
      <c r="A37" s="8" t="s">
        <v>9</v>
      </c>
      <c r="B37" s="4">
        <f t="shared" si="8"/>
        <v>19</v>
      </c>
      <c r="C37" s="4">
        <f t="shared" si="8"/>
        <v>5.25</v>
      </c>
      <c r="D37" s="4">
        <f t="shared" si="8"/>
        <v>7</v>
      </c>
      <c r="E37" s="4">
        <f t="shared" si="8"/>
        <v>17.5</v>
      </c>
      <c r="F37" s="4">
        <f t="shared" si="8"/>
        <v>10.5</v>
      </c>
      <c r="G37" s="4">
        <f t="shared" si="8"/>
        <v>8</v>
      </c>
    </row>
    <row r="38" spans="1:7" hidden="1" x14ac:dyDescent="0.2">
      <c r="A38" s="10" t="s">
        <v>23</v>
      </c>
      <c r="B38" s="2"/>
      <c r="C38" s="2"/>
      <c r="D38" s="2"/>
      <c r="E38" s="2"/>
      <c r="F38" s="2"/>
      <c r="G38" s="2"/>
    </row>
    <row r="39" spans="1:7" ht="15.75" hidden="1" x14ac:dyDescent="0.3">
      <c r="A39" s="8" t="s">
        <v>27</v>
      </c>
      <c r="B39" s="4">
        <f t="shared" ref="B39:G39" si="9">B30+1.5*B32</f>
        <v>73</v>
      </c>
      <c r="C39" s="4">
        <f t="shared" si="9"/>
        <v>52.875</v>
      </c>
      <c r="D39" s="4">
        <f t="shared" si="9"/>
        <v>84.5</v>
      </c>
      <c r="E39" s="4">
        <f t="shared" si="9"/>
        <v>104.5</v>
      </c>
      <c r="F39" s="4">
        <f t="shared" si="9"/>
        <v>-2</v>
      </c>
      <c r="G39" s="4">
        <f t="shared" si="9"/>
        <v>86</v>
      </c>
    </row>
    <row r="40" spans="1:7" ht="15.75" hidden="1" x14ac:dyDescent="0.3">
      <c r="A40" s="8" t="s">
        <v>28</v>
      </c>
      <c r="B40" s="4">
        <f t="shared" ref="B40:G40" si="10">B28-1.5*B32</f>
        <v>-91</v>
      </c>
      <c r="C40" s="4">
        <f t="shared" si="10"/>
        <v>-22.125</v>
      </c>
      <c r="D40" s="4">
        <f t="shared" si="10"/>
        <v>16.5</v>
      </c>
      <c r="E40" s="4">
        <f t="shared" si="10"/>
        <v>-7.5</v>
      </c>
      <c r="F40" s="4">
        <f t="shared" si="10"/>
        <v>-78</v>
      </c>
      <c r="G40" s="4">
        <f t="shared" si="10"/>
        <v>22</v>
      </c>
    </row>
    <row r="41" spans="1:7" hidden="1" x14ac:dyDescent="0.2">
      <c r="A41" s="8" t="s">
        <v>16</v>
      </c>
      <c r="B41" s="4">
        <f t="shared" ref="B41:G41" si="11">MIN(B39,B31)</f>
        <v>29</v>
      </c>
      <c r="C41" s="4">
        <f t="shared" si="11"/>
        <v>30</v>
      </c>
      <c r="D41" s="4">
        <f t="shared" si="11"/>
        <v>84.5</v>
      </c>
      <c r="E41" s="4">
        <f t="shared" si="11"/>
        <v>86</v>
      </c>
      <c r="F41" s="4">
        <f t="shared" si="11"/>
        <v>-2</v>
      </c>
      <c r="G41" s="4">
        <f t="shared" si="11"/>
        <v>86</v>
      </c>
    </row>
    <row r="42" spans="1:7" hidden="1" x14ac:dyDescent="0.2">
      <c r="A42" s="8" t="s">
        <v>22</v>
      </c>
      <c r="B42" s="4">
        <f t="shared" ref="B42:G42" si="12">MAX(B27,B40)</f>
        <v>-48</v>
      </c>
      <c r="C42" s="4">
        <f t="shared" si="12"/>
        <v>-7</v>
      </c>
      <c r="D42" s="4">
        <f t="shared" si="12"/>
        <v>16.5</v>
      </c>
      <c r="E42" s="4">
        <f t="shared" si="12"/>
        <v>10</v>
      </c>
      <c r="F42" s="4">
        <f t="shared" si="12"/>
        <v>-78</v>
      </c>
      <c r="G42" s="4">
        <f t="shared" si="12"/>
        <v>33</v>
      </c>
    </row>
    <row r="43" spans="1:7" ht="15.75" hidden="1" x14ac:dyDescent="0.3">
      <c r="A43" s="8" t="s">
        <v>29</v>
      </c>
      <c r="B43" s="4">
        <f t="shared" ref="B43:G43" si="13">B41-B30</f>
        <v>17.5</v>
      </c>
      <c r="C43" s="4">
        <f t="shared" si="13"/>
        <v>5.25</v>
      </c>
      <c r="D43" s="4">
        <f t="shared" si="13"/>
        <v>25.5</v>
      </c>
      <c r="E43" s="4">
        <f t="shared" si="13"/>
        <v>23.5</v>
      </c>
      <c r="F43" s="4">
        <f t="shared" si="13"/>
        <v>28.5</v>
      </c>
      <c r="G43" s="4">
        <f t="shared" si="13"/>
        <v>24</v>
      </c>
    </row>
    <row r="44" spans="1:7" ht="15.75" hidden="1" x14ac:dyDescent="0.3">
      <c r="A44" s="8" t="s">
        <v>30</v>
      </c>
      <c r="B44" s="4">
        <f t="shared" ref="B44:G44" si="14">B28-B42</f>
        <v>18.5</v>
      </c>
      <c r="C44" s="4">
        <f t="shared" si="14"/>
        <v>13</v>
      </c>
      <c r="D44" s="4">
        <f t="shared" si="14"/>
        <v>25.5</v>
      </c>
      <c r="E44" s="4">
        <f t="shared" si="14"/>
        <v>24.5</v>
      </c>
      <c r="F44" s="4">
        <f t="shared" si="14"/>
        <v>28.5</v>
      </c>
      <c r="G44" s="4">
        <f t="shared" si="14"/>
        <v>13</v>
      </c>
    </row>
    <row r="45" spans="1:7" hidden="1" x14ac:dyDescent="0.2">
      <c r="A45" s="10" t="s">
        <v>19</v>
      </c>
      <c r="B45" s="2"/>
      <c r="C45" s="2"/>
      <c r="D45" s="2"/>
      <c r="E45" s="2"/>
      <c r="F45" s="2"/>
      <c r="G45" s="2"/>
    </row>
    <row r="46" spans="1:7" hidden="1" x14ac:dyDescent="0.2">
      <c r="A46" s="8" t="s">
        <v>5</v>
      </c>
      <c r="B46" s="4" t="e">
        <f t="shared" ref="B46:G46" si="15">IF(B33&gt;0,B31,NA())</f>
        <v>#N/A</v>
      </c>
      <c r="C46" s="4" t="e">
        <f t="shared" si="15"/>
        <v>#N/A</v>
      </c>
      <c r="D46" s="4">
        <f t="shared" si="15"/>
        <v>105</v>
      </c>
      <c r="E46" s="4" t="e">
        <f t="shared" si="15"/>
        <v>#N/A</v>
      </c>
      <c r="F46" s="4">
        <f t="shared" si="15"/>
        <v>25</v>
      </c>
      <c r="G46" s="4">
        <f t="shared" si="15"/>
        <v>100</v>
      </c>
    </row>
    <row r="47" spans="1:7" hidden="1" x14ac:dyDescent="0.2">
      <c r="A47" s="8" t="s">
        <v>4</v>
      </c>
      <c r="B47" s="4" t="e">
        <f t="shared" ref="B47:G47" si="16">IF(B34&gt;0,B27,NA())</f>
        <v>#N/A</v>
      </c>
      <c r="C47" s="4" t="e">
        <f t="shared" si="16"/>
        <v>#N/A</v>
      </c>
      <c r="D47" s="4">
        <f t="shared" si="16"/>
        <v>-10</v>
      </c>
      <c r="E47" s="4" t="e">
        <f t="shared" si="16"/>
        <v>#N/A</v>
      </c>
      <c r="F47" s="4">
        <f t="shared" si="16"/>
        <v>-115</v>
      </c>
      <c r="G47" s="4" t="e">
        <f t="shared" si="16"/>
        <v>#N/A</v>
      </c>
    </row>
    <row r="49" spans="1:7" ht="15.75" x14ac:dyDescent="0.25">
      <c r="A49" s="11" t="s">
        <v>20</v>
      </c>
      <c r="B49" s="12"/>
      <c r="C49" s="12"/>
      <c r="D49" s="12"/>
      <c r="E49" s="12"/>
      <c r="F49" s="12"/>
      <c r="G49" s="12"/>
    </row>
    <row r="50" spans="1:7" x14ac:dyDescent="0.2">
      <c r="B50" s="13">
        <v>-41</v>
      </c>
      <c r="C50" s="13">
        <v>28</v>
      </c>
      <c r="D50" s="13">
        <v>62</v>
      </c>
      <c r="E50" s="13">
        <v>42</v>
      </c>
      <c r="F50" s="13">
        <v>-27</v>
      </c>
      <c r="G50" s="13"/>
    </row>
    <row r="51" spans="1:7" x14ac:dyDescent="0.2">
      <c r="B51" s="13">
        <v>-7</v>
      </c>
      <c r="C51" s="13">
        <v>27</v>
      </c>
      <c r="D51" s="13">
        <v>59</v>
      </c>
      <c r="E51" s="13">
        <v>27</v>
      </c>
      <c r="F51" s="13">
        <v>-28</v>
      </c>
      <c r="G51" s="13"/>
    </row>
    <row r="52" spans="1:7" x14ac:dyDescent="0.2">
      <c r="B52" s="13">
        <v>-12</v>
      </c>
      <c r="C52" s="13">
        <v>24</v>
      </c>
      <c r="D52" s="13">
        <v>62</v>
      </c>
      <c r="E52" s="13">
        <v>49</v>
      </c>
      <c r="F52" s="13">
        <v>-31</v>
      </c>
      <c r="G52" s="13">
        <v>100</v>
      </c>
    </row>
    <row r="53" spans="1:7" x14ac:dyDescent="0.2">
      <c r="B53" s="13">
        <v>-48</v>
      </c>
      <c r="C53" s="13">
        <v>28</v>
      </c>
      <c r="D53" s="13">
        <v>60</v>
      </c>
      <c r="E53" s="13">
        <v>58</v>
      </c>
      <c r="F53" s="13">
        <v>-27</v>
      </c>
      <c r="G53" s="13"/>
    </row>
    <row r="54" spans="1:7" x14ac:dyDescent="0.2">
      <c r="B54" s="13">
        <v>-26</v>
      </c>
      <c r="C54" s="13">
        <v>26</v>
      </c>
      <c r="D54" s="13">
        <v>66</v>
      </c>
      <c r="E54" s="13">
        <v>29</v>
      </c>
      <c r="F54" s="13">
        <v>-29</v>
      </c>
      <c r="G54" s="13"/>
    </row>
    <row r="55" spans="1:7" x14ac:dyDescent="0.2">
      <c r="B55" s="13">
        <v>-30</v>
      </c>
      <c r="C55" s="13">
        <v>13</v>
      </c>
      <c r="D55" s="13">
        <v>51</v>
      </c>
      <c r="E55" s="13">
        <v>45</v>
      </c>
      <c r="F55" s="13">
        <v>-42</v>
      </c>
      <c r="G55" s="13">
        <v>53</v>
      </c>
    </row>
    <row r="56" spans="1:7" x14ac:dyDescent="0.2">
      <c r="B56" s="13">
        <v>12</v>
      </c>
      <c r="C56" s="13">
        <v>5</v>
      </c>
      <c r="D56" s="13">
        <v>42</v>
      </c>
      <c r="E56" s="13">
        <v>43</v>
      </c>
      <c r="F56" s="13">
        <v>-50</v>
      </c>
      <c r="G56" s="13">
        <v>45</v>
      </c>
    </row>
    <row r="57" spans="1:7" x14ac:dyDescent="0.2">
      <c r="B57" s="13">
        <v>-27</v>
      </c>
      <c r="C57" s="13">
        <v>6</v>
      </c>
      <c r="D57" s="13">
        <v>44</v>
      </c>
      <c r="E57" s="13">
        <v>28</v>
      </c>
      <c r="F57" s="13">
        <v>-49</v>
      </c>
      <c r="G57" s="13">
        <v>46</v>
      </c>
    </row>
    <row r="58" spans="1:7" x14ac:dyDescent="0.2">
      <c r="B58" s="13">
        <v>-28</v>
      </c>
      <c r="C58" s="13">
        <v>2</v>
      </c>
      <c r="D58" s="13">
        <v>35</v>
      </c>
      <c r="E58" s="13">
        <v>40</v>
      </c>
      <c r="F58" s="13">
        <v>-53</v>
      </c>
      <c r="G58" s="13">
        <v>42</v>
      </c>
    </row>
    <row r="59" spans="1:7" x14ac:dyDescent="0.2">
      <c r="B59" s="13">
        <v>-37</v>
      </c>
      <c r="C59" s="13">
        <v>14</v>
      </c>
      <c r="D59" s="13">
        <v>53</v>
      </c>
      <c r="E59" s="13">
        <v>26</v>
      </c>
      <c r="F59" s="13">
        <v>-41</v>
      </c>
      <c r="G59" s="13">
        <v>54</v>
      </c>
    </row>
    <row r="60" spans="1:7" x14ac:dyDescent="0.2">
      <c r="B60" s="13">
        <v>9</v>
      </c>
      <c r="C60" s="13">
        <v>19</v>
      </c>
      <c r="D60" s="13">
        <v>58</v>
      </c>
      <c r="E60" s="13">
        <v>42</v>
      </c>
      <c r="F60" s="13">
        <v>-36</v>
      </c>
      <c r="G60" s="13">
        <v>59</v>
      </c>
    </row>
    <row r="61" spans="1:7" x14ac:dyDescent="0.2">
      <c r="B61" s="13">
        <v>-48</v>
      </c>
      <c r="C61" s="13">
        <v>20</v>
      </c>
      <c r="D61" s="13">
        <v>57</v>
      </c>
      <c r="E61" s="13">
        <v>64</v>
      </c>
      <c r="F61" s="13">
        <v>-35</v>
      </c>
      <c r="G61" s="13">
        <v>60</v>
      </c>
    </row>
    <row r="62" spans="1:7" x14ac:dyDescent="0.2">
      <c r="B62" s="13">
        <v>7</v>
      </c>
      <c r="C62" s="13">
        <v>22</v>
      </c>
      <c r="D62" s="13">
        <v>59</v>
      </c>
      <c r="E62" s="13">
        <v>60</v>
      </c>
      <c r="F62" s="13">
        <v>-33</v>
      </c>
      <c r="G62" s="13">
        <v>62</v>
      </c>
    </row>
    <row r="63" spans="1:7" x14ac:dyDescent="0.2">
      <c r="B63" s="13">
        <v>-2</v>
      </c>
      <c r="C63" s="13">
        <v>25</v>
      </c>
      <c r="D63" s="13">
        <v>56</v>
      </c>
      <c r="E63" s="13">
        <v>26</v>
      </c>
      <c r="F63" s="13">
        <v>-30</v>
      </c>
      <c r="G63" s="13">
        <v>65</v>
      </c>
    </row>
    <row r="64" spans="1:7" x14ac:dyDescent="0.2">
      <c r="B64" s="13">
        <v>-42</v>
      </c>
      <c r="C64" s="13">
        <v>21</v>
      </c>
      <c r="D64" s="13">
        <v>52</v>
      </c>
      <c r="E64" s="13">
        <v>79</v>
      </c>
      <c r="F64" s="13">
        <v>-34</v>
      </c>
      <c r="G64" s="13">
        <v>61</v>
      </c>
    </row>
    <row r="65" spans="2:7" x14ac:dyDescent="0.2">
      <c r="B65" s="13">
        <v>-7</v>
      </c>
      <c r="C65" s="13">
        <v>29</v>
      </c>
      <c r="D65" s="13">
        <v>68</v>
      </c>
      <c r="E65" s="13">
        <v>65</v>
      </c>
      <c r="F65" s="13">
        <v>-26</v>
      </c>
      <c r="G65" s="13">
        <v>69</v>
      </c>
    </row>
    <row r="66" spans="2:7" x14ac:dyDescent="0.2">
      <c r="B66" s="13">
        <v>12</v>
      </c>
      <c r="C66" s="13">
        <v>30</v>
      </c>
      <c r="D66" s="13">
        <v>62</v>
      </c>
      <c r="E66" s="13">
        <v>86</v>
      </c>
      <c r="F66" s="13">
        <v>-25</v>
      </c>
      <c r="G66" s="13">
        <v>70</v>
      </c>
    </row>
    <row r="67" spans="2:7" x14ac:dyDescent="0.2">
      <c r="B67" s="13">
        <v>22</v>
      </c>
      <c r="C67" s="13">
        <v>-7</v>
      </c>
      <c r="D67" s="13">
        <v>24</v>
      </c>
      <c r="E67" s="13">
        <v>47</v>
      </c>
      <c r="F67" s="13">
        <v>-62</v>
      </c>
      <c r="G67" s="13">
        <v>33</v>
      </c>
    </row>
    <row r="68" spans="2:7" x14ac:dyDescent="0.2">
      <c r="B68" s="13">
        <v>16</v>
      </c>
      <c r="C68" s="13">
        <v>4</v>
      </c>
      <c r="D68" s="13">
        <v>44</v>
      </c>
      <c r="E68" s="13">
        <v>61</v>
      </c>
      <c r="F68" s="13">
        <v>-51</v>
      </c>
      <c r="G68" s="13">
        <v>44</v>
      </c>
    </row>
    <row r="69" spans="2:7" x14ac:dyDescent="0.2">
      <c r="B69" s="13">
        <v>4</v>
      </c>
      <c r="C69" s="13">
        <v>6</v>
      </c>
      <c r="D69" s="13">
        <v>37</v>
      </c>
      <c r="E69" s="13">
        <v>43</v>
      </c>
      <c r="F69" s="13">
        <v>-49</v>
      </c>
      <c r="G69" s="13">
        <v>46</v>
      </c>
    </row>
    <row r="70" spans="2:7" x14ac:dyDescent="0.2">
      <c r="B70" s="13">
        <v>-5</v>
      </c>
      <c r="C70" s="13">
        <v>12</v>
      </c>
      <c r="D70" s="13">
        <v>50</v>
      </c>
      <c r="E70" s="13">
        <v>79</v>
      </c>
      <c r="F70" s="13">
        <v>-43</v>
      </c>
      <c r="G70" s="13">
        <v>52</v>
      </c>
    </row>
    <row r="71" spans="2:7" x14ac:dyDescent="0.2">
      <c r="B71" s="13">
        <v>15</v>
      </c>
      <c r="C71" s="13">
        <v>23</v>
      </c>
      <c r="D71" s="13">
        <v>57</v>
      </c>
      <c r="E71" s="13">
        <v>78</v>
      </c>
      <c r="F71" s="13">
        <v>-32</v>
      </c>
      <c r="G71" s="13">
        <v>63</v>
      </c>
    </row>
    <row r="72" spans="2:7" x14ac:dyDescent="0.2">
      <c r="B72" s="13">
        <v>18</v>
      </c>
      <c r="C72" s="13">
        <v>22</v>
      </c>
      <c r="D72" s="13">
        <v>53</v>
      </c>
      <c r="E72" s="13"/>
      <c r="F72" s="13">
        <v>-33</v>
      </c>
      <c r="G72" s="13">
        <v>62</v>
      </c>
    </row>
    <row r="73" spans="2:7" x14ac:dyDescent="0.2">
      <c r="B73" s="13">
        <v>-37</v>
      </c>
      <c r="C73" s="13">
        <v>8</v>
      </c>
      <c r="D73" s="13">
        <v>45</v>
      </c>
      <c r="E73" s="13"/>
      <c r="F73" s="13">
        <v>-47</v>
      </c>
      <c r="G73" s="13">
        <v>48</v>
      </c>
    </row>
    <row r="74" spans="2:7" x14ac:dyDescent="0.2">
      <c r="B74" s="13">
        <v>-8</v>
      </c>
      <c r="C74" s="13">
        <v>3</v>
      </c>
      <c r="D74" s="13">
        <v>35</v>
      </c>
      <c r="E74" s="13">
        <v>10</v>
      </c>
      <c r="F74" s="13">
        <v>-52</v>
      </c>
      <c r="G74" s="13">
        <v>43</v>
      </c>
    </row>
    <row r="75" spans="2:7" x14ac:dyDescent="0.2">
      <c r="B75" s="13">
        <v>-21</v>
      </c>
      <c r="C75" s="13">
        <v>-2</v>
      </c>
      <c r="D75" s="13">
        <v>30</v>
      </c>
      <c r="E75" s="13"/>
      <c r="F75" s="13">
        <v>-57</v>
      </c>
      <c r="G75" s="13">
        <v>38</v>
      </c>
    </row>
    <row r="76" spans="2:7" x14ac:dyDescent="0.2">
      <c r="B76" s="13">
        <v>20</v>
      </c>
      <c r="C76" s="13"/>
      <c r="D76" s="13">
        <v>51</v>
      </c>
      <c r="E76" s="13"/>
      <c r="F76" s="13">
        <v>-43</v>
      </c>
      <c r="G76" s="13">
        <v>52</v>
      </c>
    </row>
    <row r="77" spans="2:7" x14ac:dyDescent="0.2">
      <c r="B77" s="13">
        <v>15</v>
      </c>
      <c r="C77" s="13"/>
      <c r="D77" s="13">
        <v>55</v>
      </c>
      <c r="E77" s="13"/>
      <c r="F77" s="13">
        <v>-36</v>
      </c>
      <c r="G77" s="13">
        <v>59</v>
      </c>
    </row>
    <row r="78" spans="2:7" x14ac:dyDescent="0.2">
      <c r="B78" s="13">
        <v>29</v>
      </c>
      <c r="C78" s="13"/>
      <c r="D78" s="13">
        <v>54</v>
      </c>
      <c r="E78" s="13"/>
      <c r="F78" s="13">
        <v>-39</v>
      </c>
      <c r="G78" s="13">
        <v>56</v>
      </c>
    </row>
    <row r="79" spans="2:7" x14ac:dyDescent="0.2">
      <c r="B79" s="13">
        <v>-28</v>
      </c>
      <c r="C79" s="13"/>
      <c r="D79" s="13">
        <v>38</v>
      </c>
      <c r="E79" s="13"/>
      <c r="F79" s="13">
        <v>-53</v>
      </c>
      <c r="G79" s="13"/>
    </row>
    <row r="80" spans="2:7" x14ac:dyDescent="0.2">
      <c r="B80" s="13">
        <v>-42</v>
      </c>
      <c r="C80" s="13"/>
      <c r="D80" s="13">
        <v>42</v>
      </c>
      <c r="E80" s="13"/>
      <c r="F80" s="13">
        <v>-51</v>
      </c>
      <c r="G80" s="13"/>
    </row>
    <row r="81" spans="1:7" x14ac:dyDescent="0.2">
      <c r="B81" s="13">
        <v>10</v>
      </c>
      <c r="C81" s="13"/>
      <c r="D81" s="13">
        <v>45</v>
      </c>
      <c r="E81" s="13"/>
      <c r="F81" s="13">
        <v>-46</v>
      </c>
      <c r="G81" s="13"/>
    </row>
    <row r="82" spans="1:7" x14ac:dyDescent="0.2">
      <c r="B82" s="13">
        <v>-26</v>
      </c>
      <c r="C82" s="13"/>
      <c r="D82" s="13">
        <v>45</v>
      </c>
      <c r="E82" s="13"/>
      <c r="F82" s="13">
        <v>-47</v>
      </c>
      <c r="G82" s="13"/>
    </row>
    <row r="83" spans="1:7" x14ac:dyDescent="0.2">
      <c r="B83" s="13">
        <v>-41</v>
      </c>
      <c r="C83" s="13"/>
      <c r="D83" s="13">
        <v>42</v>
      </c>
      <c r="E83" s="13"/>
      <c r="F83" s="13">
        <v>-44</v>
      </c>
      <c r="G83" s="13"/>
    </row>
    <row r="84" spans="1:7" x14ac:dyDescent="0.2">
      <c r="B84" s="13"/>
      <c r="C84" s="13"/>
      <c r="D84" s="13"/>
      <c r="E84" s="13"/>
      <c r="F84" s="13"/>
      <c r="G84" s="13"/>
    </row>
    <row r="85" spans="1:7" x14ac:dyDescent="0.2">
      <c r="B85" s="13"/>
      <c r="C85" s="13"/>
      <c r="D85" s="13"/>
      <c r="E85" s="13"/>
      <c r="F85" s="13">
        <v>-105</v>
      </c>
      <c r="G85" s="13"/>
    </row>
    <row r="86" spans="1:7" x14ac:dyDescent="0.2">
      <c r="B86" s="13"/>
      <c r="C86" s="13"/>
      <c r="D86" s="13">
        <v>-10</v>
      </c>
      <c r="E86" s="13"/>
      <c r="F86" s="13">
        <v>-115</v>
      </c>
      <c r="G86" s="13"/>
    </row>
    <row r="87" spans="1:7" x14ac:dyDescent="0.2">
      <c r="B87" s="13"/>
      <c r="C87" s="13"/>
      <c r="D87" s="13">
        <v>100</v>
      </c>
      <c r="E87" s="13"/>
      <c r="F87" s="13">
        <v>15</v>
      </c>
      <c r="G87" s="13"/>
    </row>
    <row r="88" spans="1:7" x14ac:dyDescent="0.2">
      <c r="B88" s="13"/>
      <c r="C88" s="13"/>
      <c r="D88" s="13">
        <v>105</v>
      </c>
      <c r="E88" s="13"/>
      <c r="F88" s="13">
        <v>5</v>
      </c>
      <c r="G88" s="13"/>
    </row>
    <row r="89" spans="1:7" x14ac:dyDescent="0.2">
      <c r="B89" s="13"/>
      <c r="C89" s="13"/>
      <c r="D89" s="13"/>
      <c r="E89" s="13"/>
      <c r="F89" s="13">
        <v>25</v>
      </c>
      <c r="G89" s="13"/>
    </row>
    <row r="90" spans="1:7" x14ac:dyDescent="0.2">
      <c r="A90" s="14" t="s">
        <v>2</v>
      </c>
      <c r="B90" s="14"/>
      <c r="C90" s="2"/>
      <c r="D90" s="2"/>
      <c r="E90" s="2"/>
      <c r="F90" s="2"/>
      <c r="G90" s="2"/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4.140625" style="4" customWidth="1"/>
    <col min="2" max="7" width="12.7109375" style="4" customWidth="1"/>
    <col min="8" max="8" width="3.42578125" style="4" customWidth="1"/>
    <col min="9" max="9" width="13.42578125" style="4" customWidth="1"/>
    <col min="10" max="16384" width="9.140625" style="4"/>
  </cols>
  <sheetData>
    <row r="1" spans="1:12" ht="30" customHeight="1" x14ac:dyDescent="0.2">
      <c r="A1" s="19" t="s">
        <v>3</v>
      </c>
      <c r="B1" s="2"/>
      <c r="C1" s="3"/>
      <c r="D1" s="3"/>
      <c r="E1" s="3"/>
      <c r="F1" s="3"/>
      <c r="G1" s="3"/>
    </row>
    <row r="2" spans="1:12" ht="15.75" x14ac:dyDescent="0.25">
      <c r="A2" s="5"/>
      <c r="C2" s="6"/>
      <c r="D2" s="6"/>
      <c r="E2" s="6"/>
      <c r="F2" s="6"/>
      <c r="G2" s="6"/>
      <c r="I2" s="6" t="str">
        <f ca="1">"© 2009-" &amp; YEAR(TODAY()) &amp; " Vertex42 LLC"</f>
        <v>© 2009-2017 Vertex42 LLC</v>
      </c>
    </row>
    <row r="3" spans="1:12" ht="15" x14ac:dyDescent="0.2">
      <c r="A3" s="18" t="str">
        <f>"Note: All values represent X + "&amp;shift&amp;" where X is the original data"</f>
        <v>Note: All values represent X + 140 where X is the original data</v>
      </c>
      <c r="C3" s="6"/>
      <c r="D3" s="6"/>
      <c r="E3" s="6"/>
      <c r="F3" s="6"/>
      <c r="G3" s="6"/>
      <c r="I3" s="48" t="s">
        <v>1</v>
      </c>
    </row>
    <row r="4" spans="1:12" ht="15.75" x14ac:dyDescent="0.25">
      <c r="A4" s="5"/>
      <c r="C4" s="6"/>
      <c r="D4" s="6"/>
      <c r="E4" s="6"/>
      <c r="F4" s="6"/>
      <c r="G4" s="6"/>
      <c r="I4" s="6"/>
    </row>
    <row r="5" spans="1:12" x14ac:dyDescent="0.2">
      <c r="I5" s="50" t="s">
        <v>41</v>
      </c>
      <c r="J5" s="51"/>
      <c r="K5" s="51"/>
      <c r="L5" s="51"/>
    </row>
    <row r="6" spans="1:12" x14ac:dyDescent="0.2">
      <c r="I6" s="52" t="s">
        <v>60</v>
      </c>
    </row>
    <row r="7" spans="1:12" x14ac:dyDescent="0.2">
      <c r="I7" s="52" t="s">
        <v>61</v>
      </c>
    </row>
    <row r="8" spans="1:12" x14ac:dyDescent="0.2">
      <c r="I8" s="52" t="s">
        <v>62</v>
      </c>
    </row>
    <row r="9" spans="1:12" x14ac:dyDescent="0.2">
      <c r="I9" s="52" t="s">
        <v>63</v>
      </c>
    </row>
    <row r="10" spans="1:12" x14ac:dyDescent="0.2">
      <c r="I10" s="52" t="s">
        <v>64</v>
      </c>
    </row>
    <row r="11" spans="1:12" x14ac:dyDescent="0.2">
      <c r="I11" s="53" t="s">
        <v>65</v>
      </c>
    </row>
    <row r="13" spans="1:12" x14ac:dyDescent="0.2">
      <c r="I13" s="52" t="s">
        <v>66</v>
      </c>
    </row>
    <row r="14" spans="1:12" x14ac:dyDescent="0.2">
      <c r="I14" s="52" t="s">
        <v>67</v>
      </c>
    </row>
    <row r="15" spans="1:12" x14ac:dyDescent="0.2">
      <c r="I15" s="52" t="s">
        <v>68</v>
      </c>
    </row>
    <row r="16" spans="1:12" x14ac:dyDescent="0.2">
      <c r="I16" s="52" t="s">
        <v>69</v>
      </c>
    </row>
    <row r="17" spans="1:9" x14ac:dyDescent="0.2">
      <c r="I17" s="52" t="s">
        <v>70</v>
      </c>
    </row>
    <row r="18" spans="1:9" x14ac:dyDescent="0.2">
      <c r="I18" s="52" t="s">
        <v>71</v>
      </c>
    </row>
    <row r="19" spans="1:9" x14ac:dyDescent="0.2">
      <c r="I19" s="53" t="s">
        <v>72</v>
      </c>
    </row>
    <row r="21" spans="1:9" x14ac:dyDescent="0.2">
      <c r="I21" s="52" t="s">
        <v>73</v>
      </c>
    </row>
    <row r="22" spans="1:9" x14ac:dyDescent="0.2">
      <c r="I22" s="52" t="s">
        <v>74</v>
      </c>
    </row>
    <row r="23" spans="1:9" x14ac:dyDescent="0.2">
      <c r="I23" s="52" t="s">
        <v>75</v>
      </c>
    </row>
    <row r="24" spans="1:9" x14ac:dyDescent="0.2">
      <c r="I24" s="52" t="s">
        <v>76</v>
      </c>
    </row>
    <row r="25" spans="1:9" x14ac:dyDescent="0.2">
      <c r="I25" s="52" t="s">
        <v>77</v>
      </c>
    </row>
    <row r="26" spans="1:9" x14ac:dyDescent="0.2">
      <c r="I26" s="53" t="s">
        <v>78</v>
      </c>
    </row>
    <row r="28" spans="1:9" x14ac:dyDescent="0.2">
      <c r="A28" s="8" t="s">
        <v>21</v>
      </c>
      <c r="B28" s="9" t="s">
        <v>10</v>
      </c>
      <c r="C28" s="9" t="s">
        <v>11</v>
      </c>
      <c r="D28" s="9" t="s">
        <v>12</v>
      </c>
      <c r="E28" s="9" t="s">
        <v>13</v>
      </c>
      <c r="F28" s="9" t="s">
        <v>14</v>
      </c>
      <c r="G28" s="9" t="s">
        <v>15</v>
      </c>
      <c r="I28" s="54" t="s">
        <v>79</v>
      </c>
    </row>
    <row r="29" spans="1:9" x14ac:dyDescent="0.2">
      <c r="A29" s="8" t="s">
        <v>4</v>
      </c>
      <c r="B29" s="4">
        <f ca="1">MIN(Data_Shifted!A:A)</f>
        <v>92</v>
      </c>
      <c r="C29" s="4">
        <f ca="1">MIN(Data_Shifted!B:B)</f>
        <v>133</v>
      </c>
      <c r="D29" s="4">
        <f ca="1">MIN(Data_Shifted!C:C)</f>
        <v>170</v>
      </c>
      <c r="E29" s="4">
        <f ca="1">MIN(Data_Shifted!D:D)</f>
        <v>150</v>
      </c>
      <c r="F29" s="4">
        <f ca="1">MIN(Data_Shifted!E:E)</f>
        <v>0</v>
      </c>
      <c r="G29" s="4">
        <f ca="1">MIN(Data_Shifted!F:F)</f>
        <v>203</v>
      </c>
      <c r="I29" s="52" t="s">
        <v>80</v>
      </c>
    </row>
    <row r="30" spans="1:9" ht="15.75" x14ac:dyDescent="0.3">
      <c r="A30" s="8" t="s">
        <v>25</v>
      </c>
      <c r="B30" s="4">
        <f ca="1">PERCENTILE(Data_Shifted!A:A,0.25)</f>
        <v>110.5</v>
      </c>
      <c r="C30" s="4">
        <f ca="1">PERCENTILE(Data_Shifted!B:B,0.25)</f>
        <v>146</v>
      </c>
      <c r="D30" s="4">
        <f ca="1">PERCENTILE(Data_Shifted!C:C,0.25)</f>
        <v>222</v>
      </c>
      <c r="E30" s="4">
        <f ca="1">PERCENTILE(Data_Shifted!D:D,0.25)</f>
        <v>174.5</v>
      </c>
      <c r="F30" s="4">
        <f ca="1">PERCENTILE(Data_Shifted!E:E,0.25)</f>
        <v>65.25</v>
      </c>
      <c r="G30" s="4">
        <f ca="1">PERCENTILE(Data_Shifted!F:F,0.25)</f>
        <v>216</v>
      </c>
      <c r="I30" s="52" t="s">
        <v>81</v>
      </c>
    </row>
    <row r="31" spans="1:9" x14ac:dyDescent="0.2">
      <c r="A31" s="8" t="s">
        <v>7</v>
      </c>
      <c r="B31" s="4">
        <f ca="1">MEDIAN(Data_Shifted!A:A)</f>
        <v>132.5</v>
      </c>
      <c r="C31" s="4">
        <f ca="1">MEDIAN(Data_Shifted!B:B)</f>
        <v>159.5</v>
      </c>
      <c r="D31" s="4">
        <f ca="1">MEDIAN(Data_Shifted!C:C)</f>
        <v>232</v>
      </c>
      <c r="E31" s="4">
        <f ca="1">MEDIAN(Data_Shifted!D:D)</f>
        <v>185</v>
      </c>
      <c r="F31" s="4">
        <f ca="1">MEDIAN(Data_Shifted!E:E)</f>
        <v>73.5</v>
      </c>
      <c r="G31" s="4">
        <f ca="1">MEDIAN(Data_Shifted!F:F)</f>
        <v>224</v>
      </c>
      <c r="I31" s="52" t="s">
        <v>82</v>
      </c>
    </row>
    <row r="32" spans="1:9" ht="15.75" x14ac:dyDescent="0.3">
      <c r="A32" s="8" t="s">
        <v>26</v>
      </c>
      <c r="B32" s="4">
        <f ca="1">PERCENTILE(Data_Shifted!A:A,0.75)</f>
        <v>151.5</v>
      </c>
      <c r="C32" s="4">
        <f ca="1">PERCENTILE(Data_Shifted!B:B,0.75)</f>
        <v>164.75</v>
      </c>
      <c r="D32" s="4">
        <f ca="1">PERCENTILE(Data_Shifted!C:C,0.75)</f>
        <v>239</v>
      </c>
      <c r="E32" s="4">
        <f ca="1">PERCENTILE(Data_Shifted!D:D,0.75)</f>
        <v>202.5</v>
      </c>
      <c r="F32" s="4">
        <f ca="1">PERCENTILE(Data_Shifted!E:E,0.75)</f>
        <v>83.75</v>
      </c>
      <c r="G32" s="4">
        <f ca="1">PERCENTILE(Data_Shifted!F:F,0.75)</f>
        <v>232</v>
      </c>
      <c r="I32" s="52" t="s">
        <v>83</v>
      </c>
    </row>
    <row r="33" spans="1:9" x14ac:dyDescent="0.2">
      <c r="A33" s="8" t="s">
        <v>5</v>
      </c>
      <c r="B33" s="4">
        <f ca="1">MAX(Data_Shifted!A:A)</f>
        <v>169</v>
      </c>
      <c r="C33" s="4">
        <f ca="1">MAX(Data_Shifted!B:B)</f>
        <v>170</v>
      </c>
      <c r="D33" s="4">
        <f ca="1">MAX(Data_Shifted!C:C)</f>
        <v>285</v>
      </c>
      <c r="E33" s="4">
        <f ca="1">MAX(Data_Shifted!D:D)</f>
        <v>226</v>
      </c>
      <c r="F33" s="4">
        <f ca="1">MAX(Data_Shifted!E:E)</f>
        <v>130</v>
      </c>
      <c r="G33" s="4">
        <f ca="1">MAX(Data_Shifted!F:F)</f>
        <v>270</v>
      </c>
      <c r="I33" s="52" t="s">
        <v>84</v>
      </c>
    </row>
    <row r="34" spans="1:9" x14ac:dyDescent="0.2">
      <c r="A34" s="8" t="s">
        <v>6</v>
      </c>
      <c r="B34" s="4">
        <f t="shared" ref="B34:G34" ca="1" si="0">B32-B30</f>
        <v>41</v>
      </c>
      <c r="C34" s="4">
        <f t="shared" ca="1" si="0"/>
        <v>18.75</v>
      </c>
      <c r="D34" s="4">
        <f t="shared" ca="1" si="0"/>
        <v>17</v>
      </c>
      <c r="E34" s="4">
        <f t="shared" ca="1" si="0"/>
        <v>28</v>
      </c>
      <c r="F34" s="4">
        <f t="shared" ca="1" si="0"/>
        <v>18.5</v>
      </c>
      <c r="G34" s="4">
        <f t="shared" ca="1" si="0"/>
        <v>16</v>
      </c>
      <c r="I34" s="52" t="s">
        <v>85</v>
      </c>
    </row>
    <row r="35" spans="1:9" x14ac:dyDescent="0.2">
      <c r="A35" s="8" t="s">
        <v>17</v>
      </c>
      <c r="B35" s="4">
        <f ca="1">COUNTIF(Data_Shifted!A:A,"&gt;"&amp;B43)</f>
        <v>0</v>
      </c>
      <c r="C35" s="4">
        <f ca="1">COUNTIF(Data_Shifted!B:B,"&gt;"&amp;C43)</f>
        <v>0</v>
      </c>
      <c r="D35" s="4">
        <f ca="1">COUNTIF(Data_Shifted!C:C,"&gt;"&amp;D43)</f>
        <v>2</v>
      </c>
      <c r="E35" s="4">
        <f ca="1">COUNTIF(Data_Shifted!D:D,"&gt;"&amp;E43)</f>
        <v>0</v>
      </c>
      <c r="F35" s="4">
        <f ca="1">COUNTIF(Data_Shifted!E:E,"&gt;"&amp;F43)</f>
        <v>2</v>
      </c>
      <c r="G35" s="4">
        <f ca="1">COUNTIF(Data_Shifted!F:F,"&gt;"&amp;G43)</f>
        <v>1</v>
      </c>
      <c r="I35" s="52" t="s">
        <v>86</v>
      </c>
    </row>
    <row r="36" spans="1:9" x14ac:dyDescent="0.2">
      <c r="A36" s="8" t="s">
        <v>18</v>
      </c>
      <c r="B36" s="4">
        <f ca="1">COUNTIF(Data_Shifted!A:A,"&lt;"&amp;B44)</f>
        <v>0</v>
      </c>
      <c r="C36" s="4">
        <f ca="1">COUNTIF(Data_Shifted!B:B,"&lt;"&amp;C44)</f>
        <v>0</v>
      </c>
      <c r="D36" s="4">
        <f ca="1">COUNTIF(Data_Shifted!C:C,"&lt;"&amp;D44)</f>
        <v>1</v>
      </c>
      <c r="E36" s="4">
        <f ca="1">COUNTIF(Data_Shifted!D:D,"&lt;"&amp;E44)</f>
        <v>0</v>
      </c>
      <c r="F36" s="4">
        <f ca="1">COUNTIF(Data_Shifted!E:E,"&lt;"&amp;F44)</f>
        <v>2</v>
      </c>
      <c r="G36" s="4">
        <f ca="1">COUNTIF(Data_Shifted!F:F,"&lt;"&amp;G44)</f>
        <v>0</v>
      </c>
      <c r="I36" s="53" t="s">
        <v>87</v>
      </c>
    </row>
    <row r="37" spans="1:9" x14ac:dyDescent="0.2">
      <c r="A37" s="8" t="s">
        <v>33</v>
      </c>
      <c r="B37" s="4">
        <f t="shared" ref="B37:G37" si="1">shift</f>
        <v>140</v>
      </c>
      <c r="C37" s="4">
        <f t="shared" si="1"/>
        <v>140</v>
      </c>
      <c r="D37" s="4">
        <f t="shared" si="1"/>
        <v>140</v>
      </c>
      <c r="E37" s="4">
        <f t="shared" si="1"/>
        <v>140</v>
      </c>
      <c r="F37" s="4">
        <f t="shared" si="1"/>
        <v>140</v>
      </c>
      <c r="G37" s="4">
        <f t="shared" si="1"/>
        <v>140</v>
      </c>
    </row>
    <row r="39" spans="1:9" x14ac:dyDescent="0.2">
      <c r="A39" s="10" t="s">
        <v>24</v>
      </c>
      <c r="B39" s="2"/>
      <c r="C39" s="2"/>
      <c r="D39" s="2"/>
      <c r="E39" s="2"/>
      <c r="F39" s="2"/>
      <c r="G39" s="2"/>
    </row>
    <row r="40" spans="1:9" x14ac:dyDescent="0.2">
      <c r="A40" s="8" t="s">
        <v>8</v>
      </c>
      <c r="B40" s="4">
        <f ca="1">B31-B30</f>
        <v>22</v>
      </c>
      <c r="C40" s="4">
        <f t="shared" ref="C40:G41" ca="1" si="2">C31-C30</f>
        <v>13.5</v>
      </c>
      <c r="D40" s="4">
        <f t="shared" ca="1" si="2"/>
        <v>10</v>
      </c>
      <c r="E40" s="4">
        <f t="shared" ca="1" si="2"/>
        <v>10.5</v>
      </c>
      <c r="F40" s="4">
        <f t="shared" ca="1" si="2"/>
        <v>8.25</v>
      </c>
      <c r="G40" s="4">
        <f t="shared" ca="1" si="2"/>
        <v>8</v>
      </c>
    </row>
    <row r="41" spans="1:9" x14ac:dyDescent="0.2">
      <c r="A41" s="8" t="s">
        <v>9</v>
      </c>
      <c r="B41" s="4">
        <f ca="1">B32-B31</f>
        <v>19</v>
      </c>
      <c r="C41" s="4">
        <f t="shared" ca="1" si="2"/>
        <v>5.25</v>
      </c>
      <c r="D41" s="4">
        <f t="shared" ca="1" si="2"/>
        <v>7</v>
      </c>
      <c r="E41" s="4">
        <f t="shared" ca="1" si="2"/>
        <v>17.5</v>
      </c>
      <c r="F41" s="4">
        <f t="shared" ca="1" si="2"/>
        <v>10.25</v>
      </c>
      <c r="G41" s="4">
        <f t="shared" ca="1" si="2"/>
        <v>8</v>
      </c>
    </row>
    <row r="42" spans="1:9" x14ac:dyDescent="0.2">
      <c r="A42" s="10" t="s">
        <v>23</v>
      </c>
      <c r="B42" s="2"/>
      <c r="C42" s="2"/>
      <c r="D42" s="2"/>
      <c r="E42" s="2"/>
      <c r="F42" s="2"/>
      <c r="G42" s="2"/>
    </row>
    <row r="43" spans="1:9" ht="15.75" x14ac:dyDescent="0.3">
      <c r="A43" s="8" t="s">
        <v>27</v>
      </c>
      <c r="B43" s="4">
        <f t="shared" ref="B43:G43" ca="1" si="3">B32+1.5*B34</f>
        <v>213</v>
      </c>
      <c r="C43" s="4">
        <f t="shared" ca="1" si="3"/>
        <v>192.875</v>
      </c>
      <c r="D43" s="4">
        <f t="shared" ca="1" si="3"/>
        <v>264.5</v>
      </c>
      <c r="E43" s="4">
        <f t="shared" ca="1" si="3"/>
        <v>244.5</v>
      </c>
      <c r="F43" s="4">
        <f t="shared" ca="1" si="3"/>
        <v>111.5</v>
      </c>
      <c r="G43" s="4">
        <f t="shared" ca="1" si="3"/>
        <v>256</v>
      </c>
    </row>
    <row r="44" spans="1:9" ht="15.75" x14ac:dyDescent="0.3">
      <c r="A44" s="8" t="s">
        <v>28</v>
      </c>
      <c r="B44" s="4">
        <f t="shared" ref="B44:G44" ca="1" si="4">B30-1.5*B34</f>
        <v>49</v>
      </c>
      <c r="C44" s="4">
        <f t="shared" ca="1" si="4"/>
        <v>117.875</v>
      </c>
      <c r="D44" s="4">
        <f t="shared" ca="1" si="4"/>
        <v>196.5</v>
      </c>
      <c r="E44" s="4">
        <f t="shared" ca="1" si="4"/>
        <v>132.5</v>
      </c>
      <c r="F44" s="4">
        <f t="shared" ca="1" si="4"/>
        <v>37.5</v>
      </c>
      <c r="G44" s="4">
        <f t="shared" ca="1" si="4"/>
        <v>192</v>
      </c>
    </row>
    <row r="45" spans="1:9" x14ac:dyDescent="0.2">
      <c r="A45" s="8" t="s">
        <v>16</v>
      </c>
      <c r="B45" s="4">
        <f t="shared" ref="B45:G45" ca="1" si="5">MIN(B43,B33)</f>
        <v>169</v>
      </c>
      <c r="C45" s="4">
        <f t="shared" ca="1" si="5"/>
        <v>170</v>
      </c>
      <c r="D45" s="4">
        <f t="shared" ca="1" si="5"/>
        <v>264.5</v>
      </c>
      <c r="E45" s="4">
        <f t="shared" ca="1" si="5"/>
        <v>226</v>
      </c>
      <c r="F45" s="4">
        <f t="shared" ca="1" si="5"/>
        <v>111.5</v>
      </c>
      <c r="G45" s="4">
        <f t="shared" ca="1" si="5"/>
        <v>256</v>
      </c>
    </row>
    <row r="46" spans="1:9" x14ac:dyDescent="0.2">
      <c r="A46" s="8" t="s">
        <v>22</v>
      </c>
      <c r="B46" s="4">
        <f t="shared" ref="B46:G46" ca="1" si="6">MAX(B29,B44)</f>
        <v>92</v>
      </c>
      <c r="C46" s="4">
        <f t="shared" ca="1" si="6"/>
        <v>133</v>
      </c>
      <c r="D46" s="4">
        <f t="shared" ca="1" si="6"/>
        <v>196.5</v>
      </c>
      <c r="E46" s="4">
        <f t="shared" ca="1" si="6"/>
        <v>150</v>
      </c>
      <c r="F46" s="4">
        <f t="shared" ca="1" si="6"/>
        <v>37.5</v>
      </c>
      <c r="G46" s="4">
        <f t="shared" ca="1" si="6"/>
        <v>203</v>
      </c>
    </row>
    <row r="47" spans="1:9" ht="15.75" x14ac:dyDescent="0.3">
      <c r="A47" s="8" t="s">
        <v>29</v>
      </c>
      <c r="B47" s="4">
        <f t="shared" ref="B47:G47" ca="1" si="7">B45-B32</f>
        <v>17.5</v>
      </c>
      <c r="C47" s="4">
        <f t="shared" ca="1" si="7"/>
        <v>5.25</v>
      </c>
      <c r="D47" s="4">
        <f t="shared" ca="1" si="7"/>
        <v>25.5</v>
      </c>
      <c r="E47" s="4">
        <f t="shared" ca="1" si="7"/>
        <v>23.5</v>
      </c>
      <c r="F47" s="4">
        <f t="shared" ca="1" si="7"/>
        <v>27.75</v>
      </c>
      <c r="G47" s="4">
        <f t="shared" ca="1" si="7"/>
        <v>24</v>
      </c>
    </row>
    <row r="48" spans="1:9" ht="15.75" x14ac:dyDescent="0.3">
      <c r="A48" s="8" t="s">
        <v>30</v>
      </c>
      <c r="B48" s="4">
        <f t="shared" ref="B48:G48" ca="1" si="8">B30-B46</f>
        <v>18.5</v>
      </c>
      <c r="C48" s="4">
        <f t="shared" ca="1" si="8"/>
        <v>13</v>
      </c>
      <c r="D48" s="4">
        <f t="shared" ca="1" si="8"/>
        <v>25.5</v>
      </c>
      <c r="E48" s="4">
        <f t="shared" ca="1" si="8"/>
        <v>24.5</v>
      </c>
      <c r="F48" s="4">
        <f t="shared" ca="1" si="8"/>
        <v>27.75</v>
      </c>
      <c r="G48" s="4">
        <f t="shared" ca="1" si="8"/>
        <v>13</v>
      </c>
    </row>
    <row r="49" spans="1:7" x14ac:dyDescent="0.2">
      <c r="A49" s="10" t="s">
        <v>19</v>
      </c>
      <c r="B49" s="2"/>
      <c r="C49" s="2"/>
      <c r="D49" s="2"/>
      <c r="E49" s="2"/>
      <c r="F49" s="2"/>
      <c r="G49" s="2"/>
    </row>
    <row r="50" spans="1:7" x14ac:dyDescent="0.2">
      <c r="A50" s="8" t="s">
        <v>5</v>
      </c>
      <c r="B50" s="4" t="e">
        <f t="shared" ref="B50:G50" ca="1" si="9">IF(B35&gt;0,B33,NA())</f>
        <v>#N/A</v>
      </c>
      <c r="C50" s="4" t="e">
        <f t="shared" ca="1" si="9"/>
        <v>#N/A</v>
      </c>
      <c r="D50" s="4">
        <f t="shared" ca="1" si="9"/>
        <v>285</v>
      </c>
      <c r="E50" s="4" t="e">
        <f t="shared" ca="1" si="9"/>
        <v>#N/A</v>
      </c>
      <c r="F50" s="4">
        <f t="shared" ca="1" si="9"/>
        <v>130</v>
      </c>
      <c r="G50" s="4">
        <f t="shared" ca="1" si="9"/>
        <v>270</v>
      </c>
    </row>
    <row r="51" spans="1:7" x14ac:dyDescent="0.2">
      <c r="A51" s="8" t="s">
        <v>4</v>
      </c>
      <c r="B51" s="4" t="e">
        <f t="shared" ref="B51:G51" ca="1" si="10">IF(B36&gt;0,B29,NA())</f>
        <v>#N/A</v>
      </c>
      <c r="C51" s="4" t="e">
        <f t="shared" ca="1" si="10"/>
        <v>#N/A</v>
      </c>
      <c r="D51" s="4">
        <f t="shared" ca="1" si="10"/>
        <v>170</v>
      </c>
      <c r="E51" s="4" t="e">
        <f t="shared" ca="1" si="10"/>
        <v>#N/A</v>
      </c>
      <c r="F51" s="4">
        <f t="shared" ca="1" si="10"/>
        <v>0</v>
      </c>
      <c r="G51" s="4" t="e">
        <f t="shared" ca="1" si="10"/>
        <v>#N/A</v>
      </c>
    </row>
  </sheetData>
  <phoneticPr fontId="0" type="noConversion"/>
  <hyperlinks>
    <hyperlink ref="I3" r:id="rId1" display="Help"/>
  </hyperlinks>
  <printOptions horizontalCentered="1"/>
  <pageMargins left="0.5" right="0.5" top="0.5" bottom="0.5" header="0.25" footer="0.25"/>
  <pageSetup fitToHeight="0" orientation="portrait" r:id="rId2"/>
  <headerFooter alignWithMargins="0">
    <oddFooter>&amp;L&amp;8&amp;K01+049http://www.vertex42.com/ExcelTemplates/box-whisker-plot.html&amp;R&amp;8&amp;K01+048© 2009 Vertex42 LLC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>
      <selection activeCell="I1" sqref="I1"/>
    </sheetView>
  </sheetViews>
  <sheetFormatPr defaultRowHeight="12.75" x14ac:dyDescent="0.2"/>
  <cols>
    <col min="7" max="7" width="5" customWidth="1"/>
  </cols>
  <sheetData>
    <row r="1" spans="1:12" x14ac:dyDescent="0.2">
      <c r="A1" s="17">
        <f ca="1">IF(OFFSET(INDIRECT("Data!A1"),ROW()-1,COLUMN()-1,1,1)="","",$I$1+OFFSET(INDIRECT("Data!A1"),ROW()-1,COLUMN()-1,1,1))</f>
        <v>99</v>
      </c>
      <c r="B1" s="17">
        <f t="shared" ref="B1:F16" ca="1" si="0">IF(OFFSET(INDIRECT("Data!A1"),ROW()-1,COLUMN()-1,1,1)="","",$I$1+OFFSET(INDIRECT("Data!A1"),ROW()-1,COLUMN()-1,1,1))</f>
        <v>168</v>
      </c>
      <c r="C1" s="17">
        <f t="shared" ca="1" si="0"/>
        <v>242</v>
      </c>
      <c r="D1" s="17">
        <f t="shared" ca="1" si="0"/>
        <v>182</v>
      </c>
      <c r="E1" s="17">
        <f t="shared" ca="1" si="0"/>
        <v>88</v>
      </c>
      <c r="F1" s="17" t="str">
        <f t="shared" ca="1" si="0"/>
        <v/>
      </c>
      <c r="H1" t="s">
        <v>31</v>
      </c>
      <c r="I1" s="16">
        <f>ABS(MIN(0,MIN(Data!A1:F48)))</f>
        <v>140</v>
      </c>
    </row>
    <row r="2" spans="1:12" x14ac:dyDescent="0.2">
      <c r="A2" s="17">
        <f t="shared" ref="A2:F48" ca="1" si="1">IF(OFFSET(INDIRECT("Data!A1"),ROW()-1,COLUMN()-1,1,1)="","",$I$1+OFFSET(INDIRECT("Data!A1"),ROW()-1,COLUMN()-1,1,1))</f>
        <v>133</v>
      </c>
      <c r="B2" s="17">
        <f t="shared" ca="1" si="0"/>
        <v>167</v>
      </c>
      <c r="C2" s="17">
        <f t="shared" ca="1" si="0"/>
        <v>239</v>
      </c>
      <c r="D2" s="17">
        <f t="shared" ca="1" si="0"/>
        <v>167</v>
      </c>
      <c r="E2" s="17">
        <f t="shared" ca="1" si="0"/>
        <v>87</v>
      </c>
      <c r="F2" s="17" t="str">
        <f t="shared" ca="1" si="0"/>
        <v/>
      </c>
    </row>
    <row r="3" spans="1:12" x14ac:dyDescent="0.2">
      <c r="A3" s="17">
        <f t="shared" ca="1" si="1"/>
        <v>128</v>
      </c>
      <c r="B3" s="17">
        <f t="shared" ca="1" si="0"/>
        <v>164</v>
      </c>
      <c r="C3" s="17">
        <f t="shared" ca="1" si="0"/>
        <v>242</v>
      </c>
      <c r="D3" s="17">
        <f t="shared" ca="1" si="0"/>
        <v>189</v>
      </c>
      <c r="E3" s="17">
        <f t="shared" ca="1" si="0"/>
        <v>84</v>
      </c>
      <c r="F3" s="17" t="str">
        <f t="shared" ca="1" si="0"/>
        <v/>
      </c>
      <c r="H3" s="50" t="s">
        <v>41</v>
      </c>
      <c r="I3" s="51"/>
      <c r="J3" s="51"/>
      <c r="K3" s="51"/>
      <c r="L3" s="51"/>
    </row>
    <row r="4" spans="1:12" x14ac:dyDescent="0.2">
      <c r="A4" s="17">
        <f t="shared" ca="1" si="1"/>
        <v>92</v>
      </c>
      <c r="B4" s="17">
        <f t="shared" ca="1" si="0"/>
        <v>168</v>
      </c>
      <c r="C4" s="17">
        <f t="shared" ca="1" si="0"/>
        <v>240</v>
      </c>
      <c r="D4" s="17">
        <f t="shared" ca="1" si="0"/>
        <v>198</v>
      </c>
      <c r="E4" s="17">
        <f t="shared" ca="1" si="0"/>
        <v>88</v>
      </c>
      <c r="F4" s="17" t="str">
        <f t="shared" ca="1" si="0"/>
        <v/>
      </c>
      <c r="H4" s="52" t="s">
        <v>42</v>
      </c>
    </row>
    <row r="5" spans="1:12" x14ac:dyDescent="0.2">
      <c r="A5" s="17">
        <f t="shared" ca="1" si="1"/>
        <v>114</v>
      </c>
      <c r="B5" s="17">
        <f t="shared" ca="1" si="0"/>
        <v>166</v>
      </c>
      <c r="C5" s="17">
        <f t="shared" ca="1" si="0"/>
        <v>246</v>
      </c>
      <c r="D5" s="17">
        <f t="shared" ca="1" si="0"/>
        <v>169</v>
      </c>
      <c r="E5" s="17">
        <f t="shared" ca="1" si="0"/>
        <v>86</v>
      </c>
      <c r="F5" s="17" t="str">
        <f t="shared" ca="1" si="0"/>
        <v/>
      </c>
      <c r="H5" s="52" t="s">
        <v>43</v>
      </c>
    </row>
    <row r="6" spans="1:12" x14ac:dyDescent="0.2">
      <c r="A6" s="17">
        <f t="shared" ca="1" si="1"/>
        <v>110</v>
      </c>
      <c r="B6" s="17">
        <f t="shared" ca="1" si="0"/>
        <v>153</v>
      </c>
      <c r="C6" s="17">
        <f t="shared" ca="1" si="0"/>
        <v>231</v>
      </c>
      <c r="D6" s="17">
        <f t="shared" ca="1" si="0"/>
        <v>185</v>
      </c>
      <c r="E6" s="17">
        <f t="shared" ca="1" si="0"/>
        <v>73</v>
      </c>
      <c r="F6" s="17">
        <f t="shared" ca="1" si="0"/>
        <v>223</v>
      </c>
      <c r="H6" s="52" t="s">
        <v>44</v>
      </c>
    </row>
    <row r="7" spans="1:12" x14ac:dyDescent="0.2">
      <c r="A7" s="17">
        <f t="shared" ca="1" si="1"/>
        <v>152</v>
      </c>
      <c r="B7" s="17">
        <f t="shared" ca="1" si="0"/>
        <v>145</v>
      </c>
      <c r="C7" s="17">
        <f t="shared" ca="1" si="0"/>
        <v>222</v>
      </c>
      <c r="D7" s="17">
        <f t="shared" ca="1" si="0"/>
        <v>183</v>
      </c>
      <c r="E7" s="17">
        <f t="shared" ca="1" si="0"/>
        <v>65</v>
      </c>
      <c r="F7" s="17">
        <f t="shared" ca="1" si="0"/>
        <v>215</v>
      </c>
      <c r="H7" s="53" t="s">
        <v>45</v>
      </c>
    </row>
    <row r="8" spans="1:12" x14ac:dyDescent="0.2">
      <c r="A8" s="17">
        <f t="shared" ca="1" si="1"/>
        <v>113</v>
      </c>
      <c r="B8" s="17">
        <f t="shared" ca="1" si="0"/>
        <v>146</v>
      </c>
      <c r="C8" s="17">
        <f t="shared" ca="1" si="0"/>
        <v>224</v>
      </c>
      <c r="D8" s="17">
        <f t="shared" ca="1" si="0"/>
        <v>168</v>
      </c>
      <c r="E8" s="17">
        <f t="shared" ca="1" si="0"/>
        <v>66</v>
      </c>
      <c r="F8" s="17">
        <f t="shared" ca="1" si="0"/>
        <v>216</v>
      </c>
    </row>
    <row r="9" spans="1:12" x14ac:dyDescent="0.2">
      <c r="A9" s="17">
        <f t="shared" ca="1" si="1"/>
        <v>112</v>
      </c>
      <c r="B9" s="17">
        <f t="shared" ca="1" si="0"/>
        <v>142</v>
      </c>
      <c r="C9" s="17">
        <f t="shared" ca="1" si="0"/>
        <v>215</v>
      </c>
      <c r="D9" s="17">
        <f t="shared" ca="1" si="0"/>
        <v>180</v>
      </c>
      <c r="E9" s="17">
        <f t="shared" ca="1" si="0"/>
        <v>62</v>
      </c>
      <c r="F9" s="17">
        <f t="shared" ca="1" si="0"/>
        <v>212</v>
      </c>
    </row>
    <row r="10" spans="1:12" x14ac:dyDescent="0.2">
      <c r="A10" s="17">
        <f t="shared" ca="1" si="1"/>
        <v>103</v>
      </c>
      <c r="B10" s="17">
        <f t="shared" ca="1" si="0"/>
        <v>154</v>
      </c>
      <c r="C10" s="17">
        <f t="shared" ca="1" si="0"/>
        <v>233</v>
      </c>
      <c r="D10" s="17">
        <f t="shared" ca="1" si="0"/>
        <v>166</v>
      </c>
      <c r="E10" s="17">
        <f t="shared" ca="1" si="0"/>
        <v>74</v>
      </c>
      <c r="F10" s="17">
        <f t="shared" ca="1" si="0"/>
        <v>224</v>
      </c>
    </row>
    <row r="11" spans="1:12" x14ac:dyDescent="0.2">
      <c r="A11" s="17">
        <f t="shared" ca="1" si="1"/>
        <v>149</v>
      </c>
      <c r="B11" s="17">
        <f t="shared" ca="1" si="0"/>
        <v>159</v>
      </c>
      <c r="C11" s="17">
        <f t="shared" ca="1" si="0"/>
        <v>238</v>
      </c>
      <c r="D11" s="17">
        <f t="shared" ca="1" si="0"/>
        <v>182</v>
      </c>
      <c r="E11" s="17">
        <f t="shared" ca="1" si="0"/>
        <v>79</v>
      </c>
      <c r="F11" s="17">
        <f t="shared" ca="1" si="0"/>
        <v>229</v>
      </c>
    </row>
    <row r="12" spans="1:12" x14ac:dyDescent="0.2">
      <c r="A12" s="17">
        <f t="shared" ca="1" si="1"/>
        <v>92</v>
      </c>
      <c r="B12" s="17">
        <f t="shared" ca="1" si="0"/>
        <v>160</v>
      </c>
      <c r="C12" s="17">
        <f t="shared" ca="1" si="0"/>
        <v>237</v>
      </c>
      <c r="D12" s="17">
        <f t="shared" ca="1" si="0"/>
        <v>204</v>
      </c>
      <c r="E12" s="17">
        <f t="shared" ca="1" si="0"/>
        <v>80</v>
      </c>
      <c r="F12" s="17">
        <f t="shared" ca="1" si="0"/>
        <v>230</v>
      </c>
    </row>
    <row r="13" spans="1:12" x14ac:dyDescent="0.2">
      <c r="A13" s="17">
        <f t="shared" ca="1" si="1"/>
        <v>147</v>
      </c>
      <c r="B13" s="17">
        <f t="shared" ca="1" si="0"/>
        <v>162</v>
      </c>
      <c r="C13" s="17">
        <f t="shared" ca="1" si="0"/>
        <v>239</v>
      </c>
      <c r="D13" s="17">
        <f t="shared" ca="1" si="0"/>
        <v>200</v>
      </c>
      <c r="E13" s="17">
        <f t="shared" ca="1" si="0"/>
        <v>82</v>
      </c>
      <c r="F13" s="17">
        <f t="shared" ca="1" si="0"/>
        <v>232</v>
      </c>
    </row>
    <row r="14" spans="1:12" x14ac:dyDescent="0.2">
      <c r="A14" s="17">
        <f t="shared" ca="1" si="1"/>
        <v>138</v>
      </c>
      <c r="B14" s="17">
        <f t="shared" ca="1" si="0"/>
        <v>165</v>
      </c>
      <c r="C14" s="17">
        <f t="shared" ca="1" si="0"/>
        <v>236</v>
      </c>
      <c r="D14" s="17">
        <f t="shared" ca="1" si="0"/>
        <v>166</v>
      </c>
      <c r="E14" s="17">
        <f t="shared" ca="1" si="0"/>
        <v>85</v>
      </c>
      <c r="F14" s="17">
        <f t="shared" ca="1" si="0"/>
        <v>235</v>
      </c>
    </row>
    <row r="15" spans="1:12" x14ac:dyDescent="0.2">
      <c r="A15" s="17">
        <f t="shared" ca="1" si="1"/>
        <v>98</v>
      </c>
      <c r="B15" s="17">
        <f t="shared" ca="1" si="0"/>
        <v>161</v>
      </c>
      <c r="C15" s="17">
        <f t="shared" ca="1" si="0"/>
        <v>232</v>
      </c>
      <c r="D15" s="17">
        <f t="shared" ca="1" si="0"/>
        <v>219</v>
      </c>
      <c r="E15" s="17">
        <f t="shared" ca="1" si="0"/>
        <v>81</v>
      </c>
      <c r="F15" s="17">
        <f t="shared" ca="1" si="0"/>
        <v>231</v>
      </c>
    </row>
    <row r="16" spans="1:12" x14ac:dyDescent="0.2">
      <c r="A16" s="17">
        <f t="shared" ca="1" si="1"/>
        <v>133</v>
      </c>
      <c r="B16" s="17">
        <f t="shared" ca="1" si="0"/>
        <v>169</v>
      </c>
      <c r="C16" s="17">
        <f t="shared" ca="1" si="0"/>
        <v>248</v>
      </c>
      <c r="D16" s="17">
        <f t="shared" ca="1" si="0"/>
        <v>205</v>
      </c>
      <c r="E16" s="17">
        <f t="shared" ca="1" si="0"/>
        <v>89</v>
      </c>
      <c r="F16" s="17">
        <f t="shared" ca="1" si="0"/>
        <v>239</v>
      </c>
    </row>
    <row r="17" spans="1:6" x14ac:dyDescent="0.2">
      <c r="A17" s="17">
        <f t="shared" ca="1" si="1"/>
        <v>152</v>
      </c>
      <c r="B17" s="17">
        <f t="shared" ca="1" si="1"/>
        <v>170</v>
      </c>
      <c r="C17" s="17">
        <f t="shared" ca="1" si="1"/>
        <v>242</v>
      </c>
      <c r="D17" s="17">
        <f t="shared" ca="1" si="1"/>
        <v>226</v>
      </c>
      <c r="E17" s="17">
        <f t="shared" ca="1" si="1"/>
        <v>90</v>
      </c>
      <c r="F17" s="17">
        <f t="shared" ca="1" si="1"/>
        <v>240</v>
      </c>
    </row>
    <row r="18" spans="1:6" x14ac:dyDescent="0.2">
      <c r="A18" s="17">
        <f t="shared" ca="1" si="1"/>
        <v>162</v>
      </c>
      <c r="B18" s="17">
        <f t="shared" ca="1" si="1"/>
        <v>133</v>
      </c>
      <c r="C18" s="17">
        <f t="shared" ca="1" si="1"/>
        <v>204</v>
      </c>
      <c r="D18" s="17">
        <f t="shared" ca="1" si="1"/>
        <v>187</v>
      </c>
      <c r="E18" s="17">
        <f t="shared" ca="1" si="1"/>
        <v>53</v>
      </c>
      <c r="F18" s="17">
        <f t="shared" ca="1" si="1"/>
        <v>203</v>
      </c>
    </row>
    <row r="19" spans="1:6" x14ac:dyDescent="0.2">
      <c r="A19" s="17">
        <f t="shared" ca="1" si="1"/>
        <v>156</v>
      </c>
      <c r="B19" s="17">
        <f t="shared" ca="1" si="1"/>
        <v>144</v>
      </c>
      <c r="C19" s="17">
        <f t="shared" ca="1" si="1"/>
        <v>224</v>
      </c>
      <c r="D19" s="17">
        <f t="shared" ca="1" si="1"/>
        <v>201</v>
      </c>
      <c r="E19" s="17">
        <f t="shared" ca="1" si="1"/>
        <v>64</v>
      </c>
      <c r="F19" s="17">
        <f t="shared" ca="1" si="1"/>
        <v>214</v>
      </c>
    </row>
    <row r="20" spans="1:6" x14ac:dyDescent="0.2">
      <c r="A20" s="17">
        <f t="shared" ca="1" si="1"/>
        <v>144</v>
      </c>
      <c r="B20" s="17">
        <f t="shared" ca="1" si="1"/>
        <v>146</v>
      </c>
      <c r="C20" s="17">
        <f t="shared" ca="1" si="1"/>
        <v>217</v>
      </c>
      <c r="D20" s="17">
        <f t="shared" ca="1" si="1"/>
        <v>183</v>
      </c>
      <c r="E20" s="17">
        <f t="shared" ca="1" si="1"/>
        <v>66</v>
      </c>
      <c r="F20" s="17">
        <f t="shared" ca="1" si="1"/>
        <v>216</v>
      </c>
    </row>
    <row r="21" spans="1:6" x14ac:dyDescent="0.2">
      <c r="A21" s="17">
        <f t="shared" ca="1" si="1"/>
        <v>135</v>
      </c>
      <c r="B21" s="17">
        <f t="shared" ca="1" si="1"/>
        <v>152</v>
      </c>
      <c r="C21" s="17">
        <f t="shared" ca="1" si="1"/>
        <v>230</v>
      </c>
      <c r="D21" s="17">
        <f t="shared" ca="1" si="1"/>
        <v>219</v>
      </c>
      <c r="E21" s="17">
        <f t="shared" ca="1" si="1"/>
        <v>72</v>
      </c>
      <c r="F21" s="17">
        <f t="shared" ca="1" si="1"/>
        <v>222</v>
      </c>
    </row>
    <row r="22" spans="1:6" x14ac:dyDescent="0.2">
      <c r="A22" s="17">
        <f t="shared" ca="1" si="1"/>
        <v>155</v>
      </c>
      <c r="B22" s="17">
        <f t="shared" ca="1" si="1"/>
        <v>163</v>
      </c>
      <c r="C22" s="17">
        <f t="shared" ca="1" si="1"/>
        <v>237</v>
      </c>
      <c r="D22" s="17">
        <f t="shared" ca="1" si="1"/>
        <v>218</v>
      </c>
      <c r="E22" s="17">
        <f t="shared" ca="1" si="1"/>
        <v>83</v>
      </c>
      <c r="F22" s="17">
        <f t="shared" ca="1" si="1"/>
        <v>233</v>
      </c>
    </row>
    <row r="23" spans="1:6" x14ac:dyDescent="0.2">
      <c r="A23" s="17">
        <f t="shared" ca="1" si="1"/>
        <v>158</v>
      </c>
      <c r="B23" s="17">
        <f t="shared" ca="1" si="1"/>
        <v>162</v>
      </c>
      <c r="C23" s="17">
        <f t="shared" ca="1" si="1"/>
        <v>233</v>
      </c>
      <c r="D23" s="17" t="str">
        <f t="shared" ca="1" si="1"/>
        <v/>
      </c>
      <c r="E23" s="17">
        <f t="shared" ca="1" si="1"/>
        <v>82</v>
      </c>
      <c r="F23" s="17">
        <f t="shared" ca="1" si="1"/>
        <v>232</v>
      </c>
    </row>
    <row r="24" spans="1:6" x14ac:dyDescent="0.2">
      <c r="A24" s="17">
        <f t="shared" ca="1" si="1"/>
        <v>103</v>
      </c>
      <c r="B24" s="17">
        <f t="shared" ca="1" si="1"/>
        <v>148</v>
      </c>
      <c r="C24" s="17">
        <f t="shared" ca="1" si="1"/>
        <v>225</v>
      </c>
      <c r="D24" s="17" t="str">
        <f t="shared" ca="1" si="1"/>
        <v/>
      </c>
      <c r="E24" s="17">
        <f t="shared" ca="1" si="1"/>
        <v>68</v>
      </c>
      <c r="F24" s="17">
        <f t="shared" ca="1" si="1"/>
        <v>218</v>
      </c>
    </row>
    <row r="25" spans="1:6" x14ac:dyDescent="0.2">
      <c r="A25" s="17">
        <f t="shared" ca="1" si="1"/>
        <v>132</v>
      </c>
      <c r="B25" s="17">
        <f t="shared" ca="1" si="1"/>
        <v>143</v>
      </c>
      <c r="C25" s="17">
        <f t="shared" ca="1" si="1"/>
        <v>215</v>
      </c>
      <c r="D25" s="17">
        <f t="shared" ca="1" si="1"/>
        <v>150</v>
      </c>
      <c r="E25" s="17">
        <f t="shared" ca="1" si="1"/>
        <v>63</v>
      </c>
      <c r="F25" s="17">
        <f t="shared" ca="1" si="1"/>
        <v>213</v>
      </c>
    </row>
    <row r="26" spans="1:6" x14ac:dyDescent="0.2">
      <c r="A26" s="17">
        <f t="shared" ca="1" si="1"/>
        <v>119</v>
      </c>
      <c r="B26" s="17">
        <f t="shared" ca="1" si="1"/>
        <v>138</v>
      </c>
      <c r="C26" s="17">
        <f t="shared" ca="1" si="1"/>
        <v>210</v>
      </c>
      <c r="D26" s="17" t="str">
        <f t="shared" ca="1" si="1"/>
        <v/>
      </c>
      <c r="E26" s="17">
        <f t="shared" ca="1" si="1"/>
        <v>58</v>
      </c>
      <c r="F26" s="17">
        <f t="shared" ca="1" si="1"/>
        <v>208</v>
      </c>
    </row>
    <row r="27" spans="1:6" x14ac:dyDescent="0.2">
      <c r="A27" s="17">
        <f t="shared" ca="1" si="1"/>
        <v>160</v>
      </c>
      <c r="B27" s="17" t="str">
        <f t="shared" ca="1" si="1"/>
        <v/>
      </c>
      <c r="C27" s="17">
        <f t="shared" ca="1" si="1"/>
        <v>231</v>
      </c>
      <c r="D27" s="17" t="str">
        <f t="shared" ca="1" si="1"/>
        <v/>
      </c>
      <c r="E27" s="17">
        <f t="shared" ca="1" si="1"/>
        <v>72</v>
      </c>
      <c r="F27" s="17">
        <f t="shared" ca="1" si="1"/>
        <v>222</v>
      </c>
    </row>
    <row r="28" spans="1:6" x14ac:dyDescent="0.2">
      <c r="A28" s="17">
        <f t="shared" ca="1" si="1"/>
        <v>155</v>
      </c>
      <c r="B28" s="17" t="str">
        <f t="shared" ca="1" si="1"/>
        <v/>
      </c>
      <c r="C28" s="17">
        <f t="shared" ca="1" si="1"/>
        <v>235</v>
      </c>
      <c r="D28" s="17" t="str">
        <f t="shared" ca="1" si="1"/>
        <v/>
      </c>
      <c r="E28" s="17">
        <f t="shared" ca="1" si="1"/>
        <v>79</v>
      </c>
      <c r="F28" s="17">
        <f t="shared" ca="1" si="1"/>
        <v>229</v>
      </c>
    </row>
    <row r="29" spans="1:6" x14ac:dyDescent="0.2">
      <c r="A29" s="17">
        <f t="shared" ca="1" si="1"/>
        <v>169</v>
      </c>
      <c r="B29" s="17" t="str">
        <f t="shared" ca="1" si="1"/>
        <v/>
      </c>
      <c r="C29" s="17">
        <f t="shared" ca="1" si="1"/>
        <v>234</v>
      </c>
      <c r="D29" s="17" t="str">
        <f t="shared" ca="1" si="1"/>
        <v/>
      </c>
      <c r="E29" s="17">
        <f t="shared" ca="1" si="1"/>
        <v>76</v>
      </c>
      <c r="F29" s="17">
        <f t="shared" ca="1" si="1"/>
        <v>226</v>
      </c>
    </row>
    <row r="30" spans="1:6" x14ac:dyDescent="0.2">
      <c r="A30" s="17">
        <f t="shared" ca="1" si="1"/>
        <v>112</v>
      </c>
      <c r="B30" s="17" t="str">
        <f t="shared" ca="1" si="1"/>
        <v/>
      </c>
      <c r="C30" s="17">
        <f t="shared" ca="1" si="1"/>
        <v>218</v>
      </c>
      <c r="D30" s="17" t="str">
        <f t="shared" ca="1" si="1"/>
        <v/>
      </c>
      <c r="E30" s="17">
        <f t="shared" ca="1" si="1"/>
        <v>62</v>
      </c>
      <c r="F30" s="17" t="str">
        <f t="shared" ca="1" si="1"/>
        <v/>
      </c>
    </row>
    <row r="31" spans="1:6" x14ac:dyDescent="0.2">
      <c r="A31" s="17">
        <f t="shared" ca="1" si="1"/>
        <v>98</v>
      </c>
      <c r="B31" s="17" t="str">
        <f t="shared" ca="1" si="1"/>
        <v/>
      </c>
      <c r="C31" s="17">
        <f t="shared" ca="1" si="1"/>
        <v>222</v>
      </c>
      <c r="D31" s="17" t="str">
        <f t="shared" ca="1" si="1"/>
        <v/>
      </c>
      <c r="E31" s="17">
        <f t="shared" ca="1" si="1"/>
        <v>64</v>
      </c>
      <c r="F31" s="17" t="str">
        <f t="shared" ca="1" si="1"/>
        <v/>
      </c>
    </row>
    <row r="32" spans="1:6" x14ac:dyDescent="0.2">
      <c r="A32" s="17">
        <f t="shared" ca="1" si="1"/>
        <v>150</v>
      </c>
      <c r="B32" s="17" t="str">
        <f t="shared" ca="1" si="1"/>
        <v/>
      </c>
      <c r="C32" s="17">
        <f t="shared" ca="1" si="1"/>
        <v>225</v>
      </c>
      <c r="D32" s="17" t="str">
        <f t="shared" ca="1" si="1"/>
        <v/>
      </c>
      <c r="E32" s="17">
        <f t="shared" ca="1" si="1"/>
        <v>69</v>
      </c>
      <c r="F32" s="17" t="str">
        <f t="shared" ca="1" si="1"/>
        <v/>
      </c>
    </row>
    <row r="33" spans="1:6" x14ac:dyDescent="0.2">
      <c r="A33" s="17">
        <f t="shared" ca="1" si="1"/>
        <v>114</v>
      </c>
      <c r="B33" s="17" t="str">
        <f t="shared" ca="1" si="1"/>
        <v/>
      </c>
      <c r="C33" s="17">
        <f t="shared" ca="1" si="1"/>
        <v>225</v>
      </c>
      <c r="D33" s="17" t="str">
        <f t="shared" ca="1" si="1"/>
        <v/>
      </c>
      <c r="E33" s="17">
        <f t="shared" ca="1" si="1"/>
        <v>68</v>
      </c>
      <c r="F33" s="17" t="str">
        <f t="shared" ca="1" si="1"/>
        <v/>
      </c>
    </row>
    <row r="34" spans="1:6" x14ac:dyDescent="0.2">
      <c r="A34" s="17">
        <f t="shared" ca="1" si="1"/>
        <v>99</v>
      </c>
      <c r="B34" s="17" t="str">
        <f t="shared" ca="1" si="1"/>
        <v/>
      </c>
      <c r="C34" s="17">
        <f t="shared" ca="1" si="1"/>
        <v>222</v>
      </c>
      <c r="D34" s="17" t="str">
        <f t="shared" ca="1" si="1"/>
        <v/>
      </c>
      <c r="E34" s="17">
        <f t="shared" ca="1" si="1"/>
        <v>71</v>
      </c>
      <c r="F34" s="17" t="str">
        <f t="shared" ca="1" si="1"/>
        <v/>
      </c>
    </row>
    <row r="35" spans="1:6" x14ac:dyDescent="0.2">
      <c r="A35" s="17" t="str">
        <f t="shared" ca="1" si="1"/>
        <v/>
      </c>
      <c r="B35" s="17" t="str">
        <f t="shared" ca="1" si="1"/>
        <v/>
      </c>
      <c r="C35" s="17" t="str">
        <f t="shared" ca="1" si="1"/>
        <v/>
      </c>
      <c r="D35" s="17" t="str">
        <f t="shared" ca="1" si="1"/>
        <v/>
      </c>
      <c r="E35" s="17" t="str">
        <f t="shared" ca="1" si="1"/>
        <v/>
      </c>
      <c r="F35" s="17" t="str">
        <f t="shared" ca="1" si="1"/>
        <v/>
      </c>
    </row>
    <row r="36" spans="1:6" x14ac:dyDescent="0.2">
      <c r="A36" s="17" t="str">
        <f t="shared" ca="1" si="1"/>
        <v/>
      </c>
      <c r="B36" s="17" t="str">
        <f t="shared" ca="1" si="1"/>
        <v/>
      </c>
      <c r="C36" s="17" t="str">
        <f t="shared" ca="1" si="1"/>
        <v/>
      </c>
      <c r="D36" s="17" t="str">
        <f t="shared" ca="1" si="1"/>
        <v/>
      </c>
      <c r="E36" s="17">
        <f t="shared" ca="1" si="1"/>
        <v>10</v>
      </c>
      <c r="F36" s="17" t="str">
        <f t="shared" ca="1" si="1"/>
        <v/>
      </c>
    </row>
    <row r="37" spans="1:6" x14ac:dyDescent="0.2">
      <c r="A37" s="17" t="str">
        <f t="shared" ca="1" si="1"/>
        <v/>
      </c>
      <c r="B37" s="17" t="str">
        <f t="shared" ca="1" si="1"/>
        <v/>
      </c>
      <c r="C37" s="17">
        <f t="shared" ca="1" si="1"/>
        <v>170</v>
      </c>
      <c r="D37" s="17" t="str">
        <f t="shared" ca="1" si="1"/>
        <v/>
      </c>
      <c r="E37" s="17">
        <f t="shared" ca="1" si="1"/>
        <v>0</v>
      </c>
      <c r="F37" s="17" t="str">
        <f t="shared" ca="1" si="1"/>
        <v/>
      </c>
    </row>
    <row r="38" spans="1:6" x14ac:dyDescent="0.2">
      <c r="A38" s="17" t="str">
        <f t="shared" ca="1" si="1"/>
        <v/>
      </c>
      <c r="B38" s="17" t="str">
        <f t="shared" ca="1" si="1"/>
        <v/>
      </c>
      <c r="C38" s="17">
        <f t="shared" ca="1" si="1"/>
        <v>280</v>
      </c>
      <c r="D38" s="17" t="str">
        <f t="shared" ca="1" si="1"/>
        <v/>
      </c>
      <c r="E38" s="17">
        <f t="shared" ca="1" si="1"/>
        <v>130</v>
      </c>
      <c r="F38" s="17">
        <f t="shared" ca="1" si="1"/>
        <v>270</v>
      </c>
    </row>
    <row r="39" spans="1:6" x14ac:dyDescent="0.2">
      <c r="A39" s="17" t="str">
        <f t="shared" ca="1" si="1"/>
        <v/>
      </c>
      <c r="B39" s="17" t="str">
        <f t="shared" ca="1" si="1"/>
        <v/>
      </c>
      <c r="C39" s="17">
        <f t="shared" ca="1" si="1"/>
        <v>285</v>
      </c>
      <c r="D39" s="17" t="str">
        <f t="shared" ca="1" si="1"/>
        <v/>
      </c>
      <c r="E39" s="17">
        <f t="shared" ca="1" si="1"/>
        <v>120</v>
      </c>
      <c r="F39" s="17" t="str">
        <f t="shared" ca="1" si="1"/>
        <v/>
      </c>
    </row>
    <row r="40" spans="1:6" x14ac:dyDescent="0.2">
      <c r="A40" s="17" t="str">
        <f t="shared" ca="1" si="1"/>
        <v/>
      </c>
      <c r="B40" s="17" t="str">
        <f t="shared" ca="1" si="1"/>
        <v/>
      </c>
      <c r="C40" s="17" t="str">
        <f t="shared" ca="1" si="1"/>
        <v/>
      </c>
      <c r="D40" s="17" t="str">
        <f t="shared" ca="1" si="1"/>
        <v/>
      </c>
      <c r="E40" s="17" t="str">
        <f t="shared" ca="1" si="1"/>
        <v/>
      </c>
      <c r="F40" s="17" t="str">
        <f t="shared" ca="1" si="1"/>
        <v/>
      </c>
    </row>
    <row r="41" spans="1:6" x14ac:dyDescent="0.2">
      <c r="A41" s="17" t="str">
        <f t="shared" ca="1" si="1"/>
        <v/>
      </c>
      <c r="B41" s="17" t="str">
        <f t="shared" ca="1" si="1"/>
        <v/>
      </c>
      <c r="C41" s="17" t="str">
        <f t="shared" ca="1" si="1"/>
        <v/>
      </c>
      <c r="D41" s="17" t="str">
        <f t="shared" ca="1" si="1"/>
        <v/>
      </c>
      <c r="E41" s="17" t="str">
        <f t="shared" ca="1" si="1"/>
        <v/>
      </c>
      <c r="F41" s="17" t="str">
        <f t="shared" ca="1" si="1"/>
        <v/>
      </c>
    </row>
    <row r="42" spans="1:6" x14ac:dyDescent="0.2">
      <c r="A42" s="17" t="str">
        <f t="shared" ca="1" si="1"/>
        <v/>
      </c>
      <c r="B42" s="17" t="str">
        <f t="shared" ca="1" si="1"/>
        <v/>
      </c>
      <c r="C42" s="17" t="str">
        <f t="shared" ca="1" si="1"/>
        <v/>
      </c>
      <c r="D42" s="17" t="str">
        <f t="shared" ca="1" si="1"/>
        <v/>
      </c>
      <c r="E42" s="17" t="str">
        <f t="shared" ca="1" si="1"/>
        <v/>
      </c>
      <c r="F42" s="17" t="str">
        <f t="shared" ca="1" si="1"/>
        <v/>
      </c>
    </row>
    <row r="43" spans="1:6" x14ac:dyDescent="0.2">
      <c r="A43" s="17" t="str">
        <f t="shared" ca="1" si="1"/>
        <v/>
      </c>
      <c r="B43" s="17" t="str">
        <f t="shared" ca="1" si="1"/>
        <v/>
      </c>
      <c r="C43" s="17" t="str">
        <f t="shared" ca="1" si="1"/>
        <v/>
      </c>
      <c r="D43" s="17" t="str">
        <f t="shared" ca="1" si="1"/>
        <v/>
      </c>
      <c r="E43" s="17" t="str">
        <f t="shared" ca="1" si="1"/>
        <v/>
      </c>
      <c r="F43" s="17" t="str">
        <f t="shared" ca="1" si="1"/>
        <v/>
      </c>
    </row>
    <row r="44" spans="1:6" x14ac:dyDescent="0.2">
      <c r="A44" s="17" t="str">
        <f t="shared" ca="1" si="1"/>
        <v/>
      </c>
      <c r="B44" s="17" t="str">
        <f t="shared" ca="1" si="1"/>
        <v/>
      </c>
      <c r="C44" s="17" t="str">
        <f t="shared" ca="1" si="1"/>
        <v/>
      </c>
      <c r="D44" s="17" t="str">
        <f t="shared" ca="1" si="1"/>
        <v/>
      </c>
      <c r="E44" s="17" t="str">
        <f t="shared" ca="1" si="1"/>
        <v/>
      </c>
      <c r="F44" s="17" t="str">
        <f t="shared" ca="1" si="1"/>
        <v/>
      </c>
    </row>
    <row r="45" spans="1:6" x14ac:dyDescent="0.2">
      <c r="A45" s="17" t="str">
        <f t="shared" ca="1" si="1"/>
        <v/>
      </c>
      <c r="B45" s="17" t="str">
        <f t="shared" ca="1" si="1"/>
        <v/>
      </c>
      <c r="C45" s="17" t="str">
        <f t="shared" ca="1" si="1"/>
        <v/>
      </c>
      <c r="D45" s="17" t="str">
        <f t="shared" ca="1" si="1"/>
        <v/>
      </c>
      <c r="E45" s="17" t="str">
        <f t="shared" ca="1" si="1"/>
        <v/>
      </c>
      <c r="F45" s="17" t="str">
        <f t="shared" ca="1" si="1"/>
        <v/>
      </c>
    </row>
    <row r="46" spans="1:6" x14ac:dyDescent="0.2">
      <c r="A46" s="17" t="str">
        <f t="shared" ca="1" si="1"/>
        <v/>
      </c>
      <c r="B46" s="17" t="str">
        <f t="shared" ca="1" si="1"/>
        <v/>
      </c>
      <c r="C46" s="17" t="str">
        <f t="shared" ca="1" si="1"/>
        <v/>
      </c>
      <c r="D46" s="17" t="str">
        <f t="shared" ca="1" si="1"/>
        <v/>
      </c>
      <c r="E46" s="17" t="str">
        <f t="shared" ca="1" si="1"/>
        <v/>
      </c>
      <c r="F46" s="17" t="str">
        <f t="shared" ca="1" si="1"/>
        <v/>
      </c>
    </row>
    <row r="47" spans="1:6" x14ac:dyDescent="0.2">
      <c r="A47" s="17" t="str">
        <f t="shared" ca="1" si="1"/>
        <v/>
      </c>
      <c r="B47" s="17" t="str">
        <f t="shared" ca="1" si="1"/>
        <v/>
      </c>
      <c r="C47" s="17" t="str">
        <f t="shared" ca="1" si="1"/>
        <v/>
      </c>
      <c r="D47" s="17" t="str">
        <f t="shared" ca="1" si="1"/>
        <v/>
      </c>
      <c r="E47" s="17" t="str">
        <f t="shared" ca="1" si="1"/>
        <v/>
      </c>
      <c r="F47" s="17" t="str">
        <f t="shared" ca="1" si="1"/>
        <v/>
      </c>
    </row>
    <row r="48" spans="1:6" x14ac:dyDescent="0.2">
      <c r="A48" s="17" t="str">
        <f t="shared" ca="1" si="1"/>
        <v/>
      </c>
      <c r="B48" s="17" t="str">
        <f t="shared" ca="1" si="1"/>
        <v/>
      </c>
      <c r="C48" s="17" t="str">
        <f t="shared" ca="1" si="1"/>
        <v/>
      </c>
      <c r="D48" s="17" t="str">
        <f t="shared" ca="1" si="1"/>
        <v/>
      </c>
      <c r="E48" s="17" t="str">
        <f t="shared" ca="1" si="1"/>
        <v/>
      </c>
      <c r="F48" s="17" t="str">
        <f t="shared" ca="1" si="1"/>
        <v/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showGridLines="0" workbookViewId="0"/>
  </sheetViews>
  <sheetFormatPr defaultRowHeight="12.75" x14ac:dyDescent="0.2"/>
  <cols>
    <col min="7" max="7" width="5" customWidth="1"/>
  </cols>
  <sheetData>
    <row r="1" spans="1:12" x14ac:dyDescent="0.2">
      <c r="A1" s="49">
        <v>-41</v>
      </c>
      <c r="B1" s="15">
        <v>28</v>
      </c>
      <c r="C1" s="15">
        <v>102</v>
      </c>
      <c r="D1" s="15">
        <v>42</v>
      </c>
      <c r="E1" s="15">
        <v>-52</v>
      </c>
      <c r="F1" s="15"/>
    </row>
    <row r="2" spans="1:12" x14ac:dyDescent="0.2">
      <c r="A2" s="15">
        <v>-7</v>
      </c>
      <c r="B2" s="15">
        <v>27</v>
      </c>
      <c r="C2" s="15">
        <v>99</v>
      </c>
      <c r="D2" s="15">
        <v>27</v>
      </c>
      <c r="E2" s="15">
        <v>-53</v>
      </c>
      <c r="F2" s="15"/>
    </row>
    <row r="3" spans="1:12" x14ac:dyDescent="0.2">
      <c r="A3" s="15">
        <v>-12</v>
      </c>
      <c r="B3" s="15">
        <v>24</v>
      </c>
      <c r="C3" s="15">
        <v>102</v>
      </c>
      <c r="D3" s="15">
        <v>49</v>
      </c>
      <c r="E3" s="15">
        <v>-56</v>
      </c>
      <c r="F3" s="15"/>
      <c r="H3" s="50" t="s">
        <v>41</v>
      </c>
      <c r="I3" s="51"/>
      <c r="J3" s="51"/>
      <c r="K3" s="51"/>
      <c r="L3" s="51"/>
    </row>
    <row r="4" spans="1:12" x14ac:dyDescent="0.2">
      <c r="A4" s="15">
        <v>-48</v>
      </c>
      <c r="B4" s="15">
        <v>28</v>
      </c>
      <c r="C4" s="15">
        <v>100</v>
      </c>
      <c r="D4" s="15">
        <v>58</v>
      </c>
      <c r="E4" s="15">
        <v>-52</v>
      </c>
      <c r="F4" s="15"/>
      <c r="H4" s="52" t="s">
        <v>46</v>
      </c>
    </row>
    <row r="5" spans="1:12" x14ac:dyDescent="0.2">
      <c r="A5" s="15">
        <v>-26</v>
      </c>
      <c r="B5" s="15">
        <v>26</v>
      </c>
      <c r="C5" s="15">
        <v>106</v>
      </c>
      <c r="D5" s="15">
        <v>29</v>
      </c>
      <c r="E5" s="15">
        <v>-54</v>
      </c>
      <c r="F5" s="15"/>
      <c r="H5" s="52" t="s">
        <v>47</v>
      </c>
    </row>
    <row r="6" spans="1:12" x14ac:dyDescent="0.2">
      <c r="A6" s="15">
        <v>-30</v>
      </c>
      <c r="B6" s="15">
        <v>13</v>
      </c>
      <c r="C6" s="15">
        <v>91</v>
      </c>
      <c r="D6" s="15">
        <v>45</v>
      </c>
      <c r="E6" s="15">
        <v>-67</v>
      </c>
      <c r="F6" s="15">
        <v>83</v>
      </c>
      <c r="H6" s="52" t="s">
        <v>48</v>
      </c>
    </row>
    <row r="7" spans="1:12" x14ac:dyDescent="0.2">
      <c r="A7" s="15">
        <v>12</v>
      </c>
      <c r="B7" s="15">
        <v>5</v>
      </c>
      <c r="C7" s="15">
        <v>82</v>
      </c>
      <c r="D7" s="15">
        <v>43</v>
      </c>
      <c r="E7" s="15">
        <v>-75</v>
      </c>
      <c r="F7" s="15">
        <v>75</v>
      </c>
      <c r="H7" s="52" t="s">
        <v>49</v>
      </c>
    </row>
    <row r="8" spans="1:12" x14ac:dyDescent="0.2">
      <c r="A8" s="15">
        <v>-27</v>
      </c>
      <c r="B8" s="15">
        <v>6</v>
      </c>
      <c r="C8" s="15">
        <v>84</v>
      </c>
      <c r="D8" s="15">
        <v>28</v>
      </c>
      <c r="E8" s="15">
        <v>-74</v>
      </c>
      <c r="F8" s="15">
        <v>76</v>
      </c>
      <c r="H8" s="53" t="s">
        <v>50</v>
      </c>
    </row>
    <row r="9" spans="1:12" x14ac:dyDescent="0.2">
      <c r="A9" s="15">
        <v>-28</v>
      </c>
      <c r="B9" s="15">
        <v>2</v>
      </c>
      <c r="C9" s="15">
        <v>75</v>
      </c>
      <c r="D9" s="15">
        <v>40</v>
      </c>
      <c r="E9" s="15">
        <v>-78</v>
      </c>
      <c r="F9" s="15">
        <v>72</v>
      </c>
    </row>
    <row r="10" spans="1:12" x14ac:dyDescent="0.2">
      <c r="A10" s="15">
        <v>-37</v>
      </c>
      <c r="B10" s="15">
        <v>14</v>
      </c>
      <c r="C10" s="15">
        <v>93</v>
      </c>
      <c r="D10" s="15">
        <v>26</v>
      </c>
      <c r="E10" s="15">
        <v>-66</v>
      </c>
      <c r="F10" s="15">
        <v>84</v>
      </c>
    </row>
    <row r="11" spans="1:12" x14ac:dyDescent="0.2">
      <c r="A11" s="15">
        <v>9</v>
      </c>
      <c r="B11" s="15">
        <v>19</v>
      </c>
      <c r="C11" s="15">
        <v>98</v>
      </c>
      <c r="D11" s="15">
        <v>42</v>
      </c>
      <c r="E11" s="15">
        <v>-61</v>
      </c>
      <c r="F11" s="15">
        <v>89</v>
      </c>
    </row>
    <row r="12" spans="1:12" x14ac:dyDescent="0.2">
      <c r="A12" s="15">
        <v>-48</v>
      </c>
      <c r="B12" s="15">
        <v>20</v>
      </c>
      <c r="C12" s="15">
        <v>97</v>
      </c>
      <c r="D12" s="15">
        <v>64</v>
      </c>
      <c r="E12" s="15">
        <v>-60</v>
      </c>
      <c r="F12" s="15">
        <v>90</v>
      </c>
    </row>
    <row r="13" spans="1:12" x14ac:dyDescent="0.2">
      <c r="A13" s="15">
        <v>7</v>
      </c>
      <c r="B13" s="15">
        <v>22</v>
      </c>
      <c r="C13" s="15">
        <v>99</v>
      </c>
      <c r="D13" s="15">
        <v>60</v>
      </c>
      <c r="E13" s="15">
        <v>-58</v>
      </c>
      <c r="F13" s="15">
        <v>92</v>
      </c>
    </row>
    <row r="14" spans="1:12" x14ac:dyDescent="0.2">
      <c r="A14" s="15">
        <v>-2</v>
      </c>
      <c r="B14" s="15">
        <v>25</v>
      </c>
      <c r="C14" s="15">
        <v>96</v>
      </c>
      <c r="D14" s="15">
        <v>26</v>
      </c>
      <c r="E14" s="15">
        <v>-55</v>
      </c>
      <c r="F14" s="15">
        <v>95</v>
      </c>
    </row>
    <row r="15" spans="1:12" x14ac:dyDescent="0.2">
      <c r="A15" s="15">
        <v>-42</v>
      </c>
      <c r="B15" s="15">
        <v>21</v>
      </c>
      <c r="C15" s="15">
        <v>92</v>
      </c>
      <c r="D15" s="15">
        <v>79</v>
      </c>
      <c r="E15" s="15">
        <v>-59</v>
      </c>
      <c r="F15" s="15">
        <v>91</v>
      </c>
    </row>
    <row r="16" spans="1:12" x14ac:dyDescent="0.2">
      <c r="A16" s="15">
        <v>-7</v>
      </c>
      <c r="B16" s="15">
        <v>29</v>
      </c>
      <c r="C16" s="15">
        <v>108</v>
      </c>
      <c r="D16" s="15">
        <v>65</v>
      </c>
      <c r="E16" s="15">
        <v>-51</v>
      </c>
      <c r="F16" s="15">
        <v>99</v>
      </c>
    </row>
    <row r="17" spans="1:6" x14ac:dyDescent="0.2">
      <c r="A17" s="15">
        <v>12</v>
      </c>
      <c r="B17" s="15">
        <v>30</v>
      </c>
      <c r="C17" s="15">
        <v>102</v>
      </c>
      <c r="D17" s="15">
        <v>86</v>
      </c>
      <c r="E17" s="15">
        <v>-50</v>
      </c>
      <c r="F17" s="15">
        <v>100</v>
      </c>
    </row>
    <row r="18" spans="1:6" x14ac:dyDescent="0.2">
      <c r="A18" s="15">
        <v>22</v>
      </c>
      <c r="B18" s="15">
        <v>-7</v>
      </c>
      <c r="C18" s="15">
        <v>64</v>
      </c>
      <c r="D18" s="15">
        <v>47</v>
      </c>
      <c r="E18" s="15">
        <v>-87</v>
      </c>
      <c r="F18" s="15">
        <v>63</v>
      </c>
    </row>
    <row r="19" spans="1:6" x14ac:dyDescent="0.2">
      <c r="A19" s="15">
        <v>16</v>
      </c>
      <c r="B19" s="15">
        <v>4</v>
      </c>
      <c r="C19" s="15">
        <v>84</v>
      </c>
      <c r="D19" s="15">
        <v>61</v>
      </c>
      <c r="E19" s="15">
        <v>-76</v>
      </c>
      <c r="F19" s="15">
        <v>74</v>
      </c>
    </row>
    <row r="20" spans="1:6" x14ac:dyDescent="0.2">
      <c r="A20" s="15">
        <v>4</v>
      </c>
      <c r="B20" s="15">
        <v>6</v>
      </c>
      <c r="C20" s="15">
        <v>77</v>
      </c>
      <c r="D20" s="15">
        <v>43</v>
      </c>
      <c r="E20" s="15">
        <v>-74</v>
      </c>
      <c r="F20" s="15">
        <v>76</v>
      </c>
    </row>
    <row r="21" spans="1:6" x14ac:dyDescent="0.2">
      <c r="A21" s="15">
        <v>-5</v>
      </c>
      <c r="B21" s="15">
        <v>12</v>
      </c>
      <c r="C21" s="15">
        <v>90</v>
      </c>
      <c r="D21" s="15">
        <v>79</v>
      </c>
      <c r="E21" s="15">
        <v>-68</v>
      </c>
      <c r="F21" s="15">
        <v>82</v>
      </c>
    </row>
    <row r="22" spans="1:6" x14ac:dyDescent="0.2">
      <c r="A22" s="15">
        <v>15</v>
      </c>
      <c r="B22" s="15">
        <v>23</v>
      </c>
      <c r="C22" s="15">
        <v>97</v>
      </c>
      <c r="D22" s="15">
        <v>78</v>
      </c>
      <c r="E22" s="15">
        <v>-57</v>
      </c>
      <c r="F22" s="15">
        <v>93</v>
      </c>
    </row>
    <row r="23" spans="1:6" x14ac:dyDescent="0.2">
      <c r="A23" s="15">
        <v>18</v>
      </c>
      <c r="B23" s="15">
        <v>22</v>
      </c>
      <c r="C23" s="15">
        <v>93</v>
      </c>
      <c r="D23" s="15"/>
      <c r="E23" s="15">
        <v>-58</v>
      </c>
      <c r="F23" s="15">
        <v>92</v>
      </c>
    </row>
    <row r="24" spans="1:6" x14ac:dyDescent="0.2">
      <c r="A24" s="15">
        <v>-37</v>
      </c>
      <c r="B24" s="15">
        <v>8</v>
      </c>
      <c r="C24" s="15">
        <v>85</v>
      </c>
      <c r="D24" s="15"/>
      <c r="E24" s="15">
        <v>-72</v>
      </c>
      <c r="F24" s="15">
        <v>78</v>
      </c>
    </row>
    <row r="25" spans="1:6" x14ac:dyDescent="0.2">
      <c r="A25" s="15">
        <v>-8</v>
      </c>
      <c r="B25" s="15">
        <v>3</v>
      </c>
      <c r="C25" s="15">
        <v>75</v>
      </c>
      <c r="D25" s="15">
        <v>10</v>
      </c>
      <c r="E25" s="15">
        <v>-77</v>
      </c>
      <c r="F25" s="15">
        <v>73</v>
      </c>
    </row>
    <row r="26" spans="1:6" x14ac:dyDescent="0.2">
      <c r="A26" s="15">
        <v>-21</v>
      </c>
      <c r="B26" s="15">
        <v>-2</v>
      </c>
      <c r="C26" s="15">
        <v>70</v>
      </c>
      <c r="D26" s="15"/>
      <c r="E26" s="15">
        <v>-82</v>
      </c>
      <c r="F26" s="15">
        <v>68</v>
      </c>
    </row>
    <row r="27" spans="1:6" x14ac:dyDescent="0.2">
      <c r="A27" s="15">
        <v>20</v>
      </c>
      <c r="B27" s="15" t="s">
        <v>32</v>
      </c>
      <c r="C27" s="15">
        <v>91</v>
      </c>
      <c r="D27" s="15"/>
      <c r="E27" s="15">
        <v>-68</v>
      </c>
      <c r="F27" s="15">
        <v>82</v>
      </c>
    </row>
    <row r="28" spans="1:6" x14ac:dyDescent="0.2">
      <c r="A28" s="15">
        <v>15</v>
      </c>
      <c r="B28" s="15" t="s">
        <v>32</v>
      </c>
      <c r="C28" s="15">
        <v>95</v>
      </c>
      <c r="D28" s="15"/>
      <c r="E28" s="15">
        <v>-61</v>
      </c>
      <c r="F28" s="15">
        <v>89</v>
      </c>
    </row>
    <row r="29" spans="1:6" x14ac:dyDescent="0.2">
      <c r="A29" s="15">
        <v>29</v>
      </c>
      <c r="B29" s="15" t="s">
        <v>32</v>
      </c>
      <c r="C29" s="15">
        <v>94</v>
      </c>
      <c r="D29" s="15"/>
      <c r="E29" s="15">
        <v>-64</v>
      </c>
      <c r="F29" s="15">
        <v>86</v>
      </c>
    </row>
    <row r="30" spans="1:6" x14ac:dyDescent="0.2">
      <c r="A30" s="15">
        <v>-28</v>
      </c>
      <c r="B30" s="15" t="s">
        <v>32</v>
      </c>
      <c r="C30" s="15">
        <v>78</v>
      </c>
      <c r="D30" s="15"/>
      <c r="E30" s="15">
        <v>-78</v>
      </c>
      <c r="F30" s="15"/>
    </row>
    <row r="31" spans="1:6" x14ac:dyDescent="0.2">
      <c r="A31" s="15">
        <v>-42</v>
      </c>
      <c r="B31" s="15" t="s">
        <v>32</v>
      </c>
      <c r="C31" s="15">
        <v>82</v>
      </c>
      <c r="D31" s="15"/>
      <c r="E31" s="15">
        <v>-76</v>
      </c>
      <c r="F31" s="15"/>
    </row>
    <row r="32" spans="1:6" x14ac:dyDescent="0.2">
      <c r="A32" s="15">
        <v>10</v>
      </c>
      <c r="B32" s="15" t="s">
        <v>32</v>
      </c>
      <c r="C32" s="15">
        <v>85</v>
      </c>
      <c r="D32" s="15"/>
      <c r="E32" s="15">
        <v>-71</v>
      </c>
      <c r="F32" s="15"/>
    </row>
    <row r="33" spans="1:6" x14ac:dyDescent="0.2">
      <c r="A33" s="15">
        <v>-26</v>
      </c>
      <c r="B33" s="15" t="s">
        <v>32</v>
      </c>
      <c r="C33" s="15">
        <v>85</v>
      </c>
      <c r="D33" s="15"/>
      <c r="E33" s="15">
        <v>-72</v>
      </c>
      <c r="F33" s="15"/>
    </row>
    <row r="34" spans="1:6" x14ac:dyDescent="0.2">
      <c r="A34" s="15">
        <v>-41</v>
      </c>
      <c r="B34" s="15" t="s">
        <v>32</v>
      </c>
      <c r="C34" s="15">
        <v>82</v>
      </c>
      <c r="D34" s="15"/>
      <c r="E34" s="15">
        <v>-69</v>
      </c>
      <c r="F34" s="15"/>
    </row>
    <row r="35" spans="1:6" x14ac:dyDescent="0.2">
      <c r="A35" s="15" t="s">
        <v>32</v>
      </c>
      <c r="B35" s="15" t="s">
        <v>32</v>
      </c>
      <c r="C35" s="15"/>
      <c r="D35" s="15"/>
      <c r="E35" s="15" t="s">
        <v>32</v>
      </c>
      <c r="F35" s="15"/>
    </row>
    <row r="36" spans="1:6" x14ac:dyDescent="0.2">
      <c r="A36" s="15" t="s">
        <v>32</v>
      </c>
      <c r="B36" s="15" t="s">
        <v>32</v>
      </c>
      <c r="C36" s="15"/>
      <c r="D36" s="15"/>
      <c r="E36" s="15">
        <v>-130</v>
      </c>
      <c r="F36" s="15"/>
    </row>
    <row r="37" spans="1:6" x14ac:dyDescent="0.2">
      <c r="A37" s="15" t="s">
        <v>32</v>
      </c>
      <c r="B37" s="15" t="s">
        <v>32</v>
      </c>
      <c r="C37" s="15">
        <v>30</v>
      </c>
      <c r="D37" s="15"/>
      <c r="E37" s="15">
        <v>-140</v>
      </c>
      <c r="F37" s="15"/>
    </row>
    <row r="38" spans="1:6" x14ac:dyDescent="0.2">
      <c r="A38" s="15" t="s">
        <v>32</v>
      </c>
      <c r="B38" s="15" t="s">
        <v>32</v>
      </c>
      <c r="C38" s="15">
        <v>140</v>
      </c>
      <c r="D38" s="15"/>
      <c r="E38" s="15">
        <v>-10</v>
      </c>
      <c r="F38" s="15">
        <v>130</v>
      </c>
    </row>
    <row r="39" spans="1:6" x14ac:dyDescent="0.2">
      <c r="A39" s="15" t="s">
        <v>32</v>
      </c>
      <c r="B39" s="15" t="s">
        <v>32</v>
      </c>
      <c r="C39" s="15">
        <v>145</v>
      </c>
      <c r="D39" s="15"/>
      <c r="E39" s="15">
        <v>-20</v>
      </c>
      <c r="F39" s="15"/>
    </row>
    <row r="40" spans="1:6" x14ac:dyDescent="0.2">
      <c r="A40" s="15" t="s">
        <v>32</v>
      </c>
      <c r="B40" s="15" t="s">
        <v>32</v>
      </c>
      <c r="C40" s="15"/>
      <c r="D40" s="15"/>
      <c r="E40" s="15" t="s">
        <v>32</v>
      </c>
      <c r="F40" s="15"/>
    </row>
    <row r="41" spans="1:6" x14ac:dyDescent="0.2">
      <c r="A41" s="15" t="s">
        <v>32</v>
      </c>
      <c r="B41" s="15" t="s">
        <v>32</v>
      </c>
      <c r="C41" s="15"/>
      <c r="D41" s="15"/>
      <c r="E41" s="15" t="s">
        <v>32</v>
      </c>
      <c r="F41" s="15"/>
    </row>
    <row r="42" spans="1:6" x14ac:dyDescent="0.2">
      <c r="A42" s="15" t="s">
        <v>32</v>
      </c>
      <c r="B42" s="15" t="s">
        <v>32</v>
      </c>
      <c r="C42" s="15"/>
      <c r="D42" s="15"/>
      <c r="E42" s="15" t="s">
        <v>32</v>
      </c>
      <c r="F42" s="15"/>
    </row>
    <row r="43" spans="1:6" x14ac:dyDescent="0.2">
      <c r="A43" s="15" t="s">
        <v>32</v>
      </c>
      <c r="B43" s="15" t="s">
        <v>32</v>
      </c>
      <c r="C43" s="15"/>
      <c r="D43" s="15"/>
      <c r="E43" s="15" t="s">
        <v>32</v>
      </c>
      <c r="F43" s="15"/>
    </row>
    <row r="44" spans="1:6" x14ac:dyDescent="0.2">
      <c r="A44" s="15" t="s">
        <v>32</v>
      </c>
      <c r="B44" s="15" t="s">
        <v>32</v>
      </c>
      <c r="C44" s="15"/>
      <c r="D44" s="15"/>
      <c r="E44" s="15" t="s">
        <v>32</v>
      </c>
      <c r="F44" s="15"/>
    </row>
    <row r="45" spans="1:6" x14ac:dyDescent="0.2">
      <c r="A45" s="15" t="s">
        <v>32</v>
      </c>
      <c r="B45" s="15" t="s">
        <v>32</v>
      </c>
      <c r="C45" s="15"/>
      <c r="D45" s="15"/>
      <c r="E45" s="15" t="s">
        <v>32</v>
      </c>
      <c r="F45" s="15"/>
    </row>
    <row r="46" spans="1:6" x14ac:dyDescent="0.2">
      <c r="A46" s="15" t="s">
        <v>32</v>
      </c>
      <c r="B46" s="15" t="s">
        <v>32</v>
      </c>
      <c r="C46" s="15"/>
      <c r="D46" s="15"/>
      <c r="E46" s="15" t="s">
        <v>32</v>
      </c>
      <c r="F46" s="15"/>
    </row>
    <row r="47" spans="1:6" x14ac:dyDescent="0.2">
      <c r="A47" s="15" t="s">
        <v>32</v>
      </c>
      <c r="B47" s="15" t="s">
        <v>32</v>
      </c>
      <c r="C47" s="15"/>
      <c r="D47" s="15"/>
      <c r="E47" s="15" t="s">
        <v>32</v>
      </c>
      <c r="F47" s="15"/>
    </row>
    <row r="48" spans="1:6" x14ac:dyDescent="0.2">
      <c r="A48" s="15" t="s">
        <v>32</v>
      </c>
      <c r="B48" s="15" t="s">
        <v>32</v>
      </c>
      <c r="C48" s="15"/>
      <c r="D48" s="15"/>
      <c r="E48" s="15" t="s">
        <v>32</v>
      </c>
      <c r="F48" s="15"/>
    </row>
  </sheetData>
  <phoneticPr fontId="0" type="noConversion"/>
  <pageMargins left="0.75" right="0.75" top="1" bottom="1" header="0.5" footer="0.5"/>
  <pageSetup paperSize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27" customFormat="1" ht="30" customHeight="1" x14ac:dyDescent="0.2">
      <c r="A1" s="26" t="s">
        <v>3</v>
      </c>
      <c r="B1" s="26"/>
      <c r="C1" s="26"/>
      <c r="D1" s="1"/>
    </row>
    <row r="2" spans="1:4" ht="16.5" x14ac:dyDescent="0.2">
      <c r="A2" s="28"/>
      <c r="B2" s="29"/>
      <c r="C2" s="28"/>
    </row>
    <row r="3" spans="1:4" s="25" customFormat="1" ht="14.25" x14ac:dyDescent="0.2">
      <c r="A3" s="30"/>
      <c r="B3" s="31" t="s">
        <v>34</v>
      </c>
      <c r="C3" s="30"/>
    </row>
    <row r="4" spans="1:4" s="25" customFormat="1" x14ac:dyDescent="0.2">
      <c r="A4" s="30"/>
      <c r="B4" s="32" t="s">
        <v>40</v>
      </c>
      <c r="C4" s="30"/>
    </row>
    <row r="5" spans="1:4" s="25" customFormat="1" ht="15" x14ac:dyDescent="0.2">
      <c r="A5" s="30"/>
      <c r="B5" s="33"/>
      <c r="C5" s="30"/>
    </row>
    <row r="6" spans="1:4" s="25" customFormat="1" ht="15.75" x14ac:dyDescent="0.25">
      <c r="A6" s="30"/>
      <c r="B6" s="34" t="str">
        <f ca="1">"© 2009-" &amp; YEAR(TODAY()) &amp; " Vertex42 LLC"</f>
        <v>© 2009-2017 Vertex42 LLC</v>
      </c>
      <c r="C6" s="30"/>
    </row>
    <row r="7" spans="1:4" s="25" customFormat="1" ht="15.75" x14ac:dyDescent="0.25">
      <c r="A7" s="35"/>
      <c r="B7" s="36"/>
      <c r="C7" s="37"/>
    </row>
    <row r="8" spans="1:4" s="25" customFormat="1" ht="30" x14ac:dyDescent="0.2">
      <c r="A8" s="38"/>
      <c r="B8" s="36" t="s">
        <v>35</v>
      </c>
      <c r="C8" s="30"/>
    </row>
    <row r="9" spans="1:4" s="25" customFormat="1" ht="15" x14ac:dyDescent="0.2">
      <c r="A9" s="38"/>
      <c r="B9" s="36"/>
      <c r="C9" s="30"/>
    </row>
    <row r="10" spans="1:4" s="25" customFormat="1" ht="30" x14ac:dyDescent="0.2">
      <c r="A10" s="38"/>
      <c r="B10" s="36" t="s">
        <v>36</v>
      </c>
      <c r="C10" s="30"/>
    </row>
    <row r="11" spans="1:4" s="25" customFormat="1" ht="15" x14ac:dyDescent="0.2">
      <c r="A11" s="38"/>
      <c r="B11" s="36"/>
      <c r="C11" s="30"/>
    </row>
    <row r="12" spans="1:4" s="25" customFormat="1" ht="30" x14ac:dyDescent="0.2">
      <c r="A12" s="38"/>
      <c r="B12" s="36" t="s">
        <v>37</v>
      </c>
      <c r="C12" s="30"/>
    </row>
    <row r="13" spans="1:4" s="25" customFormat="1" ht="15" x14ac:dyDescent="0.2">
      <c r="A13" s="38"/>
      <c r="B13" s="36"/>
      <c r="C13" s="30"/>
    </row>
    <row r="14" spans="1:4" s="25" customFormat="1" ht="15" x14ac:dyDescent="0.2">
      <c r="A14" s="38"/>
      <c r="B14" s="39" t="s">
        <v>38</v>
      </c>
      <c r="C14" s="30"/>
    </row>
    <row r="15" spans="1:4" s="25" customFormat="1" ht="15" x14ac:dyDescent="0.2">
      <c r="A15" s="38"/>
      <c r="B15" s="36" t="s">
        <v>0</v>
      </c>
      <c r="C15" s="30"/>
    </row>
    <row r="16" spans="1:4" s="25" customFormat="1" ht="15" x14ac:dyDescent="0.2">
      <c r="A16" s="38"/>
      <c r="B16" s="36"/>
      <c r="C16" s="30"/>
    </row>
    <row r="17" spans="1:3" s="25" customFormat="1" ht="30.75" x14ac:dyDescent="0.2">
      <c r="A17" s="38"/>
      <c r="B17" s="36" t="s">
        <v>39</v>
      </c>
      <c r="C17" s="30"/>
    </row>
    <row r="18" spans="1:3" s="25" customFormat="1" ht="16.5" x14ac:dyDescent="0.2">
      <c r="A18" s="38"/>
      <c r="B18" s="40"/>
      <c r="C18" s="30"/>
    </row>
    <row r="19" spans="1:3" s="25" customFormat="1" ht="14.25" x14ac:dyDescent="0.2">
      <c r="A19" s="30"/>
      <c r="B19" s="41"/>
      <c r="C19" s="30"/>
    </row>
    <row r="20" spans="1:3" s="25" customFormat="1" ht="14.25" x14ac:dyDescent="0.2">
      <c r="A20" s="30"/>
      <c r="B20" s="41"/>
      <c r="C20" s="30"/>
    </row>
    <row r="21" spans="1:3" s="25" customFormat="1" ht="15.75" x14ac:dyDescent="0.25">
      <c r="A21" s="42"/>
      <c r="B21" s="43"/>
    </row>
    <row r="22" spans="1:3" s="25" customFormat="1" x14ac:dyDescent="0.2"/>
    <row r="23" spans="1:3" s="25" customFormat="1" ht="15" x14ac:dyDescent="0.25">
      <c r="A23" s="44"/>
      <c r="B23" s="45"/>
    </row>
    <row r="24" spans="1:3" s="25" customFormat="1" x14ac:dyDescent="0.2"/>
    <row r="25" spans="1:3" s="25" customFormat="1" ht="15" x14ac:dyDescent="0.25">
      <c r="A25" s="44"/>
      <c r="B25" s="45"/>
    </row>
    <row r="26" spans="1:3" s="25" customFormat="1" x14ac:dyDescent="0.2"/>
    <row r="27" spans="1:3" s="25" customFormat="1" ht="15" x14ac:dyDescent="0.25">
      <c r="A27" s="44"/>
      <c r="B27" s="46"/>
    </row>
    <row r="28" spans="1:3" s="25" customFormat="1" ht="14.25" x14ac:dyDescent="0.2">
      <c r="B28" s="47"/>
    </row>
    <row r="29" spans="1:3" s="25" customFormat="1" x14ac:dyDescent="0.2"/>
    <row r="30" spans="1:3" s="25" customFormat="1" x14ac:dyDescent="0.2"/>
  </sheetData>
  <hyperlinks>
    <hyperlink ref="B4" r:id="rId1"/>
    <hyperlink ref="B14" r:id="rId2" display="http://www.vertex42.com/licensing/EULA_privateuse.html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TourSizes</vt:lpstr>
      <vt:lpstr>GlobalAvgDelay</vt:lpstr>
      <vt:lpstr>lixo</vt:lpstr>
      <vt:lpstr>BoxPlot2</vt:lpstr>
      <vt:lpstr>BoxPlot_Shifted</vt:lpstr>
      <vt:lpstr>Data_Shifted</vt:lpstr>
      <vt:lpstr>Data</vt:lpstr>
      <vt:lpstr>©</vt:lpstr>
      <vt:lpstr>BoxPlot_Shifted!Print_Area</vt:lpstr>
      <vt:lpstr>BoxPlot2!Print_Area</vt:lpstr>
      <vt:lpstr>GlobalAvgDelay!Print_Area</vt:lpstr>
      <vt:lpstr>TourSizes!Print_Area</vt:lpstr>
      <vt:lpstr>BoxPlot2!Print_Titles</vt:lpstr>
      <vt:lpstr>GlobalAvgDelay!Print_Titles</vt:lpstr>
      <vt:lpstr>TourSizes!Print_Titles</vt:lpstr>
      <vt:lpstr>lixo!resultsDESCRIBE</vt:lpstr>
      <vt:lpstr>shift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Box Plot Template</dc:title>
  <dc:creator>Vertex42.com</dc:creator>
  <dc:description>(c) 2009-2015 Vertex42 LLC. All Rights Reserved.</dc:description>
  <cp:lastModifiedBy>bruno olivieri</cp:lastModifiedBy>
  <cp:lastPrinted>2015-04-21T20:30:45Z</cp:lastPrinted>
  <dcterms:created xsi:type="dcterms:W3CDTF">2011-11-16T02:56:30Z</dcterms:created>
  <dcterms:modified xsi:type="dcterms:W3CDTF">2017-04-21T12:03:27Z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">
    <vt:lpwstr>1.2.0</vt:lpwstr>
  </property>
  <property fmtid="{D5CDD505-2E9C-101B-9397-08002B2CF9AE}" pid="3" name="Copyright">
    <vt:lpwstr>2009-2015 Vertex42 LLC</vt:lpwstr>
  </property>
</Properties>
</file>