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90"/>
  </bookViews>
  <sheets>
    <sheet name="Planilha1" sheetId="1" r:id="rId1"/>
  </sheets>
  <definedNames>
    <definedName name="_xlnm._FilterDatabase" localSheetId="0" hidden="1">Planilha1!$J$1:$N$122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5" i="1"/>
  <c r="H44"/>
  <c r="K22"/>
  <c r="L22"/>
  <c r="J23"/>
  <c r="K23"/>
  <c r="K24" s="1"/>
  <c r="K25" s="1"/>
  <c r="K26" s="1"/>
  <c r="L23"/>
  <c r="L24"/>
  <c r="L26" s="1"/>
  <c r="L28" s="1"/>
  <c r="J25"/>
  <c r="L25"/>
  <c r="L27" s="1"/>
  <c r="L29" s="1"/>
  <c r="N25"/>
  <c r="J27"/>
  <c r="J29" s="1"/>
  <c r="J31" s="1"/>
  <c r="J33" s="1"/>
  <c r="J35" s="1"/>
  <c r="J37" s="1"/>
  <c r="J39" s="1"/>
  <c r="J41" s="1"/>
  <c r="J43" s="1"/>
  <c r="J45" s="1"/>
  <c r="J47" s="1"/>
  <c r="J49" s="1"/>
  <c r="J51" s="1"/>
  <c r="J53" s="1"/>
  <c r="J55" s="1"/>
  <c r="J57" s="1"/>
  <c r="J59" s="1"/>
  <c r="J61" s="1"/>
  <c r="J63" s="1"/>
  <c r="J65" s="1"/>
  <c r="J67" s="1"/>
  <c r="J69" s="1"/>
  <c r="J71" s="1"/>
  <c r="J73" s="1"/>
  <c r="J75" s="1"/>
  <c r="J77" s="1"/>
  <c r="J79" s="1"/>
  <c r="J81" s="1"/>
  <c r="J83" s="1"/>
  <c r="J85" s="1"/>
  <c r="J87" s="1"/>
  <c r="J89" s="1"/>
  <c r="J91" s="1"/>
  <c r="J93" s="1"/>
  <c r="J95" s="1"/>
  <c r="J97" s="1"/>
  <c r="J99" s="1"/>
  <c r="J101" s="1"/>
  <c r="J103" s="1"/>
  <c r="J105" s="1"/>
  <c r="J107" s="1"/>
  <c r="J109" s="1"/>
  <c r="J111" s="1"/>
  <c r="J113" s="1"/>
  <c r="J115" s="1"/>
  <c r="J117" s="1"/>
  <c r="J119" s="1"/>
  <c r="J121" s="1"/>
  <c r="N27"/>
  <c r="L30"/>
  <c r="L31"/>
  <c r="L33" s="1"/>
  <c r="L35" s="1"/>
  <c r="L37" s="1"/>
  <c r="L39" s="1"/>
  <c r="L41" s="1"/>
  <c r="L43" s="1"/>
  <c r="L45" s="1"/>
  <c r="L47" s="1"/>
  <c r="L49" s="1"/>
  <c r="L51" s="1"/>
  <c r="L53" s="1"/>
  <c r="L55" s="1"/>
  <c r="L57" s="1"/>
  <c r="L59" s="1"/>
  <c r="L61" s="1"/>
  <c r="L63" s="1"/>
  <c r="L65" s="1"/>
  <c r="L67" s="1"/>
  <c r="L69" s="1"/>
  <c r="L71" s="1"/>
  <c r="L73" s="1"/>
  <c r="L75" s="1"/>
  <c r="L77" s="1"/>
  <c r="L79" s="1"/>
  <c r="L81" s="1"/>
  <c r="L83" s="1"/>
  <c r="L85" s="1"/>
  <c r="L87" s="1"/>
  <c r="L89" s="1"/>
  <c r="L91" s="1"/>
  <c r="L93" s="1"/>
  <c r="L95" s="1"/>
  <c r="L97" s="1"/>
  <c r="L99" s="1"/>
  <c r="L101" s="1"/>
  <c r="L103" s="1"/>
  <c r="L105" s="1"/>
  <c r="L107" s="1"/>
  <c r="L109" s="1"/>
  <c r="L111" s="1"/>
  <c r="L113" s="1"/>
  <c r="L115" s="1"/>
  <c r="L117" s="1"/>
  <c r="L119" s="1"/>
  <c r="L121" s="1"/>
  <c r="H27"/>
  <c r="H13"/>
  <c r="H12"/>
  <c r="H35"/>
  <c r="H36" s="1"/>
  <c r="H2"/>
  <c r="H25" s="1"/>
  <c r="H3"/>
  <c r="K27" l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N26"/>
  <c r="N24"/>
  <c r="N30"/>
  <c r="N31"/>
  <c r="N28"/>
  <c r="N29"/>
  <c r="N22"/>
  <c r="N23"/>
  <c r="L32"/>
  <c r="H14"/>
  <c r="H26" s="1"/>
  <c r="H28" s="1"/>
  <c r="H29"/>
  <c r="L34" l="1"/>
  <c r="N32"/>
  <c r="N33"/>
  <c r="J3"/>
  <c r="J5" s="1"/>
  <c r="J7" s="1"/>
  <c r="J9" s="1"/>
  <c r="J11" s="1"/>
  <c r="J13" s="1"/>
  <c r="J15" s="1"/>
  <c r="J17" s="1"/>
  <c r="J19" s="1"/>
  <c r="J21" s="1"/>
  <c r="H32"/>
  <c r="H31" s="1"/>
  <c r="H6"/>
  <c r="H4"/>
  <c r="L5"/>
  <c r="L7" s="1"/>
  <c r="L9" s="1"/>
  <c r="L11" s="1"/>
  <c r="L13" s="1"/>
  <c r="L15" s="1"/>
  <c r="L17" s="1"/>
  <c r="L19" s="1"/>
  <c r="L21" s="1"/>
  <c r="L4"/>
  <c r="L36" l="1"/>
  <c r="N34"/>
  <c r="N35"/>
  <c r="K3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H22"/>
  <c r="H23" s="1"/>
  <c r="L6"/>
  <c r="E3"/>
  <c r="E2"/>
  <c r="C4"/>
  <c r="C6" s="1"/>
  <c r="C8" s="1"/>
  <c r="C10" s="1"/>
  <c r="C12" s="1"/>
  <c r="C14" s="1"/>
  <c r="C16" s="1"/>
  <c r="C18" s="1"/>
  <c r="C20" s="1"/>
  <c r="C22" s="1"/>
  <c r="C24" s="1"/>
  <c r="C26" s="1"/>
  <c r="C28" s="1"/>
  <c r="C30" s="1"/>
  <c r="C32" s="1"/>
  <c r="C34" s="1"/>
  <c r="C36" s="1"/>
  <c r="C38" s="1"/>
  <c r="C40" s="1"/>
  <c r="C42" s="1"/>
  <c r="C44" s="1"/>
  <c r="C46" s="1"/>
  <c r="C48" s="1"/>
  <c r="C50" s="1"/>
  <c r="C52" s="1"/>
  <c r="C54" s="1"/>
  <c r="C56" s="1"/>
  <c r="C58" s="1"/>
  <c r="C60" s="1"/>
  <c r="C62" s="1"/>
  <c r="C64" s="1"/>
  <c r="C66" s="1"/>
  <c r="C68" s="1"/>
  <c r="C70" s="1"/>
  <c r="C72" s="1"/>
  <c r="C74" s="1"/>
  <c r="C76" s="1"/>
  <c r="C78" s="1"/>
  <c r="C80" s="1"/>
  <c r="C82" s="1"/>
  <c r="C84" s="1"/>
  <c r="C86" s="1"/>
  <c r="C88" s="1"/>
  <c r="C90" s="1"/>
  <c r="C92" s="1"/>
  <c r="C94" s="1"/>
  <c r="C96" s="1"/>
  <c r="C98" s="1"/>
  <c r="C100" s="1"/>
  <c r="C102" s="1"/>
  <c r="C104" s="1"/>
  <c r="C106" s="1"/>
  <c r="C108" s="1"/>
  <c r="C110" s="1"/>
  <c r="C112" s="1"/>
  <c r="C114" s="1"/>
  <c r="C116" s="1"/>
  <c r="C118" s="1"/>
  <c r="C120" s="1"/>
  <c r="C122" s="1"/>
  <c r="E122" s="1"/>
  <c r="C5"/>
  <c r="C7" s="1"/>
  <c r="C9" s="1"/>
  <c r="C11" s="1"/>
  <c r="C13" s="1"/>
  <c r="C15" s="1"/>
  <c r="C17" s="1"/>
  <c r="C19" s="1"/>
  <c r="C21" s="1"/>
  <c r="C23" s="1"/>
  <c r="C25" s="1"/>
  <c r="C27" s="1"/>
  <c r="C29" s="1"/>
  <c r="C31" s="1"/>
  <c r="C33" s="1"/>
  <c r="C35" s="1"/>
  <c r="C37" s="1"/>
  <c r="C39" s="1"/>
  <c r="C41" s="1"/>
  <c r="C43" s="1"/>
  <c r="C45" s="1"/>
  <c r="C47" s="1"/>
  <c r="C49" s="1"/>
  <c r="C51" s="1"/>
  <c r="C53" s="1"/>
  <c r="C55" s="1"/>
  <c r="C57" s="1"/>
  <c r="C59" s="1"/>
  <c r="C61" s="1"/>
  <c r="C63" s="1"/>
  <c r="C65" s="1"/>
  <c r="C67" s="1"/>
  <c r="C69" s="1"/>
  <c r="C71" s="1"/>
  <c r="C73" s="1"/>
  <c r="C75" s="1"/>
  <c r="C77" s="1"/>
  <c r="C79" s="1"/>
  <c r="C81" s="1"/>
  <c r="C83" s="1"/>
  <c r="C85" s="1"/>
  <c r="C87" s="1"/>
  <c r="C89" s="1"/>
  <c r="C91" s="1"/>
  <c r="C93" s="1"/>
  <c r="C95" s="1"/>
  <c r="C97" s="1"/>
  <c r="C99" s="1"/>
  <c r="C101" s="1"/>
  <c r="C103" s="1"/>
  <c r="C105" s="1"/>
  <c r="C107" s="1"/>
  <c r="C109" s="1"/>
  <c r="C111" s="1"/>
  <c r="C113" s="1"/>
  <c r="C115" s="1"/>
  <c r="C117" s="1"/>
  <c r="C119" s="1"/>
  <c r="C121" s="1"/>
  <c r="B3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N36" l="1"/>
  <c r="N37"/>
  <c r="L38"/>
  <c r="N3"/>
  <c r="N2"/>
  <c r="N4"/>
  <c r="N5"/>
  <c r="N6"/>
  <c r="N7"/>
  <c r="E4"/>
  <c r="E27"/>
  <c r="E115"/>
  <c r="E11"/>
  <c r="E59"/>
  <c r="E51"/>
  <c r="E30"/>
  <c r="E19"/>
  <c r="E83"/>
  <c r="E43"/>
  <c r="E91"/>
  <c r="E35"/>
  <c r="E67"/>
  <c r="E99"/>
  <c r="E75"/>
  <c r="E107"/>
  <c r="L8"/>
  <c r="E6"/>
  <c r="E38"/>
  <c r="E5"/>
  <c r="E13"/>
  <c r="E21"/>
  <c r="E29"/>
  <c r="E37"/>
  <c r="E45"/>
  <c r="E53"/>
  <c r="E61"/>
  <c r="E69"/>
  <c r="E77"/>
  <c r="E85"/>
  <c r="E93"/>
  <c r="E101"/>
  <c r="E109"/>
  <c r="E117"/>
  <c r="E14"/>
  <c r="E46"/>
  <c r="E7"/>
  <c r="E15"/>
  <c r="E23"/>
  <c r="E31"/>
  <c r="E39"/>
  <c r="E47"/>
  <c r="E55"/>
  <c r="E63"/>
  <c r="E71"/>
  <c r="E79"/>
  <c r="E87"/>
  <c r="E95"/>
  <c r="E103"/>
  <c r="E111"/>
  <c r="E119"/>
  <c r="E22"/>
  <c r="E9"/>
  <c r="E17"/>
  <c r="E25"/>
  <c r="E33"/>
  <c r="E41"/>
  <c r="E49"/>
  <c r="E57"/>
  <c r="E65"/>
  <c r="E73"/>
  <c r="E81"/>
  <c r="E89"/>
  <c r="E97"/>
  <c r="E105"/>
  <c r="E113"/>
  <c r="E121"/>
  <c r="E8"/>
  <c r="E16"/>
  <c r="E24"/>
  <c r="E32"/>
  <c r="E40"/>
  <c r="E48"/>
  <c r="E56"/>
  <c r="E64"/>
  <c r="E72"/>
  <c r="E80"/>
  <c r="E88"/>
  <c r="E96"/>
  <c r="E104"/>
  <c r="E112"/>
  <c r="E120"/>
  <c r="E10"/>
  <c r="E18"/>
  <c r="E26"/>
  <c r="E34"/>
  <c r="E42"/>
  <c r="E50"/>
  <c r="E58"/>
  <c r="E66"/>
  <c r="E74"/>
  <c r="E82"/>
  <c r="E90"/>
  <c r="E98"/>
  <c r="E106"/>
  <c r="E114"/>
  <c r="E54"/>
  <c r="E62"/>
  <c r="E70"/>
  <c r="E78"/>
  <c r="E86"/>
  <c r="E94"/>
  <c r="E102"/>
  <c r="E110"/>
  <c r="E118"/>
  <c r="E12"/>
  <c r="E20"/>
  <c r="E28"/>
  <c r="E36"/>
  <c r="E44"/>
  <c r="E52"/>
  <c r="E60"/>
  <c r="E68"/>
  <c r="E76"/>
  <c r="E84"/>
  <c r="E92"/>
  <c r="E100"/>
  <c r="E108"/>
  <c r="E116"/>
  <c r="N38" l="1"/>
  <c r="N39"/>
  <c r="L40"/>
  <c r="N8"/>
  <c r="N9"/>
  <c r="L10"/>
  <c r="L42" l="1"/>
  <c r="N41"/>
  <c r="N40"/>
  <c r="N10"/>
  <c r="N11"/>
  <c r="L12"/>
  <c r="L44" l="1"/>
  <c r="N43"/>
  <c r="N42"/>
  <c r="N12"/>
  <c r="N13"/>
  <c r="L14"/>
  <c r="N44" l="1"/>
  <c r="N45"/>
  <c r="L46"/>
  <c r="N14"/>
  <c r="N15"/>
  <c r="L16"/>
  <c r="N46" l="1"/>
  <c r="N47"/>
  <c r="L48"/>
  <c r="N16"/>
  <c r="N17"/>
  <c r="L18"/>
  <c r="L50" l="1"/>
  <c r="N48"/>
  <c r="N49"/>
  <c r="N18"/>
  <c r="N19"/>
  <c r="L20"/>
  <c r="L52" l="1"/>
  <c r="N50"/>
  <c r="N51"/>
  <c r="N20"/>
  <c r="N21"/>
  <c r="N52" l="1"/>
  <c r="N53"/>
  <c r="L54"/>
  <c r="N54" l="1"/>
  <c r="N55"/>
  <c r="L56"/>
  <c r="L58" l="1"/>
  <c r="N57"/>
  <c r="N56"/>
  <c r="L60" l="1"/>
  <c r="N59"/>
  <c r="N58"/>
  <c r="N60" l="1"/>
  <c r="N61"/>
  <c r="L62"/>
  <c r="N62" l="1"/>
  <c r="N63"/>
  <c r="L64"/>
  <c r="L66" l="1"/>
  <c r="N64"/>
  <c r="N65"/>
  <c r="L68" l="1"/>
  <c r="N66"/>
  <c r="N67"/>
  <c r="N68" l="1"/>
  <c r="N69"/>
  <c r="L70"/>
  <c r="N70" l="1"/>
  <c r="N71"/>
  <c r="L72"/>
  <c r="L74" l="1"/>
  <c r="N73"/>
  <c r="N72"/>
  <c r="L76" l="1"/>
  <c r="N75"/>
  <c r="N74"/>
  <c r="N76" l="1"/>
  <c r="N77"/>
  <c r="L78"/>
  <c r="N78" l="1"/>
  <c r="N79"/>
  <c r="L80"/>
  <c r="L82" l="1"/>
  <c r="N80"/>
  <c r="N81"/>
  <c r="L84" l="1"/>
  <c r="N82"/>
  <c r="N83"/>
  <c r="N84" l="1"/>
  <c r="N85"/>
  <c r="L86"/>
  <c r="N86" l="1"/>
  <c r="N87"/>
  <c r="L88"/>
  <c r="L90" l="1"/>
  <c r="N89"/>
  <c r="N88"/>
  <c r="L92" l="1"/>
  <c r="N91"/>
  <c r="N90"/>
  <c r="N92" l="1"/>
  <c r="N93"/>
  <c r="L94"/>
  <c r="N94" l="1"/>
  <c r="N95"/>
  <c r="L96"/>
  <c r="L98" l="1"/>
  <c r="N97"/>
  <c r="N96"/>
  <c r="L100" l="1"/>
  <c r="N98"/>
  <c r="N99"/>
  <c r="N100" l="1"/>
  <c r="N101"/>
  <c r="L102"/>
  <c r="N102" l="1"/>
  <c r="N103"/>
  <c r="L104"/>
  <c r="L106" l="1"/>
  <c r="N104"/>
  <c r="N105"/>
  <c r="L108" l="1"/>
  <c r="N107"/>
  <c r="N106"/>
  <c r="N108" l="1"/>
  <c r="N109"/>
  <c r="L110"/>
  <c r="N110" l="1"/>
  <c r="N111"/>
  <c r="L112"/>
  <c r="L114" l="1"/>
  <c r="N112"/>
  <c r="N113"/>
  <c r="L116" l="1"/>
  <c r="N114"/>
  <c r="N115"/>
  <c r="N116" l="1"/>
  <c r="N117"/>
  <c r="L118"/>
  <c r="N118" l="1"/>
  <c r="N119"/>
  <c r="L120"/>
  <c r="L122" l="1"/>
  <c r="N122" s="1"/>
  <c r="N120"/>
  <c r="N121"/>
</calcChain>
</file>

<file path=xl/sharedStrings.xml><?xml version="1.0" encoding="utf-8"?>
<sst xmlns="http://schemas.openxmlformats.org/spreadsheetml/2006/main" count="42" uniqueCount="40">
  <si>
    <t>h</t>
  </si>
  <si>
    <t>g</t>
  </si>
  <si>
    <t>b</t>
  </si>
  <si>
    <t>Fa</t>
  </si>
  <si>
    <t>L</t>
  </si>
  <si>
    <t>Na</t>
  </si>
  <si>
    <t>M</t>
  </si>
  <si>
    <t>Np</t>
  </si>
  <si>
    <t>Pf</t>
  </si>
  <si>
    <t>qo</t>
  </si>
  <si>
    <t>delta T</t>
  </si>
  <si>
    <t>k</t>
  </si>
  <si>
    <t>s</t>
  </si>
  <si>
    <t>v1</t>
  </si>
  <si>
    <t>v2</t>
  </si>
  <si>
    <t>ts</t>
  </si>
  <si>
    <t>pc</t>
  </si>
  <si>
    <t>cp</t>
  </si>
  <si>
    <t>Vd</t>
  </si>
  <si>
    <t>hd</t>
  </si>
  <si>
    <t>tc</t>
  </si>
  <si>
    <t>ad</t>
  </si>
  <si>
    <t>40km/h</t>
  </si>
  <si>
    <t>há</t>
  </si>
  <si>
    <t>h12</t>
  </si>
  <si>
    <t>l12</t>
  </si>
  <si>
    <t>80km/h</t>
  </si>
  <si>
    <t>50/50</t>
  </si>
  <si>
    <t>a</t>
  </si>
  <si>
    <t>f0.8</t>
  </si>
  <si>
    <t>f0.9</t>
  </si>
  <si>
    <t>rd</t>
  </si>
  <si>
    <t>rf</t>
  </si>
  <si>
    <t>Mass</t>
  </si>
  <si>
    <t>Angle</t>
  </si>
  <si>
    <t>Deceleration</t>
  </si>
  <si>
    <t>exponent coefficient</t>
  </si>
  <si>
    <t>0.8 rear</t>
  </si>
  <si>
    <t>0.8 front</t>
  </si>
  <si>
    <t>0.9 rear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</si>
</sst>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temperature in flat track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v>Chupaaaaaaaaaaaaaaaaaaa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Planilha1!$B:$B</c:f>
              <c:numCache>
                <c:formatCode>General</c:formatCode>
                <c:ptCount val="1048576"/>
                <c:pt idx="1">
                  <c:v>0</c:v>
                </c:pt>
                <c:pt idx="2">
                  <c:v>1.5</c:v>
                </c:pt>
                <c:pt idx="3">
                  <c:v>19.5</c:v>
                </c:pt>
                <c:pt idx="4">
                  <c:v>21</c:v>
                </c:pt>
                <c:pt idx="5">
                  <c:v>39</c:v>
                </c:pt>
                <c:pt idx="6">
                  <c:v>40.5</c:v>
                </c:pt>
                <c:pt idx="7">
                  <c:v>58.5</c:v>
                </c:pt>
                <c:pt idx="8">
                  <c:v>60</c:v>
                </c:pt>
                <c:pt idx="9">
                  <c:v>78</c:v>
                </c:pt>
                <c:pt idx="10">
                  <c:v>79.5</c:v>
                </c:pt>
                <c:pt idx="11">
                  <c:v>97.5</c:v>
                </c:pt>
                <c:pt idx="12">
                  <c:v>99</c:v>
                </c:pt>
                <c:pt idx="13">
                  <c:v>117</c:v>
                </c:pt>
                <c:pt idx="14">
                  <c:v>118.5</c:v>
                </c:pt>
                <c:pt idx="15">
                  <c:v>136.5</c:v>
                </c:pt>
                <c:pt idx="16">
                  <c:v>138</c:v>
                </c:pt>
                <c:pt idx="17">
                  <c:v>156</c:v>
                </c:pt>
                <c:pt idx="18">
                  <c:v>157.5</c:v>
                </c:pt>
                <c:pt idx="19">
                  <c:v>175.5</c:v>
                </c:pt>
                <c:pt idx="20">
                  <c:v>177</c:v>
                </c:pt>
                <c:pt idx="21">
                  <c:v>195</c:v>
                </c:pt>
                <c:pt idx="22">
                  <c:v>196.5</c:v>
                </c:pt>
                <c:pt idx="23">
                  <c:v>214.5</c:v>
                </c:pt>
                <c:pt idx="24">
                  <c:v>216</c:v>
                </c:pt>
                <c:pt idx="25">
                  <c:v>234</c:v>
                </c:pt>
                <c:pt idx="26">
                  <c:v>235.5</c:v>
                </c:pt>
                <c:pt idx="27">
                  <c:v>253.5</c:v>
                </c:pt>
                <c:pt idx="28">
                  <c:v>255</c:v>
                </c:pt>
                <c:pt idx="29">
                  <c:v>273</c:v>
                </c:pt>
                <c:pt idx="30">
                  <c:v>274.5</c:v>
                </c:pt>
                <c:pt idx="31">
                  <c:v>292.5</c:v>
                </c:pt>
                <c:pt idx="32">
                  <c:v>294</c:v>
                </c:pt>
                <c:pt idx="33">
                  <c:v>312</c:v>
                </c:pt>
                <c:pt idx="34">
                  <c:v>313.5</c:v>
                </c:pt>
                <c:pt idx="35">
                  <c:v>331.5</c:v>
                </c:pt>
                <c:pt idx="36">
                  <c:v>333</c:v>
                </c:pt>
                <c:pt idx="37">
                  <c:v>351</c:v>
                </c:pt>
                <c:pt idx="38">
                  <c:v>352.5</c:v>
                </c:pt>
                <c:pt idx="39">
                  <c:v>370.5</c:v>
                </c:pt>
                <c:pt idx="40">
                  <c:v>372</c:v>
                </c:pt>
                <c:pt idx="41">
                  <c:v>390</c:v>
                </c:pt>
                <c:pt idx="42">
                  <c:v>391.5</c:v>
                </c:pt>
                <c:pt idx="43">
                  <c:v>409.5</c:v>
                </c:pt>
                <c:pt idx="44">
                  <c:v>411</c:v>
                </c:pt>
                <c:pt idx="45">
                  <c:v>429</c:v>
                </c:pt>
                <c:pt idx="46">
                  <c:v>430.5</c:v>
                </c:pt>
                <c:pt idx="47">
                  <c:v>448.5</c:v>
                </c:pt>
                <c:pt idx="48">
                  <c:v>450</c:v>
                </c:pt>
                <c:pt idx="49">
                  <c:v>468</c:v>
                </c:pt>
                <c:pt idx="50">
                  <c:v>469.5</c:v>
                </c:pt>
                <c:pt idx="51">
                  <c:v>487.5</c:v>
                </c:pt>
                <c:pt idx="52">
                  <c:v>489</c:v>
                </c:pt>
                <c:pt idx="53">
                  <c:v>507</c:v>
                </c:pt>
                <c:pt idx="54">
                  <c:v>508.5</c:v>
                </c:pt>
                <c:pt idx="55">
                  <c:v>526.5</c:v>
                </c:pt>
                <c:pt idx="56">
                  <c:v>528</c:v>
                </c:pt>
                <c:pt idx="57">
                  <c:v>546</c:v>
                </c:pt>
                <c:pt idx="58">
                  <c:v>547.5</c:v>
                </c:pt>
                <c:pt idx="59">
                  <c:v>565.5</c:v>
                </c:pt>
                <c:pt idx="60">
                  <c:v>567</c:v>
                </c:pt>
                <c:pt idx="61">
                  <c:v>585</c:v>
                </c:pt>
                <c:pt idx="62">
                  <c:v>586.5</c:v>
                </c:pt>
                <c:pt idx="63">
                  <c:v>604.5</c:v>
                </c:pt>
                <c:pt idx="64">
                  <c:v>606</c:v>
                </c:pt>
                <c:pt idx="65">
                  <c:v>624</c:v>
                </c:pt>
                <c:pt idx="66">
                  <c:v>625.5</c:v>
                </c:pt>
                <c:pt idx="67">
                  <c:v>643.5</c:v>
                </c:pt>
                <c:pt idx="68">
                  <c:v>645</c:v>
                </c:pt>
                <c:pt idx="69">
                  <c:v>663</c:v>
                </c:pt>
                <c:pt idx="70">
                  <c:v>664.5</c:v>
                </c:pt>
                <c:pt idx="71">
                  <c:v>682.5</c:v>
                </c:pt>
                <c:pt idx="72">
                  <c:v>684</c:v>
                </c:pt>
                <c:pt idx="73">
                  <c:v>702</c:v>
                </c:pt>
                <c:pt idx="74">
                  <c:v>703.5</c:v>
                </c:pt>
                <c:pt idx="75">
                  <c:v>721.5</c:v>
                </c:pt>
                <c:pt idx="76">
                  <c:v>723</c:v>
                </c:pt>
                <c:pt idx="77">
                  <c:v>741</c:v>
                </c:pt>
                <c:pt idx="78">
                  <c:v>742.5</c:v>
                </c:pt>
                <c:pt idx="79">
                  <c:v>760.5</c:v>
                </c:pt>
                <c:pt idx="80">
                  <c:v>762</c:v>
                </c:pt>
                <c:pt idx="81">
                  <c:v>780</c:v>
                </c:pt>
                <c:pt idx="82">
                  <c:v>781.5</c:v>
                </c:pt>
                <c:pt idx="83">
                  <c:v>799.5</c:v>
                </c:pt>
                <c:pt idx="84">
                  <c:v>801</c:v>
                </c:pt>
                <c:pt idx="85">
                  <c:v>819</c:v>
                </c:pt>
                <c:pt idx="86">
                  <c:v>820.5</c:v>
                </c:pt>
                <c:pt idx="87">
                  <c:v>838.5</c:v>
                </c:pt>
                <c:pt idx="88">
                  <c:v>840</c:v>
                </c:pt>
                <c:pt idx="89">
                  <c:v>858</c:v>
                </c:pt>
                <c:pt idx="90">
                  <c:v>859.5</c:v>
                </c:pt>
                <c:pt idx="91">
                  <c:v>877.5</c:v>
                </c:pt>
                <c:pt idx="92">
                  <c:v>879</c:v>
                </c:pt>
                <c:pt idx="93">
                  <c:v>897</c:v>
                </c:pt>
                <c:pt idx="94">
                  <c:v>898.5</c:v>
                </c:pt>
                <c:pt idx="95">
                  <c:v>916.5</c:v>
                </c:pt>
                <c:pt idx="96">
                  <c:v>918</c:v>
                </c:pt>
                <c:pt idx="97">
                  <c:v>936</c:v>
                </c:pt>
                <c:pt idx="98">
                  <c:v>937.5</c:v>
                </c:pt>
                <c:pt idx="99">
                  <c:v>955.5</c:v>
                </c:pt>
                <c:pt idx="100">
                  <c:v>957</c:v>
                </c:pt>
                <c:pt idx="101">
                  <c:v>975</c:v>
                </c:pt>
                <c:pt idx="102">
                  <c:v>976.5</c:v>
                </c:pt>
                <c:pt idx="103">
                  <c:v>994.5</c:v>
                </c:pt>
                <c:pt idx="104">
                  <c:v>996</c:v>
                </c:pt>
                <c:pt idx="105">
                  <c:v>1014</c:v>
                </c:pt>
                <c:pt idx="106">
                  <c:v>1015.5</c:v>
                </c:pt>
                <c:pt idx="107">
                  <c:v>1033.5</c:v>
                </c:pt>
                <c:pt idx="108">
                  <c:v>1035</c:v>
                </c:pt>
                <c:pt idx="109">
                  <c:v>1053</c:v>
                </c:pt>
                <c:pt idx="110">
                  <c:v>1054.5</c:v>
                </c:pt>
                <c:pt idx="111">
                  <c:v>1072.5</c:v>
                </c:pt>
                <c:pt idx="112">
                  <c:v>1074</c:v>
                </c:pt>
                <c:pt idx="113">
                  <c:v>1092</c:v>
                </c:pt>
                <c:pt idx="114">
                  <c:v>1093.5</c:v>
                </c:pt>
                <c:pt idx="115">
                  <c:v>1111.5</c:v>
                </c:pt>
                <c:pt idx="116">
                  <c:v>1113</c:v>
                </c:pt>
                <c:pt idx="117">
                  <c:v>1131</c:v>
                </c:pt>
                <c:pt idx="118">
                  <c:v>1132.5</c:v>
                </c:pt>
                <c:pt idx="119">
                  <c:v>1150.5</c:v>
                </c:pt>
                <c:pt idx="120">
                  <c:v>1152</c:v>
                </c:pt>
                <c:pt idx="121">
                  <c:v>1170</c:v>
                </c:pt>
              </c:numCache>
            </c:numRef>
          </c:xVal>
          <c:yVal>
            <c:numRef>
              <c:f>Planilha1!$E:$E</c:f>
              <c:numCache>
                <c:formatCode>General</c:formatCode>
                <c:ptCount val="1048576"/>
                <c:pt idx="1">
                  <c:v>30</c:v>
                </c:pt>
                <c:pt idx="2">
                  <c:v>74.2</c:v>
                </c:pt>
                <c:pt idx="3">
                  <c:v>70.444262395638589</c:v>
                </c:pt>
                <c:pt idx="4">
                  <c:v>114.64426239563859</c:v>
                </c:pt>
                <c:pt idx="5">
                  <c:v>107.45191761571246</c:v>
                </c:pt>
                <c:pt idx="6">
                  <c:v>151.65191761571248</c:v>
                </c:pt>
                <c:pt idx="7">
                  <c:v>141.31497911725077</c:v>
                </c:pt>
                <c:pt idx="8">
                  <c:v>185.51497911725076</c:v>
                </c:pt>
                <c:pt idx="9">
                  <c:v>172.3006475536277</c:v>
                </c:pt>
                <c:pt idx="10">
                  <c:v>216.50064755362772</c:v>
                </c:pt>
                <c:pt idx="11">
                  <c:v>200.65341915419526</c:v>
                </c:pt>
                <c:pt idx="12">
                  <c:v>244.85341915419525</c:v>
                </c:pt>
                <c:pt idx="13">
                  <c:v>226.59701495186411</c:v>
                </c:pt>
                <c:pt idx="14">
                  <c:v>270.79701495186418</c:v>
                </c:pt>
                <c:pt idx="15">
                  <c:v>250.33614608144117</c:v>
                </c:pt>
                <c:pt idx="16">
                  <c:v>294.53614608144113</c:v>
                </c:pt>
                <c:pt idx="17">
                  <c:v>272.05812907802681</c:v>
                </c:pt>
                <c:pt idx="18">
                  <c:v>316.2581290780268</c:v>
                </c:pt>
                <c:pt idx="19">
                  <c:v>291.93436392118315</c:v>
                </c:pt>
                <c:pt idx="20">
                  <c:v>336.13436392118314</c:v>
                </c:pt>
                <c:pt idx="21">
                  <c:v>310.1216864875621</c:v>
                </c:pt>
                <c:pt idx="22">
                  <c:v>354.32168648756209</c:v>
                </c:pt>
                <c:pt idx="23">
                  <c:v>326.76360608368765</c:v>
                </c:pt>
                <c:pt idx="24">
                  <c:v>370.96360608368769</c:v>
                </c:pt>
                <c:pt idx="25">
                  <c:v>341.99143782379667</c:v>
                </c:pt>
                <c:pt idx="26">
                  <c:v>386.19143782379672</c:v>
                </c:pt>
                <c:pt idx="27">
                  <c:v>355.92533878790539</c:v>
                </c:pt>
                <c:pt idx="28">
                  <c:v>400.12533878790538</c:v>
                </c:pt>
                <c:pt idx="29">
                  <c:v>368.67525613603334</c:v>
                </c:pt>
                <c:pt idx="30">
                  <c:v>412.87525613603333</c:v>
                </c:pt>
                <c:pt idx="31">
                  <c:v>380.34179465979781</c:v>
                </c:pt>
                <c:pt idx="32">
                  <c:v>424.54179465979786</c:v>
                </c:pt>
                <c:pt idx="33">
                  <c:v>391.0170106169009</c:v>
                </c:pt>
                <c:pt idx="34">
                  <c:v>435.21701061690095</c:v>
                </c:pt>
                <c:pt idx="35">
                  <c:v>400.78513811235757</c:v>
                </c:pt>
                <c:pt idx="36">
                  <c:v>444.98513811235756</c:v>
                </c:pt>
                <c:pt idx="37">
                  <c:v>409.72325375806571</c:v>
                </c:pt>
                <c:pt idx="38">
                  <c:v>453.92325375806575</c:v>
                </c:pt>
                <c:pt idx="39">
                  <c:v>417.9018848552962</c:v>
                </c:pt>
                <c:pt idx="40">
                  <c:v>462.10188485529625</c:v>
                </c:pt>
                <c:pt idx="41">
                  <c:v>425.3855658990409</c:v>
                </c:pt>
                <c:pt idx="42">
                  <c:v>469.58556589904089</c:v>
                </c:pt>
                <c:pt idx="43">
                  <c:v>432.23334779538658</c:v>
                </c:pt>
                <c:pt idx="44">
                  <c:v>476.43334779538657</c:v>
                </c:pt>
                <c:pt idx="45">
                  <c:v>438.49926380995464</c:v>
                </c:pt>
                <c:pt idx="46">
                  <c:v>482.69926380995463</c:v>
                </c:pt>
                <c:pt idx="47">
                  <c:v>444.23275592403206</c:v>
                </c:pt>
                <c:pt idx="48">
                  <c:v>488.43275592403205</c:v>
                </c:pt>
                <c:pt idx="49">
                  <c:v>449.47906496260839</c:v>
                </c:pt>
                <c:pt idx="50">
                  <c:v>493.67906496260844</c:v>
                </c:pt>
                <c:pt idx="51">
                  <c:v>454.27958757267152</c:v>
                </c:pt>
                <c:pt idx="52">
                  <c:v>498.47958757267156</c:v>
                </c:pt>
                <c:pt idx="53">
                  <c:v>458.67220286854462</c:v>
                </c:pt>
                <c:pt idx="54">
                  <c:v>502.87220286854466</c:v>
                </c:pt>
                <c:pt idx="55">
                  <c:v>462.69157132169812</c:v>
                </c:pt>
                <c:pt idx="56">
                  <c:v>506.89157132169811</c:v>
                </c:pt>
                <c:pt idx="57">
                  <c:v>466.369408253465</c:v>
                </c:pt>
                <c:pt idx="58">
                  <c:v>510.56940825346493</c:v>
                </c:pt>
                <c:pt idx="59">
                  <c:v>469.73473408868551</c:v>
                </c:pt>
                <c:pt idx="60">
                  <c:v>513.93473408868545</c:v>
                </c:pt>
                <c:pt idx="61">
                  <c:v>472.81410334494075</c:v>
                </c:pt>
                <c:pt idx="62">
                  <c:v>517.01410334494062</c:v>
                </c:pt>
                <c:pt idx="63">
                  <c:v>475.63181416424044</c:v>
                </c:pt>
                <c:pt idx="64">
                  <c:v>519.83181416424054</c:v>
                </c:pt>
                <c:pt idx="65">
                  <c:v>478.2101000405026</c:v>
                </c:pt>
                <c:pt idx="66">
                  <c:v>522.41010004050258</c:v>
                </c:pt>
                <c:pt idx="67">
                  <c:v>480.5693052556727</c:v>
                </c:pt>
                <c:pt idx="68">
                  <c:v>524.76930525567275</c:v>
                </c:pt>
                <c:pt idx="69">
                  <c:v>482.72804540878349</c:v>
                </c:pt>
                <c:pt idx="70">
                  <c:v>526.92804540878353</c:v>
                </c:pt>
                <c:pt idx="71">
                  <c:v>484.70335430462995</c:v>
                </c:pt>
                <c:pt idx="72">
                  <c:v>528.90335430462994</c:v>
                </c:pt>
                <c:pt idx="73">
                  <c:v>486.51081836110166</c:v>
                </c:pt>
                <c:pt idx="74">
                  <c:v>530.7108183611017</c:v>
                </c:pt>
                <c:pt idx="75">
                  <c:v>488.16469959573135</c:v>
                </c:pt>
                <c:pt idx="76">
                  <c:v>532.36469959573128</c:v>
                </c:pt>
                <c:pt idx="77">
                  <c:v>489.6780481618984</c:v>
                </c:pt>
                <c:pt idx="78">
                  <c:v>533.8780481618985</c:v>
                </c:pt>
                <c:pt idx="79">
                  <c:v>491.0628053226705</c:v>
                </c:pt>
                <c:pt idx="80">
                  <c:v>535.26280532267049</c:v>
                </c:pt>
                <c:pt idx="81">
                  <c:v>492.32989767480859</c:v>
                </c:pt>
                <c:pt idx="82">
                  <c:v>536.52989767480858</c:v>
                </c:pt>
                <c:pt idx="83">
                  <c:v>493.4893233664236</c:v>
                </c:pt>
                <c:pt idx="84">
                  <c:v>537.68932336642354</c:v>
                </c:pt>
                <c:pt idx="85">
                  <c:v>494.55023098859368</c:v>
                </c:pt>
                <c:pt idx="86">
                  <c:v>538.75023098859367</c:v>
                </c:pt>
                <c:pt idx="87">
                  <c:v>495.52099176344842</c:v>
                </c:pt>
                <c:pt idx="88">
                  <c:v>539.72099176344841</c:v>
                </c:pt>
                <c:pt idx="89">
                  <c:v>496.40926559832673</c:v>
                </c:pt>
                <c:pt idx="90">
                  <c:v>540.60926559832672</c:v>
                </c:pt>
                <c:pt idx="91">
                  <c:v>497.22206152721799</c:v>
                </c:pt>
                <c:pt idx="92">
                  <c:v>541.42206152721803</c:v>
                </c:pt>
                <c:pt idx="93">
                  <c:v>497.96579301640782</c:v>
                </c:pt>
                <c:pt idx="94">
                  <c:v>542.16579301640786</c:v>
                </c:pt>
                <c:pt idx="95">
                  <c:v>498.64632857072206</c:v>
                </c:pt>
                <c:pt idx="96">
                  <c:v>542.84632857072211</c:v>
                </c:pt>
                <c:pt idx="97">
                  <c:v>499.26903803968702</c:v>
                </c:pt>
                <c:pt idx="98">
                  <c:v>543.46903803968701</c:v>
                </c:pt>
                <c:pt idx="99">
                  <c:v>499.83883498898712</c:v>
                </c:pt>
                <c:pt idx="100">
                  <c:v>544.03883498898711</c:v>
                </c:pt>
                <c:pt idx="101">
                  <c:v>500.36021547156008</c:v>
                </c:pt>
                <c:pt idx="102">
                  <c:v>544.56021547156013</c:v>
                </c:pt>
                <c:pt idx="103">
                  <c:v>500.8372935042558</c:v>
                </c:pt>
                <c:pt idx="104">
                  <c:v>545.03729350425579</c:v>
                </c:pt>
                <c:pt idx="105">
                  <c:v>501.27383352999186</c:v>
                </c:pt>
                <c:pt idx="106">
                  <c:v>545.47383352999202</c:v>
                </c:pt>
                <c:pt idx="107">
                  <c:v>501.67328012155463</c:v>
                </c:pt>
                <c:pt idx="108">
                  <c:v>545.87328012155467</c:v>
                </c:pt>
                <c:pt idx="109">
                  <c:v>502.03878516142356</c:v>
                </c:pt>
                <c:pt idx="110">
                  <c:v>546.23878516142349</c:v>
                </c:pt>
                <c:pt idx="111">
                  <c:v>502.3732327120884</c:v>
                </c:pt>
                <c:pt idx="112">
                  <c:v>546.57323271208838</c:v>
                </c:pt>
                <c:pt idx="113">
                  <c:v>502.67926177309897</c:v>
                </c:pt>
                <c:pt idx="114">
                  <c:v>546.87926177309896</c:v>
                </c:pt>
                <c:pt idx="115">
                  <c:v>502.95928710441581</c:v>
                </c:pt>
                <c:pt idx="116">
                  <c:v>547.15928710441574</c:v>
                </c:pt>
                <c:pt idx="117">
                  <c:v>503.21551828037065</c:v>
                </c:pt>
                <c:pt idx="118">
                  <c:v>547.41551828037063</c:v>
                </c:pt>
                <c:pt idx="119">
                  <c:v>503.44997712458462</c:v>
                </c:pt>
                <c:pt idx="120">
                  <c:v>547.64997712458455</c:v>
                </c:pt>
                <c:pt idx="121">
                  <c:v>503.66451366341647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F07E-4A77-AE67-2EC465949058}"/>
            </c:ext>
          </c:extLst>
        </c:ser>
        <c:dLbls/>
        <c:axId val="65759488"/>
        <c:axId val="65777664"/>
      </c:scatterChart>
      <c:valAx>
        <c:axId val="6575948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777664"/>
        <c:crosses val="autoZero"/>
        <c:crossBetween val="midCat"/>
      </c:valAx>
      <c:valAx>
        <c:axId val="657776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75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temperature in inclined plane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3"/>
          <c:order val="0"/>
          <c:tx>
            <c:v>Temperatura plano inclinado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Planilha1!$K$2:$K$122</c:f>
              <c:numCache>
                <c:formatCode>General</c:formatCode>
                <c:ptCount val="121"/>
                <c:pt idx="0">
                  <c:v>0</c:v>
                </c:pt>
                <c:pt idx="1">
                  <c:v>3.1461975056946172</c:v>
                </c:pt>
                <c:pt idx="2">
                  <c:v>21.146197505694616</c:v>
                </c:pt>
                <c:pt idx="3">
                  <c:v>24.292395011389232</c:v>
                </c:pt>
                <c:pt idx="4">
                  <c:v>42.292395011389232</c:v>
                </c:pt>
                <c:pt idx="5">
                  <c:v>45.438592517083848</c:v>
                </c:pt>
                <c:pt idx="6">
                  <c:v>63.438592517083848</c:v>
                </c:pt>
                <c:pt idx="7">
                  <c:v>66.584790022778463</c:v>
                </c:pt>
                <c:pt idx="8">
                  <c:v>84.584790022778463</c:v>
                </c:pt>
                <c:pt idx="9">
                  <c:v>87.730987528473079</c:v>
                </c:pt>
                <c:pt idx="10">
                  <c:v>105.73098752847308</c:v>
                </c:pt>
                <c:pt idx="11">
                  <c:v>108.8771850341677</c:v>
                </c:pt>
                <c:pt idx="12">
                  <c:v>126.8771850341677</c:v>
                </c:pt>
                <c:pt idx="13">
                  <c:v>130.02338253986233</c:v>
                </c:pt>
                <c:pt idx="14">
                  <c:v>148.02338253986233</c:v>
                </c:pt>
                <c:pt idx="15">
                  <c:v>151.16958004555696</c:v>
                </c:pt>
                <c:pt idx="16">
                  <c:v>169.16958004555696</c:v>
                </c:pt>
                <c:pt idx="17">
                  <c:v>172.31577755125159</c:v>
                </c:pt>
                <c:pt idx="18">
                  <c:v>190.31577755125159</c:v>
                </c:pt>
                <c:pt idx="19">
                  <c:v>193.46197505694622</c:v>
                </c:pt>
                <c:pt idx="20">
                  <c:v>211.46197505694622</c:v>
                </c:pt>
                <c:pt idx="21">
                  <c:v>214.60817256264085</c:v>
                </c:pt>
                <c:pt idx="22">
                  <c:v>232.60817256264085</c:v>
                </c:pt>
                <c:pt idx="23">
                  <c:v>235.75437006833548</c:v>
                </c:pt>
                <c:pt idx="24">
                  <c:v>253.75437006833548</c:v>
                </c:pt>
                <c:pt idx="25">
                  <c:v>256.90056757403011</c:v>
                </c:pt>
                <c:pt idx="26">
                  <c:v>274.90056757403011</c:v>
                </c:pt>
                <c:pt idx="27">
                  <c:v>278.04676507972471</c:v>
                </c:pt>
                <c:pt idx="28">
                  <c:v>296.04676507972471</c:v>
                </c:pt>
                <c:pt idx="29">
                  <c:v>299.19296258541931</c:v>
                </c:pt>
                <c:pt idx="30">
                  <c:v>317.19296258541931</c:v>
                </c:pt>
                <c:pt idx="31">
                  <c:v>320.33916009111391</c:v>
                </c:pt>
                <c:pt idx="32">
                  <c:v>338.33916009111391</c:v>
                </c:pt>
                <c:pt idx="33">
                  <c:v>341.48535759680851</c:v>
                </c:pt>
                <c:pt idx="34">
                  <c:v>359.48535759680851</c:v>
                </c:pt>
                <c:pt idx="35">
                  <c:v>362.63155510250311</c:v>
                </c:pt>
                <c:pt idx="36">
                  <c:v>380.63155510250311</c:v>
                </c:pt>
                <c:pt idx="37">
                  <c:v>383.77775260819772</c:v>
                </c:pt>
                <c:pt idx="38">
                  <c:v>401.77775260819772</c:v>
                </c:pt>
                <c:pt idx="39">
                  <c:v>404.92395011389232</c:v>
                </c:pt>
                <c:pt idx="40">
                  <c:v>422.92395011389232</c:v>
                </c:pt>
                <c:pt idx="41">
                  <c:v>426.07014761958692</c:v>
                </c:pt>
                <c:pt idx="42">
                  <c:v>444.07014761958692</c:v>
                </c:pt>
                <c:pt idx="43">
                  <c:v>447.21634512528152</c:v>
                </c:pt>
                <c:pt idx="44">
                  <c:v>465.21634512528152</c:v>
                </c:pt>
                <c:pt idx="45">
                  <c:v>468.36254263097612</c:v>
                </c:pt>
                <c:pt idx="46">
                  <c:v>486.36254263097612</c:v>
                </c:pt>
                <c:pt idx="47">
                  <c:v>489.50874013667072</c:v>
                </c:pt>
                <c:pt idx="48">
                  <c:v>507.50874013667072</c:v>
                </c:pt>
                <c:pt idx="49">
                  <c:v>510.65493764236533</c:v>
                </c:pt>
                <c:pt idx="50">
                  <c:v>528.65493764236533</c:v>
                </c:pt>
                <c:pt idx="51">
                  <c:v>531.80113514805998</c:v>
                </c:pt>
                <c:pt idx="52">
                  <c:v>549.80113514805998</c:v>
                </c:pt>
                <c:pt idx="53">
                  <c:v>552.94733265375464</c:v>
                </c:pt>
                <c:pt idx="54">
                  <c:v>570.94733265375464</c:v>
                </c:pt>
                <c:pt idx="55">
                  <c:v>574.0935301594493</c:v>
                </c:pt>
                <c:pt idx="56">
                  <c:v>592.0935301594493</c:v>
                </c:pt>
                <c:pt idx="57">
                  <c:v>595.23972766514396</c:v>
                </c:pt>
                <c:pt idx="58">
                  <c:v>613.23972766514396</c:v>
                </c:pt>
                <c:pt idx="59">
                  <c:v>616.38592517083862</c:v>
                </c:pt>
                <c:pt idx="60">
                  <c:v>634.38592517083862</c:v>
                </c:pt>
                <c:pt idx="61">
                  <c:v>637.53212267653328</c:v>
                </c:pt>
                <c:pt idx="62">
                  <c:v>655.53212267653328</c:v>
                </c:pt>
                <c:pt idx="63">
                  <c:v>658.67832018222794</c:v>
                </c:pt>
                <c:pt idx="64">
                  <c:v>676.67832018222794</c:v>
                </c:pt>
                <c:pt idx="65">
                  <c:v>679.82451768792259</c:v>
                </c:pt>
                <c:pt idx="66">
                  <c:v>697.82451768792259</c:v>
                </c:pt>
                <c:pt idx="67">
                  <c:v>700.97071519361725</c:v>
                </c:pt>
                <c:pt idx="68">
                  <c:v>718.97071519361725</c:v>
                </c:pt>
                <c:pt idx="69">
                  <c:v>722.11691269931191</c:v>
                </c:pt>
                <c:pt idx="70">
                  <c:v>740.11691269931191</c:v>
                </c:pt>
                <c:pt idx="71">
                  <c:v>743.26311020500657</c:v>
                </c:pt>
                <c:pt idx="72">
                  <c:v>761.26311020500657</c:v>
                </c:pt>
                <c:pt idx="73">
                  <c:v>764.40930771070123</c:v>
                </c:pt>
                <c:pt idx="74">
                  <c:v>782.40930771070123</c:v>
                </c:pt>
                <c:pt idx="75">
                  <c:v>785.55550521639589</c:v>
                </c:pt>
                <c:pt idx="76">
                  <c:v>803.55550521639589</c:v>
                </c:pt>
                <c:pt idx="77">
                  <c:v>806.70170272209054</c:v>
                </c:pt>
                <c:pt idx="78">
                  <c:v>824.70170272209054</c:v>
                </c:pt>
                <c:pt idx="79">
                  <c:v>827.8479002277852</c:v>
                </c:pt>
                <c:pt idx="80">
                  <c:v>845.8479002277852</c:v>
                </c:pt>
                <c:pt idx="81">
                  <c:v>848.99409773347986</c:v>
                </c:pt>
                <c:pt idx="82">
                  <c:v>866.99409773347986</c:v>
                </c:pt>
                <c:pt idx="83">
                  <c:v>870.14029523917452</c:v>
                </c:pt>
                <c:pt idx="84">
                  <c:v>888.14029523917452</c:v>
                </c:pt>
                <c:pt idx="85">
                  <c:v>891.28649274486918</c:v>
                </c:pt>
                <c:pt idx="86">
                  <c:v>909.28649274486918</c:v>
                </c:pt>
                <c:pt idx="87">
                  <c:v>912.43269025056384</c:v>
                </c:pt>
                <c:pt idx="88">
                  <c:v>930.43269025056384</c:v>
                </c:pt>
                <c:pt idx="89">
                  <c:v>933.5788877562585</c:v>
                </c:pt>
                <c:pt idx="90">
                  <c:v>951.5788877562585</c:v>
                </c:pt>
                <c:pt idx="91">
                  <c:v>954.72508526195315</c:v>
                </c:pt>
                <c:pt idx="92">
                  <c:v>972.72508526195315</c:v>
                </c:pt>
                <c:pt idx="93">
                  <c:v>975.87128276764781</c:v>
                </c:pt>
                <c:pt idx="94">
                  <c:v>993.87128276764781</c:v>
                </c:pt>
                <c:pt idx="95">
                  <c:v>997.01748027334247</c:v>
                </c:pt>
                <c:pt idx="96">
                  <c:v>1015.0174802733425</c:v>
                </c:pt>
                <c:pt idx="97">
                  <c:v>1018.1636777790371</c:v>
                </c:pt>
                <c:pt idx="98">
                  <c:v>1036.1636777790372</c:v>
                </c:pt>
                <c:pt idx="99">
                  <c:v>1039.3098752847318</c:v>
                </c:pt>
                <c:pt idx="100">
                  <c:v>1057.3098752847318</c:v>
                </c:pt>
                <c:pt idx="101">
                  <c:v>1060.4560727904263</c:v>
                </c:pt>
                <c:pt idx="102">
                  <c:v>1078.4560727904263</c:v>
                </c:pt>
                <c:pt idx="103">
                  <c:v>1081.6022702961209</c:v>
                </c:pt>
                <c:pt idx="104">
                  <c:v>1099.6022702961209</c:v>
                </c:pt>
                <c:pt idx="105">
                  <c:v>1102.7484678018154</c:v>
                </c:pt>
                <c:pt idx="106">
                  <c:v>1120.7484678018154</c:v>
                </c:pt>
                <c:pt idx="107">
                  <c:v>1123.89466530751</c:v>
                </c:pt>
                <c:pt idx="108">
                  <c:v>1141.89466530751</c:v>
                </c:pt>
                <c:pt idx="109">
                  <c:v>1145.0408628132045</c:v>
                </c:pt>
                <c:pt idx="110">
                  <c:v>1163.0408628132045</c:v>
                </c:pt>
                <c:pt idx="111">
                  <c:v>1166.1870603188991</c:v>
                </c:pt>
                <c:pt idx="112">
                  <c:v>1184.1870603188991</c:v>
                </c:pt>
                <c:pt idx="113">
                  <c:v>1187.3332578245936</c:v>
                </c:pt>
                <c:pt idx="114">
                  <c:v>1205.3332578245936</c:v>
                </c:pt>
                <c:pt idx="115">
                  <c:v>1208.4794553302881</c:v>
                </c:pt>
                <c:pt idx="116">
                  <c:v>1226.4794553302881</c:v>
                </c:pt>
                <c:pt idx="117">
                  <c:v>1229.6256528359827</c:v>
                </c:pt>
                <c:pt idx="118">
                  <c:v>1247.6256528359827</c:v>
                </c:pt>
                <c:pt idx="119">
                  <c:v>1250.7718503416772</c:v>
                </c:pt>
                <c:pt idx="120">
                  <c:v>1268.7718503416772</c:v>
                </c:pt>
              </c:numCache>
            </c:numRef>
          </c:xVal>
          <c:yVal>
            <c:numRef>
              <c:f>Planilha1!$N$2:$N$122</c:f>
              <c:numCache>
                <c:formatCode>General</c:formatCode>
                <c:ptCount val="121"/>
                <c:pt idx="0">
                  <c:v>30</c:v>
                </c:pt>
                <c:pt idx="1">
                  <c:v>131.10050148449085</c:v>
                </c:pt>
                <c:pt idx="2">
                  <c:v>122.50847032543435</c:v>
                </c:pt>
                <c:pt idx="3">
                  <c:v>223.60897180992507</c:v>
                </c:pt>
                <c:pt idx="4">
                  <c:v>207.15510368822282</c:v>
                </c:pt>
                <c:pt idx="5">
                  <c:v>308.25560517271362</c:v>
                </c:pt>
                <c:pt idx="6">
                  <c:v>284.6080386945905</c:v>
                </c:pt>
                <c:pt idx="7">
                  <c:v>385.70854017908135</c:v>
                </c:pt>
                <c:pt idx="8">
                  <c:v>355.4786321580018</c:v>
                </c:pt>
                <c:pt idx="9">
                  <c:v>456.57913364249265</c:v>
                </c:pt>
                <c:pt idx="10">
                  <c:v>420.3262847026495</c:v>
                </c:pt>
                <c:pt idx="11">
                  <c:v>521.42678618714035</c:v>
                </c:pt>
                <c:pt idx="12">
                  <c:v>479.6628562627904</c:v>
                </c:pt>
                <c:pt idx="13">
                  <c:v>580.76335774728125</c:v>
                </c:pt>
                <c:pt idx="14">
                  <c:v>533.95670633064935</c:v>
                </c:pt>
                <c:pt idx="15">
                  <c:v>635.05720781514015</c:v>
                </c:pt>
                <c:pt idx="16">
                  <c:v>583.63639084365457</c:v>
                </c:pt>
                <c:pt idx="17">
                  <c:v>684.73689232814525</c:v>
                </c:pt>
                <c:pt idx="18">
                  <c:v>629.09404489152575</c:v>
                </c:pt>
                <c:pt idx="19">
                  <c:v>730.19454637601655</c:v>
                </c:pt>
                <c:pt idx="20">
                  <c:v>670.68847794383316</c:v>
                </c:pt>
                <c:pt idx="21">
                  <c:v>771.78897942832396</c:v>
                </c:pt>
                <c:pt idx="22">
                  <c:v>708.74800602948676</c:v>
                </c:pt>
                <c:pt idx="23">
                  <c:v>809.84850751397744</c:v>
                </c:pt>
                <c:pt idx="24">
                  <c:v>743.57304322331129</c:v>
                </c:pt>
                <c:pt idx="25">
                  <c:v>844.67354470780208</c:v>
                </c:pt>
                <c:pt idx="26">
                  <c:v>775.43847289500559</c:v>
                </c:pt>
                <c:pt idx="27">
                  <c:v>876.53897437949661</c:v>
                </c:pt>
                <c:pt idx="28">
                  <c:v>804.59581743739034</c:v>
                </c:pt>
                <c:pt idx="29">
                  <c:v>905.69631892188102</c:v>
                </c:pt>
                <c:pt idx="30">
                  <c:v>831.27522360019168</c:v>
                </c:pt>
                <c:pt idx="31">
                  <c:v>932.37572508468247</c:v>
                </c:pt>
                <c:pt idx="32">
                  <c:v>855.68727910013729</c:v>
                </c:pt>
                <c:pt idx="33">
                  <c:v>956.78778058462808</c:v>
                </c:pt>
                <c:pt idx="34">
                  <c:v>878.02467484634928</c:v>
                </c:pt>
                <c:pt idx="35">
                  <c:v>979.12517633084008</c:v>
                </c:pt>
                <c:pt idx="36">
                  <c:v>898.46372590143176</c:v>
                </c:pt>
                <c:pt idx="37">
                  <c:v>999.56422738592255</c:v>
                </c:pt>
                <c:pt idx="38">
                  <c:v>917.16576318360273</c:v>
                </c:pt>
                <c:pt idx="39">
                  <c:v>1018.2662646680936</c:v>
                </c:pt>
                <c:pt idx="40">
                  <c:v>934.27840689495258</c:v>
                </c:pt>
                <c:pt idx="41">
                  <c:v>1035.3789083794434</c:v>
                </c:pt>
                <c:pt idx="42">
                  <c:v>949.93673172733702</c:v>
                </c:pt>
                <c:pt idx="43">
                  <c:v>1051.0372332118277</c:v>
                </c:pt>
                <c:pt idx="44">
                  <c:v>964.26433304319073</c:v>
                </c:pt>
                <c:pt idx="45">
                  <c:v>1065.3648345276815</c:v>
                </c:pt>
                <c:pt idx="46">
                  <c:v>977.37430244690938</c:v>
                </c:pt>
                <c:pt idx="47">
                  <c:v>1078.4748039314002</c:v>
                </c:pt>
                <c:pt idx="48">
                  <c:v>989.37012044725157</c:v>
                </c:pt>
                <c:pt idx="49">
                  <c:v>1090.4706219317425</c:v>
                </c:pt>
                <c:pt idx="50">
                  <c:v>1000.3464732567793</c:v>
                </c:pt>
                <c:pt idx="51">
                  <c:v>1101.4469747412702</c:v>
                </c:pt>
                <c:pt idx="52">
                  <c:v>1010.39000017556</c:v>
                </c:pt>
                <c:pt idx="53">
                  <c:v>1111.490501660051</c:v>
                </c:pt>
                <c:pt idx="54">
                  <c:v>1019.5799774584249</c:v>
                </c:pt>
                <c:pt idx="55">
                  <c:v>1120.6804789429157</c:v>
                </c:pt>
                <c:pt idx="56">
                  <c:v>1027.9889440637362</c:v>
                </c:pt>
                <c:pt idx="57">
                  <c:v>1129.0894455482269</c:v>
                </c:pt>
                <c:pt idx="58">
                  <c:v>1035.6832742228635</c:v>
                </c:pt>
                <c:pt idx="59">
                  <c:v>1136.7837757073544</c:v>
                </c:pt>
                <c:pt idx="60">
                  <c:v>1042.7237013498143</c:v>
                </c:pt>
                <c:pt idx="61">
                  <c:v>1143.8242028343052</c:v>
                </c:pt>
                <c:pt idx="62">
                  <c:v>1049.1657974263783</c:v>
                </c:pt>
                <c:pt idx="63">
                  <c:v>1150.2662989108692</c:v>
                </c:pt>
                <c:pt idx="64">
                  <c:v>1055.060411646703</c:v>
                </c:pt>
                <c:pt idx="65">
                  <c:v>1156.1609131311939</c:v>
                </c:pt>
                <c:pt idx="66">
                  <c:v>1060.4540717836353</c:v>
                </c:pt>
                <c:pt idx="67">
                  <c:v>1161.5545732681262</c:v>
                </c:pt>
                <c:pt idx="68">
                  <c:v>1065.389351444928</c:v>
                </c:pt>
                <c:pt idx="69">
                  <c:v>1166.4898529294189</c:v>
                </c:pt>
                <c:pt idx="70">
                  <c:v>1069.9052061181558</c:v>
                </c:pt>
                <c:pt idx="71">
                  <c:v>1171.0057076026467</c:v>
                </c:pt>
                <c:pt idx="72">
                  <c:v>1074.03728065684</c:v>
                </c:pt>
                <c:pt idx="73">
                  <c:v>1175.1377821413307</c:v>
                </c:pt>
                <c:pt idx="74">
                  <c:v>1077.8181906348482</c:v>
                </c:pt>
                <c:pt idx="75">
                  <c:v>1178.9186921193389</c:v>
                </c:pt>
                <c:pt idx="76">
                  <c:v>1081.2777797898771</c:v>
                </c:pt>
                <c:pt idx="77">
                  <c:v>1182.3782812743677</c:v>
                </c:pt>
                <c:pt idx="78">
                  <c:v>1084.4433555880867</c:v>
                </c:pt>
                <c:pt idx="79">
                  <c:v>1185.5438570725776</c:v>
                </c:pt>
                <c:pt idx="80">
                  <c:v>1087.3399047692646</c:v>
                </c:pt>
                <c:pt idx="81">
                  <c:v>1188.4404062537556</c:v>
                </c:pt>
                <c:pt idx="82">
                  <c:v>1089.990290573872</c:v>
                </c:pt>
                <c:pt idx="83">
                  <c:v>1191.0907920583631</c:v>
                </c:pt>
                <c:pt idx="84">
                  <c:v>1092.4154332087392</c:v>
                </c:pt>
                <c:pt idx="85">
                  <c:v>1193.5159346932298</c:v>
                </c:pt>
                <c:pt idx="86">
                  <c:v>1094.6344749758757</c:v>
                </c:pt>
                <c:pt idx="87">
                  <c:v>1195.7349764603666</c:v>
                </c:pt>
                <c:pt idx="88">
                  <c:v>1096.664931367801</c:v>
                </c:pt>
                <c:pt idx="89">
                  <c:v>1197.765432852292</c:v>
                </c:pt>
                <c:pt idx="90">
                  <c:v>1098.5228293220296</c:v>
                </c:pt>
                <c:pt idx="91">
                  <c:v>1199.6233308065205</c:v>
                </c:pt>
                <c:pt idx="92">
                  <c:v>1100.2228337259921</c:v>
                </c:pt>
                <c:pt idx="93">
                  <c:v>1201.323335210483</c:v>
                </c:pt>
                <c:pt idx="94">
                  <c:v>1101.7783631709297</c:v>
                </c:pt>
                <c:pt idx="95">
                  <c:v>1202.8788646554203</c:v>
                </c:pt>
                <c:pt idx="96">
                  <c:v>1103.2016958684374</c:v>
                </c:pt>
                <c:pt idx="97">
                  <c:v>1204.3021973529283</c:v>
                </c:pt>
                <c:pt idx="98">
                  <c:v>1104.504066565687</c:v>
                </c:pt>
                <c:pt idx="99">
                  <c:v>1205.6045680501779</c:v>
                </c:pt>
                <c:pt idx="100">
                  <c:v>1105.6957552243007</c:v>
                </c:pt>
                <c:pt idx="101">
                  <c:v>1206.7962567087916</c:v>
                </c:pt>
                <c:pt idx="102">
                  <c:v>1106.7861681628501</c:v>
                </c:pt>
                <c:pt idx="103">
                  <c:v>1207.886669647341</c:v>
                </c:pt>
                <c:pt idx="104">
                  <c:v>1107.7839123034541</c:v>
                </c:pt>
                <c:pt idx="105">
                  <c:v>1208.8844137879453</c:v>
                </c:pt>
                <c:pt idx="106">
                  <c:v>1108.696863108526</c:v>
                </c:pt>
                <c:pt idx="107">
                  <c:v>1209.7973645930169</c:v>
                </c:pt>
                <c:pt idx="108">
                  <c:v>1109.5322267439135</c:v>
                </c:pt>
                <c:pt idx="109">
                  <c:v>1210.6327282284044</c:v>
                </c:pt>
                <c:pt idx="110">
                  <c:v>1110.2965969591003</c:v>
                </c:pt>
                <c:pt idx="111">
                  <c:v>1211.3970984435909</c:v>
                </c:pt>
                <c:pt idx="112">
                  <c:v>1110.9960071334413</c:v>
                </c:pt>
                <c:pt idx="113">
                  <c:v>1212.0965086179322</c:v>
                </c:pt>
                <c:pt idx="114">
                  <c:v>1111.6359778992467</c:v>
                </c:pt>
                <c:pt idx="115">
                  <c:v>1212.7364793837376</c:v>
                </c:pt>
                <c:pt idx="116">
                  <c:v>1112.2215607176142</c:v>
                </c:pt>
                <c:pt idx="117">
                  <c:v>1213.3220622021051</c:v>
                </c:pt>
                <c:pt idx="118">
                  <c:v>1112.7573777509683</c:v>
                </c:pt>
                <c:pt idx="119">
                  <c:v>1213.8578792354592</c:v>
                </c:pt>
                <c:pt idx="120">
                  <c:v>1113.2476583470295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5424-4ACF-8F4D-2980075E06B6}"/>
            </c:ext>
          </c:extLst>
        </c:ser>
        <c:dLbls/>
        <c:axId val="90443136"/>
        <c:axId val="90465408"/>
      </c:scatterChart>
      <c:valAx>
        <c:axId val="90443136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465408"/>
        <c:crosses val="autoZero"/>
        <c:crossBetween val="midCat"/>
      </c:valAx>
      <c:valAx>
        <c:axId val="9046540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443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3</xdr:row>
      <xdr:rowOff>85725</xdr:rowOff>
    </xdr:from>
    <xdr:to>
      <xdr:col>23</xdr:col>
      <xdr:colOff>104775</xdr:colOff>
      <xdr:row>18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72390</xdr:colOff>
      <xdr:row>20</xdr:row>
      <xdr:rowOff>4762</xdr:rowOff>
    </xdr:from>
    <xdr:to>
      <xdr:col>22</xdr:col>
      <xdr:colOff>510540</xdr:colOff>
      <xdr:row>34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>
      <selection activeCell="G43" sqref="G43"/>
    </sheetView>
  </sheetViews>
  <sheetFormatPr defaultRowHeight="15"/>
  <cols>
    <col min="7" max="7" width="13.7109375" bestFit="1" customWidth="1"/>
  </cols>
  <sheetData>
    <row r="1" spans="1:14">
      <c r="G1" t="s">
        <v>33</v>
      </c>
      <c r="H1">
        <v>1315</v>
      </c>
    </row>
    <row r="2" spans="1:14">
      <c r="B2">
        <v>0</v>
      </c>
      <c r="C2">
        <v>1</v>
      </c>
      <c r="D2">
        <v>0</v>
      </c>
      <c r="E2">
        <f>30+(1-EXP((C2-1)*(-0.0888)))*EXP((-0.0888))*44.2/(1-EXP((-0.0888)))</f>
        <v>30</v>
      </c>
      <c r="G2" t="s">
        <v>34</v>
      </c>
      <c r="H2">
        <f>10*PI()/180</f>
        <v>0.17453292519943295</v>
      </c>
      <c r="K2">
        <v>0</v>
      </c>
      <c r="L2">
        <v>1</v>
      </c>
      <c r="M2">
        <v>0</v>
      </c>
      <c r="N2">
        <f>30+(1-EXP((L2-1)*(-$H$29)))*EXP((-$H$29))*$H$28/(1-EXP((-$H$29)))</f>
        <v>30</v>
      </c>
    </row>
    <row r="3" spans="1:14">
      <c r="A3">
        <v>1.5</v>
      </c>
      <c r="B3">
        <f>SUM(B2+A3)</f>
        <v>1.5</v>
      </c>
      <c r="C3">
        <v>1</v>
      </c>
      <c r="D3">
        <v>1</v>
      </c>
      <c r="E3">
        <f>30+(1-EXP((C2)*(-0.0888)))*44.2/(1-EXP((-0.0888)))</f>
        <v>74.2</v>
      </c>
      <c r="G3" t="s">
        <v>35</v>
      </c>
      <c r="H3">
        <f>0.9*9.81</f>
        <v>8.8290000000000006</v>
      </c>
      <c r="J3">
        <f>H14</f>
        <v>3.1461975056946172</v>
      </c>
      <c r="K3">
        <f>SUM(K2+J3)</f>
        <v>3.1461975056946172</v>
      </c>
      <c r="L3">
        <v>1</v>
      </c>
      <c r="M3">
        <v>1</v>
      </c>
      <c r="N3">
        <f>30+(1-EXP((L2)*(-$H$29)))*$H$28/(1-EXP((-$H$29)))</f>
        <v>131.10050148449085</v>
      </c>
    </row>
    <row r="4" spans="1:14">
      <c r="A4">
        <v>18</v>
      </c>
      <c r="B4">
        <f t="shared" ref="B4:B67" si="0">SUM(B3+A4)</f>
        <v>19.5</v>
      </c>
      <c r="C4">
        <f t="shared" ref="C4:C35" si="1">1+C2</f>
        <v>2</v>
      </c>
      <c r="D4">
        <v>0</v>
      </c>
      <c r="E4">
        <f>30+(1-EXP((C4-1)*(-0.0888)))*EXP((-0.0888))*44.2/(1-EXP((-0.0888)))</f>
        <v>70.444262395638589</v>
      </c>
      <c r="G4" t="s">
        <v>0</v>
      </c>
      <c r="H4">
        <f>581/1000</f>
        <v>0.58099999999999996</v>
      </c>
      <c r="J4">
        <v>18</v>
      </c>
      <c r="K4">
        <f t="shared" ref="K4:K67" si="2">SUM(K3+J4)</f>
        <v>21.146197505694616</v>
      </c>
      <c r="L4">
        <f t="shared" ref="L4:L67" si="3">1+L2</f>
        <v>2</v>
      </c>
      <c r="M4">
        <v>0</v>
      </c>
      <c r="N4">
        <f>30+(1-EXP((L4-1)*(-$H$29)))*EXP((-$H$29))*$H$28/(1-EXP((-$H$29)))</f>
        <v>122.50847032543435</v>
      </c>
    </row>
    <row r="5" spans="1:14">
      <c r="A5">
        <v>1.5</v>
      </c>
      <c r="B5">
        <f t="shared" si="0"/>
        <v>21</v>
      </c>
      <c r="C5">
        <f t="shared" si="1"/>
        <v>2</v>
      </c>
      <c r="D5">
        <v>1</v>
      </c>
      <c r="E5">
        <f>30+(1-EXP((C4)*(-0.0888)))*44.2/(1-EXP((-0.0888)))</f>
        <v>114.64426239563859</v>
      </c>
      <c r="G5" t="s">
        <v>1</v>
      </c>
      <c r="H5">
        <v>9.81</v>
      </c>
      <c r="J5">
        <f>J3</f>
        <v>3.1461975056946172</v>
      </c>
      <c r="K5">
        <f t="shared" si="2"/>
        <v>24.292395011389232</v>
      </c>
      <c r="L5">
        <f t="shared" si="3"/>
        <v>2</v>
      </c>
      <c r="M5">
        <v>1</v>
      </c>
      <c r="N5">
        <f>30+(1-EXP((L4)*(-$H$29)))*$H$28/(1-EXP((-$H$29)))</f>
        <v>223.60897180992507</v>
      </c>
    </row>
    <row r="6" spans="1:14">
      <c r="A6">
        <v>18</v>
      </c>
      <c r="B6">
        <f t="shared" si="0"/>
        <v>39</v>
      </c>
      <c r="C6">
        <f t="shared" si="1"/>
        <v>3</v>
      </c>
      <c r="D6">
        <v>0</v>
      </c>
      <c r="E6">
        <f>30+(1-EXP((C6-1)*(-0.0888)))*EXP((-0.0888))*44.2/(1-EXP((-0.0888)))</f>
        <v>107.45191761571246</v>
      </c>
      <c r="G6" t="s">
        <v>2</v>
      </c>
      <c r="H6">
        <f>1087/1000</f>
        <v>1.087</v>
      </c>
      <c r="J6">
        <v>18</v>
      </c>
      <c r="K6">
        <f t="shared" si="2"/>
        <v>42.292395011389232</v>
      </c>
      <c r="L6">
        <f t="shared" si="3"/>
        <v>3</v>
      </c>
      <c r="M6">
        <v>0</v>
      </c>
      <c r="N6">
        <f>30+(1-EXP((L6-1)*(-$H$29)))*EXP((-$H$29))*$H$28/(1-EXP((-$H$29)))</f>
        <v>207.15510368822282</v>
      </c>
    </row>
    <row r="7" spans="1:14">
      <c r="A7">
        <v>1.5</v>
      </c>
      <c r="B7">
        <f t="shared" si="0"/>
        <v>40.5</v>
      </c>
      <c r="C7">
        <f t="shared" si="1"/>
        <v>3</v>
      </c>
      <c r="D7">
        <v>1</v>
      </c>
      <c r="E7">
        <f>30+(1-EXP((C6)*(-0.0888)))*44.2/(1-EXP((-0.0888)))</f>
        <v>151.65191761571248</v>
      </c>
      <c r="G7" t="s">
        <v>3</v>
      </c>
      <c r="J7">
        <f>J5</f>
        <v>3.1461975056946172</v>
      </c>
      <c r="K7">
        <f t="shared" si="2"/>
        <v>45.438592517083848</v>
      </c>
      <c r="L7">
        <f t="shared" si="3"/>
        <v>3</v>
      </c>
      <c r="M7">
        <v>1</v>
      </c>
      <c r="N7">
        <f>30+(1-EXP((L6)*(-$H$29)))*$H$28/(1-EXP((-$H$29)))</f>
        <v>308.25560517271362</v>
      </c>
    </row>
    <row r="8" spans="1:14">
      <c r="A8">
        <v>18</v>
      </c>
      <c r="B8">
        <f t="shared" si="0"/>
        <v>58.5</v>
      </c>
      <c r="C8">
        <f t="shared" si="1"/>
        <v>4</v>
      </c>
      <c r="D8">
        <v>0</v>
      </c>
      <c r="E8">
        <f>30+(1-EXP((C8-1)*(-0.0888)))*EXP((-0.0888))*44.2/(1-EXP((-0.0888)))</f>
        <v>141.31497911725077</v>
      </c>
      <c r="G8" t="s">
        <v>23</v>
      </c>
      <c r="J8">
        <v>18</v>
      </c>
      <c r="K8">
        <f t="shared" si="2"/>
        <v>63.438592517083848</v>
      </c>
      <c r="L8">
        <f t="shared" si="3"/>
        <v>4</v>
      </c>
      <c r="M8">
        <v>0</v>
      </c>
      <c r="N8">
        <f>30+(1-EXP((L8-1)*(-$H$29)))*EXP((-$H$29))*$H$28/(1-EXP((-$H$29)))</f>
        <v>284.6080386945905</v>
      </c>
    </row>
    <row r="9" spans="1:14">
      <c r="A9">
        <v>1.5</v>
      </c>
      <c r="B9">
        <f t="shared" si="0"/>
        <v>60</v>
      </c>
      <c r="C9">
        <f t="shared" si="1"/>
        <v>4</v>
      </c>
      <c r="D9">
        <v>1</v>
      </c>
      <c r="E9">
        <f>30+(1-EXP((C8)*(-0.0888)))*44.2/(1-EXP((-0.0888)))</f>
        <v>185.51497911725076</v>
      </c>
      <c r="G9" t="s">
        <v>4</v>
      </c>
      <c r="H9" s="1">
        <v>2.6070000000000002</v>
      </c>
      <c r="J9">
        <f>J7</f>
        <v>3.1461975056946172</v>
      </c>
      <c r="K9">
        <f t="shared" si="2"/>
        <v>66.584790022778463</v>
      </c>
      <c r="L9">
        <f t="shared" si="3"/>
        <v>4</v>
      </c>
      <c r="M9">
        <v>1</v>
      </c>
      <c r="N9">
        <f>30+(1-EXP((L8)*(-$H$29)))*$H$28/(1-EXP((-$H$29)))</f>
        <v>385.70854017908135</v>
      </c>
    </row>
    <row r="10" spans="1:14">
      <c r="A10">
        <v>18</v>
      </c>
      <c r="B10">
        <f t="shared" si="0"/>
        <v>78</v>
      </c>
      <c r="C10">
        <f t="shared" si="1"/>
        <v>5</v>
      </c>
      <c r="D10">
        <v>0</v>
      </c>
      <c r="E10">
        <f>30+(1-EXP((C10-1)*(-0.0888)))*EXP((-0.0888))*44.2/(1-EXP((-0.0888)))</f>
        <v>172.3006475536277</v>
      </c>
      <c r="G10" t="s">
        <v>11</v>
      </c>
      <c r="H10">
        <v>1.5</v>
      </c>
      <c r="J10">
        <v>18</v>
      </c>
      <c r="K10">
        <f t="shared" si="2"/>
        <v>84.584790022778463</v>
      </c>
      <c r="L10">
        <f t="shared" si="3"/>
        <v>5</v>
      </c>
      <c r="M10">
        <v>0</v>
      </c>
      <c r="N10">
        <f>30+(1-EXP((L10-1)*(-$H$29)))*EXP((-$H$29))*$H$28/(1-EXP((-$H$29)))</f>
        <v>355.4786321580018</v>
      </c>
    </row>
    <row r="11" spans="1:14">
      <c r="A11">
        <v>1.5</v>
      </c>
      <c r="B11">
        <f t="shared" si="0"/>
        <v>79.5</v>
      </c>
      <c r="C11">
        <f t="shared" si="1"/>
        <v>5</v>
      </c>
      <c r="D11">
        <v>1</v>
      </c>
      <c r="E11">
        <f>30+(1-EXP((C10)*(-0.0888)))*44.2/(1-EXP((-0.0888)))</f>
        <v>216.50064755362772</v>
      </c>
      <c r="G11" t="s">
        <v>12</v>
      </c>
      <c r="H11">
        <v>0.05</v>
      </c>
      <c r="J11">
        <f>J9</f>
        <v>3.1461975056946172</v>
      </c>
      <c r="K11">
        <f t="shared" si="2"/>
        <v>87.730987528473079</v>
      </c>
      <c r="L11">
        <f t="shared" si="3"/>
        <v>5</v>
      </c>
      <c r="M11">
        <v>1</v>
      </c>
      <c r="N11">
        <f>30+(1-EXP((L10)*(-$H$29)))*$H$28/(1-EXP((-$H$29)))</f>
        <v>456.57913364249265</v>
      </c>
    </row>
    <row r="12" spans="1:14">
      <c r="A12">
        <v>18</v>
      </c>
      <c r="B12">
        <f t="shared" si="0"/>
        <v>97.5</v>
      </c>
      <c r="C12">
        <f t="shared" si="1"/>
        <v>6</v>
      </c>
      <c r="D12">
        <v>0</v>
      </c>
      <c r="E12">
        <f>30+(1-EXP((C12-1)*(-0.0888)))*EXP((-0.0888))*44.2/(1-EXP((-0.0888)))</f>
        <v>200.65341915419526</v>
      </c>
      <c r="G12" t="s">
        <v>13</v>
      </c>
      <c r="H12">
        <f>100/3.6</f>
        <v>27.777777777777779</v>
      </c>
      <c r="I12" t="s">
        <v>26</v>
      </c>
      <c r="J12">
        <v>18</v>
      </c>
      <c r="K12">
        <f t="shared" si="2"/>
        <v>105.73098752847308</v>
      </c>
      <c r="L12">
        <f t="shared" si="3"/>
        <v>6</v>
      </c>
      <c r="M12">
        <v>0</v>
      </c>
      <c r="N12">
        <f>30+(1-EXP((L12-1)*(-$H$29)))*EXP((-$H$29))*$H$28/(1-EXP((-$H$29)))</f>
        <v>420.3262847026495</v>
      </c>
    </row>
    <row r="13" spans="1:14">
      <c r="A13">
        <v>1.5</v>
      </c>
      <c r="B13">
        <f t="shared" si="0"/>
        <v>99</v>
      </c>
      <c r="C13">
        <f t="shared" si="1"/>
        <v>6</v>
      </c>
      <c r="D13">
        <v>1</v>
      </c>
      <c r="E13">
        <f>30+(1-EXP((C12)*(-0.0888)))*44.2/(1-EXP((-0.0888)))</f>
        <v>244.85341915419525</v>
      </c>
      <c r="G13" t="s">
        <v>14</v>
      </c>
      <c r="H13">
        <f>0/3.6</f>
        <v>0</v>
      </c>
      <c r="I13" t="s">
        <v>22</v>
      </c>
      <c r="J13">
        <f>J11</f>
        <v>3.1461975056946172</v>
      </c>
      <c r="K13">
        <f t="shared" si="2"/>
        <v>108.8771850341677</v>
      </c>
      <c r="L13">
        <f t="shared" si="3"/>
        <v>6</v>
      </c>
      <c r="M13">
        <v>1</v>
      </c>
      <c r="N13">
        <f>30+(1-EXP((L12)*(-$H$29)))*$H$28/(1-EXP((-$H$29)))</f>
        <v>521.42678618714035</v>
      </c>
    </row>
    <row r="14" spans="1:14">
      <c r="A14">
        <v>18</v>
      </c>
      <c r="B14">
        <f t="shared" si="0"/>
        <v>117</v>
      </c>
      <c r="C14">
        <f t="shared" si="1"/>
        <v>7</v>
      </c>
      <c r="D14">
        <v>0</v>
      </c>
      <c r="E14">
        <f>30+(1-EXP((C14-1)*(-0.0888)))*EXP((-0.0888))*44.2/(1-EXP((-0.0888)))</f>
        <v>226.59701495186411</v>
      </c>
      <c r="G14" t="s">
        <v>15</v>
      </c>
      <c r="H14">
        <f>(H12-H13)/H3</f>
        <v>3.1461975056946172</v>
      </c>
      <c r="J14">
        <v>18</v>
      </c>
      <c r="K14">
        <f t="shared" si="2"/>
        <v>126.8771850341677</v>
      </c>
      <c r="L14">
        <f t="shared" si="3"/>
        <v>7</v>
      </c>
      <c r="M14">
        <v>0</v>
      </c>
      <c r="N14">
        <f>30+(1-EXP((L14-1)*(-$H$29)))*EXP((-$H$29))*$H$28/(1-EXP((-$H$29)))</f>
        <v>479.6628562627904</v>
      </c>
    </row>
    <row r="15" spans="1:14">
      <c r="A15">
        <v>1.5</v>
      </c>
      <c r="B15">
        <f t="shared" si="0"/>
        <v>118.5</v>
      </c>
      <c r="C15">
        <f t="shared" si="1"/>
        <v>7</v>
      </c>
      <c r="D15">
        <v>1</v>
      </c>
      <c r="E15">
        <f>30+(1-EXP((C14)*(-0.0888)))*44.2/(1-EXP((-0.0888)))</f>
        <v>270.79701495186418</v>
      </c>
      <c r="G15" t="s">
        <v>16</v>
      </c>
      <c r="H15">
        <v>7800</v>
      </c>
      <c r="J15">
        <f>J13</f>
        <v>3.1461975056946172</v>
      </c>
      <c r="K15">
        <f t="shared" si="2"/>
        <v>130.02338253986233</v>
      </c>
      <c r="L15">
        <f t="shared" si="3"/>
        <v>7</v>
      </c>
      <c r="M15">
        <v>1</v>
      </c>
      <c r="N15">
        <f>30+(1-EXP((L14)*(-$H$29)))*$H$28/(1-EXP((-$H$29)))</f>
        <v>580.76335774728125</v>
      </c>
    </row>
    <row r="16" spans="1:14">
      <c r="A16">
        <v>18</v>
      </c>
      <c r="B16">
        <f t="shared" si="0"/>
        <v>136.5</v>
      </c>
      <c r="C16">
        <f t="shared" si="1"/>
        <v>8</v>
      </c>
      <c r="D16">
        <v>0</v>
      </c>
      <c r="E16">
        <f>30+(1-EXP((C16-1)*(-0.0888)))*EXP((-0.0888))*44.2/(1-EXP((-0.0888)))</f>
        <v>250.33614608144117</v>
      </c>
      <c r="G16" t="s">
        <v>17</v>
      </c>
      <c r="H16">
        <v>448</v>
      </c>
      <c r="J16">
        <v>18</v>
      </c>
      <c r="K16">
        <f t="shared" si="2"/>
        <v>148.02338253986233</v>
      </c>
      <c r="L16">
        <f t="shared" si="3"/>
        <v>8</v>
      </c>
      <c r="M16">
        <v>0</v>
      </c>
      <c r="N16">
        <f>30+(1-EXP((L16-1)*(-$H$29)))*EXP((-$H$29))*$H$28/(1-EXP((-$H$29)))</f>
        <v>533.95670633064935</v>
      </c>
    </row>
    <row r="17" spans="1:14">
      <c r="A17">
        <v>1.5</v>
      </c>
      <c r="B17">
        <f t="shared" si="0"/>
        <v>138</v>
      </c>
      <c r="C17">
        <f t="shared" si="1"/>
        <v>8</v>
      </c>
      <c r="D17">
        <v>1</v>
      </c>
      <c r="E17">
        <f>30+(1-EXP((C16)*(-0.0888)))*44.2/(1-EXP((-0.0888)))</f>
        <v>294.53614608144113</v>
      </c>
      <c r="G17" t="s">
        <v>18</v>
      </c>
      <c r="H17">
        <v>8.3000000000000001E-4</v>
      </c>
      <c r="J17">
        <f>J15</f>
        <v>3.1461975056946172</v>
      </c>
      <c r="K17">
        <f t="shared" si="2"/>
        <v>151.16958004555696</v>
      </c>
      <c r="L17">
        <f t="shared" si="3"/>
        <v>8</v>
      </c>
      <c r="M17">
        <v>1</v>
      </c>
      <c r="N17">
        <f>30+(1-EXP((L16)*(-$H$29)))*$H$28/(1-EXP((-$H$29)))</f>
        <v>635.05720781514015</v>
      </c>
    </row>
    <row r="18" spans="1:14">
      <c r="A18">
        <v>18</v>
      </c>
      <c r="B18">
        <f t="shared" si="0"/>
        <v>156</v>
      </c>
      <c r="C18">
        <f t="shared" si="1"/>
        <v>9</v>
      </c>
      <c r="D18">
        <v>0</v>
      </c>
      <c r="E18">
        <f>30+(1-EXP((C18-1)*(-0.0888)))*EXP((-0.0888))*44.2/(1-EXP((-0.0888)))</f>
        <v>272.05812907802681</v>
      </c>
      <c r="G18" t="s">
        <v>19</v>
      </c>
      <c r="H18">
        <v>102.22</v>
      </c>
      <c r="J18">
        <v>18</v>
      </c>
      <c r="K18">
        <f t="shared" si="2"/>
        <v>169.16958004555696</v>
      </c>
      <c r="L18">
        <f t="shared" si="3"/>
        <v>9</v>
      </c>
      <c r="M18">
        <v>0</v>
      </c>
      <c r="N18">
        <f>30+(1-EXP((L18-1)*(-$H$29)))*EXP((-$H$29))*$H$28/(1-EXP((-$H$29)))</f>
        <v>583.63639084365457</v>
      </c>
    </row>
    <row r="19" spans="1:14">
      <c r="A19">
        <v>1.5</v>
      </c>
      <c r="B19">
        <f t="shared" si="0"/>
        <v>157.5</v>
      </c>
      <c r="C19">
        <f t="shared" si="1"/>
        <v>9</v>
      </c>
      <c r="D19">
        <v>1</v>
      </c>
      <c r="E19">
        <f>30+(1-EXP((C18)*(-0.0888)))*44.2/(1-EXP((-0.0888)))</f>
        <v>316.2581290780268</v>
      </c>
      <c r="G19" t="s">
        <v>20</v>
      </c>
      <c r="H19">
        <v>18</v>
      </c>
      <c r="J19">
        <f>J17</f>
        <v>3.1461975056946172</v>
      </c>
      <c r="K19">
        <f t="shared" si="2"/>
        <v>172.31577755125159</v>
      </c>
      <c r="L19">
        <f t="shared" si="3"/>
        <v>9</v>
      </c>
      <c r="M19">
        <v>1</v>
      </c>
      <c r="N19">
        <f>30+(1-EXP((L18)*(-$H$29)))*$H$28/(1-EXP((-$H$29)))</f>
        <v>684.73689232814525</v>
      </c>
    </row>
    <row r="20" spans="1:14">
      <c r="A20">
        <v>18</v>
      </c>
      <c r="B20">
        <f t="shared" si="0"/>
        <v>175.5</v>
      </c>
      <c r="C20">
        <f t="shared" si="1"/>
        <v>10</v>
      </c>
      <c r="D20">
        <v>0</v>
      </c>
      <c r="E20">
        <f>30+(1-EXP((C20-1)*(-0.0888)))*EXP((-0.0888))*44.2/(1-EXP((-0.0888)))</f>
        <v>291.93436392118315</v>
      </c>
      <c r="G20" t="s">
        <v>21</v>
      </c>
      <c r="H20">
        <v>0.14000000000000001</v>
      </c>
      <c r="J20">
        <v>18</v>
      </c>
      <c r="K20">
        <f t="shared" si="2"/>
        <v>190.31577755125159</v>
      </c>
      <c r="L20">
        <f t="shared" si="3"/>
        <v>10</v>
      </c>
      <c r="M20">
        <v>0</v>
      </c>
      <c r="N20">
        <f>30+(1-EXP((L20-1)*(-$H$29)))*EXP((-$H$29))*$H$28/(1-EXP((-$H$29)))</f>
        <v>629.09404489152575</v>
      </c>
    </row>
    <row r="21" spans="1:14">
      <c r="A21">
        <v>1.5</v>
      </c>
      <c r="B21">
        <f t="shared" si="0"/>
        <v>177</v>
      </c>
      <c r="C21">
        <f t="shared" si="1"/>
        <v>10</v>
      </c>
      <c r="D21">
        <v>1</v>
      </c>
      <c r="E21">
        <f>30+(1-EXP((C20)*(-0.0888)))*44.2/(1-EXP((-0.0888)))</f>
        <v>336.13436392118314</v>
      </c>
      <c r="J21">
        <f>J19</f>
        <v>3.1461975056946172</v>
      </c>
      <c r="K21">
        <f t="shared" si="2"/>
        <v>193.46197505694622</v>
      </c>
      <c r="L21">
        <f t="shared" si="3"/>
        <v>10</v>
      </c>
      <c r="M21">
        <v>1</v>
      </c>
      <c r="N21">
        <f>30+(1-EXP((L20)*(-$H$29)))*$H$28/(1-EXP((-$H$29)))</f>
        <v>730.19454637601655</v>
      </c>
    </row>
    <row r="22" spans="1:14">
      <c r="A22">
        <v>18</v>
      </c>
      <c r="B22">
        <f t="shared" si="0"/>
        <v>195</v>
      </c>
      <c r="C22">
        <f t="shared" si="1"/>
        <v>11</v>
      </c>
      <c r="D22">
        <v>0</v>
      </c>
      <c r="E22">
        <f>30+(1-EXP((C22-1)*(-0.0888)))*EXP((-0.0888))*44.2/(1-EXP((-0.0888)))</f>
        <v>310.1216864875621</v>
      </c>
      <c r="G22" t="s">
        <v>5</v>
      </c>
      <c r="H22">
        <f>((H1*H3*H4)+(H1*H5*SIN(H2)*H4)+(H1*H5*COS(H2)*H6)-H7*I7)/H9</f>
        <v>8383.7397864218547</v>
      </c>
      <c r="J22">
        <v>18</v>
      </c>
      <c r="K22">
        <f t="shared" si="2"/>
        <v>211.46197505694622</v>
      </c>
      <c r="L22">
        <f t="shared" si="3"/>
        <v>11</v>
      </c>
      <c r="M22">
        <v>0</v>
      </c>
      <c r="N22">
        <f>30+(1-EXP((L22-1)*(-$H$29)))*EXP((-$H$29))*$H$28/(1-EXP((-$H$29)))</f>
        <v>670.68847794383316</v>
      </c>
    </row>
    <row r="23" spans="1:14">
      <c r="A23">
        <v>1.5</v>
      </c>
      <c r="B23">
        <f t="shared" si="0"/>
        <v>196.5</v>
      </c>
      <c r="C23">
        <f t="shared" si="1"/>
        <v>11</v>
      </c>
      <c r="D23">
        <v>1</v>
      </c>
      <c r="E23">
        <f>30+(1-EXP((C22)*(-0.0888)))*44.2/(1-EXP((-0.0888)))</f>
        <v>354.32168648756209</v>
      </c>
      <c r="G23" t="s">
        <v>7</v>
      </c>
      <c r="H23">
        <f>H1*H5*COS(H2)-H22</f>
        <v>4320.4279485985826</v>
      </c>
      <c r="J23">
        <f>J21</f>
        <v>3.1461975056946172</v>
      </c>
      <c r="K23">
        <f t="shared" si="2"/>
        <v>214.60817256264085</v>
      </c>
      <c r="L23">
        <f t="shared" si="3"/>
        <v>11</v>
      </c>
      <c r="M23">
        <v>1</v>
      </c>
      <c r="N23">
        <f>30+(1-EXP((L22)*(-$H$29)))*$H$28/(1-EXP((-$H$29)))</f>
        <v>771.78897942832396</v>
      </c>
    </row>
    <row r="24" spans="1:14">
      <c r="A24">
        <v>18</v>
      </c>
      <c r="B24">
        <f t="shared" si="0"/>
        <v>214.5</v>
      </c>
      <c r="C24">
        <f t="shared" si="1"/>
        <v>12</v>
      </c>
      <c r="D24">
        <v>0</v>
      </c>
      <c r="E24">
        <f>30+(1-EXP((C24-1)*(-0.0888)))*EXP((-0.0888))*44.2/(1-EXP((-0.0888)))</f>
        <v>326.76360608368765</v>
      </c>
      <c r="J24">
        <v>18</v>
      </c>
      <c r="K24">
        <f t="shared" si="2"/>
        <v>232.60817256264085</v>
      </c>
      <c r="L24">
        <f t="shared" si="3"/>
        <v>12</v>
      </c>
      <c r="M24">
        <v>0</v>
      </c>
      <c r="N24">
        <f>30+(1-EXP((L24-1)*(-$H$29)))*EXP((-$H$29))*$H$28/(1-EXP((-$H$29)))</f>
        <v>708.74800602948676</v>
      </c>
    </row>
    <row r="25" spans="1:14">
      <c r="A25">
        <v>1.5</v>
      </c>
      <c r="B25">
        <f t="shared" si="0"/>
        <v>216</v>
      </c>
      <c r="C25">
        <f t="shared" si="1"/>
        <v>12</v>
      </c>
      <c r="D25">
        <v>1</v>
      </c>
      <c r="E25">
        <f>30+(1-EXP((C24)*(-0.0888)))*44.2/(1-EXP((-0.0888)))</f>
        <v>370.96360608368769</v>
      </c>
      <c r="G25" t="s">
        <v>6</v>
      </c>
      <c r="H25">
        <f>H1*(1+(H5*SIN(H2)/H3))</f>
        <v>1568.7192818133481</v>
      </c>
      <c r="J25">
        <f>J23</f>
        <v>3.1461975056946172</v>
      </c>
      <c r="K25">
        <f t="shared" si="2"/>
        <v>235.75437006833548</v>
      </c>
      <c r="L25">
        <f t="shared" si="3"/>
        <v>12</v>
      </c>
      <c r="M25">
        <v>1</v>
      </c>
      <c r="N25">
        <f>30+(1-EXP((L24)*(-$H$29)))*$H$28/(1-EXP((-$H$29)))</f>
        <v>809.84850751397744</v>
      </c>
    </row>
    <row r="26" spans="1:14">
      <c r="A26">
        <v>18</v>
      </c>
      <c r="B26">
        <f t="shared" si="0"/>
        <v>234</v>
      </c>
      <c r="C26">
        <f t="shared" si="1"/>
        <v>13</v>
      </c>
      <c r="D26">
        <v>0</v>
      </c>
      <c r="E26">
        <f>30+(1-EXP((C26-1)*(-0.0888)))*EXP((-0.0888))*44.2/(1-EXP((-0.0888)))</f>
        <v>341.99143782379667</v>
      </c>
      <c r="G26" t="s">
        <v>8</v>
      </c>
      <c r="H26">
        <f>(0.5*H25*H10*((H12^2)-(H13^2)))/(H14)</f>
        <v>288546.30289854272</v>
      </c>
      <c r="J26">
        <v>18</v>
      </c>
      <c r="K26">
        <f t="shared" si="2"/>
        <v>253.75437006833548</v>
      </c>
      <c r="L26">
        <f t="shared" si="3"/>
        <v>13</v>
      </c>
      <c r="M26">
        <v>0</v>
      </c>
      <c r="N26">
        <f>30+(1-EXP((L26-1)*(-$H$29)))*EXP((-$H$29))*$H$28/(1-EXP((-$H$29)))</f>
        <v>743.57304322331129</v>
      </c>
    </row>
    <row r="27" spans="1:14">
      <c r="A27">
        <v>1.5</v>
      </c>
      <c r="B27">
        <f t="shared" si="0"/>
        <v>235.5</v>
      </c>
      <c r="C27">
        <f t="shared" si="1"/>
        <v>13</v>
      </c>
      <c r="D27">
        <v>1</v>
      </c>
      <c r="E27">
        <f>30+(1-EXP((C26)*(-0.0888)))*44.2/(1-EXP((-0.0888)))</f>
        <v>386.19143782379672</v>
      </c>
      <c r="G27" t="s">
        <v>9</v>
      </c>
      <c r="H27">
        <f>(1-H11)*H26*0.34</f>
        <v>93200.455836229317</v>
      </c>
      <c r="J27">
        <f>J25</f>
        <v>3.1461975056946172</v>
      </c>
      <c r="K27">
        <f t="shared" si="2"/>
        <v>256.90056757403011</v>
      </c>
      <c r="L27">
        <f t="shared" si="3"/>
        <v>13</v>
      </c>
      <c r="M27">
        <v>1</v>
      </c>
      <c r="N27">
        <f>30+(1-EXP((L26)*(-$H$29)))*$H$28/(1-EXP((-$H$29)))</f>
        <v>844.67354470780208</v>
      </c>
    </row>
    <row r="28" spans="1:14">
      <c r="A28">
        <v>18</v>
      </c>
      <c r="B28">
        <f t="shared" si="0"/>
        <v>253.5</v>
      </c>
      <c r="C28">
        <f t="shared" si="1"/>
        <v>14</v>
      </c>
      <c r="D28">
        <v>0</v>
      </c>
      <c r="E28">
        <f>30+(1-EXP((C28-1)*(-0.0888)))*EXP((-0.0888))*44.2/(1-EXP((-0.0888)))</f>
        <v>355.92533878790539</v>
      </c>
      <c r="G28" t="s">
        <v>10</v>
      </c>
      <c r="H28">
        <f>H27*H14/(H16*H15*H17)</f>
        <v>101.10050148449086</v>
      </c>
      <c r="J28">
        <v>18</v>
      </c>
      <c r="K28">
        <f t="shared" si="2"/>
        <v>274.90056757403011</v>
      </c>
      <c r="L28">
        <f t="shared" si="3"/>
        <v>14</v>
      </c>
      <c r="M28">
        <v>0</v>
      </c>
      <c r="N28">
        <f>30+(1-EXP((L28-1)*(-$H$29)))*EXP((-$H$29))*$H$28/(1-EXP((-$H$29)))</f>
        <v>775.43847289500559</v>
      </c>
    </row>
    <row r="29" spans="1:14">
      <c r="A29">
        <v>1.5</v>
      </c>
      <c r="B29">
        <f t="shared" si="0"/>
        <v>255</v>
      </c>
      <c r="C29">
        <f t="shared" si="1"/>
        <v>14</v>
      </c>
      <c r="D29">
        <v>1</v>
      </c>
      <c r="E29">
        <f>30+(1-EXP((C28)*(-0.0888)))*44.2/(1-EXP((-0.0888)))</f>
        <v>400.12533878790538</v>
      </c>
      <c r="G29" t="s">
        <v>36</v>
      </c>
      <c r="H29">
        <f>H18*H20*H19/(H15*H16*H17)</f>
        <v>8.8814874884152004E-2</v>
      </c>
      <c r="J29">
        <f>J27</f>
        <v>3.1461975056946172</v>
      </c>
      <c r="K29">
        <f t="shared" si="2"/>
        <v>278.04676507972471</v>
      </c>
      <c r="L29">
        <f t="shared" si="3"/>
        <v>14</v>
      </c>
      <c r="M29">
        <v>1</v>
      </c>
      <c r="N29">
        <f>30+(1-EXP((L28)*(-$H$29)))*$H$28/(1-EXP((-$H$29)))</f>
        <v>876.53897437949661</v>
      </c>
    </row>
    <row r="30" spans="1:14">
      <c r="A30">
        <v>18</v>
      </c>
      <c r="B30">
        <f t="shared" si="0"/>
        <v>273</v>
      </c>
      <c r="C30">
        <f t="shared" si="1"/>
        <v>15</v>
      </c>
      <c r="D30">
        <v>0</v>
      </c>
      <c r="E30">
        <f>30+(1-EXP((C30-1)*(-0.0888)))*EXP((-0.0888))*44.2/(1-EXP((-0.0888)))</f>
        <v>368.67525613603334</v>
      </c>
      <c r="J30">
        <v>18</v>
      </c>
      <c r="K30">
        <f t="shared" si="2"/>
        <v>296.04676507972471</v>
      </c>
      <c r="L30">
        <f t="shared" si="3"/>
        <v>15</v>
      </c>
      <c r="M30">
        <v>0</v>
      </c>
      <c r="N30">
        <f>30+(1-EXP((L30-1)*(-$H$29)))*EXP((-$H$29))*$H$28/(1-EXP((-$H$29)))</f>
        <v>804.59581743739034</v>
      </c>
    </row>
    <row r="31" spans="1:14">
      <c r="A31">
        <v>1.5</v>
      </c>
      <c r="B31">
        <f t="shared" si="0"/>
        <v>274.5</v>
      </c>
      <c r="C31">
        <f t="shared" si="1"/>
        <v>15</v>
      </c>
      <c r="D31">
        <v>1</v>
      </c>
      <c r="E31">
        <f>30+(1-EXP((C30)*(-0.0888)))*44.2/(1-EXP((-0.0888)))</f>
        <v>412.87525613603333</v>
      </c>
      <c r="G31" t="s">
        <v>24</v>
      </c>
      <c r="H31">
        <f>SIN(H2)*H32</f>
        <v>7.5879369922793334</v>
      </c>
      <c r="J31">
        <f>J29</f>
        <v>3.1461975056946172</v>
      </c>
      <c r="K31">
        <f t="shared" si="2"/>
        <v>299.19296258541931</v>
      </c>
      <c r="L31">
        <f t="shared" si="3"/>
        <v>15</v>
      </c>
      <c r="M31">
        <v>1</v>
      </c>
      <c r="N31">
        <f>30+(1-EXP((L30)*(-$H$29)))*$H$28/(1-EXP((-$H$29)))</f>
        <v>905.69631892188102</v>
      </c>
    </row>
    <row r="32" spans="1:14">
      <c r="A32">
        <v>18</v>
      </c>
      <c r="B32">
        <f t="shared" si="0"/>
        <v>292.5</v>
      </c>
      <c r="C32">
        <f t="shared" si="1"/>
        <v>16</v>
      </c>
      <c r="D32">
        <v>0</v>
      </c>
      <c r="E32">
        <f>30+(1-EXP((C32-1)*(-0.0888)))*EXP((-0.0888))*44.2/(1-EXP((-0.0888)))</f>
        <v>380.34179465979781</v>
      </c>
      <c r="G32" t="s">
        <v>25</v>
      </c>
      <c r="H32">
        <f>(H12+H13)/2*H14</f>
        <v>43.69718757909191</v>
      </c>
      <c r="J32">
        <v>18</v>
      </c>
      <c r="K32">
        <f t="shared" si="2"/>
        <v>317.19296258541931</v>
      </c>
      <c r="L32">
        <f t="shared" si="3"/>
        <v>16</v>
      </c>
      <c r="M32">
        <v>0</v>
      </c>
      <c r="N32">
        <f>30+(1-EXP((L32-1)*(-$H$29)))*EXP((-$H$29))*$H$28/(1-EXP((-$H$29)))</f>
        <v>831.27522360019168</v>
      </c>
    </row>
    <row r="33" spans="1:14">
      <c r="A33">
        <v>1.5</v>
      </c>
      <c r="B33">
        <f t="shared" si="0"/>
        <v>294</v>
      </c>
      <c r="C33">
        <f t="shared" si="1"/>
        <v>16</v>
      </c>
      <c r="D33">
        <v>1</v>
      </c>
      <c r="E33">
        <f>30+(1-EXP((C32)*(-0.0888)))*44.2/(1-EXP((-0.0888)))</f>
        <v>424.54179465979786</v>
      </c>
      <c r="J33">
        <f>J31</f>
        <v>3.1461975056946172</v>
      </c>
      <c r="K33">
        <f t="shared" si="2"/>
        <v>320.33916009111391</v>
      </c>
      <c r="L33">
        <f t="shared" si="3"/>
        <v>16</v>
      </c>
      <c r="M33">
        <v>1</v>
      </c>
      <c r="N33">
        <f>30+(1-EXP((L32)*(-$H$29)))*$H$28/(1-EXP((-$H$29)))</f>
        <v>932.37572508468247</v>
      </c>
    </row>
    <row r="34" spans="1:14">
      <c r="A34">
        <v>18</v>
      </c>
      <c r="B34">
        <f t="shared" si="0"/>
        <v>312</v>
      </c>
      <c r="C34">
        <f t="shared" si="1"/>
        <v>17</v>
      </c>
      <c r="D34">
        <v>0</v>
      </c>
      <c r="E34">
        <f>30+(1-EXP((C34-1)*(-0.0888)))*EXP((-0.0888))*44.2/(1-EXP((-0.0888)))</f>
        <v>391.0170106169009</v>
      </c>
      <c r="G34" t="s">
        <v>27</v>
      </c>
      <c r="J34">
        <v>18</v>
      </c>
      <c r="K34">
        <f t="shared" si="2"/>
        <v>338.33916009111391</v>
      </c>
      <c r="L34">
        <f t="shared" si="3"/>
        <v>17</v>
      </c>
      <c r="M34">
        <v>0</v>
      </c>
      <c r="N34">
        <f>30+(1-EXP((L34-1)*(-$H$29)))*EXP((-$H$29))*$H$28/(1-EXP((-$H$29)))</f>
        <v>855.68727910013729</v>
      </c>
    </row>
    <row r="35" spans="1:14">
      <c r="A35">
        <v>1.5</v>
      </c>
      <c r="B35">
        <f t="shared" si="0"/>
        <v>313.5</v>
      </c>
      <c r="C35">
        <f t="shared" si="1"/>
        <v>17</v>
      </c>
      <c r="D35">
        <v>1</v>
      </c>
      <c r="E35">
        <f>30+(1-EXP((C34)*(-0.0888)))*44.2/(1-EXP((-0.0888)))</f>
        <v>435.21701061690095</v>
      </c>
      <c r="G35" t="s">
        <v>37</v>
      </c>
      <c r="H35">
        <f>0.5+0.8*H4/H9</f>
        <v>0.67828922132719605</v>
      </c>
      <c r="J35">
        <f>J33</f>
        <v>3.1461975056946172</v>
      </c>
      <c r="K35">
        <f t="shared" si="2"/>
        <v>341.48535759680851</v>
      </c>
      <c r="L35">
        <f t="shared" si="3"/>
        <v>17</v>
      </c>
      <c r="M35">
        <v>1</v>
      </c>
      <c r="N35">
        <f>30+(1-EXP((L34)*(-$H$29)))*$H$28/(1-EXP((-$H$29)))</f>
        <v>956.78778058462808</v>
      </c>
    </row>
    <row r="36" spans="1:14">
      <c r="A36">
        <v>18</v>
      </c>
      <c r="B36">
        <f t="shared" si="0"/>
        <v>331.5</v>
      </c>
      <c r="C36">
        <f t="shared" ref="C36:C67" si="4">1+C34</f>
        <v>18</v>
      </c>
      <c r="D36">
        <v>0</v>
      </c>
      <c r="E36">
        <f>30+(1-EXP((C36-1)*(-0.0888)))*EXP((-0.0888))*44.2/(1-EXP((-0.0888)))</f>
        <v>400.78513811235757</v>
      </c>
      <c r="G36" t="s">
        <v>38</v>
      </c>
      <c r="H36">
        <f>1-H35</f>
        <v>0.32171077867280395</v>
      </c>
      <c r="J36">
        <v>18</v>
      </c>
      <c r="K36">
        <f t="shared" si="2"/>
        <v>359.48535759680851</v>
      </c>
      <c r="L36">
        <f t="shared" si="3"/>
        <v>18</v>
      </c>
      <c r="M36">
        <v>0</v>
      </c>
      <c r="N36">
        <f>30+(1-EXP((L36-1)*(-$H$29)))*EXP((-$H$29))*$H$28/(1-EXP((-$H$29)))</f>
        <v>878.02467484634928</v>
      </c>
    </row>
    <row r="37" spans="1:14">
      <c r="A37">
        <v>1.5</v>
      </c>
      <c r="B37">
        <f t="shared" si="0"/>
        <v>333</v>
      </c>
      <c r="C37">
        <f t="shared" si="4"/>
        <v>18</v>
      </c>
      <c r="D37">
        <v>1</v>
      </c>
      <c r="E37">
        <f>30+(1-EXP((C36)*(-0.0888)))*44.2/(1-EXP((-0.0888)))</f>
        <v>444.98513811235756</v>
      </c>
      <c r="J37">
        <f>J35</f>
        <v>3.1461975056946172</v>
      </c>
      <c r="K37">
        <f t="shared" si="2"/>
        <v>362.63155510250311</v>
      </c>
      <c r="L37">
        <f t="shared" si="3"/>
        <v>18</v>
      </c>
      <c r="M37">
        <v>1</v>
      </c>
      <c r="N37">
        <f>30+(1-EXP((L36)*(-$H$29)))*$H$28/(1-EXP((-$H$29)))</f>
        <v>979.12517633084008</v>
      </c>
    </row>
    <row r="38" spans="1:14">
      <c r="A38">
        <v>18</v>
      </c>
      <c r="B38">
        <f t="shared" si="0"/>
        <v>351</v>
      </c>
      <c r="C38">
        <f t="shared" si="4"/>
        <v>19</v>
      </c>
      <c r="D38">
        <v>0</v>
      </c>
      <c r="E38">
        <f>30+(1-EXP((C38-1)*(-0.0888)))*EXP((-0.0888))*44.2/(1-EXP((-0.0888)))</f>
        <v>409.72325375806571</v>
      </c>
      <c r="G38" t="s">
        <v>39</v>
      </c>
      <c r="H38">
        <v>0.74</v>
      </c>
      <c r="J38">
        <v>18</v>
      </c>
      <c r="K38">
        <f t="shared" si="2"/>
        <v>380.63155510250311</v>
      </c>
      <c r="L38">
        <f t="shared" si="3"/>
        <v>19</v>
      </c>
      <c r="M38">
        <v>0</v>
      </c>
      <c r="N38">
        <f>30+(1-EXP((L38-1)*(-$H$29)))*EXP((-$H$29))*$H$28/(1-EXP((-$H$29)))</f>
        <v>898.46372590143176</v>
      </c>
    </row>
    <row r="39" spans="1:14">
      <c r="A39">
        <v>1.5</v>
      </c>
      <c r="B39">
        <f t="shared" si="0"/>
        <v>352.5</v>
      </c>
      <c r="C39">
        <f t="shared" si="4"/>
        <v>19</v>
      </c>
      <c r="D39">
        <v>1</v>
      </c>
      <c r="E39">
        <f>30+(1-EXP((C38)*(-0.0888)))*44.2/(1-EXP((-0.0888)))</f>
        <v>453.92325375806575</v>
      </c>
      <c r="G39" t="s">
        <v>39</v>
      </c>
      <c r="H39">
        <v>0.26</v>
      </c>
      <c r="J39">
        <f>J37</f>
        <v>3.1461975056946172</v>
      </c>
      <c r="K39">
        <f t="shared" si="2"/>
        <v>383.77775260819772</v>
      </c>
      <c r="L39">
        <f t="shared" si="3"/>
        <v>19</v>
      </c>
      <c r="M39">
        <v>1</v>
      </c>
      <c r="N39">
        <f>30+(1-EXP((L38)*(-$H$29)))*$H$28/(1-EXP((-$H$29)))</f>
        <v>999.56422738592255</v>
      </c>
    </row>
    <row r="40" spans="1:14">
      <c r="A40">
        <v>18</v>
      </c>
      <c r="B40">
        <f t="shared" si="0"/>
        <v>370.5</v>
      </c>
      <c r="C40">
        <f t="shared" si="4"/>
        <v>20</v>
      </c>
      <c r="D40">
        <v>0</v>
      </c>
      <c r="E40">
        <f>30+(1-EXP((C40-1)*(-0.0888)))*EXP((-0.0888))*44.2/(1-EXP((-0.0888)))</f>
        <v>417.9018848552962</v>
      </c>
      <c r="J40">
        <v>18</v>
      </c>
      <c r="K40">
        <f t="shared" si="2"/>
        <v>401.77775260819772</v>
      </c>
      <c r="L40">
        <f t="shared" si="3"/>
        <v>20</v>
      </c>
      <c r="M40">
        <v>0</v>
      </c>
      <c r="N40">
        <f>30+(1-EXP((L40-1)*(-$H$29)))*EXP((-$H$29))*$H$28/(1-EXP((-$H$29)))</f>
        <v>917.16576318360273</v>
      </c>
    </row>
    <row r="41" spans="1:14">
      <c r="A41">
        <v>1.5</v>
      </c>
      <c r="B41">
        <f t="shared" si="0"/>
        <v>372</v>
      </c>
      <c r="C41">
        <f t="shared" si="4"/>
        <v>20</v>
      </c>
      <c r="D41">
        <v>1</v>
      </c>
      <c r="E41">
        <f>30+(1-EXP((C40)*(-0.0888)))*44.2/(1-EXP((-0.0888)))</f>
        <v>462.10188485529625</v>
      </c>
      <c r="G41" t="s">
        <v>28</v>
      </c>
      <c r="H41">
        <v>1.206</v>
      </c>
      <c r="J41">
        <f>J39</f>
        <v>3.1461975056946172</v>
      </c>
      <c r="K41">
        <f t="shared" si="2"/>
        <v>404.92395011389232</v>
      </c>
      <c r="L41">
        <f t="shared" si="3"/>
        <v>20</v>
      </c>
      <c r="M41">
        <v>1</v>
      </c>
      <c r="N41">
        <f>30+(1-EXP((L40)*(-$H$29)))*$H$28/(1-EXP((-$H$29)))</f>
        <v>1018.2662646680936</v>
      </c>
    </row>
    <row r="42" spans="1:14">
      <c r="A42">
        <v>18</v>
      </c>
      <c r="B42">
        <f t="shared" si="0"/>
        <v>390</v>
      </c>
      <c r="C42">
        <f t="shared" si="4"/>
        <v>21</v>
      </c>
      <c r="D42">
        <v>0</v>
      </c>
      <c r="E42">
        <f>30+(1-EXP((C42-1)*(-0.0888)))*EXP((-0.0888))*44.2/(1-EXP((-0.0888)))</f>
        <v>425.3855658990409</v>
      </c>
      <c r="G42" t="s">
        <v>2</v>
      </c>
      <c r="H42">
        <v>1.401</v>
      </c>
      <c r="J42">
        <v>18</v>
      </c>
      <c r="K42">
        <f t="shared" si="2"/>
        <v>422.92395011389232</v>
      </c>
      <c r="L42">
        <f t="shared" si="3"/>
        <v>21</v>
      </c>
      <c r="M42">
        <v>0</v>
      </c>
      <c r="N42">
        <f>30+(1-EXP((L42-1)*(-$H$29)))*EXP((-$H$29))*$H$28/(1-EXP((-$H$29)))</f>
        <v>934.27840689495258</v>
      </c>
    </row>
    <row r="43" spans="1:14">
      <c r="A43">
        <v>1.5</v>
      </c>
      <c r="B43">
        <f t="shared" si="0"/>
        <v>391.5</v>
      </c>
      <c r="C43">
        <f t="shared" si="4"/>
        <v>21</v>
      </c>
      <c r="D43">
        <v>1</v>
      </c>
      <c r="E43">
        <f>30+(1-EXP((C42)*(-0.0888)))*44.2/(1-EXP((-0.0888)))</f>
        <v>469.58556589904089</v>
      </c>
      <c r="J43">
        <f>J41</f>
        <v>3.1461975056946172</v>
      </c>
      <c r="K43">
        <f t="shared" si="2"/>
        <v>426.07014761958692</v>
      </c>
      <c r="L43">
        <f t="shared" si="3"/>
        <v>21</v>
      </c>
      <c r="M43">
        <v>1</v>
      </c>
      <c r="N43">
        <f>30+(1-EXP((L42)*(-$H$29)))*$H$28/(1-EXP((-$H$29)))</f>
        <v>1035.3789083794434</v>
      </c>
    </row>
    <row r="44" spans="1:14">
      <c r="A44">
        <v>18</v>
      </c>
      <c r="B44">
        <f t="shared" si="0"/>
        <v>409.5</v>
      </c>
      <c r="C44">
        <f t="shared" si="4"/>
        <v>22</v>
      </c>
      <c r="D44">
        <v>0</v>
      </c>
      <c r="E44">
        <f>30+(1-EXP((C44-1)*(-0.0888)))*EXP((-0.0888))*44.2/(1-EXP((-0.0888)))</f>
        <v>432.23334779538658</v>
      </c>
      <c r="G44" t="s">
        <v>29</v>
      </c>
      <c r="H44">
        <f>H1*0.8*9.81*0.34</f>
        <v>3508.8408000000004</v>
      </c>
      <c r="J44">
        <v>18</v>
      </c>
      <c r="K44">
        <f t="shared" si="2"/>
        <v>444.07014761958692</v>
      </c>
      <c r="L44">
        <f t="shared" si="3"/>
        <v>22</v>
      </c>
      <c r="M44">
        <v>0</v>
      </c>
      <c r="N44">
        <f>30+(1-EXP((L44-1)*(-$H$29)))*EXP((-$H$29))*$H$28/(1-EXP((-$H$29)))</f>
        <v>949.93673172733702</v>
      </c>
    </row>
    <row r="45" spans="1:14">
      <c r="A45">
        <v>1.5</v>
      </c>
      <c r="B45">
        <f t="shared" si="0"/>
        <v>411</v>
      </c>
      <c r="C45">
        <f t="shared" si="4"/>
        <v>22</v>
      </c>
      <c r="D45">
        <v>1</v>
      </c>
      <c r="E45">
        <f>30+(1-EXP((C44)*(-0.0888)))*44.2/(1-EXP((-0.0888)))</f>
        <v>476.43334779538657</v>
      </c>
      <c r="G45" t="s">
        <v>30</v>
      </c>
      <c r="H45">
        <f>(H1*0.9*9.81+H1*9.81*SIN(H2))*0.37</f>
        <v>5124.5823394781191</v>
      </c>
      <c r="J45">
        <f>J43</f>
        <v>3.1461975056946172</v>
      </c>
      <c r="K45">
        <f t="shared" si="2"/>
        <v>447.21634512528152</v>
      </c>
      <c r="L45">
        <f t="shared" si="3"/>
        <v>22</v>
      </c>
      <c r="M45">
        <v>1</v>
      </c>
      <c r="N45">
        <f>30+(1-EXP((L44)*(-$H$29)))*$H$28/(1-EXP((-$H$29)))</f>
        <v>1051.0372332118277</v>
      </c>
    </row>
    <row r="46" spans="1:14">
      <c r="A46">
        <v>18</v>
      </c>
      <c r="B46">
        <f t="shared" si="0"/>
        <v>429</v>
      </c>
      <c r="C46">
        <f t="shared" si="4"/>
        <v>23</v>
      </c>
      <c r="D46">
        <v>0</v>
      </c>
      <c r="E46">
        <f>30+(1-EXP((C46-1)*(-0.0888)))*EXP((-0.0888))*44.2/(1-EXP((-0.0888)))</f>
        <v>438.49926380995464</v>
      </c>
      <c r="J46">
        <v>18</v>
      </c>
      <c r="K46">
        <f t="shared" si="2"/>
        <v>465.21634512528152</v>
      </c>
      <c r="L46">
        <f t="shared" si="3"/>
        <v>23</v>
      </c>
      <c r="M46">
        <v>0</v>
      </c>
      <c r="N46">
        <f>30+(1-EXP((L46-1)*(-$H$29)))*EXP((-$H$29))*$H$28/(1-EXP((-$H$29)))</f>
        <v>964.26433304319073</v>
      </c>
    </row>
    <row r="47" spans="1:14">
      <c r="A47">
        <v>1.5</v>
      </c>
      <c r="B47">
        <f t="shared" si="0"/>
        <v>430.5</v>
      </c>
      <c r="C47">
        <f t="shared" si="4"/>
        <v>23</v>
      </c>
      <c r="D47">
        <v>1</v>
      </c>
      <c r="E47">
        <f>30+(1-EXP((C46)*(-0.0888)))*44.2/(1-EXP((-0.0888)))</f>
        <v>482.69926380995463</v>
      </c>
      <c r="G47" t="s">
        <v>31</v>
      </c>
      <c r="H47">
        <v>0.316</v>
      </c>
      <c r="J47">
        <f>J45</f>
        <v>3.1461975056946172</v>
      </c>
      <c r="K47">
        <f t="shared" si="2"/>
        <v>468.36254263097612</v>
      </c>
      <c r="L47">
        <f t="shared" si="3"/>
        <v>23</v>
      </c>
      <c r="M47">
        <v>1</v>
      </c>
      <c r="N47">
        <f>30+(1-EXP((L46)*(-$H$29)))*$H$28/(1-EXP((-$H$29)))</f>
        <v>1065.3648345276815</v>
      </c>
    </row>
    <row r="48" spans="1:14">
      <c r="A48">
        <v>18</v>
      </c>
      <c r="B48">
        <f t="shared" si="0"/>
        <v>448.5</v>
      </c>
      <c r="C48">
        <f t="shared" si="4"/>
        <v>24</v>
      </c>
      <c r="D48">
        <v>0</v>
      </c>
      <c r="E48">
        <f>30+(1-EXP((C48-1)*(-0.0888)))*EXP((-0.0888))*44.2/(1-EXP((-0.0888)))</f>
        <v>444.23275592403206</v>
      </c>
      <c r="G48" t="s">
        <v>32</v>
      </c>
      <c r="J48">
        <v>18</v>
      </c>
      <c r="K48">
        <f t="shared" si="2"/>
        <v>486.36254263097612</v>
      </c>
      <c r="L48">
        <f t="shared" si="3"/>
        <v>24</v>
      </c>
      <c r="M48">
        <v>0</v>
      </c>
      <c r="N48">
        <f>30+(1-EXP((L48-1)*(-$H$29)))*EXP((-$H$29))*$H$28/(1-EXP((-$H$29)))</f>
        <v>977.37430244690938</v>
      </c>
    </row>
    <row r="49" spans="1:14">
      <c r="A49">
        <v>1.5</v>
      </c>
      <c r="B49">
        <f t="shared" si="0"/>
        <v>450</v>
      </c>
      <c r="C49">
        <f t="shared" si="4"/>
        <v>24</v>
      </c>
      <c r="D49">
        <v>1</v>
      </c>
      <c r="E49">
        <f>30+(1-EXP((C48)*(-0.0888)))*44.2/(1-EXP((-0.0888)))</f>
        <v>488.43275592403205</v>
      </c>
      <c r="J49">
        <f>J47</f>
        <v>3.1461975056946172</v>
      </c>
      <c r="K49">
        <f t="shared" si="2"/>
        <v>489.50874013667072</v>
      </c>
      <c r="L49">
        <f t="shared" si="3"/>
        <v>24</v>
      </c>
      <c r="M49">
        <v>1</v>
      </c>
      <c r="N49">
        <f>30+(1-EXP((L48)*(-$H$29)))*$H$28/(1-EXP((-$H$29)))</f>
        <v>1078.4748039314002</v>
      </c>
    </row>
    <row r="50" spans="1:14">
      <c r="A50">
        <v>18</v>
      </c>
      <c r="B50">
        <f t="shared" si="0"/>
        <v>468</v>
      </c>
      <c r="C50">
        <f t="shared" si="4"/>
        <v>25</v>
      </c>
      <c r="D50">
        <v>0</v>
      </c>
      <c r="E50">
        <f>30+(1-EXP((C50-1)*(-0.0888)))*EXP((-0.0888))*44.2/(1-EXP((-0.0888)))</f>
        <v>449.47906496260839</v>
      </c>
      <c r="J50">
        <v>18</v>
      </c>
      <c r="K50">
        <f t="shared" si="2"/>
        <v>507.50874013667072</v>
      </c>
      <c r="L50">
        <f t="shared" si="3"/>
        <v>25</v>
      </c>
      <c r="M50">
        <v>0</v>
      </c>
      <c r="N50">
        <f>30+(1-EXP((L50-1)*(-$H$29)))*EXP((-$H$29))*$H$28/(1-EXP((-$H$29)))</f>
        <v>989.37012044725157</v>
      </c>
    </row>
    <row r="51" spans="1:14">
      <c r="A51">
        <v>1.5</v>
      </c>
      <c r="B51">
        <f t="shared" si="0"/>
        <v>469.5</v>
      </c>
      <c r="C51">
        <f t="shared" si="4"/>
        <v>25</v>
      </c>
      <c r="D51">
        <v>1</v>
      </c>
      <c r="E51">
        <f>30+(1-EXP((C50)*(-0.0888)))*44.2/(1-EXP((-0.0888)))</f>
        <v>493.67906496260844</v>
      </c>
      <c r="J51">
        <f>J49</f>
        <v>3.1461975056946172</v>
      </c>
      <c r="K51">
        <f t="shared" si="2"/>
        <v>510.65493764236533</v>
      </c>
      <c r="L51">
        <f t="shared" si="3"/>
        <v>25</v>
      </c>
      <c r="M51">
        <v>1</v>
      </c>
      <c r="N51">
        <f>30+(1-EXP((L50)*(-$H$29)))*$H$28/(1-EXP((-$H$29)))</f>
        <v>1090.4706219317425</v>
      </c>
    </row>
    <row r="52" spans="1:14">
      <c r="A52">
        <v>18</v>
      </c>
      <c r="B52">
        <f t="shared" si="0"/>
        <v>487.5</v>
      </c>
      <c r="C52">
        <f t="shared" si="4"/>
        <v>26</v>
      </c>
      <c r="D52">
        <v>0</v>
      </c>
      <c r="E52">
        <f>30+(1-EXP((C52-1)*(-0.0888)))*EXP((-0.0888))*44.2/(1-EXP((-0.0888)))</f>
        <v>454.27958757267152</v>
      </c>
      <c r="J52">
        <v>18</v>
      </c>
      <c r="K52">
        <f t="shared" si="2"/>
        <v>528.65493764236533</v>
      </c>
      <c r="L52">
        <f t="shared" si="3"/>
        <v>26</v>
      </c>
      <c r="M52">
        <v>0</v>
      </c>
      <c r="N52">
        <f>30+(1-EXP((L52-1)*(-$H$29)))*EXP((-$H$29))*$H$28/(1-EXP((-$H$29)))</f>
        <v>1000.3464732567793</v>
      </c>
    </row>
    <row r="53" spans="1:14">
      <c r="A53">
        <v>1.5</v>
      </c>
      <c r="B53">
        <f t="shared" si="0"/>
        <v>489</v>
      </c>
      <c r="C53">
        <f t="shared" si="4"/>
        <v>26</v>
      </c>
      <c r="D53">
        <v>1</v>
      </c>
      <c r="E53">
        <f>30+(1-EXP((C52)*(-0.0888)))*44.2/(1-EXP((-0.0888)))</f>
        <v>498.47958757267156</v>
      </c>
      <c r="J53">
        <f>J51</f>
        <v>3.1461975056946172</v>
      </c>
      <c r="K53">
        <f t="shared" si="2"/>
        <v>531.80113514805998</v>
      </c>
      <c r="L53">
        <f t="shared" si="3"/>
        <v>26</v>
      </c>
      <c r="M53">
        <v>1</v>
      </c>
      <c r="N53">
        <f>30+(1-EXP((L52)*(-$H$29)))*$H$28/(1-EXP((-$H$29)))</f>
        <v>1101.4469747412702</v>
      </c>
    </row>
    <row r="54" spans="1:14">
      <c r="A54">
        <v>18</v>
      </c>
      <c r="B54">
        <f t="shared" si="0"/>
        <v>507</v>
      </c>
      <c r="C54">
        <f t="shared" si="4"/>
        <v>27</v>
      </c>
      <c r="D54">
        <v>0</v>
      </c>
      <c r="E54">
        <f>30+(1-EXP((C54-1)*(-0.0888)))*EXP((-0.0888))*44.2/(1-EXP((-0.0888)))</f>
        <v>458.67220286854462</v>
      </c>
      <c r="J54">
        <v>18</v>
      </c>
      <c r="K54">
        <f t="shared" si="2"/>
        <v>549.80113514805998</v>
      </c>
      <c r="L54">
        <f t="shared" si="3"/>
        <v>27</v>
      </c>
      <c r="M54">
        <v>0</v>
      </c>
      <c r="N54">
        <f>30+(1-EXP((L54-1)*(-$H$29)))*EXP((-$H$29))*$H$28/(1-EXP((-$H$29)))</f>
        <v>1010.39000017556</v>
      </c>
    </row>
    <row r="55" spans="1:14">
      <c r="A55">
        <v>1.5</v>
      </c>
      <c r="B55">
        <f t="shared" si="0"/>
        <v>508.5</v>
      </c>
      <c r="C55">
        <f t="shared" si="4"/>
        <v>27</v>
      </c>
      <c r="D55">
        <v>1</v>
      </c>
      <c r="E55">
        <f>30+(1-EXP((C54)*(-0.0888)))*44.2/(1-EXP((-0.0888)))</f>
        <v>502.87220286854466</v>
      </c>
      <c r="J55">
        <f>J53</f>
        <v>3.1461975056946172</v>
      </c>
      <c r="K55">
        <f t="shared" si="2"/>
        <v>552.94733265375464</v>
      </c>
      <c r="L55">
        <f t="shared" si="3"/>
        <v>27</v>
      </c>
      <c r="M55">
        <v>1</v>
      </c>
      <c r="N55">
        <f>30+(1-EXP((L54)*(-$H$29)))*$H$28/(1-EXP((-$H$29)))</f>
        <v>1111.490501660051</v>
      </c>
    </row>
    <row r="56" spans="1:14">
      <c r="A56">
        <v>18</v>
      </c>
      <c r="B56">
        <f t="shared" si="0"/>
        <v>526.5</v>
      </c>
      <c r="C56">
        <f t="shared" si="4"/>
        <v>28</v>
      </c>
      <c r="D56">
        <v>0</v>
      </c>
      <c r="E56">
        <f>30+(1-EXP((C56-1)*(-0.0888)))*EXP((-0.0888))*44.2/(1-EXP((-0.0888)))</f>
        <v>462.69157132169812</v>
      </c>
      <c r="J56">
        <v>18</v>
      </c>
      <c r="K56">
        <f t="shared" si="2"/>
        <v>570.94733265375464</v>
      </c>
      <c r="L56">
        <f t="shared" si="3"/>
        <v>28</v>
      </c>
      <c r="M56">
        <v>0</v>
      </c>
      <c r="N56">
        <f>30+(1-EXP((L56-1)*(-$H$29)))*EXP((-$H$29))*$H$28/(1-EXP((-$H$29)))</f>
        <v>1019.5799774584249</v>
      </c>
    </row>
    <row r="57" spans="1:14">
      <c r="A57">
        <v>1.5</v>
      </c>
      <c r="B57">
        <f t="shared" si="0"/>
        <v>528</v>
      </c>
      <c r="C57">
        <f t="shared" si="4"/>
        <v>28</v>
      </c>
      <c r="D57">
        <v>1</v>
      </c>
      <c r="E57">
        <f>30+(1-EXP((C56)*(-0.0888)))*44.2/(1-EXP((-0.0888)))</f>
        <v>506.89157132169811</v>
      </c>
      <c r="J57">
        <f>J55</f>
        <v>3.1461975056946172</v>
      </c>
      <c r="K57">
        <f t="shared" si="2"/>
        <v>574.0935301594493</v>
      </c>
      <c r="L57">
        <f t="shared" si="3"/>
        <v>28</v>
      </c>
      <c r="M57">
        <v>1</v>
      </c>
      <c r="N57">
        <f>30+(1-EXP((L56)*(-$H$29)))*$H$28/(1-EXP((-$H$29)))</f>
        <v>1120.6804789429157</v>
      </c>
    </row>
    <row r="58" spans="1:14">
      <c r="A58">
        <v>18</v>
      </c>
      <c r="B58">
        <f t="shared" si="0"/>
        <v>546</v>
      </c>
      <c r="C58">
        <f t="shared" si="4"/>
        <v>29</v>
      </c>
      <c r="D58">
        <v>0</v>
      </c>
      <c r="E58">
        <f>30+(1-EXP((C58-1)*(-0.0888)))*EXP((-0.0888))*44.2/(1-EXP((-0.0888)))</f>
        <v>466.369408253465</v>
      </c>
      <c r="J58">
        <v>18</v>
      </c>
      <c r="K58">
        <f t="shared" si="2"/>
        <v>592.0935301594493</v>
      </c>
      <c r="L58">
        <f t="shared" si="3"/>
        <v>29</v>
      </c>
      <c r="M58">
        <v>0</v>
      </c>
      <c r="N58">
        <f>30+(1-EXP((L58-1)*(-$H$29)))*EXP((-$H$29))*$H$28/(1-EXP((-$H$29)))</f>
        <v>1027.9889440637362</v>
      </c>
    </row>
    <row r="59" spans="1:14">
      <c r="A59">
        <v>1.5</v>
      </c>
      <c r="B59">
        <f t="shared" si="0"/>
        <v>547.5</v>
      </c>
      <c r="C59">
        <f t="shared" si="4"/>
        <v>29</v>
      </c>
      <c r="D59">
        <v>1</v>
      </c>
      <c r="E59">
        <f>30+(1-EXP((C58)*(-0.0888)))*44.2/(1-EXP((-0.0888)))</f>
        <v>510.56940825346493</v>
      </c>
      <c r="J59">
        <f>J57</f>
        <v>3.1461975056946172</v>
      </c>
      <c r="K59">
        <f t="shared" si="2"/>
        <v>595.23972766514396</v>
      </c>
      <c r="L59">
        <f t="shared" si="3"/>
        <v>29</v>
      </c>
      <c r="M59">
        <v>1</v>
      </c>
      <c r="N59">
        <f>30+(1-EXP((L58)*(-$H$29)))*$H$28/(1-EXP((-$H$29)))</f>
        <v>1129.0894455482269</v>
      </c>
    </row>
    <row r="60" spans="1:14">
      <c r="A60">
        <v>18</v>
      </c>
      <c r="B60">
        <f t="shared" si="0"/>
        <v>565.5</v>
      </c>
      <c r="C60">
        <f t="shared" si="4"/>
        <v>30</v>
      </c>
      <c r="D60">
        <v>0</v>
      </c>
      <c r="E60">
        <f>30+(1-EXP((C60-1)*(-0.0888)))*EXP((-0.0888))*44.2/(1-EXP((-0.0888)))</f>
        <v>469.73473408868551</v>
      </c>
      <c r="J60">
        <v>18</v>
      </c>
      <c r="K60">
        <f t="shared" si="2"/>
        <v>613.23972766514396</v>
      </c>
      <c r="L60">
        <f t="shared" si="3"/>
        <v>30</v>
      </c>
      <c r="M60">
        <v>0</v>
      </c>
      <c r="N60">
        <f>30+(1-EXP((L60-1)*(-$H$29)))*EXP((-$H$29))*$H$28/(1-EXP((-$H$29)))</f>
        <v>1035.6832742228635</v>
      </c>
    </row>
    <row r="61" spans="1:14">
      <c r="A61">
        <v>1.5</v>
      </c>
      <c r="B61">
        <f t="shared" si="0"/>
        <v>567</v>
      </c>
      <c r="C61">
        <f t="shared" si="4"/>
        <v>30</v>
      </c>
      <c r="D61">
        <v>1</v>
      </c>
      <c r="E61">
        <f>30+(1-EXP((C60)*(-0.0888)))*44.2/(1-EXP((-0.0888)))</f>
        <v>513.93473408868545</v>
      </c>
      <c r="J61">
        <f>J59</f>
        <v>3.1461975056946172</v>
      </c>
      <c r="K61">
        <f t="shared" si="2"/>
        <v>616.38592517083862</v>
      </c>
      <c r="L61">
        <f t="shared" si="3"/>
        <v>30</v>
      </c>
      <c r="M61">
        <v>1</v>
      </c>
      <c r="N61">
        <f>30+(1-EXP((L60)*(-$H$29)))*$H$28/(1-EXP((-$H$29)))</f>
        <v>1136.7837757073544</v>
      </c>
    </row>
    <row r="62" spans="1:14">
      <c r="A62">
        <v>18</v>
      </c>
      <c r="B62">
        <f t="shared" si="0"/>
        <v>585</v>
      </c>
      <c r="C62">
        <f t="shared" si="4"/>
        <v>31</v>
      </c>
      <c r="D62">
        <v>0</v>
      </c>
      <c r="E62">
        <f>30+(1-EXP((C62-1)*(-0.0888)))*EXP((-0.0888))*44.2/(1-EXP((-0.0888)))</f>
        <v>472.81410334494075</v>
      </c>
      <c r="J62">
        <v>18</v>
      </c>
      <c r="K62">
        <f t="shared" si="2"/>
        <v>634.38592517083862</v>
      </c>
      <c r="L62">
        <f t="shared" si="3"/>
        <v>31</v>
      </c>
      <c r="M62">
        <v>0</v>
      </c>
      <c r="N62">
        <f>30+(1-EXP((L62-1)*(-$H$29)))*EXP((-$H$29))*$H$28/(1-EXP((-$H$29)))</f>
        <v>1042.7237013498143</v>
      </c>
    </row>
    <row r="63" spans="1:14">
      <c r="A63">
        <v>1.5</v>
      </c>
      <c r="B63">
        <f t="shared" si="0"/>
        <v>586.5</v>
      </c>
      <c r="C63">
        <f t="shared" si="4"/>
        <v>31</v>
      </c>
      <c r="D63">
        <v>1</v>
      </c>
      <c r="E63">
        <f>30+(1-EXP((C62)*(-0.0888)))*44.2/(1-EXP((-0.0888)))</f>
        <v>517.01410334494062</v>
      </c>
      <c r="J63">
        <f>J61</f>
        <v>3.1461975056946172</v>
      </c>
      <c r="K63">
        <f t="shared" si="2"/>
        <v>637.53212267653328</v>
      </c>
      <c r="L63">
        <f t="shared" si="3"/>
        <v>31</v>
      </c>
      <c r="M63">
        <v>1</v>
      </c>
      <c r="N63">
        <f>30+(1-EXP((L62)*(-$H$29)))*$H$28/(1-EXP((-$H$29)))</f>
        <v>1143.8242028343052</v>
      </c>
    </row>
    <row r="64" spans="1:14">
      <c r="A64">
        <v>18</v>
      </c>
      <c r="B64">
        <f t="shared" si="0"/>
        <v>604.5</v>
      </c>
      <c r="C64">
        <f t="shared" si="4"/>
        <v>32</v>
      </c>
      <c r="D64">
        <v>0</v>
      </c>
      <c r="E64">
        <f>30+(1-EXP((C64-1)*(-0.0888)))*EXP((-0.0888))*44.2/(1-EXP((-0.0888)))</f>
        <v>475.63181416424044</v>
      </c>
      <c r="J64">
        <v>18</v>
      </c>
      <c r="K64">
        <f t="shared" si="2"/>
        <v>655.53212267653328</v>
      </c>
      <c r="L64">
        <f t="shared" si="3"/>
        <v>32</v>
      </c>
      <c r="M64">
        <v>0</v>
      </c>
      <c r="N64">
        <f>30+(1-EXP((L64-1)*(-$H$29)))*EXP((-$H$29))*$H$28/(1-EXP((-$H$29)))</f>
        <v>1049.1657974263783</v>
      </c>
    </row>
    <row r="65" spans="1:14">
      <c r="A65">
        <v>1.5</v>
      </c>
      <c r="B65">
        <f t="shared" si="0"/>
        <v>606</v>
      </c>
      <c r="C65">
        <f t="shared" si="4"/>
        <v>32</v>
      </c>
      <c r="D65">
        <v>1</v>
      </c>
      <c r="E65">
        <f>30+(1-EXP((C64)*(-0.0888)))*44.2/(1-EXP((-0.0888)))</f>
        <v>519.83181416424054</v>
      </c>
      <c r="J65">
        <f>J63</f>
        <v>3.1461975056946172</v>
      </c>
      <c r="K65">
        <f t="shared" si="2"/>
        <v>658.67832018222794</v>
      </c>
      <c r="L65">
        <f t="shared" si="3"/>
        <v>32</v>
      </c>
      <c r="M65">
        <v>1</v>
      </c>
      <c r="N65">
        <f>30+(1-EXP((L64)*(-$H$29)))*$H$28/(1-EXP((-$H$29)))</f>
        <v>1150.2662989108692</v>
      </c>
    </row>
    <row r="66" spans="1:14">
      <c r="A66">
        <v>18</v>
      </c>
      <c r="B66">
        <f t="shared" si="0"/>
        <v>624</v>
      </c>
      <c r="C66">
        <f t="shared" si="4"/>
        <v>33</v>
      </c>
      <c r="D66">
        <v>0</v>
      </c>
      <c r="E66">
        <f>30+(1-EXP((C66-1)*(-0.0888)))*EXP((-0.0888))*44.2/(1-EXP((-0.0888)))</f>
        <v>478.2101000405026</v>
      </c>
      <c r="J66">
        <v>18</v>
      </c>
      <c r="K66">
        <f t="shared" si="2"/>
        <v>676.67832018222794</v>
      </c>
      <c r="L66">
        <f t="shared" si="3"/>
        <v>33</v>
      </c>
      <c r="M66">
        <v>0</v>
      </c>
      <c r="N66">
        <f>30+(1-EXP((L66-1)*(-$H$29)))*EXP((-$H$29))*$H$28/(1-EXP((-$H$29)))</f>
        <v>1055.060411646703</v>
      </c>
    </row>
    <row r="67" spans="1:14">
      <c r="A67">
        <v>1.5</v>
      </c>
      <c r="B67">
        <f t="shared" si="0"/>
        <v>625.5</v>
      </c>
      <c r="C67">
        <f t="shared" si="4"/>
        <v>33</v>
      </c>
      <c r="D67">
        <v>1</v>
      </c>
      <c r="E67">
        <f>30+(1-EXP((C66)*(-0.0888)))*44.2/(1-EXP((-0.0888)))</f>
        <v>522.41010004050258</v>
      </c>
      <c r="J67">
        <f>J65</f>
        <v>3.1461975056946172</v>
      </c>
      <c r="K67">
        <f t="shared" si="2"/>
        <v>679.82451768792259</v>
      </c>
      <c r="L67">
        <f t="shared" si="3"/>
        <v>33</v>
      </c>
      <c r="M67">
        <v>1</v>
      </c>
      <c r="N67">
        <f>30+(1-EXP((L66)*(-$H$29)))*$H$28/(1-EXP((-$H$29)))</f>
        <v>1156.1609131311939</v>
      </c>
    </row>
    <row r="68" spans="1:14">
      <c r="A68">
        <v>18</v>
      </c>
      <c r="B68">
        <f t="shared" ref="B68:B122" si="5">SUM(B67+A68)</f>
        <v>643.5</v>
      </c>
      <c r="C68">
        <f t="shared" ref="C68:C99" si="6">1+C66</f>
        <v>34</v>
      </c>
      <c r="D68">
        <v>0</v>
      </c>
      <c r="E68">
        <f>30+(1-EXP((C68-1)*(-0.0888)))*EXP((-0.0888))*44.2/(1-EXP((-0.0888)))</f>
        <v>480.5693052556727</v>
      </c>
      <c r="J68">
        <v>18</v>
      </c>
      <c r="K68">
        <f t="shared" ref="K68:K122" si="7">SUM(K67+J68)</f>
        <v>697.82451768792259</v>
      </c>
      <c r="L68">
        <f t="shared" ref="L68:L122" si="8">1+L66</f>
        <v>34</v>
      </c>
      <c r="M68">
        <v>0</v>
      </c>
      <c r="N68">
        <f>30+(1-EXP((L68-1)*(-$H$29)))*EXP((-$H$29))*$H$28/(1-EXP((-$H$29)))</f>
        <v>1060.4540717836353</v>
      </c>
    </row>
    <row r="69" spans="1:14">
      <c r="A69">
        <v>1.5</v>
      </c>
      <c r="B69">
        <f t="shared" si="5"/>
        <v>645</v>
      </c>
      <c r="C69">
        <f t="shared" si="6"/>
        <v>34</v>
      </c>
      <c r="D69">
        <v>1</v>
      </c>
      <c r="E69">
        <f>30+(1-EXP((C68)*(-0.0888)))*44.2/(1-EXP((-0.0888)))</f>
        <v>524.76930525567275</v>
      </c>
      <c r="J69">
        <f>J67</f>
        <v>3.1461975056946172</v>
      </c>
      <c r="K69">
        <f t="shared" si="7"/>
        <v>700.97071519361725</v>
      </c>
      <c r="L69">
        <f t="shared" si="8"/>
        <v>34</v>
      </c>
      <c r="M69">
        <v>1</v>
      </c>
      <c r="N69">
        <f>30+(1-EXP((L68)*(-$H$29)))*$H$28/(1-EXP((-$H$29)))</f>
        <v>1161.5545732681262</v>
      </c>
    </row>
    <row r="70" spans="1:14">
      <c r="A70">
        <v>18</v>
      </c>
      <c r="B70">
        <f t="shared" si="5"/>
        <v>663</v>
      </c>
      <c r="C70">
        <f t="shared" si="6"/>
        <v>35</v>
      </c>
      <c r="D70">
        <v>0</v>
      </c>
      <c r="E70">
        <f>30+(1-EXP((C70-1)*(-0.0888)))*EXP((-0.0888))*44.2/(1-EXP((-0.0888)))</f>
        <v>482.72804540878349</v>
      </c>
      <c r="J70">
        <v>18</v>
      </c>
      <c r="K70">
        <f t="shared" si="7"/>
        <v>718.97071519361725</v>
      </c>
      <c r="L70">
        <f t="shared" si="8"/>
        <v>35</v>
      </c>
      <c r="M70">
        <v>0</v>
      </c>
      <c r="N70">
        <f>30+(1-EXP((L70-1)*(-$H$29)))*EXP((-$H$29))*$H$28/(1-EXP((-$H$29)))</f>
        <v>1065.389351444928</v>
      </c>
    </row>
    <row r="71" spans="1:14">
      <c r="A71">
        <v>1.5</v>
      </c>
      <c r="B71">
        <f t="shared" si="5"/>
        <v>664.5</v>
      </c>
      <c r="C71">
        <f t="shared" si="6"/>
        <v>35</v>
      </c>
      <c r="D71">
        <v>1</v>
      </c>
      <c r="E71">
        <f>30+(1-EXP((C70)*(-0.0888)))*44.2/(1-EXP((-0.0888)))</f>
        <v>526.92804540878353</v>
      </c>
      <c r="J71">
        <f>J69</f>
        <v>3.1461975056946172</v>
      </c>
      <c r="K71">
        <f t="shared" si="7"/>
        <v>722.11691269931191</v>
      </c>
      <c r="L71">
        <f t="shared" si="8"/>
        <v>35</v>
      </c>
      <c r="M71">
        <v>1</v>
      </c>
      <c r="N71">
        <f>30+(1-EXP((L70)*(-$H$29)))*$H$28/(1-EXP((-$H$29)))</f>
        <v>1166.4898529294189</v>
      </c>
    </row>
    <row r="72" spans="1:14">
      <c r="A72">
        <v>18</v>
      </c>
      <c r="B72">
        <f t="shared" si="5"/>
        <v>682.5</v>
      </c>
      <c r="C72">
        <f t="shared" si="6"/>
        <v>36</v>
      </c>
      <c r="D72">
        <v>0</v>
      </c>
      <c r="E72">
        <f>30+(1-EXP((C72-1)*(-0.0888)))*EXP((-0.0888))*44.2/(1-EXP((-0.0888)))</f>
        <v>484.70335430462995</v>
      </c>
      <c r="J72">
        <v>18</v>
      </c>
      <c r="K72">
        <f t="shared" si="7"/>
        <v>740.11691269931191</v>
      </c>
      <c r="L72">
        <f t="shared" si="8"/>
        <v>36</v>
      </c>
      <c r="M72">
        <v>0</v>
      </c>
      <c r="N72">
        <f>30+(1-EXP((L72-1)*(-$H$29)))*EXP((-$H$29))*$H$28/(1-EXP((-$H$29)))</f>
        <v>1069.9052061181558</v>
      </c>
    </row>
    <row r="73" spans="1:14">
      <c r="A73">
        <v>1.5</v>
      </c>
      <c r="B73">
        <f t="shared" si="5"/>
        <v>684</v>
      </c>
      <c r="C73">
        <f t="shared" si="6"/>
        <v>36</v>
      </c>
      <c r="D73">
        <v>1</v>
      </c>
      <c r="E73">
        <f>30+(1-EXP((C72)*(-0.0888)))*44.2/(1-EXP((-0.0888)))</f>
        <v>528.90335430462994</v>
      </c>
      <c r="J73">
        <f>J71</f>
        <v>3.1461975056946172</v>
      </c>
      <c r="K73">
        <f t="shared" si="7"/>
        <v>743.26311020500657</v>
      </c>
      <c r="L73">
        <f t="shared" si="8"/>
        <v>36</v>
      </c>
      <c r="M73">
        <v>1</v>
      </c>
      <c r="N73">
        <f>30+(1-EXP((L72)*(-$H$29)))*$H$28/(1-EXP((-$H$29)))</f>
        <v>1171.0057076026467</v>
      </c>
    </row>
    <row r="74" spans="1:14">
      <c r="A74">
        <v>18</v>
      </c>
      <c r="B74">
        <f t="shared" si="5"/>
        <v>702</v>
      </c>
      <c r="C74">
        <f t="shared" si="6"/>
        <v>37</v>
      </c>
      <c r="D74">
        <v>0</v>
      </c>
      <c r="E74">
        <f>30+(1-EXP((C74-1)*(-0.0888)))*EXP((-0.0888))*44.2/(1-EXP((-0.0888)))</f>
        <v>486.51081836110166</v>
      </c>
      <c r="J74">
        <v>18</v>
      </c>
      <c r="K74">
        <f t="shared" si="7"/>
        <v>761.26311020500657</v>
      </c>
      <c r="L74">
        <f t="shared" si="8"/>
        <v>37</v>
      </c>
      <c r="M74">
        <v>0</v>
      </c>
      <c r="N74">
        <f>30+(1-EXP((L74-1)*(-$H$29)))*EXP((-$H$29))*$H$28/(1-EXP((-$H$29)))</f>
        <v>1074.03728065684</v>
      </c>
    </row>
    <row r="75" spans="1:14">
      <c r="A75">
        <v>1.5</v>
      </c>
      <c r="B75">
        <f t="shared" si="5"/>
        <v>703.5</v>
      </c>
      <c r="C75">
        <f t="shared" si="6"/>
        <v>37</v>
      </c>
      <c r="D75">
        <v>1</v>
      </c>
      <c r="E75">
        <f>30+(1-EXP((C74)*(-0.0888)))*44.2/(1-EXP((-0.0888)))</f>
        <v>530.7108183611017</v>
      </c>
      <c r="J75">
        <f>J73</f>
        <v>3.1461975056946172</v>
      </c>
      <c r="K75">
        <f t="shared" si="7"/>
        <v>764.40930771070123</v>
      </c>
      <c r="L75">
        <f t="shared" si="8"/>
        <v>37</v>
      </c>
      <c r="M75">
        <v>1</v>
      </c>
      <c r="N75">
        <f>30+(1-EXP((L74)*(-$H$29)))*$H$28/(1-EXP((-$H$29)))</f>
        <v>1175.1377821413307</v>
      </c>
    </row>
    <row r="76" spans="1:14">
      <c r="A76">
        <v>18</v>
      </c>
      <c r="B76">
        <f t="shared" si="5"/>
        <v>721.5</v>
      </c>
      <c r="C76">
        <f t="shared" si="6"/>
        <v>38</v>
      </c>
      <c r="D76">
        <v>0</v>
      </c>
      <c r="E76">
        <f>30+(1-EXP((C76-1)*(-0.0888)))*EXP((-0.0888))*44.2/(1-EXP((-0.0888)))</f>
        <v>488.16469959573135</v>
      </c>
      <c r="J76">
        <v>18</v>
      </c>
      <c r="K76">
        <f t="shared" si="7"/>
        <v>782.40930771070123</v>
      </c>
      <c r="L76">
        <f t="shared" si="8"/>
        <v>38</v>
      </c>
      <c r="M76">
        <v>0</v>
      </c>
      <c r="N76">
        <f>30+(1-EXP((L76-1)*(-$H$29)))*EXP((-$H$29))*$H$28/(1-EXP((-$H$29)))</f>
        <v>1077.8181906348482</v>
      </c>
    </row>
    <row r="77" spans="1:14">
      <c r="A77">
        <v>1.5</v>
      </c>
      <c r="B77">
        <f t="shared" si="5"/>
        <v>723</v>
      </c>
      <c r="C77">
        <f t="shared" si="6"/>
        <v>38</v>
      </c>
      <c r="D77">
        <v>1</v>
      </c>
      <c r="E77">
        <f>30+(1-EXP((C76)*(-0.0888)))*44.2/(1-EXP((-0.0888)))</f>
        <v>532.36469959573128</v>
      </c>
      <c r="J77">
        <f>J75</f>
        <v>3.1461975056946172</v>
      </c>
      <c r="K77">
        <f t="shared" si="7"/>
        <v>785.55550521639589</v>
      </c>
      <c r="L77">
        <f t="shared" si="8"/>
        <v>38</v>
      </c>
      <c r="M77">
        <v>1</v>
      </c>
      <c r="N77">
        <f>30+(1-EXP((L76)*(-$H$29)))*$H$28/(1-EXP((-$H$29)))</f>
        <v>1178.9186921193389</v>
      </c>
    </row>
    <row r="78" spans="1:14">
      <c r="A78">
        <v>18</v>
      </c>
      <c r="B78">
        <f t="shared" si="5"/>
        <v>741</v>
      </c>
      <c r="C78">
        <f t="shared" si="6"/>
        <v>39</v>
      </c>
      <c r="D78">
        <v>0</v>
      </c>
      <c r="E78">
        <f>30+(1-EXP((C78-1)*(-0.0888)))*EXP((-0.0888))*44.2/(1-EXP((-0.0888)))</f>
        <v>489.6780481618984</v>
      </c>
      <c r="J78">
        <v>18</v>
      </c>
      <c r="K78">
        <f t="shared" si="7"/>
        <v>803.55550521639589</v>
      </c>
      <c r="L78">
        <f t="shared" si="8"/>
        <v>39</v>
      </c>
      <c r="M78">
        <v>0</v>
      </c>
      <c r="N78">
        <f>30+(1-EXP((L78-1)*(-$H$29)))*EXP((-$H$29))*$H$28/(1-EXP((-$H$29)))</f>
        <v>1081.2777797898771</v>
      </c>
    </row>
    <row r="79" spans="1:14">
      <c r="A79">
        <v>1.5</v>
      </c>
      <c r="B79">
        <f t="shared" si="5"/>
        <v>742.5</v>
      </c>
      <c r="C79">
        <f t="shared" si="6"/>
        <v>39</v>
      </c>
      <c r="D79">
        <v>1</v>
      </c>
      <c r="E79">
        <f>30+(1-EXP((C78)*(-0.0888)))*44.2/(1-EXP((-0.0888)))</f>
        <v>533.8780481618985</v>
      </c>
      <c r="J79">
        <f>J77</f>
        <v>3.1461975056946172</v>
      </c>
      <c r="K79">
        <f t="shared" si="7"/>
        <v>806.70170272209054</v>
      </c>
      <c r="L79">
        <f t="shared" si="8"/>
        <v>39</v>
      </c>
      <c r="M79">
        <v>1</v>
      </c>
      <c r="N79">
        <f>30+(1-EXP((L78)*(-$H$29)))*$H$28/(1-EXP((-$H$29)))</f>
        <v>1182.3782812743677</v>
      </c>
    </row>
    <row r="80" spans="1:14">
      <c r="A80">
        <v>18</v>
      </c>
      <c r="B80">
        <f t="shared" si="5"/>
        <v>760.5</v>
      </c>
      <c r="C80">
        <f t="shared" si="6"/>
        <v>40</v>
      </c>
      <c r="D80">
        <v>0</v>
      </c>
      <c r="E80">
        <f>30+(1-EXP((C80-1)*(-0.0888)))*EXP((-0.0888))*44.2/(1-EXP((-0.0888)))</f>
        <v>491.0628053226705</v>
      </c>
      <c r="J80">
        <v>18</v>
      </c>
      <c r="K80">
        <f t="shared" si="7"/>
        <v>824.70170272209054</v>
      </c>
      <c r="L80">
        <f t="shared" si="8"/>
        <v>40</v>
      </c>
      <c r="M80">
        <v>0</v>
      </c>
      <c r="N80">
        <f>30+(1-EXP((L80-1)*(-$H$29)))*EXP((-$H$29))*$H$28/(1-EXP((-$H$29)))</f>
        <v>1084.4433555880867</v>
      </c>
    </row>
    <row r="81" spans="1:14">
      <c r="A81">
        <v>1.5</v>
      </c>
      <c r="B81">
        <f t="shared" si="5"/>
        <v>762</v>
      </c>
      <c r="C81">
        <f t="shared" si="6"/>
        <v>40</v>
      </c>
      <c r="D81">
        <v>1</v>
      </c>
      <c r="E81">
        <f>30+(1-EXP((C80)*(-0.0888)))*44.2/(1-EXP((-0.0888)))</f>
        <v>535.26280532267049</v>
      </c>
      <c r="J81">
        <f>J79</f>
        <v>3.1461975056946172</v>
      </c>
      <c r="K81">
        <f t="shared" si="7"/>
        <v>827.8479002277852</v>
      </c>
      <c r="L81">
        <f t="shared" si="8"/>
        <v>40</v>
      </c>
      <c r="M81">
        <v>1</v>
      </c>
      <c r="N81">
        <f>30+(1-EXP((L80)*(-$H$29)))*$H$28/(1-EXP((-$H$29)))</f>
        <v>1185.5438570725776</v>
      </c>
    </row>
    <row r="82" spans="1:14">
      <c r="A82">
        <v>18</v>
      </c>
      <c r="B82">
        <f t="shared" si="5"/>
        <v>780</v>
      </c>
      <c r="C82">
        <f t="shared" si="6"/>
        <v>41</v>
      </c>
      <c r="D82">
        <v>0</v>
      </c>
      <c r="E82">
        <f>30+(1-EXP((C82-1)*(-0.0888)))*EXP((-0.0888))*44.2/(1-EXP((-0.0888)))</f>
        <v>492.32989767480859</v>
      </c>
      <c r="J82">
        <v>18</v>
      </c>
      <c r="K82">
        <f t="shared" si="7"/>
        <v>845.8479002277852</v>
      </c>
      <c r="L82">
        <f t="shared" si="8"/>
        <v>41</v>
      </c>
      <c r="M82">
        <v>0</v>
      </c>
      <c r="N82">
        <f>30+(1-EXP((L82-1)*(-$H$29)))*EXP((-$H$29))*$H$28/(1-EXP((-$H$29)))</f>
        <v>1087.3399047692646</v>
      </c>
    </row>
    <row r="83" spans="1:14">
      <c r="A83">
        <v>1.5</v>
      </c>
      <c r="B83">
        <f t="shared" si="5"/>
        <v>781.5</v>
      </c>
      <c r="C83">
        <f t="shared" si="6"/>
        <v>41</v>
      </c>
      <c r="D83">
        <v>1</v>
      </c>
      <c r="E83">
        <f>30+(1-EXP((C82)*(-0.0888)))*44.2/(1-EXP((-0.0888)))</f>
        <v>536.52989767480858</v>
      </c>
      <c r="J83">
        <f>J81</f>
        <v>3.1461975056946172</v>
      </c>
      <c r="K83">
        <f t="shared" si="7"/>
        <v>848.99409773347986</v>
      </c>
      <c r="L83">
        <f t="shared" si="8"/>
        <v>41</v>
      </c>
      <c r="M83">
        <v>1</v>
      </c>
      <c r="N83">
        <f>30+(1-EXP((L82)*(-$H$29)))*$H$28/(1-EXP((-$H$29)))</f>
        <v>1188.4404062537556</v>
      </c>
    </row>
    <row r="84" spans="1:14">
      <c r="A84">
        <v>18</v>
      </c>
      <c r="B84">
        <f t="shared" si="5"/>
        <v>799.5</v>
      </c>
      <c r="C84">
        <f t="shared" si="6"/>
        <v>42</v>
      </c>
      <c r="D84">
        <v>0</v>
      </c>
      <c r="E84">
        <f>30+(1-EXP((C84-1)*(-0.0888)))*EXP((-0.0888))*44.2/(1-EXP((-0.0888)))</f>
        <v>493.4893233664236</v>
      </c>
      <c r="J84">
        <v>18</v>
      </c>
      <c r="K84">
        <f t="shared" si="7"/>
        <v>866.99409773347986</v>
      </c>
      <c r="L84">
        <f t="shared" si="8"/>
        <v>42</v>
      </c>
      <c r="M84">
        <v>0</v>
      </c>
      <c r="N84">
        <f>30+(1-EXP((L84-1)*(-$H$29)))*EXP((-$H$29))*$H$28/(1-EXP((-$H$29)))</f>
        <v>1089.990290573872</v>
      </c>
    </row>
    <row r="85" spans="1:14">
      <c r="A85">
        <v>1.5</v>
      </c>
      <c r="B85">
        <f t="shared" si="5"/>
        <v>801</v>
      </c>
      <c r="C85">
        <f t="shared" si="6"/>
        <v>42</v>
      </c>
      <c r="D85">
        <v>1</v>
      </c>
      <c r="E85">
        <f>30+(1-EXP((C84)*(-0.0888)))*44.2/(1-EXP((-0.0888)))</f>
        <v>537.68932336642354</v>
      </c>
      <c r="J85">
        <f>J83</f>
        <v>3.1461975056946172</v>
      </c>
      <c r="K85">
        <f t="shared" si="7"/>
        <v>870.14029523917452</v>
      </c>
      <c r="L85">
        <f t="shared" si="8"/>
        <v>42</v>
      </c>
      <c r="M85">
        <v>1</v>
      </c>
      <c r="N85">
        <f>30+(1-EXP((L84)*(-$H$29)))*$H$28/(1-EXP((-$H$29)))</f>
        <v>1191.0907920583631</v>
      </c>
    </row>
    <row r="86" spans="1:14">
      <c r="A86">
        <v>18</v>
      </c>
      <c r="B86">
        <f t="shared" si="5"/>
        <v>819</v>
      </c>
      <c r="C86">
        <f t="shared" si="6"/>
        <v>43</v>
      </c>
      <c r="D86">
        <v>0</v>
      </c>
      <c r="E86">
        <f>30+(1-EXP((C86-1)*(-0.0888)))*EXP((-0.0888))*44.2/(1-EXP((-0.0888)))</f>
        <v>494.55023098859368</v>
      </c>
      <c r="J86">
        <v>18</v>
      </c>
      <c r="K86">
        <f t="shared" si="7"/>
        <v>888.14029523917452</v>
      </c>
      <c r="L86">
        <f t="shared" si="8"/>
        <v>43</v>
      </c>
      <c r="M86">
        <v>0</v>
      </c>
      <c r="N86">
        <f>30+(1-EXP((L86-1)*(-$H$29)))*EXP((-$H$29))*$H$28/(1-EXP((-$H$29)))</f>
        <v>1092.4154332087392</v>
      </c>
    </row>
    <row r="87" spans="1:14">
      <c r="A87">
        <v>1.5</v>
      </c>
      <c r="B87">
        <f t="shared" si="5"/>
        <v>820.5</v>
      </c>
      <c r="C87">
        <f t="shared" si="6"/>
        <v>43</v>
      </c>
      <c r="D87">
        <v>1</v>
      </c>
      <c r="E87">
        <f>30+(1-EXP((C86)*(-0.0888)))*44.2/(1-EXP((-0.0888)))</f>
        <v>538.75023098859367</v>
      </c>
      <c r="J87">
        <f>J85</f>
        <v>3.1461975056946172</v>
      </c>
      <c r="K87">
        <f t="shared" si="7"/>
        <v>891.28649274486918</v>
      </c>
      <c r="L87">
        <f t="shared" si="8"/>
        <v>43</v>
      </c>
      <c r="M87">
        <v>1</v>
      </c>
      <c r="N87">
        <f>30+(1-EXP((L86)*(-$H$29)))*$H$28/(1-EXP((-$H$29)))</f>
        <v>1193.5159346932298</v>
      </c>
    </row>
    <row r="88" spans="1:14">
      <c r="A88">
        <v>18</v>
      </c>
      <c r="B88">
        <f t="shared" si="5"/>
        <v>838.5</v>
      </c>
      <c r="C88">
        <f t="shared" si="6"/>
        <v>44</v>
      </c>
      <c r="D88">
        <v>0</v>
      </c>
      <c r="E88">
        <f>30+(1-EXP((C88-1)*(-0.0888)))*EXP((-0.0888))*44.2/(1-EXP((-0.0888)))</f>
        <v>495.52099176344842</v>
      </c>
      <c r="J88">
        <v>18</v>
      </c>
      <c r="K88">
        <f t="shared" si="7"/>
        <v>909.28649274486918</v>
      </c>
      <c r="L88">
        <f t="shared" si="8"/>
        <v>44</v>
      </c>
      <c r="M88">
        <v>0</v>
      </c>
      <c r="N88">
        <f>30+(1-EXP((L88-1)*(-$H$29)))*EXP((-$H$29))*$H$28/(1-EXP((-$H$29)))</f>
        <v>1094.6344749758757</v>
      </c>
    </row>
    <row r="89" spans="1:14">
      <c r="A89">
        <v>1.5</v>
      </c>
      <c r="B89">
        <f t="shared" si="5"/>
        <v>840</v>
      </c>
      <c r="C89">
        <f t="shared" si="6"/>
        <v>44</v>
      </c>
      <c r="D89">
        <v>1</v>
      </c>
      <c r="E89">
        <f>30+(1-EXP((C88)*(-0.0888)))*44.2/(1-EXP((-0.0888)))</f>
        <v>539.72099176344841</v>
      </c>
      <c r="J89">
        <f>J87</f>
        <v>3.1461975056946172</v>
      </c>
      <c r="K89">
        <f t="shared" si="7"/>
        <v>912.43269025056384</v>
      </c>
      <c r="L89">
        <f t="shared" si="8"/>
        <v>44</v>
      </c>
      <c r="M89">
        <v>1</v>
      </c>
      <c r="N89">
        <f>30+(1-EXP((L88)*(-$H$29)))*$H$28/(1-EXP((-$H$29)))</f>
        <v>1195.7349764603666</v>
      </c>
    </row>
    <row r="90" spans="1:14">
      <c r="A90">
        <v>18</v>
      </c>
      <c r="B90">
        <f t="shared" si="5"/>
        <v>858</v>
      </c>
      <c r="C90">
        <f t="shared" si="6"/>
        <v>45</v>
      </c>
      <c r="D90">
        <v>0</v>
      </c>
      <c r="E90">
        <f>30+(1-EXP((C90-1)*(-0.0888)))*EXP((-0.0888))*44.2/(1-EXP((-0.0888)))</f>
        <v>496.40926559832673</v>
      </c>
      <c r="J90">
        <v>18</v>
      </c>
      <c r="K90">
        <f t="shared" si="7"/>
        <v>930.43269025056384</v>
      </c>
      <c r="L90">
        <f t="shared" si="8"/>
        <v>45</v>
      </c>
      <c r="M90">
        <v>0</v>
      </c>
      <c r="N90">
        <f>30+(1-EXP((L90-1)*(-$H$29)))*EXP((-$H$29))*$H$28/(1-EXP((-$H$29)))</f>
        <v>1096.664931367801</v>
      </c>
    </row>
    <row r="91" spans="1:14">
      <c r="A91">
        <v>1.5</v>
      </c>
      <c r="B91">
        <f t="shared" si="5"/>
        <v>859.5</v>
      </c>
      <c r="C91">
        <f t="shared" si="6"/>
        <v>45</v>
      </c>
      <c r="D91">
        <v>1</v>
      </c>
      <c r="E91">
        <f>30+(1-EXP((C90)*(-0.0888)))*44.2/(1-EXP((-0.0888)))</f>
        <v>540.60926559832672</v>
      </c>
      <c r="J91">
        <f>J89</f>
        <v>3.1461975056946172</v>
      </c>
      <c r="K91">
        <f t="shared" si="7"/>
        <v>933.5788877562585</v>
      </c>
      <c r="L91">
        <f t="shared" si="8"/>
        <v>45</v>
      </c>
      <c r="M91">
        <v>1</v>
      </c>
      <c r="N91">
        <f>30+(1-EXP((L90)*(-$H$29)))*$H$28/(1-EXP((-$H$29)))</f>
        <v>1197.765432852292</v>
      </c>
    </row>
    <row r="92" spans="1:14">
      <c r="A92">
        <v>18</v>
      </c>
      <c r="B92">
        <f t="shared" si="5"/>
        <v>877.5</v>
      </c>
      <c r="C92">
        <f t="shared" si="6"/>
        <v>46</v>
      </c>
      <c r="D92">
        <v>0</v>
      </c>
      <c r="E92">
        <f>30+(1-EXP((C92-1)*(-0.0888)))*EXP((-0.0888))*44.2/(1-EXP((-0.0888)))</f>
        <v>497.22206152721799</v>
      </c>
      <c r="J92">
        <v>18</v>
      </c>
      <c r="K92">
        <f t="shared" si="7"/>
        <v>951.5788877562585</v>
      </c>
      <c r="L92">
        <f t="shared" si="8"/>
        <v>46</v>
      </c>
      <c r="M92">
        <v>0</v>
      </c>
      <c r="N92">
        <f>30+(1-EXP((L92-1)*(-$H$29)))*EXP((-$H$29))*$H$28/(1-EXP((-$H$29)))</f>
        <v>1098.5228293220296</v>
      </c>
    </row>
    <row r="93" spans="1:14">
      <c r="A93">
        <v>1.5</v>
      </c>
      <c r="B93">
        <f t="shared" si="5"/>
        <v>879</v>
      </c>
      <c r="C93">
        <f t="shared" si="6"/>
        <v>46</v>
      </c>
      <c r="D93">
        <v>1</v>
      </c>
      <c r="E93">
        <f>30+(1-EXP((C92)*(-0.0888)))*44.2/(1-EXP((-0.0888)))</f>
        <v>541.42206152721803</v>
      </c>
      <c r="J93">
        <f>J91</f>
        <v>3.1461975056946172</v>
      </c>
      <c r="K93">
        <f t="shared" si="7"/>
        <v>954.72508526195315</v>
      </c>
      <c r="L93">
        <f t="shared" si="8"/>
        <v>46</v>
      </c>
      <c r="M93">
        <v>1</v>
      </c>
      <c r="N93">
        <f>30+(1-EXP((L92)*(-$H$29)))*$H$28/(1-EXP((-$H$29)))</f>
        <v>1199.6233308065205</v>
      </c>
    </row>
    <row r="94" spans="1:14">
      <c r="A94">
        <v>18</v>
      </c>
      <c r="B94">
        <f t="shared" si="5"/>
        <v>897</v>
      </c>
      <c r="C94">
        <f t="shared" si="6"/>
        <v>47</v>
      </c>
      <c r="D94">
        <v>0</v>
      </c>
      <c r="E94">
        <f>30+(1-EXP((C94-1)*(-0.0888)))*EXP((-0.0888))*44.2/(1-EXP((-0.0888)))</f>
        <v>497.96579301640782</v>
      </c>
      <c r="J94">
        <v>18</v>
      </c>
      <c r="K94">
        <f t="shared" si="7"/>
        <v>972.72508526195315</v>
      </c>
      <c r="L94">
        <f t="shared" si="8"/>
        <v>47</v>
      </c>
      <c r="M94">
        <v>0</v>
      </c>
      <c r="N94">
        <f>30+(1-EXP((L94-1)*(-$H$29)))*EXP((-$H$29))*$H$28/(1-EXP((-$H$29)))</f>
        <v>1100.2228337259921</v>
      </c>
    </row>
    <row r="95" spans="1:14">
      <c r="A95">
        <v>1.5</v>
      </c>
      <c r="B95">
        <f t="shared" si="5"/>
        <v>898.5</v>
      </c>
      <c r="C95">
        <f t="shared" si="6"/>
        <v>47</v>
      </c>
      <c r="D95">
        <v>1</v>
      </c>
      <c r="E95">
        <f>30+(1-EXP((C94)*(-0.0888)))*44.2/(1-EXP((-0.0888)))</f>
        <v>542.16579301640786</v>
      </c>
      <c r="J95">
        <f>J93</f>
        <v>3.1461975056946172</v>
      </c>
      <c r="K95">
        <f t="shared" si="7"/>
        <v>975.87128276764781</v>
      </c>
      <c r="L95">
        <f t="shared" si="8"/>
        <v>47</v>
      </c>
      <c r="M95">
        <v>1</v>
      </c>
      <c r="N95">
        <f>30+(1-EXP((L94)*(-$H$29)))*$H$28/(1-EXP((-$H$29)))</f>
        <v>1201.323335210483</v>
      </c>
    </row>
    <row r="96" spans="1:14">
      <c r="A96">
        <v>18</v>
      </c>
      <c r="B96">
        <f t="shared" si="5"/>
        <v>916.5</v>
      </c>
      <c r="C96">
        <f t="shared" si="6"/>
        <v>48</v>
      </c>
      <c r="D96">
        <v>0</v>
      </c>
      <c r="E96">
        <f>30+(1-EXP((C96-1)*(-0.0888)))*EXP((-0.0888))*44.2/(1-EXP((-0.0888)))</f>
        <v>498.64632857072206</v>
      </c>
      <c r="J96">
        <v>18</v>
      </c>
      <c r="K96">
        <f t="shared" si="7"/>
        <v>993.87128276764781</v>
      </c>
      <c r="L96">
        <f t="shared" si="8"/>
        <v>48</v>
      </c>
      <c r="M96">
        <v>0</v>
      </c>
      <c r="N96">
        <f>30+(1-EXP((L96-1)*(-$H$29)))*EXP((-$H$29))*$H$28/(1-EXP((-$H$29)))</f>
        <v>1101.7783631709297</v>
      </c>
    </row>
    <row r="97" spans="1:14">
      <c r="A97">
        <v>1.5</v>
      </c>
      <c r="B97">
        <f t="shared" si="5"/>
        <v>918</v>
      </c>
      <c r="C97">
        <f t="shared" si="6"/>
        <v>48</v>
      </c>
      <c r="D97">
        <v>1</v>
      </c>
      <c r="E97">
        <f>30+(1-EXP((C96)*(-0.0888)))*44.2/(1-EXP((-0.0888)))</f>
        <v>542.84632857072211</v>
      </c>
      <c r="J97">
        <f>J95</f>
        <v>3.1461975056946172</v>
      </c>
      <c r="K97">
        <f t="shared" si="7"/>
        <v>997.01748027334247</v>
      </c>
      <c r="L97">
        <f t="shared" si="8"/>
        <v>48</v>
      </c>
      <c r="M97">
        <v>1</v>
      </c>
      <c r="N97">
        <f>30+(1-EXP((L96)*(-$H$29)))*$H$28/(1-EXP((-$H$29)))</f>
        <v>1202.8788646554203</v>
      </c>
    </row>
    <row r="98" spans="1:14">
      <c r="A98">
        <v>18</v>
      </c>
      <c r="B98">
        <f t="shared" si="5"/>
        <v>936</v>
      </c>
      <c r="C98">
        <f t="shared" si="6"/>
        <v>49</v>
      </c>
      <c r="D98">
        <v>0</v>
      </c>
      <c r="E98">
        <f>30+(1-EXP((C98-1)*(-0.0888)))*EXP((-0.0888))*44.2/(1-EXP((-0.0888)))</f>
        <v>499.26903803968702</v>
      </c>
      <c r="J98">
        <v>18</v>
      </c>
      <c r="K98">
        <f t="shared" si="7"/>
        <v>1015.0174802733425</v>
      </c>
      <c r="L98">
        <f t="shared" si="8"/>
        <v>49</v>
      </c>
      <c r="M98">
        <v>0</v>
      </c>
      <c r="N98">
        <f>30+(1-EXP((L98-1)*(-$H$29)))*EXP((-$H$29))*$H$28/(1-EXP((-$H$29)))</f>
        <v>1103.2016958684374</v>
      </c>
    </row>
    <row r="99" spans="1:14">
      <c r="A99">
        <v>1.5</v>
      </c>
      <c r="B99">
        <f t="shared" si="5"/>
        <v>937.5</v>
      </c>
      <c r="C99">
        <f t="shared" si="6"/>
        <v>49</v>
      </c>
      <c r="D99">
        <v>1</v>
      </c>
      <c r="E99">
        <f>30+(1-EXP((C98)*(-0.0888)))*44.2/(1-EXP((-0.0888)))</f>
        <v>543.46903803968701</v>
      </c>
      <c r="J99">
        <f>J97</f>
        <v>3.1461975056946172</v>
      </c>
      <c r="K99">
        <f t="shared" si="7"/>
        <v>1018.1636777790371</v>
      </c>
      <c r="L99">
        <f t="shared" si="8"/>
        <v>49</v>
      </c>
      <c r="M99">
        <v>1</v>
      </c>
      <c r="N99">
        <f>30+(1-EXP((L98)*(-$H$29)))*$H$28/(1-EXP((-$H$29)))</f>
        <v>1204.3021973529283</v>
      </c>
    </row>
    <row r="100" spans="1:14">
      <c r="A100">
        <v>18</v>
      </c>
      <c r="B100">
        <f t="shared" si="5"/>
        <v>955.5</v>
      </c>
      <c r="C100">
        <f t="shared" ref="C100:C122" si="9">1+C98</f>
        <v>50</v>
      </c>
      <c r="D100">
        <v>0</v>
      </c>
      <c r="E100">
        <f>30+(1-EXP((C100-1)*(-0.0888)))*EXP((-0.0888))*44.2/(1-EXP((-0.0888)))</f>
        <v>499.83883498898712</v>
      </c>
      <c r="J100">
        <v>18</v>
      </c>
      <c r="K100">
        <f t="shared" si="7"/>
        <v>1036.1636777790372</v>
      </c>
      <c r="L100">
        <f t="shared" si="8"/>
        <v>50</v>
      </c>
      <c r="M100">
        <v>0</v>
      </c>
      <c r="N100">
        <f>30+(1-EXP((L100-1)*(-$H$29)))*EXP((-$H$29))*$H$28/(1-EXP((-$H$29)))</f>
        <v>1104.504066565687</v>
      </c>
    </row>
    <row r="101" spans="1:14">
      <c r="A101">
        <v>1.5</v>
      </c>
      <c r="B101">
        <f t="shared" si="5"/>
        <v>957</v>
      </c>
      <c r="C101">
        <f t="shared" si="9"/>
        <v>50</v>
      </c>
      <c r="D101">
        <v>1</v>
      </c>
      <c r="E101">
        <f>30+(1-EXP((C100)*(-0.0888)))*44.2/(1-EXP((-0.0888)))</f>
        <v>544.03883498898711</v>
      </c>
      <c r="J101">
        <f>J99</f>
        <v>3.1461975056946172</v>
      </c>
      <c r="K101">
        <f t="shared" si="7"/>
        <v>1039.3098752847318</v>
      </c>
      <c r="L101">
        <f t="shared" si="8"/>
        <v>50</v>
      </c>
      <c r="M101">
        <v>1</v>
      </c>
      <c r="N101">
        <f>30+(1-EXP((L100)*(-$H$29)))*$H$28/(1-EXP((-$H$29)))</f>
        <v>1205.6045680501779</v>
      </c>
    </row>
    <row r="102" spans="1:14">
      <c r="A102">
        <v>18</v>
      </c>
      <c r="B102">
        <f t="shared" si="5"/>
        <v>975</v>
      </c>
      <c r="C102">
        <f t="shared" si="9"/>
        <v>51</v>
      </c>
      <c r="D102">
        <v>0</v>
      </c>
      <c r="E102">
        <f>30+(1-EXP((C102-1)*(-0.0888)))*EXP((-0.0888))*44.2/(1-EXP((-0.0888)))</f>
        <v>500.36021547156008</v>
      </c>
      <c r="J102">
        <v>18</v>
      </c>
      <c r="K102">
        <f t="shared" si="7"/>
        <v>1057.3098752847318</v>
      </c>
      <c r="L102">
        <f t="shared" si="8"/>
        <v>51</v>
      </c>
      <c r="M102">
        <v>0</v>
      </c>
      <c r="N102">
        <f>30+(1-EXP((L102-1)*(-$H$29)))*EXP((-$H$29))*$H$28/(1-EXP((-$H$29)))</f>
        <v>1105.6957552243007</v>
      </c>
    </row>
    <row r="103" spans="1:14">
      <c r="A103">
        <v>1.5</v>
      </c>
      <c r="B103">
        <f t="shared" si="5"/>
        <v>976.5</v>
      </c>
      <c r="C103">
        <f t="shared" si="9"/>
        <v>51</v>
      </c>
      <c r="D103">
        <v>1</v>
      </c>
      <c r="E103">
        <f>30+(1-EXP((C102)*(-0.0888)))*44.2/(1-EXP((-0.0888)))</f>
        <v>544.56021547156013</v>
      </c>
      <c r="J103">
        <f>J101</f>
        <v>3.1461975056946172</v>
      </c>
      <c r="K103">
        <f t="shared" si="7"/>
        <v>1060.4560727904263</v>
      </c>
      <c r="L103">
        <f t="shared" si="8"/>
        <v>51</v>
      </c>
      <c r="M103">
        <v>1</v>
      </c>
      <c r="N103">
        <f>30+(1-EXP((L102)*(-$H$29)))*$H$28/(1-EXP((-$H$29)))</f>
        <v>1206.7962567087916</v>
      </c>
    </row>
    <row r="104" spans="1:14">
      <c r="A104">
        <v>18</v>
      </c>
      <c r="B104">
        <f t="shared" si="5"/>
        <v>994.5</v>
      </c>
      <c r="C104">
        <f t="shared" si="9"/>
        <v>52</v>
      </c>
      <c r="D104">
        <v>0</v>
      </c>
      <c r="E104">
        <f>30+(1-EXP((C104-1)*(-0.0888)))*EXP((-0.0888))*44.2/(1-EXP((-0.0888)))</f>
        <v>500.8372935042558</v>
      </c>
      <c r="J104">
        <v>18</v>
      </c>
      <c r="K104">
        <f t="shared" si="7"/>
        <v>1078.4560727904263</v>
      </c>
      <c r="L104">
        <f t="shared" si="8"/>
        <v>52</v>
      </c>
      <c r="M104">
        <v>0</v>
      </c>
      <c r="N104">
        <f>30+(1-EXP((L104-1)*(-$H$29)))*EXP((-$H$29))*$H$28/(1-EXP((-$H$29)))</f>
        <v>1106.7861681628501</v>
      </c>
    </row>
    <row r="105" spans="1:14">
      <c r="A105">
        <v>1.5</v>
      </c>
      <c r="B105">
        <f t="shared" si="5"/>
        <v>996</v>
      </c>
      <c r="C105">
        <f t="shared" si="9"/>
        <v>52</v>
      </c>
      <c r="D105">
        <v>1</v>
      </c>
      <c r="E105">
        <f>30+(1-EXP((C104)*(-0.0888)))*44.2/(1-EXP((-0.0888)))</f>
        <v>545.03729350425579</v>
      </c>
      <c r="J105">
        <f>J103</f>
        <v>3.1461975056946172</v>
      </c>
      <c r="K105">
        <f t="shared" si="7"/>
        <v>1081.6022702961209</v>
      </c>
      <c r="L105">
        <f t="shared" si="8"/>
        <v>52</v>
      </c>
      <c r="M105">
        <v>1</v>
      </c>
      <c r="N105">
        <f>30+(1-EXP((L104)*(-$H$29)))*$H$28/(1-EXP((-$H$29)))</f>
        <v>1207.886669647341</v>
      </c>
    </row>
    <row r="106" spans="1:14">
      <c r="A106">
        <v>18</v>
      </c>
      <c r="B106">
        <f t="shared" si="5"/>
        <v>1014</v>
      </c>
      <c r="C106">
        <f t="shared" si="9"/>
        <v>53</v>
      </c>
      <c r="D106">
        <v>0</v>
      </c>
      <c r="E106">
        <f>30+(1-EXP((C106-1)*(-0.0888)))*EXP((-0.0888))*44.2/(1-EXP((-0.0888)))</f>
        <v>501.27383352999186</v>
      </c>
      <c r="J106">
        <v>18</v>
      </c>
      <c r="K106">
        <f t="shared" si="7"/>
        <v>1099.6022702961209</v>
      </c>
      <c r="L106">
        <f t="shared" si="8"/>
        <v>53</v>
      </c>
      <c r="M106">
        <v>0</v>
      </c>
      <c r="N106">
        <f>30+(1-EXP((L106-1)*(-$H$29)))*EXP((-$H$29))*$H$28/(1-EXP((-$H$29)))</f>
        <v>1107.7839123034541</v>
      </c>
    </row>
    <row r="107" spans="1:14">
      <c r="A107">
        <v>1.5</v>
      </c>
      <c r="B107">
        <f t="shared" si="5"/>
        <v>1015.5</v>
      </c>
      <c r="C107">
        <f t="shared" si="9"/>
        <v>53</v>
      </c>
      <c r="D107">
        <v>1</v>
      </c>
      <c r="E107">
        <f>30+(1-EXP((C106)*(-0.0888)))*44.2/(1-EXP((-0.0888)))</f>
        <v>545.47383352999202</v>
      </c>
      <c r="J107">
        <f>J105</f>
        <v>3.1461975056946172</v>
      </c>
      <c r="K107">
        <f t="shared" si="7"/>
        <v>1102.7484678018154</v>
      </c>
      <c r="L107">
        <f t="shared" si="8"/>
        <v>53</v>
      </c>
      <c r="M107">
        <v>1</v>
      </c>
      <c r="N107">
        <f>30+(1-EXP((L106)*(-$H$29)))*$H$28/(1-EXP((-$H$29)))</f>
        <v>1208.8844137879453</v>
      </c>
    </row>
    <row r="108" spans="1:14">
      <c r="A108">
        <v>18</v>
      </c>
      <c r="B108">
        <f t="shared" si="5"/>
        <v>1033.5</v>
      </c>
      <c r="C108">
        <f t="shared" si="9"/>
        <v>54</v>
      </c>
      <c r="D108">
        <v>0</v>
      </c>
      <c r="E108">
        <f>30+(1-EXP((C108-1)*(-0.0888)))*EXP((-0.0888))*44.2/(1-EXP((-0.0888)))</f>
        <v>501.67328012155463</v>
      </c>
      <c r="J108">
        <v>18</v>
      </c>
      <c r="K108">
        <f t="shared" si="7"/>
        <v>1120.7484678018154</v>
      </c>
      <c r="L108">
        <f t="shared" si="8"/>
        <v>54</v>
      </c>
      <c r="M108">
        <v>0</v>
      </c>
      <c r="N108">
        <f>30+(1-EXP((L108-1)*(-$H$29)))*EXP((-$H$29))*$H$28/(1-EXP((-$H$29)))</f>
        <v>1108.696863108526</v>
      </c>
    </row>
    <row r="109" spans="1:14">
      <c r="A109">
        <v>1.5</v>
      </c>
      <c r="B109">
        <f t="shared" si="5"/>
        <v>1035</v>
      </c>
      <c r="C109">
        <f t="shared" si="9"/>
        <v>54</v>
      </c>
      <c r="D109">
        <v>1</v>
      </c>
      <c r="E109">
        <f>30+(1-EXP((C108)*(-0.0888)))*44.2/(1-EXP((-0.0888)))</f>
        <v>545.87328012155467</v>
      </c>
      <c r="J109">
        <f>J107</f>
        <v>3.1461975056946172</v>
      </c>
      <c r="K109">
        <f t="shared" si="7"/>
        <v>1123.89466530751</v>
      </c>
      <c r="L109">
        <f t="shared" si="8"/>
        <v>54</v>
      </c>
      <c r="M109">
        <v>1</v>
      </c>
      <c r="N109">
        <f>30+(1-EXP((L108)*(-$H$29)))*$H$28/(1-EXP((-$H$29)))</f>
        <v>1209.7973645930169</v>
      </c>
    </row>
    <row r="110" spans="1:14">
      <c r="A110">
        <v>18</v>
      </c>
      <c r="B110">
        <f t="shared" si="5"/>
        <v>1053</v>
      </c>
      <c r="C110">
        <f t="shared" si="9"/>
        <v>55</v>
      </c>
      <c r="D110">
        <v>0</v>
      </c>
      <c r="E110">
        <f>30+(1-EXP((C110-1)*(-0.0888)))*EXP((-0.0888))*44.2/(1-EXP((-0.0888)))</f>
        <v>502.03878516142356</v>
      </c>
      <c r="J110">
        <v>18</v>
      </c>
      <c r="K110">
        <f t="shared" si="7"/>
        <v>1141.89466530751</v>
      </c>
      <c r="L110">
        <f t="shared" si="8"/>
        <v>55</v>
      </c>
      <c r="M110">
        <v>0</v>
      </c>
      <c r="N110">
        <f>30+(1-EXP((L110-1)*(-$H$29)))*EXP((-$H$29))*$H$28/(1-EXP((-$H$29)))</f>
        <v>1109.5322267439135</v>
      </c>
    </row>
    <row r="111" spans="1:14">
      <c r="A111">
        <v>1.5</v>
      </c>
      <c r="B111">
        <f t="shared" si="5"/>
        <v>1054.5</v>
      </c>
      <c r="C111">
        <f t="shared" si="9"/>
        <v>55</v>
      </c>
      <c r="D111">
        <v>1</v>
      </c>
      <c r="E111">
        <f>30+(1-EXP((C110)*(-0.0888)))*44.2/(1-EXP((-0.0888)))</f>
        <v>546.23878516142349</v>
      </c>
      <c r="J111">
        <f>J109</f>
        <v>3.1461975056946172</v>
      </c>
      <c r="K111">
        <f t="shared" si="7"/>
        <v>1145.0408628132045</v>
      </c>
      <c r="L111">
        <f t="shared" si="8"/>
        <v>55</v>
      </c>
      <c r="M111">
        <v>1</v>
      </c>
      <c r="N111">
        <f>30+(1-EXP((L110)*(-$H$29)))*$H$28/(1-EXP((-$H$29)))</f>
        <v>1210.6327282284044</v>
      </c>
    </row>
    <row r="112" spans="1:14">
      <c r="A112">
        <v>18</v>
      </c>
      <c r="B112">
        <f t="shared" si="5"/>
        <v>1072.5</v>
      </c>
      <c r="C112">
        <f t="shared" si="9"/>
        <v>56</v>
      </c>
      <c r="D112">
        <v>0</v>
      </c>
      <c r="E112">
        <f>30+(1-EXP((C112-1)*(-0.0888)))*EXP((-0.0888))*44.2/(1-EXP((-0.0888)))</f>
        <v>502.3732327120884</v>
      </c>
      <c r="J112">
        <v>18</v>
      </c>
      <c r="K112">
        <f t="shared" si="7"/>
        <v>1163.0408628132045</v>
      </c>
      <c r="L112">
        <f t="shared" si="8"/>
        <v>56</v>
      </c>
      <c r="M112">
        <v>0</v>
      </c>
      <c r="N112">
        <f>30+(1-EXP((L112-1)*(-$H$29)))*EXP((-$H$29))*$H$28/(1-EXP((-$H$29)))</f>
        <v>1110.2965969591003</v>
      </c>
    </row>
    <row r="113" spans="1:14">
      <c r="A113">
        <v>1.5</v>
      </c>
      <c r="B113">
        <f t="shared" si="5"/>
        <v>1074</v>
      </c>
      <c r="C113">
        <f t="shared" si="9"/>
        <v>56</v>
      </c>
      <c r="D113">
        <v>1</v>
      </c>
      <c r="E113">
        <f>30+(1-EXP((C112)*(-0.0888)))*44.2/(1-EXP((-0.0888)))</f>
        <v>546.57323271208838</v>
      </c>
      <c r="J113">
        <f>J111</f>
        <v>3.1461975056946172</v>
      </c>
      <c r="K113">
        <f t="shared" si="7"/>
        <v>1166.1870603188991</v>
      </c>
      <c r="L113">
        <f t="shared" si="8"/>
        <v>56</v>
      </c>
      <c r="M113">
        <v>1</v>
      </c>
      <c r="N113">
        <f>30+(1-EXP((L112)*(-$H$29)))*$H$28/(1-EXP((-$H$29)))</f>
        <v>1211.3970984435909</v>
      </c>
    </row>
    <row r="114" spans="1:14">
      <c r="A114">
        <v>18</v>
      </c>
      <c r="B114">
        <f t="shared" si="5"/>
        <v>1092</v>
      </c>
      <c r="C114">
        <f t="shared" si="9"/>
        <v>57</v>
      </c>
      <c r="D114">
        <v>0</v>
      </c>
      <c r="E114">
        <f>30+(1-EXP((C114-1)*(-0.0888)))*EXP((-0.0888))*44.2/(1-EXP((-0.0888)))</f>
        <v>502.67926177309897</v>
      </c>
      <c r="J114">
        <v>18</v>
      </c>
      <c r="K114">
        <f t="shared" si="7"/>
        <v>1184.1870603188991</v>
      </c>
      <c r="L114">
        <f t="shared" si="8"/>
        <v>57</v>
      </c>
      <c r="M114">
        <v>0</v>
      </c>
      <c r="N114">
        <f>30+(1-EXP((L114-1)*(-$H$29)))*EXP((-$H$29))*$H$28/(1-EXP((-$H$29)))</f>
        <v>1110.9960071334413</v>
      </c>
    </row>
    <row r="115" spans="1:14">
      <c r="A115">
        <v>1.5</v>
      </c>
      <c r="B115">
        <f t="shared" si="5"/>
        <v>1093.5</v>
      </c>
      <c r="C115">
        <f t="shared" si="9"/>
        <v>57</v>
      </c>
      <c r="D115">
        <v>1</v>
      </c>
      <c r="E115">
        <f>30+(1-EXP((C114)*(-0.0888)))*44.2/(1-EXP((-0.0888)))</f>
        <v>546.87926177309896</v>
      </c>
      <c r="J115">
        <f>J113</f>
        <v>3.1461975056946172</v>
      </c>
      <c r="K115">
        <f t="shared" si="7"/>
        <v>1187.3332578245936</v>
      </c>
      <c r="L115">
        <f t="shared" si="8"/>
        <v>57</v>
      </c>
      <c r="M115">
        <v>1</v>
      </c>
      <c r="N115">
        <f>30+(1-EXP((L114)*(-$H$29)))*$H$28/(1-EXP((-$H$29)))</f>
        <v>1212.0965086179322</v>
      </c>
    </row>
    <row r="116" spans="1:14">
      <c r="A116">
        <v>18</v>
      </c>
      <c r="B116">
        <f t="shared" si="5"/>
        <v>1111.5</v>
      </c>
      <c r="C116">
        <f t="shared" si="9"/>
        <v>58</v>
      </c>
      <c r="D116">
        <v>0</v>
      </c>
      <c r="E116">
        <f>30+(1-EXP((C116-1)*(-0.0888)))*EXP((-0.0888))*44.2/(1-EXP((-0.0888)))</f>
        <v>502.95928710441581</v>
      </c>
      <c r="J116">
        <v>18</v>
      </c>
      <c r="K116">
        <f t="shared" si="7"/>
        <v>1205.3332578245936</v>
      </c>
      <c r="L116">
        <f t="shared" si="8"/>
        <v>58</v>
      </c>
      <c r="M116">
        <v>0</v>
      </c>
      <c r="N116">
        <f>30+(1-EXP((L116-1)*(-$H$29)))*EXP((-$H$29))*$H$28/(1-EXP((-$H$29)))</f>
        <v>1111.6359778992467</v>
      </c>
    </row>
    <row r="117" spans="1:14">
      <c r="A117">
        <v>1.5</v>
      </c>
      <c r="B117">
        <f t="shared" si="5"/>
        <v>1113</v>
      </c>
      <c r="C117">
        <f t="shared" si="9"/>
        <v>58</v>
      </c>
      <c r="D117">
        <v>1</v>
      </c>
      <c r="E117">
        <f>30+(1-EXP((C116)*(-0.0888)))*44.2/(1-EXP((-0.0888)))</f>
        <v>547.15928710441574</v>
      </c>
      <c r="J117">
        <f>J115</f>
        <v>3.1461975056946172</v>
      </c>
      <c r="K117">
        <f t="shared" si="7"/>
        <v>1208.4794553302881</v>
      </c>
      <c r="L117">
        <f t="shared" si="8"/>
        <v>58</v>
      </c>
      <c r="M117">
        <v>1</v>
      </c>
      <c r="N117">
        <f>30+(1-EXP((L116)*(-$H$29)))*$H$28/(1-EXP((-$H$29)))</f>
        <v>1212.7364793837376</v>
      </c>
    </row>
    <row r="118" spans="1:14">
      <c r="A118">
        <v>18</v>
      </c>
      <c r="B118">
        <f t="shared" si="5"/>
        <v>1131</v>
      </c>
      <c r="C118">
        <f t="shared" si="9"/>
        <v>59</v>
      </c>
      <c r="D118">
        <v>0</v>
      </c>
      <c r="E118">
        <f>30+(1-EXP((C118-1)*(-0.0888)))*EXP((-0.0888))*44.2/(1-EXP((-0.0888)))</f>
        <v>503.21551828037065</v>
      </c>
      <c r="J118">
        <v>18</v>
      </c>
      <c r="K118">
        <f t="shared" si="7"/>
        <v>1226.4794553302881</v>
      </c>
      <c r="L118">
        <f t="shared" si="8"/>
        <v>59</v>
      </c>
      <c r="M118">
        <v>0</v>
      </c>
      <c r="N118">
        <f>30+(1-EXP((L118-1)*(-$H$29)))*EXP((-$H$29))*$H$28/(1-EXP((-$H$29)))</f>
        <v>1112.2215607176142</v>
      </c>
    </row>
    <row r="119" spans="1:14">
      <c r="A119">
        <v>1.5</v>
      </c>
      <c r="B119">
        <f t="shared" si="5"/>
        <v>1132.5</v>
      </c>
      <c r="C119">
        <f t="shared" si="9"/>
        <v>59</v>
      </c>
      <c r="D119">
        <v>1</v>
      </c>
      <c r="E119">
        <f>30+(1-EXP((C118)*(-0.0888)))*44.2/(1-EXP((-0.0888)))</f>
        <v>547.41551828037063</v>
      </c>
      <c r="J119">
        <f>J117</f>
        <v>3.1461975056946172</v>
      </c>
      <c r="K119">
        <f t="shared" si="7"/>
        <v>1229.6256528359827</v>
      </c>
      <c r="L119">
        <f t="shared" si="8"/>
        <v>59</v>
      </c>
      <c r="M119">
        <v>1</v>
      </c>
      <c r="N119">
        <f>30+(1-EXP((L118)*(-$H$29)))*$H$28/(1-EXP((-$H$29)))</f>
        <v>1213.3220622021051</v>
      </c>
    </row>
    <row r="120" spans="1:14">
      <c r="A120">
        <v>18</v>
      </c>
      <c r="B120">
        <f t="shared" si="5"/>
        <v>1150.5</v>
      </c>
      <c r="C120">
        <f t="shared" si="9"/>
        <v>60</v>
      </c>
      <c r="D120">
        <v>0</v>
      </c>
      <c r="E120">
        <f>30+(1-EXP((C120-1)*(-0.0888)))*EXP((-0.0888))*44.2/(1-EXP((-0.0888)))</f>
        <v>503.44997712458462</v>
      </c>
      <c r="J120">
        <v>18</v>
      </c>
      <c r="K120">
        <f t="shared" si="7"/>
        <v>1247.6256528359827</v>
      </c>
      <c r="L120">
        <f t="shared" si="8"/>
        <v>60</v>
      </c>
      <c r="M120">
        <v>0</v>
      </c>
      <c r="N120">
        <f>30+(1-EXP((L120-1)*(-$H$29)))*EXP((-$H$29))*$H$28/(1-EXP((-$H$29)))</f>
        <v>1112.7573777509683</v>
      </c>
    </row>
    <row r="121" spans="1:14">
      <c r="A121">
        <v>1.5</v>
      </c>
      <c r="B121">
        <f t="shared" si="5"/>
        <v>1152</v>
      </c>
      <c r="C121">
        <f t="shared" si="9"/>
        <v>60</v>
      </c>
      <c r="D121">
        <v>1</v>
      </c>
      <c r="E121">
        <f>30+(1-EXP((C120)*(-0.0888)))*44.2/(1-EXP((-0.0888)))</f>
        <v>547.64997712458455</v>
      </c>
      <c r="J121">
        <f>J119</f>
        <v>3.1461975056946172</v>
      </c>
      <c r="K121">
        <f t="shared" si="7"/>
        <v>1250.7718503416772</v>
      </c>
      <c r="L121">
        <f t="shared" si="8"/>
        <v>60</v>
      </c>
      <c r="M121">
        <v>1</v>
      </c>
      <c r="N121">
        <f>30+(1-EXP((L120)*(-$H$29)))*$H$28/(1-EXP((-$H$29)))</f>
        <v>1213.8578792354592</v>
      </c>
    </row>
    <row r="122" spans="1:14">
      <c r="A122">
        <v>18</v>
      </c>
      <c r="B122">
        <f t="shared" si="5"/>
        <v>1170</v>
      </c>
      <c r="C122">
        <f t="shared" si="9"/>
        <v>61</v>
      </c>
      <c r="D122">
        <v>0</v>
      </c>
      <c r="E122">
        <f>30+(1-EXP((C122-1)*(-0.0888)))*EXP((-0.0888))*44.2/(1-EXP((-0.0888)))</f>
        <v>503.66451366341647</v>
      </c>
      <c r="J122">
        <v>18</v>
      </c>
      <c r="K122">
        <f t="shared" si="7"/>
        <v>1268.7718503416772</v>
      </c>
      <c r="L122">
        <f t="shared" si="8"/>
        <v>61</v>
      </c>
      <c r="M122">
        <v>0</v>
      </c>
      <c r="N122">
        <f>30+(1-EXP((L122-1)*(-$H$29)))*EXP((-$H$29))*$H$28/(1-EXP((-$H$29)))</f>
        <v>1113.2476583470295</v>
      </c>
    </row>
  </sheetData>
  <autoFilter ref="J1:N122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Filipe</cp:lastModifiedBy>
  <dcterms:created xsi:type="dcterms:W3CDTF">2016-06-09T00:50:58Z</dcterms:created>
  <dcterms:modified xsi:type="dcterms:W3CDTF">2022-01-20T11:50:15Z</dcterms:modified>
</cp:coreProperties>
</file>