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pactual-my.sharepoint.com/personal/bruno_siqueira_btgpactual_com/Documents/BTG Academia/"/>
    </mc:Choice>
  </mc:AlternateContent>
  <xr:revisionPtr revIDLastSave="197" documentId="8_{DB82DB68-6E8E-2341-9489-BB30EC35DCE8}" xr6:coauthVersionLast="45" xr6:coauthVersionMax="45" xr10:uidLastSave="{53DB5A64-77BE-4844-A3C3-75DD5C41C5F2}"/>
  <bookViews>
    <workbookView xWindow="-1380" yWindow="-21140" windowWidth="38400" windowHeight="21140" xr2:uid="{181134DB-4064-BE43-9FDD-308243293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1" l="1"/>
  <c r="I62" i="1"/>
  <c r="I63" i="1"/>
  <c r="E165" i="1" l="1"/>
  <c r="E166" i="1"/>
  <c r="E163" i="1"/>
  <c r="B156" i="1"/>
  <c r="B155" i="1"/>
  <c r="A128" i="1"/>
  <c r="F120" i="1" l="1"/>
  <c r="F119" i="1"/>
  <c r="B121" i="1"/>
  <c r="B120" i="1"/>
  <c r="B119" i="1"/>
  <c r="D112" i="1"/>
  <c r="D113" i="1" s="1"/>
  <c r="D109" i="1"/>
  <c r="D99" i="1"/>
  <c r="D98" i="1"/>
  <c r="B94" i="1"/>
  <c r="B92" i="1"/>
  <c r="G37" i="1" l="1"/>
  <c r="H37" i="1"/>
  <c r="G35" i="1"/>
  <c r="H35" i="1"/>
  <c r="I11" i="1"/>
  <c r="I12" i="1"/>
  <c r="I10" i="1"/>
  <c r="G21" i="1" l="1"/>
  <c r="E48" i="1"/>
  <c r="C48" i="1"/>
  <c r="E38" i="1"/>
  <c r="C38" i="1"/>
  <c r="E29" i="1"/>
  <c r="C29" i="1"/>
  <c r="E50" i="1" l="1"/>
  <c r="C50" i="1"/>
  <c r="D15" i="1"/>
  <c r="B13" i="1"/>
  <c r="D13" i="1" s="1"/>
  <c r="E13" i="1" s="1"/>
  <c r="C51" i="1" l="1"/>
  <c r="E6" i="1"/>
  <c r="F6" i="1" s="1"/>
  <c r="C6" i="1"/>
  <c r="D6" i="1" s="1"/>
  <c r="D3" i="1" l="1"/>
  <c r="D4" i="1"/>
  <c r="D5" i="1"/>
  <c r="F3" i="1"/>
  <c r="F4" i="1"/>
  <c r="F5" i="1"/>
</calcChain>
</file>

<file path=xl/sharedStrings.xml><?xml version="1.0" encoding="utf-8"?>
<sst xmlns="http://schemas.openxmlformats.org/spreadsheetml/2006/main" count="131" uniqueCount="100">
  <si>
    <t>Ativo Circulante</t>
  </si>
  <si>
    <t>Realizavel a longo prazo</t>
  </si>
  <si>
    <t>Ativo fixo</t>
  </si>
  <si>
    <t>Total</t>
  </si>
  <si>
    <t>%</t>
  </si>
  <si>
    <t>Conta</t>
  </si>
  <si>
    <t>Valor</t>
  </si>
  <si>
    <t>Caixa</t>
  </si>
  <si>
    <t>Capital</t>
  </si>
  <si>
    <t>Fornecedores</t>
  </si>
  <si>
    <t>Impostos a pagar</t>
  </si>
  <si>
    <t>Veículos</t>
  </si>
  <si>
    <t>Duplicatas a receber</t>
  </si>
  <si>
    <t>Lucros Acumulados</t>
  </si>
  <si>
    <t>Ativo</t>
  </si>
  <si>
    <t>Passivo</t>
  </si>
  <si>
    <t>Patrimonio Liquido</t>
  </si>
  <si>
    <t>PL</t>
  </si>
  <si>
    <t>Indice endividamento</t>
  </si>
  <si>
    <t>ATIVO</t>
  </si>
  <si>
    <t>PASSIVO</t>
  </si>
  <si>
    <t>Circulante</t>
  </si>
  <si>
    <t>Disponiblidades</t>
  </si>
  <si>
    <t>Contas a Receber</t>
  </si>
  <si>
    <t>Financiamentos</t>
  </si>
  <si>
    <t>Estoques</t>
  </si>
  <si>
    <t>Debentures</t>
  </si>
  <si>
    <t>Impostos a Recuperar</t>
  </si>
  <si>
    <t>Salários e Contribuições Sociais</t>
  </si>
  <si>
    <t>IR e Contr Social diferidos</t>
  </si>
  <si>
    <t>Prov p/IR e Contr Social</t>
  </si>
  <si>
    <t>Acordos Comerciais</t>
  </si>
  <si>
    <t>Financiamentos Compra Imóveis</t>
  </si>
  <si>
    <t>Fundos de Recebíveis</t>
  </si>
  <si>
    <t>Alugueis a pagar</t>
  </si>
  <si>
    <t>Desp Antecipadas</t>
  </si>
  <si>
    <t>Dividendos e Jrs s/ Cap Próprio</t>
  </si>
  <si>
    <t>Outros</t>
  </si>
  <si>
    <t>Outras Obrigações</t>
  </si>
  <si>
    <t>TOTAL ATIVO CIRCULANTE</t>
  </si>
  <si>
    <t>TOTAL PASSIVO CIRCULANTE</t>
  </si>
  <si>
    <t>Não Circulante</t>
  </si>
  <si>
    <t>Realizavel a Longo Prazo</t>
  </si>
  <si>
    <t>Exigível a Longo Prazo</t>
  </si>
  <si>
    <t>Quotas do fundo (FIDC)</t>
  </si>
  <si>
    <t>Partes Relacionadas</t>
  </si>
  <si>
    <t>Imp e Contr Recolher</t>
  </si>
  <si>
    <t xml:space="preserve">Depositos Judiciais </t>
  </si>
  <si>
    <t>Prov p/Contingencias</t>
  </si>
  <si>
    <t>TOTAL DO REAL LP</t>
  </si>
  <si>
    <t>TOTAL EXIG LP</t>
  </si>
  <si>
    <t>Permanente</t>
  </si>
  <si>
    <t>Patrimônio Líquido</t>
  </si>
  <si>
    <t>Investimentos</t>
  </si>
  <si>
    <t>Capital Social</t>
  </si>
  <si>
    <t>Ágio na aquisição de Investimentos</t>
  </si>
  <si>
    <t>Reservas de Capital</t>
  </si>
  <si>
    <t>Reservas de Lucros</t>
  </si>
  <si>
    <t>Imobilizado</t>
  </si>
  <si>
    <t>Intangível</t>
  </si>
  <si>
    <t>TOTAL DO AT PERMANENTE</t>
  </si>
  <si>
    <t>TOTAL PL</t>
  </si>
  <si>
    <t>TOTAL DO ATIVO</t>
  </si>
  <si>
    <t>TOTAL PASSIVO+PL</t>
  </si>
  <si>
    <t>Dividas bancárias</t>
  </si>
  <si>
    <t>Obrigações</t>
  </si>
  <si>
    <t>margem Bruta = Lucro bruto / Receita liquida</t>
  </si>
  <si>
    <t>Margem Liquida = Lucro Líquido / Receita Líquida</t>
  </si>
  <si>
    <t>Ativo Total (Bilhão)</t>
  </si>
  <si>
    <t>Receita Bruta</t>
  </si>
  <si>
    <t>Despesas Operacionais Líquidas</t>
  </si>
  <si>
    <t>Depreciação</t>
  </si>
  <si>
    <t>Dedução da Receita</t>
  </si>
  <si>
    <t>Custos de Serviços Prestados</t>
  </si>
  <si>
    <t>EBITDA</t>
  </si>
  <si>
    <t>Despesas Financeiras</t>
  </si>
  <si>
    <t>.=Lucro Liq + Despesas, Impostos e Depreciação</t>
  </si>
  <si>
    <t>Receita Liquida = Receita Bruta - Deduçoes</t>
  </si>
  <si>
    <t>Lucro Liq</t>
  </si>
  <si>
    <t xml:space="preserve">Lucro Bruto </t>
  </si>
  <si>
    <t>Margem Bruta</t>
  </si>
  <si>
    <t>Magazine Luiza</t>
  </si>
  <si>
    <t>Aumento lucro bruto</t>
  </si>
  <si>
    <t>Margem Bruta 2017</t>
  </si>
  <si>
    <t>Margem Bruta 2018</t>
  </si>
  <si>
    <t>Lojas Americanas</t>
  </si>
  <si>
    <t>Receita Liq = Lucro Liq / Margem Liq</t>
  </si>
  <si>
    <t>4 tri</t>
  </si>
  <si>
    <t>3 tri</t>
  </si>
  <si>
    <t>2 tri</t>
  </si>
  <si>
    <t>Despesas Adm/Receita</t>
  </si>
  <si>
    <t>Receita Liq = Receita Bruta - Deduções</t>
  </si>
  <si>
    <t>Custo = Receita Liq - Lucro Bruto</t>
  </si>
  <si>
    <t>Receita Liq=Margem Liq/Luro Liq</t>
  </si>
  <si>
    <t>Receita Liq</t>
  </si>
  <si>
    <t>Giro</t>
  </si>
  <si>
    <t>Qual o PMR de 2021?</t>
  </si>
  <si>
    <t>Contas a Receber (Médio)</t>
  </si>
  <si>
    <t>dias</t>
  </si>
  <si>
    <t>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</si>
</sst>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%"/>
    <numFmt numFmtId="165" formatCode="#,##0_ ;[Red]\-#,##0\ 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62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dotted">
        <color theme="0" tint="-0.14996795556505021"/>
      </right>
      <top style="thin">
        <color indexed="64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3" borderId="0" xfId="0" applyFill="1"/>
    <xf numFmtId="2" fontId="3" fillId="4" borderId="1" xfId="2" applyNumberFormat="1" applyFont="1" applyFill="1" applyBorder="1" applyAlignment="1" applyProtection="1">
      <alignment horizontal="center"/>
      <protection locked="0"/>
    </xf>
    <xf numFmtId="2" fontId="3" fillId="4" borderId="2" xfId="2" applyNumberFormat="1" applyFont="1" applyFill="1" applyBorder="1" applyProtection="1">
      <protection locked="0"/>
    </xf>
    <xf numFmtId="2" fontId="3" fillId="4" borderId="2" xfId="2" applyNumberFormat="1" applyFont="1" applyFill="1" applyBorder="1" applyAlignment="1" applyProtection="1">
      <alignment horizontal="center"/>
      <protection locked="0"/>
    </xf>
    <xf numFmtId="2" fontId="3" fillId="4" borderId="3" xfId="2" applyNumberFormat="1" applyFont="1" applyFill="1" applyBorder="1" applyProtection="1">
      <protection locked="0"/>
    </xf>
    <xf numFmtId="2" fontId="3" fillId="0" borderId="4" xfId="2" applyNumberFormat="1" applyFont="1" applyBorder="1" applyAlignment="1" applyProtection="1">
      <alignment horizontal="center"/>
      <protection locked="0"/>
    </xf>
    <xf numFmtId="2" fontId="3" fillId="0" borderId="5" xfId="2" applyNumberFormat="1" applyFont="1" applyBorder="1" applyProtection="1">
      <protection locked="0"/>
    </xf>
    <xf numFmtId="2" fontId="3" fillId="0" borderId="5" xfId="2" applyNumberFormat="1" applyFont="1" applyBorder="1" applyAlignment="1" applyProtection="1">
      <alignment horizontal="center"/>
      <protection locked="0"/>
    </xf>
    <xf numFmtId="2" fontId="3" fillId="0" borderId="6" xfId="2" applyNumberFormat="1" applyFont="1" applyBorder="1" applyProtection="1">
      <protection locked="0"/>
    </xf>
    <xf numFmtId="2" fontId="4" fillId="0" borderId="7" xfId="2" applyNumberFormat="1" applyFont="1" applyBorder="1" applyProtection="1">
      <protection locked="0"/>
    </xf>
    <xf numFmtId="41" fontId="5" fillId="0" borderId="8" xfId="3" applyNumberFormat="1" applyFont="1" applyBorder="1" applyProtection="1">
      <protection locked="0"/>
    </xf>
    <xf numFmtId="2" fontId="4" fillId="0" borderId="8" xfId="2" applyNumberFormat="1" applyFont="1" applyBorder="1" applyProtection="1">
      <protection locked="0"/>
    </xf>
    <xf numFmtId="2" fontId="5" fillId="0" borderId="9" xfId="3" applyNumberFormat="1" applyFont="1" applyBorder="1" applyProtection="1">
      <protection locked="0"/>
    </xf>
    <xf numFmtId="2" fontId="5" fillId="0" borderId="7" xfId="2" applyNumberFormat="1" applyFont="1" applyBorder="1" applyProtection="1">
      <protection locked="0"/>
    </xf>
    <xf numFmtId="165" fontId="5" fillId="0" borderId="8" xfId="3" applyNumberFormat="1" applyFont="1" applyBorder="1" applyProtection="1">
      <protection locked="0"/>
    </xf>
    <xf numFmtId="2" fontId="5" fillId="0" borderId="8" xfId="2" applyNumberFormat="1" applyFont="1" applyBorder="1" applyProtection="1">
      <protection locked="0"/>
    </xf>
    <xf numFmtId="165" fontId="5" fillId="0" borderId="9" xfId="3" applyNumberFormat="1" applyFont="1" applyBorder="1" applyProtection="1">
      <protection locked="0"/>
    </xf>
    <xf numFmtId="165" fontId="6" fillId="0" borderId="8" xfId="3" applyNumberFormat="1" applyFont="1" applyBorder="1" applyProtection="1">
      <protection locked="0"/>
    </xf>
    <xf numFmtId="2" fontId="3" fillId="4" borderId="7" xfId="2" applyNumberFormat="1" applyFont="1" applyFill="1" applyBorder="1" applyProtection="1">
      <protection locked="0"/>
    </xf>
    <xf numFmtId="165" fontId="3" fillId="4" borderId="8" xfId="2" applyNumberFormat="1" applyFont="1" applyFill="1" applyBorder="1" applyProtection="1">
      <protection locked="0"/>
    </xf>
    <xf numFmtId="2" fontId="3" fillId="4" borderId="8" xfId="2" applyNumberFormat="1" applyFont="1" applyFill="1" applyBorder="1" applyProtection="1">
      <protection locked="0"/>
    </xf>
    <xf numFmtId="165" fontId="3" fillId="4" borderId="9" xfId="2" applyNumberFormat="1" applyFont="1" applyFill="1" applyBorder="1" applyProtection="1">
      <protection locked="0"/>
    </xf>
    <xf numFmtId="2" fontId="3" fillId="0" borderId="7" xfId="2" applyNumberFormat="1" applyFont="1" applyBorder="1" applyProtection="1">
      <protection locked="0"/>
    </xf>
    <xf numFmtId="165" fontId="3" fillId="0" borderId="8" xfId="2" applyNumberFormat="1" applyFont="1" applyBorder="1" applyProtection="1">
      <protection locked="0"/>
    </xf>
    <xf numFmtId="2" fontId="3" fillId="0" borderId="8" xfId="2" applyNumberFormat="1" applyFont="1" applyBorder="1" applyProtection="1">
      <protection locked="0"/>
    </xf>
    <xf numFmtId="165" fontId="3" fillId="0" borderId="9" xfId="2" applyNumberFormat="1" applyFont="1" applyBorder="1" applyProtection="1">
      <protection locked="0"/>
    </xf>
    <xf numFmtId="165" fontId="5" fillId="0" borderId="9" xfId="3" applyNumberFormat="1" applyFont="1" applyFill="1" applyBorder="1" applyProtection="1">
      <protection locked="0"/>
    </xf>
    <xf numFmtId="2" fontId="0" fillId="0" borderId="0" xfId="0" applyNumberFormat="1"/>
    <xf numFmtId="43" fontId="0" fillId="0" borderId="0" xfId="3" applyFont="1"/>
    <xf numFmtId="43" fontId="0" fillId="5" borderId="0" xfId="3" applyFont="1" applyFill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7" fillId="0" borderId="0" xfId="0" applyFont="1"/>
    <xf numFmtId="43" fontId="0" fillId="0" borderId="0" xfId="4" applyFont="1"/>
  </cellXfs>
  <cellStyles count="5">
    <cellStyle name="Comma" xfId="4" builtinId="3"/>
    <cellStyle name="Normal" xfId="0" builtinId="0"/>
    <cellStyle name="Normal 2" xfId="2" xr:uid="{489179D5-2E8F-1A42-9973-9A56EFC56D60}"/>
    <cellStyle name="Percent" xfId="1" builtinId="5"/>
    <cellStyle name="Separador de milhares 2" xfId="3" xr:uid="{C85459E1-F46B-2F4D-AE10-48514BEF4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802874</xdr:colOff>
      <xdr:row>52</xdr:row>
      <xdr:rowOff>102185</xdr:rowOff>
    </xdr:from>
    <xdr:to>
      <xdr:col>6</xdr:col>
      <xdr:colOff>357790</xdr:colOff>
      <xdr:row>88</xdr:row>
      <xdr:rowOff>72843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ED880-BF36-F24C-9D82-5EE5FA576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874" y="10729311"/>
          <a:ext cx="9817100" cy="7327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36494</xdr:colOff>
      <xdr:row>129</xdr:row>
      <xdr:rowOff>1</xdr:rowOff>
    </xdr:from>
    <xdr:to>
      <xdr:col>4</xdr:col>
      <xdr:colOff>525517</xdr:colOff>
      <xdr:row>152</xdr:row>
      <xdr:rowOff>60273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18132-50A0-C247-BABD-3DD3023D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94" y="26363449"/>
          <a:ext cx="8488563" cy="4760732"/>
        </a:xfrm>
        <a:prstGeom prst="rect">
          <a:avLst/>
        </a:prstGeom>
      </xdr:spPr>
    </xdr:pic>
    <xdr:clientData/>
  </xdr:twoCellAnchor>
  <xdr:twoCellAnchor editAs="oneCell">
    <xdr:from>
      <xdr:col>0</xdr:col>
      <xdr:colOff>14597</xdr:colOff>
      <xdr:row>158</xdr:row>
      <xdr:rowOff>7298</xdr:rowOff>
    </xdr:from>
    <xdr:to>
      <xdr:col>2</xdr:col>
      <xdr:colOff>978046</xdr:colOff>
      <xdr:row>183</xdr:row>
      <xdr:rowOff>107685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61C101-7537-954B-B108-83D4E9CEF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97" y="32297413"/>
          <a:ext cx="5598219" cy="5209582"/>
        </a:xfrm>
        <a:prstGeom prst="rect">
          <a:avLst/>
        </a:prstGeom>
      </xdr:spPr>
    </xdr:pic>
    <xdr:clientData/>
  </xdr:twoCellAnchor>
  <xdr:twoCellAnchor editAs="oneCell">
    <xdr:from>
      <xdr:col>3</xdr:col>
      <xdr:colOff>2350230</xdr:colOff>
      <xdr:row>170</xdr:row>
      <xdr:rowOff>36493</xdr:rowOff>
    </xdr:from>
    <xdr:to>
      <xdr:col>10</xdr:col>
      <xdr:colOff>282683</xdr:colOff>
      <xdr:row>187</xdr:row>
      <xdr:rowOff>29195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2C8910-74F9-3944-9A96-CA01FAB1C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7644" y="34779022"/>
          <a:ext cx="6464809" cy="3466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3D9A-3853-4C41-B4BC-77AAE3DE7144}">
  <dimension ref="A2:L170"/>
  <sheetViews>
    <sheetView tabSelected="1" topLeftCell="A49" zoomScale="136" workbookViewId="0">
      <selection activeCell="H59" sqref="H59"/>
    </sheetView>
  </sheetViews>
  <sheetFormatPr baseColWidth="10" defaultRowHeight="16" x14ac:dyDescent="0.2"/>
  <cols>
    <col min="1" max="1" width="27.5" bestFit="1" customWidth="1"/>
    <col min="2" max="2" width="33.33203125" bestFit="1" customWidth="1"/>
    <col min="3" max="3" width="13" bestFit="1" customWidth="1"/>
    <col min="4" max="4" width="31.1640625" bestFit="1" customWidth="1"/>
    <col min="5" max="5" width="18.83203125" bestFit="1" customWidth="1"/>
    <col min="8" max="8" width="18" bestFit="1" customWidth="1"/>
    <col min="9" max="9" width="11.5" bestFit="1" customWidth="1"/>
  </cols>
  <sheetData>
    <row r="2" spans="2:10" x14ac:dyDescent="0.2">
      <c r="C2" s="1">
        <v>2015</v>
      </c>
      <c r="D2" s="3" t="s">
        <v>4</v>
      </c>
      <c r="E2" s="1">
        <v>2016</v>
      </c>
      <c r="F2" s="3" t="s">
        <v>4</v>
      </c>
      <c r="H2" s="1" t="s">
        <v>5</v>
      </c>
      <c r="I2" s="1" t="s">
        <v>6</v>
      </c>
    </row>
    <row r="3" spans="2:10" x14ac:dyDescent="0.2">
      <c r="B3" s="1" t="s">
        <v>0</v>
      </c>
      <c r="C3" s="32">
        <v>3721211</v>
      </c>
      <c r="D3" s="2">
        <f>C3/$C6</f>
        <v>0.63461618812224796</v>
      </c>
      <c r="E3" s="32">
        <v>4085477</v>
      </c>
      <c r="F3" s="2">
        <f>E3/$E6</f>
        <v>0.63094104100375403</v>
      </c>
      <c r="H3" t="s">
        <v>7</v>
      </c>
      <c r="I3" s="32">
        <v>14500</v>
      </c>
    </row>
    <row r="4" spans="2:10" x14ac:dyDescent="0.2">
      <c r="B4" s="1" t="s">
        <v>1</v>
      </c>
      <c r="C4" s="32">
        <v>176446</v>
      </c>
      <c r="D4" s="2">
        <f>C4/$C6</f>
        <v>3.0091141816311458E-2</v>
      </c>
      <c r="E4" s="32">
        <v>244376</v>
      </c>
      <c r="F4" s="2">
        <f>E4/$E6</f>
        <v>3.774023151674416E-2</v>
      </c>
      <c r="H4" t="s">
        <v>8</v>
      </c>
      <c r="I4" s="32">
        <v>40000</v>
      </c>
    </row>
    <row r="5" spans="2:10" x14ac:dyDescent="0.2">
      <c r="B5" s="1" t="s">
        <v>2</v>
      </c>
      <c r="C5" s="32">
        <v>1966062</v>
      </c>
      <c r="D5" s="2">
        <f>C5/$C6</f>
        <v>0.33529267006144053</v>
      </c>
      <c r="E5" s="32">
        <v>2145359</v>
      </c>
      <c r="F5" s="2">
        <f>E5/$E6</f>
        <v>0.33131872747950181</v>
      </c>
      <c r="H5" t="s">
        <v>9</v>
      </c>
      <c r="I5" s="33">
        <v>15000</v>
      </c>
      <c r="J5" t="s">
        <v>65</v>
      </c>
    </row>
    <row r="6" spans="2:10" x14ac:dyDescent="0.2">
      <c r="B6" s="1" t="s">
        <v>3</v>
      </c>
      <c r="C6" s="32">
        <f>C3+C4+C5</f>
        <v>5863719</v>
      </c>
      <c r="D6" s="2">
        <f>C6/$C6</f>
        <v>1</v>
      </c>
      <c r="E6" s="32">
        <f>E3+E4+E5</f>
        <v>6475212</v>
      </c>
      <c r="F6" s="2">
        <f>E6/$E6</f>
        <v>1</v>
      </c>
      <c r="H6" t="s">
        <v>10</v>
      </c>
      <c r="I6" s="33">
        <v>5000</v>
      </c>
    </row>
    <row r="7" spans="2:10" x14ac:dyDescent="0.2">
      <c r="H7" t="s">
        <v>11</v>
      </c>
      <c r="I7" s="32">
        <v>50000</v>
      </c>
    </row>
    <row r="8" spans="2:10" x14ac:dyDescent="0.2">
      <c r="H8" t="s">
        <v>12</v>
      </c>
      <c r="I8" s="32">
        <v>1500</v>
      </c>
    </row>
    <row r="9" spans="2:10" x14ac:dyDescent="0.2">
      <c r="H9" t="s">
        <v>13</v>
      </c>
      <c r="I9" s="32">
        <v>6000</v>
      </c>
    </row>
    <row r="10" spans="2:10" x14ac:dyDescent="0.2">
      <c r="H10" s="4" t="s">
        <v>3</v>
      </c>
      <c r="I10" s="32">
        <f>SUM(I3:I9)</f>
        <v>132000</v>
      </c>
    </row>
    <row r="11" spans="2:10" x14ac:dyDescent="0.2">
      <c r="H11" s="4" t="s">
        <v>14</v>
      </c>
      <c r="I11" s="32">
        <f>I9+I8+I4+I3</f>
        <v>62000</v>
      </c>
    </row>
    <row r="12" spans="2:10" x14ac:dyDescent="0.2">
      <c r="B12" t="s">
        <v>14</v>
      </c>
      <c r="C12" t="s">
        <v>15</v>
      </c>
      <c r="D12" t="s">
        <v>17</v>
      </c>
      <c r="E12" t="s">
        <v>18</v>
      </c>
      <c r="H12" s="4" t="s">
        <v>15</v>
      </c>
      <c r="I12" s="32">
        <f>I7+I6+I5</f>
        <v>70000</v>
      </c>
    </row>
    <row r="13" spans="2:10" x14ac:dyDescent="0.2">
      <c r="B13" s="32">
        <f>60000+30000+40000</f>
        <v>130000</v>
      </c>
      <c r="C13" s="32">
        <v>40000</v>
      </c>
      <c r="D13" s="32">
        <f>B13-C13</f>
        <v>90000</v>
      </c>
      <c r="E13" s="32">
        <f>C13/D13</f>
        <v>0.44444444444444442</v>
      </c>
      <c r="H13" s="4" t="s">
        <v>16</v>
      </c>
    </row>
    <row r="15" spans="2:10" x14ac:dyDescent="0.2">
      <c r="D15">
        <f>62/285.96</f>
        <v>0.21681354035529446</v>
      </c>
    </row>
    <row r="17" spans="2:7" x14ac:dyDescent="0.2">
      <c r="B17" s="5" t="s">
        <v>19</v>
      </c>
      <c r="C17" s="6"/>
      <c r="D17" s="7" t="s">
        <v>20</v>
      </c>
      <c r="E17" s="8"/>
    </row>
    <row r="18" spans="2:7" x14ac:dyDescent="0.2">
      <c r="B18" s="9"/>
      <c r="C18" s="10"/>
      <c r="D18" s="11"/>
      <c r="E18" s="12"/>
    </row>
    <row r="19" spans="2:7" x14ac:dyDescent="0.2">
      <c r="B19" s="13" t="s">
        <v>21</v>
      </c>
      <c r="C19" s="14"/>
      <c r="D19" s="15" t="s">
        <v>21</v>
      </c>
      <c r="E19" s="16"/>
    </row>
    <row r="20" spans="2:7" x14ac:dyDescent="0.2">
      <c r="B20" s="17" t="s">
        <v>22</v>
      </c>
      <c r="C20" s="18">
        <v>50000</v>
      </c>
      <c r="D20" s="19" t="s">
        <v>9</v>
      </c>
      <c r="E20" s="20"/>
    </row>
    <row r="21" spans="2:7" x14ac:dyDescent="0.2">
      <c r="B21" s="17" t="s">
        <v>23</v>
      </c>
      <c r="C21" s="18">
        <v>20000</v>
      </c>
      <c r="D21" s="19" t="s">
        <v>64</v>
      </c>
      <c r="E21" s="20">
        <v>40000</v>
      </c>
      <c r="G21" s="31">
        <f>3/4</f>
        <v>0.75</v>
      </c>
    </row>
    <row r="22" spans="2:7" x14ac:dyDescent="0.2">
      <c r="B22" s="17" t="s">
        <v>25</v>
      </c>
      <c r="C22" s="18"/>
      <c r="D22" s="19" t="s">
        <v>26</v>
      </c>
      <c r="E22" s="20"/>
    </row>
    <row r="23" spans="2:7" x14ac:dyDescent="0.2">
      <c r="B23" s="17" t="s">
        <v>27</v>
      </c>
      <c r="C23" s="18"/>
      <c r="D23" s="19" t="s">
        <v>28</v>
      </c>
      <c r="E23" s="20"/>
    </row>
    <row r="24" spans="2:7" x14ac:dyDescent="0.2">
      <c r="B24" s="17" t="s">
        <v>29</v>
      </c>
      <c r="C24" s="18"/>
      <c r="D24" s="19" t="s">
        <v>30</v>
      </c>
      <c r="E24" s="20"/>
    </row>
    <row r="25" spans="2:7" x14ac:dyDescent="0.2">
      <c r="B25" s="17" t="s">
        <v>31</v>
      </c>
      <c r="C25" s="18"/>
      <c r="D25" s="19" t="s">
        <v>32</v>
      </c>
      <c r="E25" s="20"/>
    </row>
    <row r="26" spans="2:7" x14ac:dyDescent="0.2">
      <c r="B26" s="17" t="s">
        <v>33</v>
      </c>
      <c r="C26" s="18"/>
      <c r="D26" s="19" t="s">
        <v>34</v>
      </c>
      <c r="E26" s="20"/>
    </row>
    <row r="27" spans="2:7" x14ac:dyDescent="0.2">
      <c r="B27" s="17" t="s">
        <v>35</v>
      </c>
      <c r="C27" s="18"/>
      <c r="D27" s="19" t="s">
        <v>36</v>
      </c>
      <c r="E27" s="20"/>
    </row>
    <row r="28" spans="2:7" x14ac:dyDescent="0.2">
      <c r="B28" s="17" t="s">
        <v>37</v>
      </c>
      <c r="C28" s="21">
        <v>0</v>
      </c>
      <c r="D28" s="19" t="s">
        <v>38</v>
      </c>
      <c r="E28" s="20"/>
    </row>
    <row r="29" spans="2:7" x14ac:dyDescent="0.2">
      <c r="B29" s="22" t="s">
        <v>39</v>
      </c>
      <c r="C29" s="23">
        <f>SUM(C20:C28)</f>
        <v>70000</v>
      </c>
      <c r="D29" s="24" t="s">
        <v>40</v>
      </c>
      <c r="E29" s="25">
        <f>SUM(E20:E28)</f>
        <v>40000</v>
      </c>
    </row>
    <row r="30" spans="2:7" x14ac:dyDescent="0.2">
      <c r="B30" s="26"/>
      <c r="C30" s="27"/>
      <c r="D30" s="28"/>
      <c r="E30" s="29"/>
    </row>
    <row r="31" spans="2:7" x14ac:dyDescent="0.2">
      <c r="B31" s="13" t="s">
        <v>41</v>
      </c>
      <c r="C31" s="21"/>
      <c r="D31" s="15" t="s">
        <v>41</v>
      </c>
      <c r="E31" s="20"/>
    </row>
    <row r="32" spans="2:7" x14ac:dyDescent="0.2">
      <c r="B32" s="17" t="s">
        <v>42</v>
      </c>
      <c r="C32" s="21"/>
      <c r="D32" s="19" t="s">
        <v>43</v>
      </c>
      <c r="E32" s="20"/>
    </row>
    <row r="33" spans="2:8" x14ac:dyDescent="0.2">
      <c r="B33" s="17" t="s">
        <v>23</v>
      </c>
      <c r="C33" s="18"/>
      <c r="D33" s="19" t="s">
        <v>24</v>
      </c>
      <c r="E33" s="20"/>
    </row>
    <row r="34" spans="2:8" x14ac:dyDescent="0.2">
      <c r="B34" s="17" t="s">
        <v>29</v>
      </c>
      <c r="C34" s="18"/>
      <c r="D34" s="19" t="s">
        <v>44</v>
      </c>
      <c r="E34" s="20"/>
    </row>
    <row r="35" spans="2:8" x14ac:dyDescent="0.2">
      <c r="B35" s="17" t="s">
        <v>27</v>
      </c>
      <c r="C35" s="18"/>
      <c r="D35" s="19" t="s">
        <v>26</v>
      </c>
      <c r="E35" s="20"/>
      <c r="G35">
        <f>770-(55*0.3)</f>
        <v>753.5</v>
      </c>
      <c r="H35">
        <f>55*0.7</f>
        <v>38.5</v>
      </c>
    </row>
    <row r="36" spans="2:8" x14ac:dyDescent="0.2">
      <c r="B36" s="17" t="s">
        <v>45</v>
      </c>
      <c r="C36" s="18"/>
      <c r="D36" s="19" t="s">
        <v>46</v>
      </c>
      <c r="E36" s="30"/>
    </row>
    <row r="37" spans="2:8" x14ac:dyDescent="0.2">
      <c r="B37" s="17" t="s">
        <v>47</v>
      </c>
      <c r="C37" s="18"/>
      <c r="D37" s="19" t="s">
        <v>48</v>
      </c>
      <c r="E37" s="20"/>
      <c r="G37">
        <f>G35-H35</f>
        <v>715</v>
      </c>
      <c r="H37">
        <f>55*0.3</f>
        <v>16.5</v>
      </c>
    </row>
    <row r="38" spans="2:8" x14ac:dyDescent="0.2">
      <c r="B38" s="22" t="s">
        <v>49</v>
      </c>
      <c r="C38" s="23">
        <f>SUM(C33:C37)</f>
        <v>0</v>
      </c>
      <c r="D38" s="24" t="s">
        <v>50</v>
      </c>
      <c r="E38" s="25">
        <f>SUM(E33:E37)</f>
        <v>0</v>
      </c>
    </row>
    <row r="39" spans="2:8" x14ac:dyDescent="0.2">
      <c r="B39" s="26"/>
      <c r="C39" s="27"/>
      <c r="D39" s="28"/>
      <c r="E39" s="29"/>
    </row>
    <row r="40" spans="2:8" x14ac:dyDescent="0.2">
      <c r="B40" s="13" t="s">
        <v>51</v>
      </c>
      <c r="C40" s="18"/>
      <c r="D40" s="15" t="s">
        <v>52</v>
      </c>
      <c r="E40" s="20"/>
    </row>
    <row r="41" spans="2:8" x14ac:dyDescent="0.2">
      <c r="B41" s="17"/>
      <c r="C41" s="18"/>
      <c r="D41" s="19" t="s">
        <v>17</v>
      </c>
      <c r="E41" s="20"/>
    </row>
    <row r="42" spans="2:8" x14ac:dyDescent="0.2">
      <c r="B42" s="17" t="s">
        <v>53</v>
      </c>
      <c r="C42" s="18"/>
      <c r="D42" s="19" t="s">
        <v>54</v>
      </c>
      <c r="E42" s="20"/>
    </row>
    <row r="43" spans="2:8" x14ac:dyDescent="0.2">
      <c r="B43" s="17" t="s">
        <v>55</v>
      </c>
      <c r="C43" s="18"/>
      <c r="D43" s="19" t="s">
        <v>56</v>
      </c>
      <c r="E43" s="20"/>
    </row>
    <row r="44" spans="2:8" x14ac:dyDescent="0.2">
      <c r="B44" s="17" t="s">
        <v>37</v>
      </c>
      <c r="C44" s="18">
        <v>0</v>
      </c>
      <c r="D44" s="19" t="s">
        <v>57</v>
      </c>
      <c r="E44" s="20"/>
    </row>
    <row r="45" spans="2:8" x14ac:dyDescent="0.2">
      <c r="B45" s="17" t="s">
        <v>58</v>
      </c>
      <c r="C45" s="18"/>
      <c r="D45" s="19" t="s">
        <v>13</v>
      </c>
      <c r="E45" s="20">
        <v>0</v>
      </c>
    </row>
    <row r="46" spans="2:8" x14ac:dyDescent="0.2">
      <c r="B46" s="17" t="s">
        <v>59</v>
      </c>
      <c r="C46" s="18"/>
      <c r="D46" s="19"/>
      <c r="E46" s="20"/>
    </row>
    <row r="47" spans="2:8" x14ac:dyDescent="0.2">
      <c r="B47" s="17" t="s">
        <v>37</v>
      </c>
      <c r="C47" s="18">
        <v>0</v>
      </c>
      <c r="D47" s="19"/>
      <c r="E47" s="20"/>
    </row>
    <row r="48" spans="2:8" x14ac:dyDescent="0.2">
      <c r="B48" s="22" t="s">
        <v>60</v>
      </c>
      <c r="C48" s="23">
        <f>SUM(C42:C47)</f>
        <v>0</v>
      </c>
      <c r="D48" s="24" t="s">
        <v>61</v>
      </c>
      <c r="E48" s="25">
        <f>SUM(E42:E47)</f>
        <v>0</v>
      </c>
    </row>
    <row r="49" spans="2:12" x14ac:dyDescent="0.2">
      <c r="B49" s="26"/>
      <c r="C49" s="27"/>
      <c r="D49" s="28"/>
      <c r="E49" s="29"/>
    </row>
    <row r="50" spans="2:12" x14ac:dyDescent="0.2">
      <c r="B50" s="22" t="s">
        <v>62</v>
      </c>
      <c r="C50" s="23">
        <f>C29+C38+C48</f>
        <v>70000</v>
      </c>
      <c r="D50" s="24" t="s">
        <v>63</v>
      </c>
      <c r="E50" s="25">
        <f>E29+E38+E48</f>
        <v>40000</v>
      </c>
    </row>
    <row r="51" spans="2:12" x14ac:dyDescent="0.2">
      <c r="B51" s="22" t="s">
        <v>16</v>
      </c>
      <c r="C51" s="23">
        <f>C50-E50</f>
        <v>30000</v>
      </c>
    </row>
    <row r="57" spans="2:12" x14ac:dyDescent="0.2">
      <c r="H57" s="36" t="s">
        <v>96</v>
      </c>
    </row>
    <row r="59" spans="2:12" x14ac:dyDescent="0.2">
      <c r="H59" s="37" t="s">
        <v>99</v>
      </c>
      <c r="I59">
        <f>K61/I63</f>
        <v>20</v>
      </c>
    </row>
    <row r="61" spans="2:12" x14ac:dyDescent="0.2">
      <c r="H61" t="s">
        <v>94</v>
      </c>
      <c r="I61" s="38">
        <v>180000</v>
      </c>
      <c r="K61">
        <v>360</v>
      </c>
      <c r="L61" t="s">
        <v>98</v>
      </c>
    </row>
    <row r="62" spans="2:12" x14ac:dyDescent="0.2">
      <c r="H62" t="s">
        <v>97</v>
      </c>
      <c r="I62" s="38">
        <f>(12000+8000)/2</f>
        <v>10000</v>
      </c>
    </row>
    <row r="63" spans="2:12" x14ac:dyDescent="0.2">
      <c r="H63" t="s">
        <v>95</v>
      </c>
      <c r="I63">
        <f>I61/I62</f>
        <v>18</v>
      </c>
    </row>
    <row r="91" spans="2:2" x14ac:dyDescent="0.2">
      <c r="B91" t="s">
        <v>66</v>
      </c>
    </row>
    <row r="92" spans="2:2" x14ac:dyDescent="0.2">
      <c r="B92">
        <f>90000/180000</f>
        <v>0.5</v>
      </c>
    </row>
    <row r="93" spans="2:2" x14ac:dyDescent="0.2">
      <c r="B93" t="s">
        <v>67</v>
      </c>
    </row>
    <row r="94" spans="2:2" x14ac:dyDescent="0.2">
      <c r="B94">
        <f>16160/180000</f>
        <v>8.9777777777777776E-2</v>
      </c>
    </row>
    <row r="97" spans="1:4" x14ac:dyDescent="0.2">
      <c r="A97" t="s">
        <v>68</v>
      </c>
      <c r="B97">
        <v>11.32</v>
      </c>
    </row>
    <row r="98" spans="1:4" x14ac:dyDescent="0.2">
      <c r="A98" t="s">
        <v>69</v>
      </c>
      <c r="B98">
        <v>12.57</v>
      </c>
      <c r="C98" t="s">
        <v>77</v>
      </c>
      <c r="D98" s="34">
        <f>B98+B101</f>
        <v>11</v>
      </c>
    </row>
    <row r="99" spans="1:4" x14ac:dyDescent="0.2">
      <c r="A99" t="s">
        <v>70</v>
      </c>
      <c r="B99">
        <v>-2.57</v>
      </c>
      <c r="C99" t="s">
        <v>78</v>
      </c>
      <c r="D99">
        <f>SUM(B98:B102)</f>
        <v>-1.0700000000000003</v>
      </c>
    </row>
    <row r="100" spans="1:4" x14ac:dyDescent="0.2">
      <c r="A100" t="s">
        <v>71</v>
      </c>
      <c r="B100">
        <v>-1.43</v>
      </c>
    </row>
    <row r="101" spans="1:4" x14ac:dyDescent="0.2">
      <c r="A101" t="s">
        <v>72</v>
      </c>
      <c r="B101">
        <v>-1.57</v>
      </c>
    </row>
    <row r="102" spans="1:4" x14ac:dyDescent="0.2">
      <c r="A102" t="s">
        <v>73</v>
      </c>
      <c r="B102">
        <v>-8.07</v>
      </c>
    </row>
    <row r="103" spans="1:4" x14ac:dyDescent="0.2">
      <c r="A103" t="s">
        <v>74</v>
      </c>
      <c r="B103">
        <v>1.79</v>
      </c>
      <c r="C103" t="s">
        <v>76</v>
      </c>
    </row>
    <row r="104" spans="1:4" x14ac:dyDescent="0.2">
      <c r="A104" t="s">
        <v>75</v>
      </c>
      <c r="B104">
        <v>0.56999999999999995</v>
      </c>
    </row>
    <row r="105" spans="1:4" x14ac:dyDescent="0.2">
      <c r="A105" t="s">
        <v>52</v>
      </c>
      <c r="B105">
        <v>5.52</v>
      </c>
    </row>
    <row r="108" spans="1:4" x14ac:dyDescent="0.2">
      <c r="A108" t="s">
        <v>68</v>
      </c>
      <c r="B108">
        <v>11.32</v>
      </c>
    </row>
    <row r="109" spans="1:4" x14ac:dyDescent="0.2">
      <c r="A109" t="s">
        <v>69</v>
      </c>
      <c r="B109">
        <v>12.57</v>
      </c>
      <c r="C109" t="s">
        <v>77</v>
      </c>
      <c r="D109" s="34">
        <f>B109+B112</f>
        <v>14.14</v>
      </c>
    </row>
    <row r="110" spans="1:4" x14ac:dyDescent="0.2">
      <c r="A110" t="s">
        <v>70</v>
      </c>
      <c r="B110">
        <v>2.57</v>
      </c>
      <c r="C110" t="s">
        <v>78</v>
      </c>
      <c r="D110">
        <v>1.29</v>
      </c>
    </row>
    <row r="111" spans="1:4" x14ac:dyDescent="0.2">
      <c r="A111" t="s">
        <v>71</v>
      </c>
      <c r="B111">
        <v>1.43</v>
      </c>
    </row>
    <row r="112" spans="1:4" x14ac:dyDescent="0.2">
      <c r="A112" t="s">
        <v>72</v>
      </c>
      <c r="B112">
        <v>1.57</v>
      </c>
      <c r="C112" t="s">
        <v>79</v>
      </c>
      <c r="D112">
        <f>D110+B110+B115+B111</f>
        <v>5.8599999999999994</v>
      </c>
    </row>
    <row r="113" spans="1:6" x14ac:dyDescent="0.2">
      <c r="A113" t="s">
        <v>73</v>
      </c>
      <c r="B113">
        <v>6.57</v>
      </c>
      <c r="C113" t="s">
        <v>80</v>
      </c>
      <c r="D113">
        <f>D112/D109</f>
        <v>0.41442715700141436</v>
      </c>
    </row>
    <row r="114" spans="1:6" x14ac:dyDescent="0.2">
      <c r="A114" t="s">
        <v>74</v>
      </c>
      <c r="B114">
        <v>3.29</v>
      </c>
      <c r="C114" t="s">
        <v>76</v>
      </c>
    </row>
    <row r="115" spans="1:6" x14ac:dyDescent="0.2">
      <c r="A115" t="s">
        <v>75</v>
      </c>
      <c r="B115">
        <v>0.56999999999999995</v>
      </c>
    </row>
    <row r="116" spans="1:6" x14ac:dyDescent="0.2">
      <c r="A116" t="s">
        <v>52</v>
      </c>
      <c r="B116">
        <v>5.52</v>
      </c>
    </row>
    <row r="118" spans="1:6" x14ac:dyDescent="0.2">
      <c r="A118" s="35" t="s">
        <v>81</v>
      </c>
    </row>
    <row r="119" spans="1:6" x14ac:dyDescent="0.2">
      <c r="A119" t="s">
        <v>82</v>
      </c>
      <c r="B119">
        <f>4537.4/3606</f>
        <v>1.2582917359955628</v>
      </c>
      <c r="F119">
        <f>(1+5%)^3-1</f>
        <v>0.15762500000000013</v>
      </c>
    </row>
    <row r="120" spans="1:6" x14ac:dyDescent="0.2">
      <c r="A120" t="s">
        <v>83</v>
      </c>
      <c r="B120">
        <f>4537.4/15590.4</f>
        <v>0.29103807471264365</v>
      </c>
      <c r="F120">
        <f>230*(1-F119)</f>
        <v>193.74624999999997</v>
      </c>
    </row>
    <row r="121" spans="1:6" x14ac:dyDescent="0.2">
      <c r="A121" t="s">
        <v>84</v>
      </c>
      <c r="B121">
        <f>3606/11984.2</f>
        <v>0.30089617997029422</v>
      </c>
    </row>
    <row r="127" spans="1:6" x14ac:dyDescent="0.2">
      <c r="A127" t="s">
        <v>86</v>
      </c>
    </row>
    <row r="128" spans="1:6" x14ac:dyDescent="0.2">
      <c r="A128">
        <f>597.4/3.8%</f>
        <v>15721.052631578947</v>
      </c>
    </row>
    <row r="154" spans="1:3" x14ac:dyDescent="0.2">
      <c r="A154" t="s">
        <v>66</v>
      </c>
      <c r="B154" t="s">
        <v>80</v>
      </c>
      <c r="C154" t="s">
        <v>90</v>
      </c>
    </row>
    <row r="155" spans="1:3" x14ac:dyDescent="0.2">
      <c r="A155" t="s">
        <v>87</v>
      </c>
      <c r="B155">
        <f>1888/6261</f>
        <v>0.30154927327902892</v>
      </c>
    </row>
    <row r="156" spans="1:3" x14ac:dyDescent="0.2">
      <c r="A156" t="s">
        <v>88</v>
      </c>
      <c r="B156">
        <f>1235/3943</f>
        <v>0.3132132893735734</v>
      </c>
    </row>
    <row r="157" spans="1:3" x14ac:dyDescent="0.2">
      <c r="A157" t="s">
        <v>89</v>
      </c>
    </row>
    <row r="163" spans="4:5" x14ac:dyDescent="0.2">
      <c r="D163" t="s">
        <v>91</v>
      </c>
      <c r="E163">
        <f xml:space="preserve"> 18896.5-3306.1</f>
        <v>15590.4</v>
      </c>
    </row>
    <row r="165" spans="4:5" x14ac:dyDescent="0.2">
      <c r="D165" t="s">
        <v>92</v>
      </c>
      <c r="E165">
        <f>E166-4437.4</f>
        <v>11283.652631578947</v>
      </c>
    </row>
    <row r="166" spans="4:5" x14ac:dyDescent="0.2">
      <c r="D166" t="s">
        <v>93</v>
      </c>
      <c r="E166">
        <f>597.4/3.8%</f>
        <v>15721.052631578947</v>
      </c>
    </row>
    <row r="170" spans="4:5" x14ac:dyDescent="0.2">
      <c r="E170" s="35" t="s">
        <v>85</v>
      </c>
    </row>
  </sheetData>
  <pageMargins left="0.7" right="0.7" top="0.75" bottom="0.75" header="0.3" footer="0.3"/>
  <headerFooter>
    <oddFooter>&amp;L_x000D_&amp;1#&amp;"Calibri"&amp;10&amp;K000000 Internal Use Only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Viana, Bruno</cp:lastModifiedBy>
  <dcterms:created xsi:type="dcterms:W3CDTF">2020-05-25T21:49:34Z</dcterms:created>
  <dcterms:modified xsi:type="dcterms:W3CDTF">2020-06-26T12:23:06Z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dfde47-f100-441b-b584-049a7fefba8a_Enabled">
    <vt:lpwstr>true</vt:lpwstr>
  </property>
  <property fmtid="{D5CDD505-2E9C-101B-9397-08002B2CF9AE}" pid="3" name="MSIP_Label_38dfde47-f100-441b-b584-049a7fefba8a_SetDate">
    <vt:lpwstr>2020-05-25T21:49:35Z</vt:lpwstr>
  </property>
  <property fmtid="{D5CDD505-2E9C-101B-9397-08002B2CF9AE}" pid="4" name="MSIP_Label_38dfde47-f100-441b-b584-049a7fefba8a_Method">
    <vt:lpwstr>Standard</vt:lpwstr>
  </property>
  <property fmtid="{D5CDD505-2E9C-101B-9397-08002B2CF9AE}" pid="5" name="MSIP_Label_38dfde47-f100-441b-b584-049a7fefba8a_Name">
    <vt:lpwstr>38dfde47-f100-441b-b584-049a7fefba8a</vt:lpwstr>
  </property>
  <property fmtid="{D5CDD505-2E9C-101B-9397-08002B2CF9AE}" pid="6" name="MSIP_Label_38dfde47-f100-441b-b584-049a7fefba8a_SiteId">
    <vt:lpwstr>16e7cf3f-6af4-4e76-941e-aecafb9704e9</vt:lpwstr>
  </property>
  <property fmtid="{D5CDD505-2E9C-101B-9397-08002B2CF9AE}" pid="7" name="MSIP_Label_38dfde47-f100-441b-b584-049a7fefba8a_ActionId">
    <vt:lpwstr>de65ccaa-c3ec-445f-917d-00001ea2481f</vt:lpwstr>
  </property>
  <property fmtid="{D5CDD505-2E9C-101B-9397-08002B2CF9AE}" pid="8" name="MSIP_Label_38dfde47-f100-441b-b584-049a7fefba8a_ContentBits">
    <vt:lpwstr>2</vt:lpwstr>
  </property>
</Properties>
</file>