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od\Desktop\"/>
    </mc:Choice>
  </mc:AlternateContent>
  <xr:revisionPtr revIDLastSave="0" documentId="13_ncr:1_{1981C1AD-A3FE-498A-B6C7-905BAC2F5D38}" xr6:coauthVersionLast="47" xr6:coauthVersionMax="47" xr10:uidLastSave="{00000000-0000-0000-0000-000000000000}"/>
  <bookViews>
    <workbookView xWindow="4170" yWindow="3930" windowWidth="28800" windowHeight="11295" tabRatio="0" xr2:uid="{5913466E-ACF5-46AC-B47E-98BA74442C3E}"/>
  </bookViews>
  <sheets>
    <sheet name="Planilha1" sheetId="1" r:id="rId1"/>
    <sheet name="Planilha2" sheetId="2" r:id="rId2"/>
  </sheets>
  <definedNames>
    <definedName name="aporte">Planilha1!$D$17</definedName>
    <definedName name="patrimonio">Planilha1!$D$20</definedName>
    <definedName name="qtd_anos">Planilha1!$D$18</definedName>
    <definedName name="Rendimento_carteira">Planilha1!$D$13</definedName>
    <definedName name="salario">Planilha1!$D$12</definedName>
    <definedName name="sugestao_investimento">Planilha1!$D$14</definedName>
    <definedName name="taxa_mensal">Planilha1!$D$19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D37" i="1" s="1"/>
  <c r="C38" i="1"/>
  <c r="D38" i="1" s="1"/>
  <c r="C39" i="1"/>
  <c r="D39" i="1" s="1"/>
  <c r="C40" i="1"/>
  <c r="D40" i="1" s="1"/>
  <c r="C41" i="1"/>
  <c r="D41" i="1" s="1"/>
  <c r="C36" i="1"/>
  <c r="D36" i="1" s="1"/>
  <c r="B30" i="2"/>
  <c r="A9" i="2"/>
  <c r="A10" i="2"/>
  <c r="A11" i="2"/>
  <c r="A12" i="2"/>
  <c r="A13" i="2"/>
  <c r="A14" i="2"/>
  <c r="A15" i="2"/>
  <c r="A16" i="2"/>
  <c r="A17" i="2"/>
  <c r="A18" i="2"/>
  <c r="A19" i="2"/>
  <c r="A20" i="2"/>
  <c r="A8" i="2"/>
  <c r="A4" i="2"/>
  <c r="A5" i="2"/>
  <c r="A6" i="2"/>
  <c r="A7" i="2"/>
  <c r="A3" i="2"/>
  <c r="C33" i="1"/>
  <c r="D20" i="1"/>
  <c r="D21" i="1" s="1"/>
  <c r="D14" i="1"/>
  <c r="C25" i="1"/>
  <c r="D25" i="1" s="1"/>
  <c r="C26" i="1"/>
  <c r="D26" i="1" s="1"/>
  <c r="C27" i="1"/>
  <c r="D27" i="1" s="1"/>
  <c r="C28" i="1"/>
  <c r="D28" i="1" s="1"/>
  <c r="C24" i="1"/>
  <c r="D24" i="1" s="1"/>
  <c r="D42" i="1" l="1"/>
</calcChain>
</file>

<file path=xl/sharedStrings.xml><?xml version="1.0" encoding="utf-8"?>
<sst xmlns="http://schemas.openxmlformats.org/spreadsheetml/2006/main" count="69" uniqueCount="33">
  <si>
    <t>QUANTO INVESTIR POR MÊS?</t>
  </si>
  <si>
    <t>POR QUANTOS ANOS?</t>
  </si>
  <si>
    <t>TAXA DE RENDIMENTOS MENSAL?</t>
  </si>
  <si>
    <t>PATRIMÔNIO ACUMULADO?</t>
  </si>
  <si>
    <t>DIVIDENDOS MENSAIS?</t>
  </si>
  <si>
    <t>INVESTIMENTO MENSAL</t>
  </si>
  <si>
    <t>QUANTO EM 2 ANOS?</t>
  </si>
  <si>
    <t>QUANTO EM 5 ANOS?</t>
  </si>
  <si>
    <t>QUANTO EM 10 ANOS?</t>
  </si>
  <si>
    <t>QUANTO EM 20 ANOS?</t>
  </si>
  <si>
    <t>QUANTO EM 30 ANOS?</t>
  </si>
  <si>
    <t>CENÁRIOS</t>
  </si>
  <si>
    <t>CONFIGURAÇÕES</t>
  </si>
  <si>
    <t>DIVIDENDOS</t>
  </si>
  <si>
    <t>SALÁRIO</t>
  </si>
  <si>
    <t>RENDIMENTO CARTEIRA</t>
  </si>
  <si>
    <t>SUGESTÃO DE INVESTIMENTO</t>
  </si>
  <si>
    <t>PERFIL</t>
  </si>
  <si>
    <t>AGRESSIVO</t>
  </si>
  <si>
    <t>CONSERVADOR</t>
  </si>
  <si>
    <t>MODERADO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</si>
  <si>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</si>
  <si>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</si>
  <si>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</si>
  <si>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</si>
  <si>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</si>
  <si>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</si>
  <si>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</si>
  <si>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</si>
  <si>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</si>
  <si>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</t>
  </si>
  <si>
    <t>CHAVE</t>
  </si>
  <si>
    <t>MODERADO-TIJOLO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</si>
</sst>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2"/>
      <color theme="0"/>
      <name val="Satoshi Black"/>
    </font>
    <font>
      <b/>
      <sz val="11"/>
      <color theme="0"/>
      <name val="Satoshi Black"/>
    </font>
    <font>
      <sz val="12"/>
      <color theme="1"/>
      <name val="Satoshi"/>
    </font>
    <font>
      <b/>
      <sz val="12"/>
      <color theme="1"/>
      <name val="Satoshi"/>
    </font>
    <font>
      <sz val="11"/>
      <color theme="0"/>
      <name val="Satoshi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49998474074526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5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4" fillId="0" borderId="0" xfId="0" applyFont="1"/>
    <xf numFmtId="164" fontId="0" fillId="0" borderId="0" xfId="0" applyNumberFormat="1"/>
    <xf numFmtId="0" fontId="6" fillId="3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left" indent="3"/>
    </xf>
    <xf numFmtId="164" fontId="7" fillId="0" borderId="12" xfId="0" applyNumberFormat="1" applyFont="1" applyBorder="1" applyAlignment="1">
      <alignment horizontal="center"/>
    </xf>
    <xf numFmtId="10" fontId="7" fillId="0" borderId="12" xfId="0" applyNumberFormat="1" applyFont="1" applyBorder="1" applyAlignment="1">
      <alignment horizontal="center"/>
    </xf>
    <xf numFmtId="0" fontId="7" fillId="5" borderId="13" xfId="0" applyFont="1" applyFill="1" applyBorder="1" applyAlignment="1">
      <alignment horizontal="left" indent="3"/>
    </xf>
    <xf numFmtId="164" fontId="7" fillId="0" borderId="15" xfId="0" applyNumberFormat="1" applyFont="1" applyBorder="1" applyAlignment="1">
      <alignment horizontal="center"/>
    </xf>
    <xf numFmtId="164" fontId="8" fillId="0" borderId="12" xfId="1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0" fontId="8" fillId="0" borderId="12" xfId="0" applyNumberFormat="1" applyFont="1" applyBorder="1" applyAlignment="1">
      <alignment horizontal="center" vertical="center"/>
    </xf>
    <xf numFmtId="8" fontId="8" fillId="5" borderId="12" xfId="0" applyNumberFormat="1" applyFont="1" applyFill="1" applyBorder="1" applyAlignment="1">
      <alignment horizontal="center" vertical="center"/>
    </xf>
    <xf numFmtId="8" fontId="8" fillId="5" borderId="15" xfId="0" applyNumberFormat="1" applyFont="1" applyFill="1" applyBorder="1" applyAlignment="1">
      <alignment horizontal="center" vertical="center"/>
    </xf>
    <xf numFmtId="164" fontId="7" fillId="5" borderId="11" xfId="0" applyNumberFormat="1" applyFont="1" applyFill="1" applyBorder="1" applyAlignment="1">
      <alignment horizontal="center"/>
    </xf>
    <xf numFmtId="164" fontId="7" fillId="5" borderId="12" xfId="0" applyNumberFormat="1" applyFont="1" applyFill="1" applyBorder="1" applyAlignment="1">
      <alignment horizontal="center"/>
    </xf>
    <xf numFmtId="164" fontId="7" fillId="5" borderId="14" xfId="0" applyNumberFormat="1" applyFont="1" applyFill="1" applyBorder="1" applyAlignment="1">
      <alignment horizontal="center"/>
    </xf>
    <xf numFmtId="164" fontId="7" fillId="5" borderId="15" xfId="0" applyNumberFormat="1" applyFont="1" applyFill="1" applyBorder="1" applyAlignment="1">
      <alignment horizontal="center"/>
    </xf>
    <xf numFmtId="0" fontId="0" fillId="5" borderId="0" xfId="0" applyFill="1"/>
    <xf numFmtId="164" fontId="0" fillId="5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164" fontId="0" fillId="4" borderId="0" xfId="0" applyNumberFormat="1" applyFill="1"/>
    <xf numFmtId="0" fontId="9" fillId="6" borderId="0" xfId="3" applyFont="1" applyFill="1"/>
    <xf numFmtId="0" fontId="9" fillId="6" borderId="0" xfId="3" applyFont="1" applyFill="1" applyAlignment="1">
      <alignment horizontal="center" vertical="center"/>
    </xf>
    <xf numFmtId="0" fontId="4" fillId="6" borderId="0" xfId="3" applyFont="1" applyFill="1"/>
    <xf numFmtId="0" fontId="0" fillId="0" borderId="1" xfId="0" applyBorder="1"/>
    <xf numFmtId="0" fontId="0" fillId="0" borderId="16" xfId="0" applyBorder="1"/>
    <xf numFmtId="9" fontId="0" fillId="0" borderId="2" xfId="0" applyNumberFormat="1" applyBorder="1"/>
    <xf numFmtId="9" fontId="0" fillId="0" borderId="4" xfId="0" applyNumberFormat="1" applyBorder="1"/>
    <xf numFmtId="0" fontId="0" fillId="0" borderId="17" xfId="0" applyBorder="1"/>
    <xf numFmtId="9" fontId="0" fillId="0" borderId="6" xfId="0" applyNumberFormat="1" applyBorder="1"/>
    <xf numFmtId="9" fontId="0" fillId="0" borderId="0" xfId="2" applyFont="1"/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left" indent="3"/>
    </xf>
    <xf numFmtId="0" fontId="7" fillId="5" borderId="11" xfId="0" applyFont="1" applyFill="1" applyBorder="1" applyAlignment="1">
      <alignment horizontal="left" indent="3"/>
    </xf>
    <xf numFmtId="0" fontId="7" fillId="5" borderId="13" xfId="0" applyFont="1" applyFill="1" applyBorder="1" applyAlignment="1">
      <alignment horizontal="left" indent="3"/>
    </xf>
    <xf numFmtId="0" fontId="7" fillId="5" borderId="14" xfId="0" applyFont="1" applyFill="1" applyBorder="1" applyAlignment="1">
      <alignment horizontal="left" indent="3"/>
    </xf>
    <xf numFmtId="0" fontId="7" fillId="0" borderId="10" xfId="0" applyFont="1" applyBorder="1" applyAlignment="1">
      <alignment horizontal="left" indent="3"/>
    </xf>
    <xf numFmtId="0" fontId="7" fillId="0" borderId="11" xfId="0" applyFont="1" applyBorder="1" applyAlignment="1">
      <alignment horizontal="left" indent="3"/>
    </xf>
    <xf numFmtId="0" fontId="8" fillId="5" borderId="10" xfId="0" applyFont="1" applyFill="1" applyBorder="1" applyAlignment="1">
      <alignment horizontal="left" indent="3"/>
    </xf>
    <xf numFmtId="0" fontId="8" fillId="5" borderId="11" xfId="0" applyFont="1" applyFill="1" applyBorder="1" applyAlignment="1">
      <alignment horizontal="left" indent="3"/>
    </xf>
    <xf numFmtId="0" fontId="8" fillId="5" borderId="13" xfId="0" applyFont="1" applyFill="1" applyBorder="1" applyAlignment="1">
      <alignment horizontal="left" indent="3"/>
    </xf>
    <xf numFmtId="0" fontId="8" fillId="5" borderId="14" xfId="0" applyFont="1" applyFill="1" applyBorder="1" applyAlignment="1">
      <alignment horizontal="left" indent="3"/>
    </xf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Planilha1!$C$35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1B-4753-AE50-606B58429E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B1B-4753-AE50-606B58429E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B1B-4753-AE50-606B58429E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B1B-4753-AE50-606B58429E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B1B-4753-AE50-606B58429E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B1B-4753-AE50-606B58429E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</c:strCache>
            </c:strRef>
          </c:cat>
          <c:val>
            <c:numRef>
              <c:f>Planilha1!$C$36:$C$41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F-47AF-8068-29341EC22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4</xdr:col>
      <xdr:colOff>647700</xdr:colOff>
      <xdr:row>4</xdr:row>
      <xdr:rowOff>161924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18A64A1F-DFBD-2970-01F1-41E665DE0443}"/>
            </a:ext>
          </a:extLst>
        </xdr:cNvPr>
        <xdr:cNvSpPr/>
      </xdr:nvSpPr>
      <xdr:spPr>
        <a:xfrm>
          <a:off x="9525" y="9525"/>
          <a:ext cx="6134100" cy="914399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0</xdr:row>
      <xdr:rowOff>38100</xdr:rowOff>
    </xdr:from>
    <xdr:to>
      <xdr:col>4</xdr:col>
      <xdr:colOff>561975</xdr:colOff>
      <xdr:row>5</xdr:row>
      <xdr:rowOff>9525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606D252-5C14-9B3D-34BA-0077AA9D44D9}"/>
            </a:ext>
          </a:extLst>
        </xdr:cNvPr>
        <xdr:cNvSpPr txBox="1"/>
      </xdr:nvSpPr>
      <xdr:spPr>
        <a:xfrm>
          <a:off x="0" y="38100"/>
          <a:ext cx="6057900" cy="9239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800" b="0" u="none">
              <a:ln>
                <a:solidFill>
                  <a:schemeClr val="accent5">
                    <a:lumMod val="40000"/>
                    <a:lumOff val="60000"/>
                  </a:schemeClr>
                </a:solidFill>
              </a:ln>
              <a:solidFill>
                <a:schemeClr val="tx2">
                  <a:lumMod val="50000"/>
                  <a:lumOff val="50000"/>
                </a:schemeClr>
              </a:solidFill>
              <a:latin typeface="Broadway" panose="04040905080B02020502" pitchFamily="82" charset="0"/>
            </a:rPr>
            <a:t>DIO INVEST</a:t>
          </a:r>
        </a:p>
      </xdr:txBody>
    </xdr:sp>
    <xdr:clientData/>
  </xdr:twoCellAnchor>
  <xdr:twoCellAnchor>
    <xdr:from>
      <xdr:col>1</xdr:col>
      <xdr:colOff>0</xdr:colOff>
      <xdr:row>42</xdr:row>
      <xdr:rowOff>57149</xdr:rowOff>
    </xdr:from>
    <xdr:to>
      <xdr:col>4</xdr:col>
      <xdr:colOff>28574</xdr:colOff>
      <xdr:row>50</xdr:row>
      <xdr:rowOff>152400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47A1D1C-7916-4DE4-950A-CA1B541D9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35DD-3C25-4570-B314-C48799B8B031}">
  <dimension ref="A10:H42"/>
  <sheetViews>
    <sheetView showGridLines="0" tabSelected="1" zoomScale="85" zoomScaleNormal="85" workbookViewId="0">
      <selection activeCell="B11" sqref="B11:D11"/>
    </sheetView>
  </sheetViews>
  <sheetFormatPr defaultColWidth="0" defaultRowHeight="15" x14ac:dyDescent="0.25"/>
  <cols>
    <col min="1" max="1" width="10.7109375" customWidth="1"/>
    <col min="2" max="2" width="37.28515625" customWidth="1"/>
    <col min="3" max="3" width="33" style="3" bestFit="1" customWidth="1"/>
    <col min="4" max="4" width="16.5703125" bestFit="1" customWidth="1"/>
    <col min="5" max="5" width="10.7109375" customWidth="1"/>
    <col min="6" max="8" width="3.7109375" hidden="1" customWidth="1"/>
    <col min="9" max="11" width="9.140625" hidden="1" customWidth="1"/>
    <col min="12" max="16384" width="9.140625" hidden="1"/>
  </cols>
  <sheetData>
    <row r="10" spans="2:4" ht="15.75" thickBot="1" x14ac:dyDescent="0.3"/>
    <row r="11" spans="2:4" ht="29.25" x14ac:dyDescent="0.25">
      <c r="B11" s="42" t="s">
        <v>12</v>
      </c>
      <c r="C11" s="43"/>
      <c r="D11" s="44"/>
    </row>
    <row r="12" spans="2:4" ht="17.25" x14ac:dyDescent="0.3">
      <c r="B12" s="45" t="s">
        <v>14</v>
      </c>
      <c r="C12" s="46"/>
      <c r="D12" s="8">
        <v>2000</v>
      </c>
    </row>
    <row r="13" spans="2:4" ht="17.25" x14ac:dyDescent="0.3">
      <c r="B13" s="45" t="s">
        <v>15</v>
      </c>
      <c r="C13" s="46"/>
      <c r="D13" s="9">
        <v>6.0000000000000001E-3</v>
      </c>
    </row>
    <row r="14" spans="2:4" ht="18" thickBot="1" x14ac:dyDescent="0.35">
      <c r="B14" s="47" t="s">
        <v>16</v>
      </c>
      <c r="C14" s="48"/>
      <c r="D14" s="11">
        <f>D12*30%</f>
        <v>600</v>
      </c>
    </row>
    <row r="15" spans="2:4" ht="15.75" thickBot="1" x14ac:dyDescent="0.3"/>
    <row r="16" spans="2:4" ht="29.25" x14ac:dyDescent="0.45">
      <c r="B16" s="39" t="s">
        <v>5</v>
      </c>
      <c r="C16" s="40"/>
      <c r="D16" s="41"/>
    </row>
    <row r="17" spans="1:4" ht="17.25" x14ac:dyDescent="0.3">
      <c r="B17" s="49" t="s">
        <v>0</v>
      </c>
      <c r="C17" s="50"/>
      <c r="D17" s="12">
        <v>200</v>
      </c>
    </row>
    <row r="18" spans="1:4" ht="17.25" x14ac:dyDescent="0.3">
      <c r="B18" s="49" t="s">
        <v>1</v>
      </c>
      <c r="C18" s="50"/>
      <c r="D18" s="13">
        <v>5</v>
      </c>
    </row>
    <row r="19" spans="1:4" ht="17.25" x14ac:dyDescent="0.3">
      <c r="B19" s="49" t="s">
        <v>2</v>
      </c>
      <c r="C19" s="50"/>
      <c r="D19" s="14">
        <v>1.0789999999999999E-2</v>
      </c>
    </row>
    <row r="20" spans="1:4" ht="17.25" x14ac:dyDescent="0.3">
      <c r="B20" s="51" t="s">
        <v>3</v>
      </c>
      <c r="C20" s="52"/>
      <c r="D20" s="15">
        <f>FV(taxa_mensal,qtd_anos*12,aporte*-1)</f>
        <v>16755.382799697527</v>
      </c>
    </row>
    <row r="21" spans="1:4" ht="18" thickBot="1" x14ac:dyDescent="0.35">
      <c r="B21" s="53" t="s">
        <v>4</v>
      </c>
      <c r="C21" s="54"/>
      <c r="D21" s="16">
        <f>patrimonio*Rendimento_carteira</f>
        <v>100.53229679818516</v>
      </c>
    </row>
    <row r="22" spans="1:4" ht="15.75" thickBot="1" x14ac:dyDescent="0.3"/>
    <row r="23" spans="1:4" ht="29.25" x14ac:dyDescent="0.45">
      <c r="B23" s="39" t="s">
        <v>11</v>
      </c>
      <c r="C23" s="40"/>
      <c r="D23" s="6" t="s">
        <v>13</v>
      </c>
    </row>
    <row r="24" spans="1:4" ht="17.25" x14ac:dyDescent="0.3">
      <c r="A24" s="4">
        <v>2</v>
      </c>
      <c r="B24" s="7" t="s">
        <v>6</v>
      </c>
      <c r="C24" s="17">
        <f>FV($D$19,$A24*12,$D$17*-1)</f>
        <v>5445.5254595290435</v>
      </c>
      <c r="D24" s="18">
        <f>C24*Rendimento_carteira</f>
        <v>32.673152757174265</v>
      </c>
    </row>
    <row r="25" spans="1:4" ht="17.25" x14ac:dyDescent="0.3">
      <c r="A25" s="4">
        <v>5</v>
      </c>
      <c r="B25" s="7" t="s">
        <v>7</v>
      </c>
      <c r="C25" s="17">
        <f>FV($D$19,$A25*12,$D$17*-1)</f>
        <v>16755.382799697527</v>
      </c>
      <c r="D25" s="18">
        <f>C25*Rendimento_carteira</f>
        <v>100.53229679818516</v>
      </c>
    </row>
    <row r="26" spans="1:4" ht="17.25" x14ac:dyDescent="0.3">
      <c r="A26" s="4">
        <v>10</v>
      </c>
      <c r="B26" s="7" t="s">
        <v>8</v>
      </c>
      <c r="C26" s="17">
        <f>FV($D$19,$A26*12,$D$17*-1)</f>
        <v>48656.842506034438</v>
      </c>
      <c r="D26" s="18">
        <f>C26*Rendimento_carteira</f>
        <v>291.94105503620665</v>
      </c>
    </row>
    <row r="27" spans="1:4" ht="17.25" x14ac:dyDescent="0.3">
      <c r="A27" s="4">
        <v>20</v>
      </c>
      <c r="B27" s="7" t="s">
        <v>9</v>
      </c>
      <c r="C27" s="17">
        <f>FV($D$19,$A27*12,$D$17*-1)</f>
        <v>225039.68001941612</v>
      </c>
      <c r="D27" s="18">
        <f>C27*Rendimento_carteira</f>
        <v>1350.2380801164968</v>
      </c>
    </row>
    <row r="28" spans="1:4" ht="18" thickBot="1" x14ac:dyDescent="0.35">
      <c r="A28" s="4">
        <v>30</v>
      </c>
      <c r="B28" s="10" t="s">
        <v>10</v>
      </c>
      <c r="C28" s="19">
        <f>FV($D$19,$A28*12,$D$17*-1)</f>
        <v>864433.93100094295</v>
      </c>
      <c r="D28" s="20">
        <f>C28*Rendimento_carteira</f>
        <v>5186.6035860056581</v>
      </c>
    </row>
    <row r="32" spans="1:4" x14ac:dyDescent="0.25">
      <c r="B32" s="29" t="s">
        <v>17</v>
      </c>
      <c r="C32" s="30" t="s">
        <v>20</v>
      </c>
      <c r="D32" s="31"/>
    </row>
    <row r="33" spans="2:4" x14ac:dyDescent="0.25">
      <c r="B33" s="21" t="s">
        <v>21</v>
      </c>
      <c r="C33" s="22">
        <f>aporte</f>
        <v>200</v>
      </c>
      <c r="D33" s="21"/>
    </row>
    <row r="35" spans="2:4" x14ac:dyDescent="0.25">
      <c r="B35" s="24" t="s">
        <v>22</v>
      </c>
      <c r="C35" s="25" t="s">
        <v>23</v>
      </c>
      <c r="D35" s="24" t="s">
        <v>24</v>
      </c>
    </row>
    <row r="36" spans="2:4" x14ac:dyDescent="0.25">
      <c r="B36" t="s">
        <v>25</v>
      </c>
      <c r="C36" s="23">
        <f>VLOOKUP($C$32&amp;"-"&amp;B36,Planilha2!$A$3:$D$20,4,FALSE)</f>
        <v>0.32</v>
      </c>
      <c r="D36" s="5">
        <f t="shared" ref="D36:D41" si="0">C36*aporte</f>
        <v>64</v>
      </c>
    </row>
    <row r="37" spans="2:4" x14ac:dyDescent="0.25">
      <c r="B37" t="s">
        <v>26</v>
      </c>
      <c r="C37" s="23">
        <f>VLOOKUP($C$32&amp;"-"&amp;B37,Planilha2!$A$3:$D$20,4,FALSE)</f>
        <v>0.35</v>
      </c>
      <c r="D37" s="5">
        <f t="shared" si="0"/>
        <v>70</v>
      </c>
    </row>
    <row r="38" spans="2:4" x14ac:dyDescent="0.25">
      <c r="B38" t="s">
        <v>27</v>
      </c>
      <c r="C38" s="23">
        <f>VLOOKUP($C$32&amp;"-"&amp;B38,Planilha2!$A$3:$D$20,4,FALSE)</f>
        <v>0.08</v>
      </c>
      <c r="D38" s="5">
        <f t="shared" si="0"/>
        <v>16</v>
      </c>
    </row>
    <row r="39" spans="2:4" x14ac:dyDescent="0.25">
      <c r="B39" t="s">
        <v>28</v>
      </c>
      <c r="C39" s="23">
        <f>VLOOKUP($C$32&amp;"-"&amp;B39,Planilha2!$A$3:$D$20,4,FALSE)</f>
        <v>0.05</v>
      </c>
      <c r="D39" s="5">
        <f t="shared" si="0"/>
        <v>10</v>
      </c>
    </row>
    <row r="40" spans="2:4" x14ac:dyDescent="0.25">
      <c r="B40" t="s">
        <v>29</v>
      </c>
      <c r="C40" s="23">
        <f>VLOOKUP($C$32&amp;"-"&amp;B40,Planilha2!$A$3:$D$20,4,FALSE)</f>
        <v>0.1</v>
      </c>
      <c r="D40" s="5">
        <f t="shared" si="0"/>
        <v>20</v>
      </c>
    </row>
    <row r="41" spans="2:4" x14ac:dyDescent="0.25">
      <c r="B41" t="s">
        <v>30</v>
      </c>
      <c r="C41" s="23">
        <f>VLOOKUP($C$32&amp;"-"&amp;B41,Planilha2!$A$3:$D$20,4,FALSE)</f>
        <v>0.1</v>
      </c>
      <c r="D41" s="5">
        <f t="shared" si="0"/>
        <v>20</v>
      </c>
    </row>
    <row r="42" spans="2:4" x14ac:dyDescent="0.25">
      <c r="B42" s="26"/>
      <c r="C42" s="27"/>
      <c r="D42" s="28">
        <f>SUM(D36:D41)</f>
        <v>200</v>
      </c>
    </row>
  </sheetData>
  <mergeCells count="11">
    <mergeCell ref="B23:C23"/>
    <mergeCell ref="B17:C17"/>
    <mergeCell ref="B18:C18"/>
    <mergeCell ref="B19:C19"/>
    <mergeCell ref="B20:C20"/>
    <mergeCell ref="B21:C21"/>
    <mergeCell ref="B16:D16"/>
    <mergeCell ref="B11:D11"/>
    <mergeCell ref="B12:C12"/>
    <mergeCell ref="B13:C13"/>
    <mergeCell ref="B14:C14"/>
  </mergeCells>
  <dataValidations count="1">
    <dataValidation type="list" allowBlank="1" showInputMessage="1" showErrorMessage="1" sqref="C32" xr:uid="{426E5A18-372C-42C7-B946-77E66FF22CF8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4FD6-A5EE-47B6-8CA3-48F3C900F1BB}">
  <dimension ref="A2:D30"/>
  <sheetViews>
    <sheetView workbookViewId="0">
      <selection activeCell="D13" sqref="D13"/>
    </sheetView>
  </sheetViews>
  <sheetFormatPr defaultRowHeight="15" x14ac:dyDescent="0.25"/>
  <cols>
    <col min="1" max="1" width="33" bestFit="1" customWidth="1"/>
    <col min="2" max="2" width="14.42578125" bestFit="1" customWidth="1"/>
    <col min="3" max="3" width="18.5703125" bestFit="1" customWidth="1"/>
  </cols>
  <sheetData>
    <row r="2" spans="1:4" ht="15.75" thickBot="1" x14ac:dyDescent="0.3">
      <c r="A2" t="s">
        <v>31</v>
      </c>
      <c r="B2" t="s">
        <v>17</v>
      </c>
      <c r="C2" t="s">
        <v>22</v>
      </c>
    </row>
    <row r="3" spans="1:4" x14ac:dyDescent="0.25">
      <c r="A3" s="32" t="str">
        <f>B3&amp;"-"&amp;C3</f>
        <v>CONSERVADOR-PAPEL</v>
      </c>
      <c r="B3" s="33" t="s">
        <v>19</v>
      </c>
      <c r="C3" s="33" t="s">
        <v>25</v>
      </c>
      <c r="D3" s="34">
        <v>0.3</v>
      </c>
    </row>
    <row r="4" spans="1:4" x14ac:dyDescent="0.25">
      <c r="A4" s="1" t="str">
        <f t="shared" ref="A4:A7" si="0">B4&amp;"-"&amp;C4</f>
        <v>CONSERVADOR-TIJOLO</v>
      </c>
      <c r="B4" t="s">
        <v>19</v>
      </c>
      <c r="C4" t="s">
        <v>26</v>
      </c>
      <c r="D4" s="35">
        <v>0.5</v>
      </c>
    </row>
    <row r="5" spans="1:4" x14ac:dyDescent="0.25">
      <c r="A5" s="1" t="str">
        <f t="shared" si="0"/>
        <v>CONSERVADOR-HÍBRIDOS</v>
      </c>
      <c r="B5" t="s">
        <v>19</v>
      </c>
      <c r="C5" t="s">
        <v>27</v>
      </c>
      <c r="D5" s="35">
        <v>0.1</v>
      </c>
    </row>
    <row r="6" spans="1:4" x14ac:dyDescent="0.25">
      <c r="A6" s="1" t="str">
        <f t="shared" si="0"/>
        <v>CONSERVADOR-FOFs</v>
      </c>
      <c r="B6" t="s">
        <v>19</v>
      </c>
      <c r="C6" t="s">
        <v>28</v>
      </c>
      <c r="D6" s="35">
        <v>0.1</v>
      </c>
    </row>
    <row r="7" spans="1:4" x14ac:dyDescent="0.25">
      <c r="A7" s="1" t="str">
        <f t="shared" si="0"/>
        <v>CONSERVADOR-DESENVOLVIMENTO</v>
      </c>
      <c r="B7" t="s">
        <v>19</v>
      </c>
      <c r="C7" t="s">
        <v>29</v>
      </c>
      <c r="D7" s="35">
        <v>0</v>
      </c>
    </row>
    <row r="8" spans="1:4" ht="15.75" thickBot="1" x14ac:dyDescent="0.3">
      <c r="A8" s="2" t="str">
        <f>B8&amp;"-"&amp;C8</f>
        <v>CONSERVADOR-HOTELARIA</v>
      </c>
      <c r="B8" s="36" t="s">
        <v>19</v>
      </c>
      <c r="C8" s="36" t="s">
        <v>30</v>
      </c>
      <c r="D8" s="37">
        <v>0</v>
      </c>
    </row>
    <row r="9" spans="1:4" x14ac:dyDescent="0.25">
      <c r="A9" s="32" t="str">
        <f t="shared" ref="A9:A20" si="1">B9&amp;"-"&amp;C9</f>
        <v>MODERADO-PAPEL</v>
      </c>
      <c r="B9" s="33" t="s">
        <v>20</v>
      </c>
      <c r="C9" s="33" t="s">
        <v>25</v>
      </c>
      <c r="D9" s="34">
        <v>0.32</v>
      </c>
    </row>
    <row r="10" spans="1:4" x14ac:dyDescent="0.25">
      <c r="A10" s="1" t="str">
        <f t="shared" si="1"/>
        <v>MODERADO-TIJOLO</v>
      </c>
      <c r="B10" t="s">
        <v>20</v>
      </c>
      <c r="C10" t="s">
        <v>26</v>
      </c>
      <c r="D10" s="35">
        <v>0.35</v>
      </c>
    </row>
    <row r="11" spans="1:4" x14ac:dyDescent="0.25">
      <c r="A11" s="1" t="str">
        <f t="shared" si="1"/>
        <v>MODERADO-HÍBRIDOS</v>
      </c>
      <c r="B11" t="s">
        <v>20</v>
      </c>
      <c r="C11" t="s">
        <v>27</v>
      </c>
      <c r="D11" s="35">
        <v>0.08</v>
      </c>
    </row>
    <row r="12" spans="1:4" x14ac:dyDescent="0.25">
      <c r="A12" s="1" t="str">
        <f t="shared" si="1"/>
        <v>MODERADO-FOFs</v>
      </c>
      <c r="B12" t="s">
        <v>20</v>
      </c>
      <c r="C12" t="s">
        <v>28</v>
      </c>
      <c r="D12" s="35">
        <v>0.05</v>
      </c>
    </row>
    <row r="13" spans="1:4" x14ac:dyDescent="0.25">
      <c r="A13" s="1" t="str">
        <f t="shared" si="1"/>
        <v>MODERADO-DESENVOLVIMENTO</v>
      </c>
      <c r="B13" t="s">
        <v>20</v>
      </c>
      <c r="C13" t="s">
        <v>29</v>
      </c>
      <c r="D13" s="35">
        <v>0.1</v>
      </c>
    </row>
    <row r="14" spans="1:4" ht="15.75" thickBot="1" x14ac:dyDescent="0.3">
      <c r="A14" s="2" t="str">
        <f t="shared" si="1"/>
        <v>MODERADO-HOTELARIA</v>
      </c>
      <c r="B14" s="36" t="s">
        <v>20</v>
      </c>
      <c r="C14" s="36" t="s">
        <v>30</v>
      </c>
      <c r="D14" s="37">
        <v>0.1</v>
      </c>
    </row>
    <row r="15" spans="1:4" x14ac:dyDescent="0.25">
      <c r="A15" s="32" t="str">
        <f t="shared" si="1"/>
        <v>AGRESSIVO-PAPEL</v>
      </c>
      <c r="B15" s="33" t="s">
        <v>18</v>
      </c>
      <c r="C15" s="33" t="s">
        <v>25</v>
      </c>
      <c r="D15" s="34">
        <v>0.5</v>
      </c>
    </row>
    <row r="16" spans="1:4" x14ac:dyDescent="0.25">
      <c r="A16" s="1" t="str">
        <f t="shared" si="1"/>
        <v>AGRESSIVO-TIJOLO</v>
      </c>
      <c r="B16" t="s">
        <v>18</v>
      </c>
      <c r="C16" t="s">
        <v>26</v>
      </c>
      <c r="D16" s="35">
        <v>0.1</v>
      </c>
    </row>
    <row r="17" spans="1:4" x14ac:dyDescent="0.25">
      <c r="A17" s="1" t="str">
        <f t="shared" si="1"/>
        <v>AGRESSIVO-HÍBRIDOS</v>
      </c>
      <c r="B17" t="s">
        <v>18</v>
      </c>
      <c r="C17" t="s">
        <v>27</v>
      </c>
      <c r="D17" s="35">
        <v>0.05</v>
      </c>
    </row>
    <row r="18" spans="1:4" x14ac:dyDescent="0.25">
      <c r="A18" s="1" t="str">
        <f t="shared" si="1"/>
        <v>AGRESSIVO-FOFs</v>
      </c>
      <c r="B18" t="s">
        <v>18</v>
      </c>
      <c r="C18" t="s">
        <v>28</v>
      </c>
      <c r="D18" s="35">
        <v>0.05</v>
      </c>
    </row>
    <row r="19" spans="1:4" x14ac:dyDescent="0.25">
      <c r="A19" s="1" t="str">
        <f t="shared" si="1"/>
        <v>AGRESSIVO-DESENVOLVIMENTO</v>
      </c>
      <c r="B19" t="s">
        <v>18</v>
      </c>
      <c r="C19" t="s">
        <v>29</v>
      </c>
      <c r="D19" s="35">
        <v>0.2</v>
      </c>
    </row>
    <row r="20" spans="1:4" ht="15.75" thickBot="1" x14ac:dyDescent="0.3">
      <c r="A20" s="2" t="str">
        <f t="shared" si="1"/>
        <v>AGRESSIVO-HOTELARIA</v>
      </c>
      <c r="B20" s="36" t="s">
        <v>18</v>
      </c>
      <c r="C20" s="36" t="s">
        <v>30</v>
      </c>
      <c r="D20" s="37">
        <v>0.1</v>
      </c>
    </row>
    <row r="30" spans="1:4" x14ac:dyDescent="0.25">
      <c r="A30" s="1" t="s">
        <v>32</v>
      </c>
      <c r="B30" s="38">
        <f>VLOOKUP(A30,$A$3:$D$20,4,FALSE)</f>
        <v>0.35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Planilha1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Oliveira de Souza</dc:creator>
  <cp:lastModifiedBy>Bruna Oliveira de Souza</cp:lastModifiedBy>
  <dcterms:created xsi:type="dcterms:W3CDTF">2025-05-31T20:52:09Z</dcterms:created>
  <dcterms:modified xsi:type="dcterms:W3CDTF">2025-06-02T18:55:00Z</dcterms:modified>
</cp:coreProperties>
</file>