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una Paes\Documents\College LaSalle\COMPUTER TOOLS_LEA3Q_ONLINE COURSE\"/>
    </mc:Choice>
  </mc:AlternateContent>
  <xr:revisionPtr revIDLastSave="0" documentId="8_{BD4B0E42-0F1C-4B49-A583-C2EC5905748B}" xr6:coauthVersionLast="47" xr6:coauthVersionMax="47" xr10:uidLastSave="{00000000-0000-0000-0000-000000000000}"/>
  <bookViews>
    <workbookView xWindow="-108" yWindow="-108" windowWidth="23256" windowHeight="12456" activeTab="1" xr2:uid="{7F521B8E-B08B-47E8-9CBB-D70D9781B30E}"/>
  </bookViews>
  <sheets>
    <sheet name="Sheet2" sheetId="3" r:id="rId1"/>
    <sheet name="Table007 (Page 3)" sheetId="2" r:id="rId2"/>
    <sheet name="Sheet1" sheetId="1" r:id="rId3"/>
  </sheets>
  <definedNames>
    <definedName name="ExternalData_1" localSheetId="1" hidden="1">'Table007 (Page 3)'!$A$1:$I$15</definedName>
  </definedNames>
  <calcPr calcId="191029"/>
  <pivotCaches>
    <pivotCache cacheId="13" r:id="rId4"/>
    <pivotCache cacheId="2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 a="1"/>
  <c r="B47" i="2" s="1"/>
  <c r="B44" i="2" a="1"/>
  <c r="B44" i="2" s="1"/>
  <c r="B43" i="2" a="1"/>
  <c r="B43" i="2" s="1"/>
  <c r="B45" i="2" a="1"/>
  <c r="B45" i="2" s="1"/>
  <c r="B42" i="2" a="1"/>
  <c r="B42" i="2" s="1"/>
  <c r="B46" i="2" a="1"/>
  <c r="B46" i="2" s="1"/>
  <c r="B39" i="2"/>
  <c r="A39" i="2"/>
  <c r="B34" i="2"/>
  <c r="A32" i="2"/>
  <c r="A30" i="2"/>
  <c r="B30" i="2"/>
  <c r="B32" i="2"/>
  <c r="B26" i="2"/>
  <c r="B24" i="2"/>
  <c r="B22" i="2"/>
  <c r="B20" i="2"/>
  <c r="B18" i="2"/>
  <c r="G1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80687-0379-4946-A628-50E024BBB85A}" keepAlive="1" name="Query - Table007 (Page 3)" description="Connection to the 'Table007 (Page 3)' query in the workbook." type="5" refreshedVersion="8" background="1" saveData="1">
    <dbPr connection="Provider=Microsoft.Mashup.OleDb.1;Data Source=$Workbook$;Location=&quot;Table007 (Page 3)&quot;;Extended Properties=&quot;&quot;" command="SELECT * FROM [Table007 (Page 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<sst xmlns="http://schemas.openxmlformats.org/spreadsheetml/2006/main" count="137" uniqueCount="80">
  <si>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</si>
  <si>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</si>
  <si>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</si>
  <si>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</si>
  <si>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</si>
  <si>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</si>
  <si>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</si>
  <si>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</si>
  <si>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</si>
  <si>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</si>
  <si>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</si>
  <si>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</si>
  <si>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</si>
  <si>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</si>
  <si>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</si>
  <si>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</si>
  <si>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</si>
  <si>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</si>
  <si>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</si>
  <si>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E01639</t>
  </si>
  <si>
    <t>Austin Vo</t>
  </si>
  <si>
    <t>Sr. Analyst</t>
  </si>
  <si>
    <t>Phoenix</t>
  </si>
  <si>
    <t>E00644</t>
  </si>
  <si>
    <t>Joshua Gupta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</si>
  <si>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</si>
  <si>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</si>
  <si>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</si>
  <si>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</si>
  <si>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</si>
  <si>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</si>
  <si>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</si>
  <si>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</si>
  <si>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</si>
  <si>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</si>
  <si>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</si>
  <si>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</si>
  <si>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</si>
  <si>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</si>
  <si>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</si>
  <si>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</si>
  <si>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</si>
  <si>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</si>
  <si>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</si>
  <si>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</si>
  <si>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</si>
  <si>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</si>
  <si>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</si>
  <si>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</si>
  <si>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</si>
  <si>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</si>
  <si>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EEID</t>
  </si>
  <si>
    <t>Full Name</t>
  </si>
  <si>
    <t>Job Title</t>
  </si>
  <si>
    <t>Department</t>
  </si>
  <si>
    <t>Gender</t>
  </si>
  <si>
    <t>Age</t>
  </si>
  <si>
    <t>Annual
Salary</t>
  </si>
  <si>
    <t>Country</t>
  </si>
  <si>
    <t>City</t>
  </si>
  <si>
    <t>Technical
Architect</t>
  </si>
  <si>
    <t>Computer
Systems Manager</t>
  </si>
  <si>
    <t>Account
Representative</t>
  </si>
  <si>
    <t>Human
Resources</t>
  </si>
  <si>
    <t>Average</t>
  </si>
  <si>
    <t>Count of employees if the employee is older than 50</t>
  </si>
  <si>
    <t>Create(formula) statement to Get the information about the IT department Annual salary on total.</t>
  </si>
  <si>
    <t>Create (formula) to find how many females employees work in IT department</t>
  </si>
  <si>
    <t>Create (Formula) to find top earner based on annual salary.</t>
  </si>
  <si>
    <t>Create(formula) to get the Full name and EEID for youngest and oldest Employee.</t>
  </si>
  <si>
    <t xml:space="preserve">Full Name young </t>
  </si>
  <si>
    <t xml:space="preserve">EEID young </t>
  </si>
  <si>
    <t>Full Name Old</t>
  </si>
  <si>
    <t>EEID Old</t>
  </si>
  <si>
    <t>Create(formula) to get the Count for all employees from United States.</t>
  </si>
  <si>
    <t>Create(formula) to get the Average salary based on the gender.</t>
  </si>
  <si>
    <t>Create(formula) to get the name of all managers for each department.</t>
  </si>
  <si>
    <t>Sum of Annual
Salary</t>
  </si>
  <si>
    <t>Count of EEID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</si>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</sst>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&quot;$&quot;* #,##0_-;\-&quot;$&quot;* #,##0_-;_-&quot;$&quot;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165" fontId="0" fillId="0" borderId="0" xfId="2" applyNumberFormat="1" applyFont="1"/>
    <xf numFmtId="168" fontId="0" fillId="0" borderId="0" xfId="1" applyNumberFormat="1" applyFont="1"/>
    <xf numFmtId="0" fontId="2" fillId="0" borderId="0" xfId="0" applyFont="1"/>
    <xf numFmtId="0" fontId="0" fillId="0" borderId="0" xfId="0" applyFont="1"/>
    <xf numFmtId="0" fontId="2" fillId="0" borderId="1" xfId="0" applyNumberFormat="1" applyFont="1" applyBorder="1"/>
    <xf numFmtId="165" fontId="2" fillId="0" borderId="0" xfId="2" applyNumberFormat="1" applyFont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wrapText="1"/>
    </xf>
    <xf numFmtId="0" fontId="0" fillId="0" borderId="0" xfId="0" pivotButton="1"/>
    <xf numFmtId="0" fontId="3" fillId="0" borderId="0" xfId="0" applyFont="1"/>
    <xf numFmtId="0" fontId="2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16">
    <dxf>
      <numFmt numFmtId="165" formatCode="_-&quot;$&quot;* #,##0_-;\-&quot;$&quot;* #,##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$&quot;* #,##0_-;\-&quot;$&quot;* #,##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FinalExam.xlsx]Sheet2!PivotTable9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CA"/>
          </a:p>
          <a:p>
            <a:pPr>
              <a:defRPr/>
            </a:pPr>
            <a:r>
              <a:rPr lang="en-CA"/>
              <a:t>Different Gender 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6-457F-9E0E-B249C9BF6E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72842048"/>
        <c:axId val="1088015920"/>
      </c:barChart>
      <c:catAx>
        <c:axId val="67284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15920"/>
        <c:crosses val="autoZero"/>
        <c:auto val="1"/>
        <c:lblAlgn val="ctr"/>
        <c:lblOffset val="100"/>
        <c:noMultiLvlLbl val="0"/>
      </c:catAx>
      <c:valAx>
        <c:axId val="10880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FinalExam.xlsx]Sheet2!PivotTable18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Sum of Age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Sheet2!$A$23:$A$24</c:f>
              <c:strCache>
                <c:ptCount val="2"/>
                <c:pt idx="0">
                  <c:v>China</c:v>
                </c:pt>
                <c:pt idx="1">
                  <c:v>United States</c:v>
                </c:pt>
              </c:strCache>
            </c:strRef>
          </c:cat>
          <c:val>
            <c:numRef>
              <c:f>Sheet2!$B$23:$B$24</c:f>
              <c:numCache>
                <c:formatCode>General</c:formatCode>
                <c:ptCount val="2"/>
                <c:pt idx="0">
                  <c:v>297711</c:v>
                </c:pt>
                <c:pt idx="1">
                  <c:v>1209107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B-4FA1-B99F-58BC6E4DB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7833216"/>
        <c:axId val="1083007712"/>
      </c:barChart>
      <c:catAx>
        <c:axId val="111783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007712"/>
        <c:crosses val="autoZero"/>
        <c:auto val="1"/>
        <c:lblAlgn val="ctr"/>
        <c:lblOffset val="100"/>
        <c:noMultiLvlLbl val="0"/>
      </c:catAx>
      <c:valAx>
        <c:axId val="108300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3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0</xdr:row>
      <xdr:rowOff>57150</xdr:rowOff>
    </xdr:from>
    <xdr:to>
      <xdr:col>11</xdr:col>
      <xdr:colOff>68580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0F636-91D4-645A-CB7E-09D4642D4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220980</xdr:colOff>
      <xdr:row>18</xdr:row>
      <xdr:rowOff>125730</xdr:rowOff>
    </xdr:from>
    <xdr:to>
      <xdr:col>10</xdr:col>
      <xdr:colOff>525780</xdr:colOff>
      <xdr:row>33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1B63E-1C76-4325-88DF-73546063A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a Paes" refreshedDate="45279.378288888889" createdVersion="8" refreshedVersion="8" minRefreshableVersion="3" recordCount="14" xr:uid="{2D7D2C3A-2F87-4D1D-B477-6B8F28C2B22B}">
  <cacheSource type="worksheet">
    <worksheetSource name="Table007__Page_3"/>
  </cacheSource>
  <cacheFields count="9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6">
        <s v="IT"/>
        <s v="Finance"/>
        <s v="Sales"/>
        <s v="Accounting"/>
        <s v="Human_x000a_Resources"/>
        <s v="Engineering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5" maxValue="59"/>
    </cacheField>
    <cacheField name="Annual_x000a_Salary" numFmtId="165">
      <sharedItems containsSemiMixedTypes="0" containsString="0" containsNumber="1" containsInteger="1" minValue="41336" maxValue="163099"/>
    </cacheField>
    <cacheField name="Country" numFmtId="0">
      <sharedItems/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a Paes" refreshedDate="45279.380417592591" createdVersion="8" refreshedVersion="8" minRefreshableVersion="3" recordCount="14" xr:uid="{FC12E1E9-C886-4119-BA4C-B6891EFB87D5}">
  <cacheSource type="worksheet">
    <worksheetSource name="Table007__Page_3"/>
  </cacheSource>
  <cacheFields count="9">
    <cacheField name="EEID" numFmtId="0">
      <sharedItems/>
    </cacheField>
    <cacheField name="Full Name" numFmtId="0">
      <sharedItems/>
    </cacheField>
    <cacheField name="Job Title" numFmtId="0">
      <sharedItems count="9">
        <s v="Sr. Manger"/>
        <s v="Technical_x000a_Architect"/>
        <s v="Director"/>
        <s v="Computer_x000a_Systems Manager"/>
        <s v="Sr. Analyst"/>
        <s v="Account_x000a_Representative"/>
        <s v="Manager"/>
        <s v="Analyst"/>
        <s v="Controls Engineer"/>
      </sharedItems>
    </cacheField>
    <cacheField name="Department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5" maxValue="59"/>
    </cacheField>
    <cacheField name="Annual_x000a_Salary" numFmtId="165">
      <sharedItems containsSemiMixedTypes="0" containsString="0" containsNumber="1" containsInteger="1" minValue="41336" maxValue="163099"/>
    </cacheField>
    <cacheField name="Country" numFmtId="0">
      <sharedItems count="2">
        <s v="United States"/>
        <s v="China"/>
      </sharedItems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E02387"/>
    <s v="Emily Davis"/>
    <s v="Sr. Manger"/>
    <x v="0"/>
    <x v="0"/>
    <n v="55"/>
    <n v="141604"/>
    <s v="United States"/>
    <s v="Seattle"/>
  </r>
  <r>
    <s v="E04105"/>
    <s v="Theodore Dinh"/>
    <s v="Technical_x000a_Architect"/>
    <x v="0"/>
    <x v="1"/>
    <n v="59"/>
    <n v="99975"/>
    <s v="China"/>
    <s v="Chongqing"/>
  </r>
  <r>
    <s v="E02572"/>
    <s v="Luna Sanders"/>
    <s v="Director"/>
    <x v="1"/>
    <x v="0"/>
    <n v="50"/>
    <n v="163099"/>
    <s v="United States"/>
    <s v="Chicago"/>
  </r>
  <r>
    <s v="E02832"/>
    <s v="Penelope Jordan"/>
    <s v="Computer_x000a_Systems Manager"/>
    <x v="0"/>
    <x v="0"/>
    <n v="26"/>
    <n v="84913"/>
    <s v="United States"/>
    <s v="Chicago"/>
  </r>
  <r>
    <s v="E01639"/>
    <s v="Austin Vo"/>
    <s v="Sr. Analyst"/>
    <x v="1"/>
    <x v="1"/>
    <n v="55"/>
    <n v="95409"/>
    <s v="United States"/>
    <s v="Phoenix"/>
  </r>
  <r>
    <s v="E00644"/>
    <s v="Joshua Gupta"/>
    <s v="Account_x000a_Representative"/>
    <x v="2"/>
    <x v="1"/>
    <n v="57"/>
    <n v="50994"/>
    <s v="China"/>
    <s v="Chongqing"/>
  </r>
  <r>
    <s v="E01550"/>
    <s v="Ruby Barnes"/>
    <s v="Manager"/>
    <x v="0"/>
    <x v="0"/>
    <n v="27"/>
    <n v="119746"/>
    <s v="United States"/>
    <s v="Phoenix"/>
  </r>
  <r>
    <s v="E04332"/>
    <s v="Luke Martin"/>
    <s v="Analyst"/>
    <x v="1"/>
    <x v="1"/>
    <n v="25"/>
    <n v="41336"/>
    <s v="United States"/>
    <s v="Miami"/>
  </r>
  <r>
    <s v="E04533"/>
    <s v="Easton Bailey"/>
    <s v="Manager"/>
    <x v="3"/>
    <x v="1"/>
    <n v="29"/>
    <n v="113527"/>
    <s v="United States"/>
    <s v="Austin"/>
  </r>
  <r>
    <s v="E03838"/>
    <s v="Madeline Walker"/>
    <s v="Sr. Analyst"/>
    <x v="1"/>
    <x v="0"/>
    <n v="34"/>
    <n v="77203"/>
    <s v="United States"/>
    <s v="Chicago"/>
  </r>
  <r>
    <s v="E00591"/>
    <s v="Savannah Ali"/>
    <s v="Sr. Manger"/>
    <x v="4"/>
    <x v="0"/>
    <n v="36"/>
    <n v="157333"/>
    <s v="United States"/>
    <s v="Miami"/>
  </r>
  <r>
    <s v="E03344"/>
    <s v="Camila Rogers"/>
    <s v="Controls Engineer"/>
    <x v="5"/>
    <x v="0"/>
    <n v="27"/>
    <n v="109851"/>
    <s v="United States"/>
    <s v="Seattle"/>
  </r>
  <r>
    <s v="E00530"/>
    <s v="Eli Jones"/>
    <s v="Manager"/>
    <x v="4"/>
    <x v="1"/>
    <n v="59"/>
    <n v="105086"/>
    <s v="United States"/>
    <s v="Austin"/>
  </r>
  <r>
    <s v="E04239"/>
    <s v="Everleigh Ng"/>
    <s v="Sr. Manger"/>
    <x v="1"/>
    <x v="0"/>
    <n v="51"/>
    <n v="146742"/>
    <s v="China"/>
    <s v="Shanghai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E02387"/>
    <s v="Emily Davis"/>
    <x v="0"/>
    <s v="IT"/>
    <s v="Female"/>
    <n v="55"/>
    <n v="141604"/>
    <x v="0"/>
    <s v="Seattle"/>
  </r>
  <r>
    <s v="E04105"/>
    <s v="Theodore Dinh"/>
    <x v="1"/>
    <s v="IT"/>
    <s v="Male"/>
    <n v="59"/>
    <n v="99975"/>
    <x v="1"/>
    <s v="Chongqing"/>
  </r>
  <r>
    <s v="E02572"/>
    <s v="Luna Sanders"/>
    <x v="2"/>
    <s v="Finance"/>
    <s v="Female"/>
    <n v="50"/>
    <n v="163099"/>
    <x v="0"/>
    <s v="Chicago"/>
  </r>
  <r>
    <s v="E02832"/>
    <s v="Penelope Jordan"/>
    <x v="3"/>
    <s v="IT"/>
    <s v="Female"/>
    <n v="26"/>
    <n v="84913"/>
    <x v="0"/>
    <s v="Chicago"/>
  </r>
  <r>
    <s v="E01639"/>
    <s v="Austin Vo"/>
    <x v="4"/>
    <s v="Finance"/>
    <s v="Male"/>
    <n v="55"/>
    <n v="95409"/>
    <x v="0"/>
    <s v="Phoenix"/>
  </r>
  <r>
    <s v="E00644"/>
    <s v="Joshua Gupta"/>
    <x v="5"/>
    <s v="Sales"/>
    <s v="Male"/>
    <n v="57"/>
    <n v="50994"/>
    <x v="1"/>
    <s v="Chongqing"/>
  </r>
  <r>
    <s v="E01550"/>
    <s v="Ruby Barnes"/>
    <x v="6"/>
    <s v="IT"/>
    <s v="Female"/>
    <n v="27"/>
    <n v="119746"/>
    <x v="0"/>
    <s v="Phoenix"/>
  </r>
  <r>
    <s v="E04332"/>
    <s v="Luke Martin"/>
    <x v="7"/>
    <s v="Finance"/>
    <s v="Male"/>
    <n v="25"/>
    <n v="41336"/>
    <x v="0"/>
    <s v="Miami"/>
  </r>
  <r>
    <s v="E04533"/>
    <s v="Easton Bailey"/>
    <x v="6"/>
    <s v="Accounting"/>
    <s v="Male"/>
    <n v="29"/>
    <n v="113527"/>
    <x v="0"/>
    <s v="Austin"/>
  </r>
  <r>
    <s v="E03838"/>
    <s v="Madeline Walker"/>
    <x v="4"/>
    <s v="Finance"/>
    <s v="Female"/>
    <n v="34"/>
    <n v="77203"/>
    <x v="0"/>
    <s v="Chicago"/>
  </r>
  <r>
    <s v="E00591"/>
    <s v="Savannah Ali"/>
    <x v="0"/>
    <s v="Human_x000a_Resources"/>
    <s v="Female"/>
    <n v="36"/>
    <n v="157333"/>
    <x v="0"/>
    <s v="Miami"/>
  </r>
  <r>
    <s v="E03344"/>
    <s v="Camila Rogers"/>
    <x v="8"/>
    <s v="Engineering"/>
    <s v="Female"/>
    <n v="27"/>
    <n v="109851"/>
    <x v="0"/>
    <s v="Seattle"/>
  </r>
  <r>
    <s v="E00530"/>
    <s v="Eli Jones"/>
    <x v="6"/>
    <s v="Human_x000a_Resources"/>
    <s v="Male"/>
    <n v="59"/>
    <n v="105086"/>
    <x v="0"/>
    <s v="Austin"/>
  </r>
  <r>
    <s v="E04239"/>
    <s v="Everleigh Ng"/>
    <x v="0"/>
    <s v="Finance"/>
    <s v="Female"/>
    <n v="51"/>
    <n v="146742"/>
    <x v="1"/>
    <s v="Shangha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A446C-9746-4B6E-8FDB-83D8038A7B02}" name="PivotTable18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2:B24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5"/>
        <item x="7"/>
        <item x="3"/>
        <item x="8"/>
        <item x="2"/>
        <item x="6"/>
        <item x="4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Annual_x000a_Salary" fld="6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59FA4-C222-4BF3-B02A-7D390E4F9D08}" name="PivotTable9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3:B5" firstHeaderRow="1" firstDataRow="1" firstDataCol="1"/>
  <pivotFields count="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EE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C00544-7F51-4FA4-8FAA-7D8ED1C3BB86}" autoFormatId="16" applyNumberFormats="0" applyBorderFormats="0" applyFontFormats="0" applyPatternFormats="0" applyAlignmentFormats="0" applyWidthHeightFormats="0">
  <queryTableRefresh nextId="11">
    <queryTableFields count="9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Gender" tableColumnId="5"/>
      <queryTableField id="6" name="Age" tableColumnId="6"/>
      <queryTableField id="7" name="Annual_x000a_Salary" tableColumnId="7"/>
      <queryTableField id="8" name="Country" tableColumnId="8"/>
      <queryTableField id="9" name="C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BD1F0-02AB-45ED-93D9-A8247707988F}" name="Table007__Page_3" displayName="Table007__Page_3" ref="A1:I16" tableType="queryTable" totalsRowCount="1">
  <autoFilter ref="A1:I15" xr:uid="{FD8BD1F0-02AB-45ED-93D9-A8247707988F}"/>
  <tableColumns count="9">
    <tableColumn id="1" xr3:uid="{AC40CEF8-6F5D-442E-96A6-B3360F926F2A}" uniqueName="1" name="EEID" queryTableFieldId="1" dataDxfId="15" totalsRowDxfId="9"/>
    <tableColumn id="2" xr3:uid="{3789DD88-D329-400E-8FFB-C6650881A9C7}" uniqueName="2" name="Full Name" queryTableFieldId="2" dataDxfId="14" totalsRowDxfId="8"/>
    <tableColumn id="3" xr3:uid="{CA8A8576-EAE6-4431-840B-7AD2FDCFEA52}" uniqueName="3" name="Job Title" queryTableFieldId="3" dataDxfId="13" totalsRowDxfId="7"/>
    <tableColumn id="4" xr3:uid="{F6D936D7-2256-4ACA-8844-82693D41EB3F}" uniqueName="4" name="Department" queryTableFieldId="4" dataDxfId="12" totalsRowDxfId="6"/>
    <tableColumn id="5" xr3:uid="{1FECA6FE-2696-4950-89CA-741DBEEF1591}" uniqueName="5" name="Gender" queryTableFieldId="5" dataDxfId="11" totalsRowDxfId="5"/>
    <tableColumn id="6" xr3:uid="{A584831B-145A-4E82-9433-6EECAEB3B857}" uniqueName="6" name="Age" queryTableFieldId="6"/>
    <tableColumn id="7" xr3:uid="{4CF83B61-B90B-42CF-B9E0-E229F785FAA2}" uniqueName="7" name="Annual_x000a_Salary" totalsRowFunction="sum" queryTableFieldId="7" dataDxfId="0" totalsRowDxfId="4" dataCellStyle="Currency" totalsRowCellStyle="Currency"/>
    <tableColumn id="8" xr3:uid="{2F43967A-3425-4DE9-80EE-23BF4615FBE1}" uniqueName="8" name="Country" queryTableFieldId="8" dataDxfId="1" totalsRowDxfId="3"/>
    <tableColumn id="9" xr3:uid="{B82E4296-65B5-4647-A2E4-940AE5A09FC2}" uniqueName="9" name="City" queryTableFieldId="9" dataDxfId="10" totalsRow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7C0-A38F-42A6-AED1-BF81F74904A7}">
  <dimension ref="A3:B24"/>
  <sheetViews>
    <sheetView showGridLines="0" topLeftCell="A4" workbookViewId="0">
      <selection activeCell="P4" sqref="P4"/>
    </sheetView>
  </sheetViews>
  <sheetFormatPr defaultRowHeight="14.4" x14ac:dyDescent="0.3"/>
  <cols>
    <col min="1" max="1" width="11.88671875" bestFit="1" customWidth="1"/>
    <col min="2" max="2" width="19.77734375" bestFit="1" customWidth="1"/>
  </cols>
  <sheetData>
    <row r="3" spans="1:2" x14ac:dyDescent="0.3">
      <c r="A3" s="10" t="s">
        <v>55</v>
      </c>
      <c r="B3" t="s">
        <v>78</v>
      </c>
    </row>
    <row r="4" spans="1:2" x14ac:dyDescent="0.3">
      <c r="A4" t="s">
        <v>4</v>
      </c>
      <c r="B4" s="1">
        <v>8</v>
      </c>
    </row>
    <row r="5" spans="1:2" x14ac:dyDescent="0.3">
      <c r="A5" t="s">
        <v>9</v>
      </c>
      <c r="B5" s="1">
        <v>6</v>
      </c>
    </row>
    <row r="22" spans="1:2" x14ac:dyDescent="0.3">
      <c r="A22" s="10" t="s">
        <v>58</v>
      </c>
      <c r="B22" t="s">
        <v>77</v>
      </c>
    </row>
    <row r="23" spans="1:2" x14ac:dyDescent="0.3">
      <c r="A23" t="s">
        <v>10</v>
      </c>
      <c r="B23" s="1">
        <v>297711</v>
      </c>
    </row>
    <row r="24" spans="1:2" x14ac:dyDescent="0.3">
      <c r="A24" t="s">
        <v>5</v>
      </c>
      <c r="B24" s="1">
        <v>1209107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F18B-242B-45AD-8C56-988AB880867C}">
  <dimension ref="A1:I47"/>
  <sheetViews>
    <sheetView showGridLines="0" tabSelected="1" workbookViewId="0">
      <selection activeCell="D37" sqref="D37"/>
    </sheetView>
  </sheetViews>
  <sheetFormatPr defaultRowHeight="14.4" x14ac:dyDescent="0.3"/>
  <cols>
    <col min="1" max="1" width="27.5546875" customWidth="1"/>
    <col min="2" max="2" width="17.6640625" customWidth="1"/>
    <col min="3" max="3" width="24.6640625" bestFit="1" customWidth="1"/>
    <col min="4" max="4" width="16.21875" bestFit="1" customWidth="1"/>
    <col min="5" max="5" width="9.33203125" bestFit="1" customWidth="1"/>
    <col min="6" max="6" width="6.44140625" bestFit="1" customWidth="1"/>
    <col min="7" max="7" width="15.44140625" style="2" bestFit="1" customWidth="1"/>
    <col min="8" max="8" width="11.88671875" bestFit="1" customWidth="1"/>
    <col min="9" max="9" width="9.44140625" bestFit="1" customWidth="1"/>
  </cols>
  <sheetData>
    <row r="1" spans="1:9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s="2" t="s">
        <v>57</v>
      </c>
      <c r="H1" t="s">
        <v>58</v>
      </c>
      <c r="I1" t="s">
        <v>59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>
        <v>55</v>
      </c>
      <c r="G2" s="2">
        <v>141604</v>
      </c>
      <c r="H2" s="1" t="s">
        <v>5</v>
      </c>
      <c r="I2" s="1" t="s">
        <v>6</v>
      </c>
    </row>
    <row r="3" spans="1:9" x14ac:dyDescent="0.3">
      <c r="A3" s="1" t="s">
        <v>7</v>
      </c>
      <c r="B3" s="1" t="s">
        <v>8</v>
      </c>
      <c r="C3" s="1" t="s">
        <v>60</v>
      </c>
      <c r="D3" s="1" t="s">
        <v>3</v>
      </c>
      <c r="E3" s="1" t="s">
        <v>9</v>
      </c>
      <c r="F3">
        <v>59</v>
      </c>
      <c r="G3" s="2">
        <v>99975</v>
      </c>
      <c r="H3" s="1" t="s">
        <v>10</v>
      </c>
      <c r="I3" s="1" t="s">
        <v>11</v>
      </c>
    </row>
    <row r="4" spans="1: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>
        <v>50</v>
      </c>
      <c r="G4" s="2">
        <v>163099</v>
      </c>
      <c r="H4" s="1" t="s">
        <v>5</v>
      </c>
      <c r="I4" s="1" t="s">
        <v>16</v>
      </c>
    </row>
    <row r="5" spans="1:9" x14ac:dyDescent="0.3">
      <c r="A5" s="1" t="s">
        <v>17</v>
      </c>
      <c r="B5" s="1" t="s">
        <v>18</v>
      </c>
      <c r="C5" s="1" t="s">
        <v>61</v>
      </c>
      <c r="D5" s="1" t="s">
        <v>3</v>
      </c>
      <c r="E5" s="1" t="s">
        <v>4</v>
      </c>
      <c r="F5">
        <v>26</v>
      </c>
      <c r="G5" s="2">
        <v>84913</v>
      </c>
      <c r="H5" s="1" t="s">
        <v>5</v>
      </c>
      <c r="I5" s="1" t="s">
        <v>16</v>
      </c>
    </row>
    <row r="6" spans="1:9" x14ac:dyDescent="0.3">
      <c r="A6" s="1" t="s">
        <v>19</v>
      </c>
      <c r="B6" s="1" t="s">
        <v>20</v>
      </c>
      <c r="C6" s="1" t="s">
        <v>21</v>
      </c>
      <c r="D6" s="1" t="s">
        <v>15</v>
      </c>
      <c r="E6" s="1" t="s">
        <v>9</v>
      </c>
      <c r="F6">
        <v>55</v>
      </c>
      <c r="G6" s="2">
        <v>95409</v>
      </c>
      <c r="H6" s="1" t="s">
        <v>5</v>
      </c>
      <c r="I6" s="1" t="s">
        <v>22</v>
      </c>
    </row>
    <row r="7" spans="1:9" x14ac:dyDescent="0.3">
      <c r="A7" s="1" t="s">
        <v>23</v>
      </c>
      <c r="B7" s="1" t="s">
        <v>24</v>
      </c>
      <c r="C7" s="1" t="s">
        <v>62</v>
      </c>
      <c r="D7" s="1" t="s">
        <v>25</v>
      </c>
      <c r="E7" s="1" t="s">
        <v>9</v>
      </c>
      <c r="F7">
        <v>57</v>
      </c>
      <c r="G7" s="2">
        <v>50994</v>
      </c>
      <c r="H7" s="1" t="s">
        <v>10</v>
      </c>
      <c r="I7" s="1" t="s">
        <v>11</v>
      </c>
    </row>
    <row r="8" spans="1:9" x14ac:dyDescent="0.3">
      <c r="A8" s="1" t="s">
        <v>26</v>
      </c>
      <c r="B8" s="1" t="s">
        <v>27</v>
      </c>
      <c r="C8" s="1" t="s">
        <v>28</v>
      </c>
      <c r="D8" s="1" t="s">
        <v>3</v>
      </c>
      <c r="E8" s="1" t="s">
        <v>4</v>
      </c>
      <c r="F8">
        <v>27</v>
      </c>
      <c r="G8" s="2">
        <v>119746</v>
      </c>
      <c r="H8" s="1" t="s">
        <v>5</v>
      </c>
      <c r="I8" s="1" t="s">
        <v>22</v>
      </c>
    </row>
    <row r="9" spans="1:9" x14ac:dyDescent="0.3">
      <c r="A9" s="1" t="s">
        <v>29</v>
      </c>
      <c r="B9" s="1" t="s">
        <v>30</v>
      </c>
      <c r="C9" s="1" t="s">
        <v>31</v>
      </c>
      <c r="D9" s="1" t="s">
        <v>15</v>
      </c>
      <c r="E9" s="1" t="s">
        <v>9</v>
      </c>
      <c r="F9">
        <v>25</v>
      </c>
      <c r="G9" s="2">
        <v>41336</v>
      </c>
      <c r="H9" s="1" t="s">
        <v>5</v>
      </c>
      <c r="I9" s="1" t="s">
        <v>32</v>
      </c>
    </row>
    <row r="10" spans="1:9" x14ac:dyDescent="0.3">
      <c r="A10" s="1" t="s">
        <v>33</v>
      </c>
      <c r="B10" s="1" t="s">
        <v>34</v>
      </c>
      <c r="C10" s="1" t="s">
        <v>28</v>
      </c>
      <c r="D10" s="1" t="s">
        <v>35</v>
      </c>
      <c r="E10" s="1" t="s">
        <v>9</v>
      </c>
      <c r="F10">
        <v>29</v>
      </c>
      <c r="G10" s="2">
        <v>113527</v>
      </c>
      <c r="H10" s="1" t="s">
        <v>5</v>
      </c>
      <c r="I10" s="1" t="s">
        <v>36</v>
      </c>
    </row>
    <row r="11" spans="1:9" x14ac:dyDescent="0.3">
      <c r="A11" s="1" t="s">
        <v>37</v>
      </c>
      <c r="B11" s="1" t="s">
        <v>38</v>
      </c>
      <c r="C11" s="1" t="s">
        <v>21</v>
      </c>
      <c r="D11" s="1" t="s">
        <v>15</v>
      </c>
      <c r="E11" s="1" t="s">
        <v>4</v>
      </c>
      <c r="F11">
        <v>34</v>
      </c>
      <c r="G11" s="2">
        <v>77203</v>
      </c>
      <c r="H11" s="1" t="s">
        <v>5</v>
      </c>
      <c r="I11" s="1" t="s">
        <v>16</v>
      </c>
    </row>
    <row r="12" spans="1:9" x14ac:dyDescent="0.3">
      <c r="A12" s="1" t="s">
        <v>39</v>
      </c>
      <c r="B12" s="1" t="s">
        <v>40</v>
      </c>
      <c r="C12" s="1" t="s">
        <v>2</v>
      </c>
      <c r="D12" s="1" t="s">
        <v>63</v>
      </c>
      <c r="E12" s="1" t="s">
        <v>4</v>
      </c>
      <c r="F12">
        <v>36</v>
      </c>
      <c r="G12" s="2">
        <v>157333</v>
      </c>
      <c r="H12" s="1" t="s">
        <v>5</v>
      </c>
      <c r="I12" s="1" t="s">
        <v>32</v>
      </c>
    </row>
    <row r="13" spans="1:9" x14ac:dyDescent="0.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</v>
      </c>
      <c r="F13">
        <v>27</v>
      </c>
      <c r="G13" s="2">
        <v>109851</v>
      </c>
      <c r="H13" s="1" t="s">
        <v>5</v>
      </c>
      <c r="I13" s="1" t="s">
        <v>6</v>
      </c>
    </row>
    <row r="14" spans="1:9" x14ac:dyDescent="0.3">
      <c r="A14" s="1" t="s">
        <v>46</v>
      </c>
      <c r="B14" s="1" t="s">
        <v>47</v>
      </c>
      <c r="C14" s="1" t="s">
        <v>28</v>
      </c>
      <c r="D14" s="1" t="s">
        <v>63</v>
      </c>
      <c r="E14" s="1" t="s">
        <v>9</v>
      </c>
      <c r="F14">
        <v>59</v>
      </c>
      <c r="G14" s="2">
        <v>105086</v>
      </c>
      <c r="H14" s="1" t="s">
        <v>5</v>
      </c>
      <c r="I14" s="1" t="s">
        <v>36</v>
      </c>
    </row>
    <row r="15" spans="1:9" x14ac:dyDescent="0.3">
      <c r="A15" s="1" t="s">
        <v>48</v>
      </c>
      <c r="B15" s="1" t="s">
        <v>49</v>
      </c>
      <c r="C15" s="1" t="s">
        <v>2</v>
      </c>
      <c r="D15" s="1" t="s">
        <v>15</v>
      </c>
      <c r="E15" s="1" t="s">
        <v>4</v>
      </c>
      <c r="F15">
        <v>51</v>
      </c>
      <c r="G15" s="2">
        <v>146742</v>
      </c>
      <c r="H15" s="1" t="s">
        <v>10</v>
      </c>
      <c r="I15" s="1" t="s">
        <v>50</v>
      </c>
    </row>
    <row r="16" spans="1:9" x14ac:dyDescent="0.3">
      <c r="A16" s="1"/>
      <c r="B16" s="1"/>
      <c r="C16" s="1"/>
      <c r="D16" s="1"/>
      <c r="E16" s="1"/>
      <c r="G16" s="2">
        <f>SUBTOTAL(109,Table007__Page_3[Annual
Salary])</f>
        <v>1506818</v>
      </c>
      <c r="H16" s="1"/>
      <c r="I16" s="1"/>
    </row>
    <row r="17" spans="1:2" x14ac:dyDescent="0.3">
      <c r="B17" s="11" t="s">
        <v>79</v>
      </c>
    </row>
    <row r="18" spans="1:2" x14ac:dyDescent="0.3">
      <c r="A18" t="s">
        <v>64</v>
      </c>
      <c r="B18" s="3">
        <f>AVERAGE(Table007__Page_3[Annual
Salary])</f>
        <v>107629.85714285714</v>
      </c>
    </row>
    <row r="19" spans="1:2" x14ac:dyDescent="0.3">
      <c r="B19" s="3"/>
    </row>
    <row r="20" spans="1:2" x14ac:dyDescent="0.3">
      <c r="A20" t="s">
        <v>65</v>
      </c>
      <c r="B20" s="3">
        <f>COUNTIF(Table007__Page_3[Age],"&gt;50")</f>
        <v>6</v>
      </c>
    </row>
    <row r="21" spans="1:2" x14ac:dyDescent="0.3">
      <c r="B21" s="3"/>
    </row>
    <row r="22" spans="1:2" x14ac:dyDescent="0.3">
      <c r="A22" t="s">
        <v>66</v>
      </c>
      <c r="B22" s="3">
        <f>SUMIF(Table007__Page_3[[#Headers],[#Data],[Department]],"IT",Table007__Page_3[[#Headers],[#Data],[Annual
Salary]])</f>
        <v>446238</v>
      </c>
    </row>
    <row r="23" spans="1:2" x14ac:dyDescent="0.3">
      <c r="B23" s="3"/>
    </row>
    <row r="24" spans="1:2" x14ac:dyDescent="0.3">
      <c r="A24" t="s">
        <v>67</v>
      </c>
      <c r="B24" s="3">
        <f>COUNTIFS(Table007__Page_3[[#Headers],[#Data],[Gender]],"Female",Table007__Page_3[[#Headers],[#Data],[Department]],"IT")</f>
        <v>3</v>
      </c>
    </row>
    <row r="25" spans="1:2" x14ac:dyDescent="0.3">
      <c r="B25" s="3"/>
    </row>
    <row r="26" spans="1:2" x14ac:dyDescent="0.3">
      <c r="A26" t="s">
        <v>68</v>
      </c>
      <c r="B26" s="3">
        <f>MAX(Table007__Page_3[[#Headers],[#Data],[Annual
Salary]])</f>
        <v>163099</v>
      </c>
    </row>
    <row r="27" spans="1:2" x14ac:dyDescent="0.3">
      <c r="B27" s="3"/>
    </row>
    <row r="28" spans="1:2" x14ac:dyDescent="0.3">
      <c r="A28" t="s">
        <v>69</v>
      </c>
    </row>
    <row r="29" spans="1:2" x14ac:dyDescent="0.3">
      <c r="A29" s="4" t="s">
        <v>70</v>
      </c>
      <c r="B29" s="4" t="s">
        <v>71</v>
      </c>
    </row>
    <row r="30" spans="1:2" x14ac:dyDescent="0.3">
      <c r="A30" t="str">
        <f>INDEX(B2:B15, MATCH(MIN(F2:F15), F2:F15, 0))</f>
        <v>Luke Martin</v>
      </c>
      <c r="B30" t="str">
        <f>INDEX(A2:A15, MATCH(MIN(F2:F15), F2:F15, 0))</f>
        <v>E04332</v>
      </c>
    </row>
    <row r="31" spans="1:2" x14ac:dyDescent="0.3">
      <c r="A31" s="4" t="s">
        <v>72</v>
      </c>
      <c r="B31" s="4" t="s">
        <v>73</v>
      </c>
    </row>
    <row r="32" spans="1:2" x14ac:dyDescent="0.3">
      <c r="A32" t="str">
        <f>INDEX(B2:B15, MATCH(MAX(F2:F15), F2:F15, 0))</f>
        <v>Theodore Dinh</v>
      </c>
      <c r="B32" t="str">
        <f>INDEX(A2:A15, MATCH(MAX(F2:F15), F2:F15, 0))</f>
        <v>E04105</v>
      </c>
    </row>
    <row r="34" spans="1:7" x14ac:dyDescent="0.3">
      <c r="A34" s="5" t="s">
        <v>74</v>
      </c>
      <c r="B34">
        <f>COUNTIF(Table007__Page_3[[#Headers],[#Data],[Country]],"United States")</f>
        <v>11</v>
      </c>
    </row>
    <row r="35" spans="1:7" x14ac:dyDescent="0.3">
      <c r="A35" s="5"/>
    </row>
    <row r="36" spans="1:7" x14ac:dyDescent="0.3">
      <c r="A36" t="s">
        <v>75</v>
      </c>
    </row>
    <row r="37" spans="1:7" s="4" customFormat="1" x14ac:dyDescent="0.3">
      <c r="A37" s="6" t="s">
        <v>4</v>
      </c>
      <c r="B37" s="6" t="s">
        <v>9</v>
      </c>
      <c r="G37" s="7"/>
    </row>
    <row r="38" spans="1:7" s="4" customFormat="1" x14ac:dyDescent="0.3">
      <c r="A38" s="12"/>
      <c r="B38" s="12"/>
      <c r="G38" s="7"/>
    </row>
    <row r="39" spans="1:7" x14ac:dyDescent="0.3">
      <c r="A39" s="3">
        <f>AVERAGEIF(Table007__Page_3[[#Headers],[#Data],[Gender]],A37,Table007__Page_3[[#Headers],[#Data],[Annual
Salary]])</f>
        <v>125061.375</v>
      </c>
      <c r="B39" s="3">
        <f>AVERAGEIF(Table007__Page_3[[#Headers],[#Data],[Gender]],B37,Table007__Page_3[[#Headers],[#Data],[Annual
Salary]])</f>
        <v>84387.833333333328</v>
      </c>
    </row>
    <row r="40" spans="1:7" x14ac:dyDescent="0.3">
      <c r="A40" s="3"/>
      <c r="B40" s="3"/>
    </row>
    <row r="41" spans="1:7" x14ac:dyDescent="0.3">
      <c r="A41" t="s">
        <v>76</v>
      </c>
    </row>
    <row r="42" spans="1:7" x14ac:dyDescent="0.3">
      <c r="A42" s="8" t="s">
        <v>35</v>
      </c>
      <c r="B42" t="str" cm="1">
        <f t="array" ref="B42">IFERROR(INDEX($B$2:$B$15, MATCH(1, ($D$2:$D$15="Accounting") * ($C$2:$C$15="Manager"), 0)), "")</f>
        <v>Easton Bailey</v>
      </c>
    </row>
    <row r="43" spans="1:7" x14ac:dyDescent="0.3">
      <c r="A43" s="8" t="s">
        <v>45</v>
      </c>
      <c r="B43" t="str" cm="1">
        <f t="array" ref="B43">IFERROR(INDEX($B$2:$B$15, MATCH(1, ($D$2:$D$15="Engineering") * ($C$2:$C$15="Manager"), 0)), "There is not")</f>
        <v>There is not</v>
      </c>
    </row>
    <row r="44" spans="1:7" x14ac:dyDescent="0.3">
      <c r="A44" s="8" t="s">
        <v>15</v>
      </c>
      <c r="B44" t="str" cm="1">
        <f t="array" ref="B44">IFERROR(INDEX($B$2:$B$15, MATCH(1, ($D$2:$D$15="Finance") * ($C$2:$C$15="Manager"), 0)), "There is not")</f>
        <v>There is not</v>
      </c>
    </row>
    <row r="45" spans="1:7" x14ac:dyDescent="0.3">
      <c r="A45" s="9" t="s">
        <v>41</v>
      </c>
      <c r="B45" t="str" cm="1">
        <f t="array" ref="B45">IFERROR(INDEX($B$2:$B$15, MATCH(1, ($D$2:$D$15="Human
Resources") * ($C$2:$C$15="Manager"), 0)), "")</f>
        <v>Eli Jones</v>
      </c>
    </row>
    <row r="46" spans="1:7" x14ac:dyDescent="0.3">
      <c r="A46" s="8" t="s">
        <v>3</v>
      </c>
      <c r="B46" t="str" cm="1">
        <f t="array" ref="B46">IFERROR(INDEX($B$2:$B$15, MATCH(1, ($D$2:$D$15="IT") * ($C$2:$C$15="Manager"), 0)), "")</f>
        <v>Ruby Barnes</v>
      </c>
    </row>
    <row r="47" spans="1:7" x14ac:dyDescent="0.3">
      <c r="A47" s="8" t="s">
        <v>25</v>
      </c>
      <c r="B47" t="str" cm="1">
        <f t="array" ref="B47">IFERROR(INDEX($B$2:$B$15, MATCH(1, ($D$2:$D$15="Sales") * ($C$2:$C$15="Manager"), 0)), "There is not")</f>
        <v>There is not</v>
      </c>
    </row>
  </sheetData>
  <sortState xmlns:xlrd2="http://schemas.microsoft.com/office/spreadsheetml/2017/richdata2" ref="A42:A47">
    <sortCondition ref="A42:A47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7154-53E7-4FD9-B8EC-0ED58790BF02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1268A-58E4-4828-BCEB-B8FCD6620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Table007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Paes Lima De Luna</dc:creator>
  <cp:lastModifiedBy>Bruna Paes Lima De Luna</cp:lastModifiedBy>
  <dcterms:created xsi:type="dcterms:W3CDTF">2023-12-19T13:06:05Z</dcterms:created>
  <dcterms:modified xsi:type="dcterms:W3CDTF">2023-12-19T14:11:34Z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2023-12-19T14:11:34Z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0bb704f4-c31a-404c-b0c1-0564c5fd19b8</vt:lpwstr>
  </property>
  <property fmtid="{D5CDD505-2E9C-101B-9397-08002B2CF9AE}" pid="8" name="MSIP_Label_cdde0556-1f76-452e-9e94-03158f226e4e_ContentBits">
    <vt:lpwstr>0</vt:lpwstr>
  </property>
</Properties>
</file>