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4F63B6D-4C21-4B43-8053-E8559318FA39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60" i="3"/>
  <c r="B59" i="3"/>
  <c r="B52" i="3"/>
  <c r="B51" i="3"/>
  <c r="B50" i="3"/>
  <c r="B53" i="3"/>
  <c r="B43" i="3"/>
  <c r="B44" i="3"/>
  <c r="B42" i="3"/>
  <c r="B41" i="3"/>
  <c r="B34" i="3"/>
  <c r="B35" i="3"/>
  <c r="B33" i="3"/>
  <c r="B32" i="3"/>
  <c r="B25" i="3"/>
  <c r="B26" i="3"/>
  <c r="B24" i="3"/>
  <c r="B23" i="3"/>
  <c r="B16" i="3"/>
  <c r="B15" i="3"/>
  <c r="B14" i="3"/>
  <c r="B17" i="3"/>
  <c r="B7" i="3"/>
  <c r="B8" i="3"/>
  <c r="B6" i="3"/>
  <c r="B5" i="3"/>
  <c r="J16" i="3"/>
  <c r="J14" i="3"/>
  <c r="J17" i="3"/>
  <c r="J15" i="3"/>
  <c r="J8" i="3"/>
  <c r="J5" i="3"/>
  <c r="J6" i="3"/>
  <c r="J7" i="3"/>
  <c r="O73" i="1" l="1"/>
  <c r="O72" i="1"/>
  <c r="O71" i="1"/>
  <c r="O70" i="1"/>
  <c r="N73" i="1"/>
  <c r="N72" i="1"/>
  <c r="N71" i="1"/>
  <c r="M73" i="1"/>
  <c r="M72" i="1"/>
  <c r="M71" i="1"/>
  <c r="M70" i="1"/>
  <c r="L73" i="1"/>
  <c r="L72" i="1"/>
  <c r="L71" i="1"/>
  <c r="L70" i="1"/>
  <c r="P70" i="1"/>
  <c r="K73" i="1"/>
  <c r="K72" i="1"/>
  <c r="K71" i="1"/>
  <c r="K70" i="1"/>
  <c r="Q72" i="1"/>
  <c r="Q70" i="1"/>
  <c r="P71" i="1"/>
  <c r="J73" i="1"/>
  <c r="J72" i="1"/>
  <c r="J71" i="1"/>
  <c r="J70" i="1"/>
  <c r="Q73" i="1"/>
  <c r="Q71" i="1"/>
  <c r="P73" i="1"/>
  <c r="P72" i="1"/>
  <c r="N70" i="1"/>
  <c r="Q64" i="1"/>
  <c r="P64" i="1"/>
  <c r="O64" i="1"/>
  <c r="O63" i="1"/>
  <c r="O62" i="1"/>
  <c r="O61" i="1"/>
  <c r="L61" i="1"/>
  <c r="Q63" i="1"/>
  <c r="P62" i="1"/>
  <c r="N64" i="1"/>
  <c r="N63" i="1"/>
  <c r="N62" i="1"/>
  <c r="N61" i="1"/>
  <c r="J61" i="1"/>
  <c r="P63" i="1"/>
  <c r="M64" i="1"/>
  <c r="M63" i="1"/>
  <c r="M62" i="1"/>
  <c r="M61" i="1"/>
  <c r="J63" i="1"/>
  <c r="Q62" i="1"/>
  <c r="L64" i="1"/>
  <c r="L63" i="1"/>
  <c r="L62" i="1"/>
  <c r="J62" i="1"/>
  <c r="P61" i="1"/>
  <c r="K64" i="1"/>
  <c r="K63" i="1"/>
  <c r="K62" i="1"/>
  <c r="K61" i="1"/>
  <c r="J64" i="1"/>
  <c r="Q61" i="1"/>
  <c r="Q55" i="1"/>
  <c r="Q52" i="1"/>
  <c r="P52" i="1"/>
  <c r="O55" i="1"/>
  <c r="O54" i="1"/>
  <c r="O53" i="1"/>
  <c r="N55" i="1"/>
  <c r="N54" i="1"/>
  <c r="N53" i="1"/>
  <c r="N52" i="1"/>
  <c r="M55" i="1"/>
  <c r="M54" i="1"/>
  <c r="M53" i="1"/>
  <c r="M52" i="1"/>
  <c r="P54" i="1"/>
  <c r="L55" i="1"/>
  <c r="L54" i="1"/>
  <c r="L53" i="1"/>
  <c r="L52" i="1"/>
  <c r="J53" i="1"/>
  <c r="Q54" i="1"/>
  <c r="P53" i="1"/>
  <c r="K55" i="1"/>
  <c r="K54" i="1"/>
  <c r="K53" i="1"/>
  <c r="K52" i="1"/>
  <c r="J55" i="1"/>
  <c r="J54" i="1"/>
  <c r="J52" i="1"/>
  <c r="Q53" i="1"/>
  <c r="P55" i="1"/>
  <c r="O52" i="1"/>
  <c r="Q46" i="1"/>
  <c r="Q45" i="1"/>
  <c r="Q44" i="1"/>
  <c r="Q43" i="1"/>
  <c r="K43" i="1"/>
  <c r="P46" i="1"/>
  <c r="P45" i="1"/>
  <c r="P44" i="1"/>
  <c r="P43" i="1"/>
  <c r="N43" i="1"/>
  <c r="O46" i="1"/>
  <c r="O45" i="1"/>
  <c r="O44" i="1"/>
  <c r="O43" i="1"/>
  <c r="N46" i="1"/>
  <c r="N45" i="1"/>
  <c r="N44" i="1"/>
  <c r="M46" i="1"/>
  <c r="M45" i="1"/>
  <c r="M44" i="1"/>
  <c r="M43" i="1"/>
  <c r="L44" i="1"/>
  <c r="J43" i="1"/>
  <c r="L46" i="1"/>
  <c r="L45" i="1"/>
  <c r="L43" i="1"/>
  <c r="K46" i="1"/>
  <c r="K45" i="1"/>
  <c r="K44" i="1"/>
  <c r="J46" i="1"/>
  <c r="J45" i="1"/>
  <c r="J44" i="1"/>
  <c r="Q37" i="1"/>
  <c r="Q36" i="1"/>
  <c r="Q35" i="1"/>
  <c r="Q34" i="1"/>
  <c r="J35" i="1"/>
  <c r="P37" i="1"/>
  <c r="P36" i="1"/>
  <c r="P35" i="1"/>
  <c r="P34" i="1"/>
  <c r="J36" i="1"/>
  <c r="O37" i="1"/>
  <c r="O36" i="1"/>
  <c r="O35" i="1"/>
  <c r="O34" i="1"/>
  <c r="N37" i="1"/>
  <c r="N36" i="1"/>
  <c r="N35" i="1"/>
  <c r="N34" i="1"/>
  <c r="J37" i="1"/>
  <c r="M37" i="1"/>
  <c r="M36" i="1"/>
  <c r="M35" i="1"/>
  <c r="M34" i="1"/>
  <c r="L37" i="1"/>
  <c r="L36" i="1"/>
  <c r="L35" i="1"/>
  <c r="L34" i="1"/>
  <c r="K37" i="1"/>
  <c r="K36" i="1"/>
  <c r="K35" i="1"/>
  <c r="K34" i="1"/>
  <c r="J34" i="1"/>
  <c r="P28" i="1"/>
  <c r="P27" i="1"/>
  <c r="P26" i="1"/>
  <c r="O28" i="1"/>
  <c r="N28" i="1"/>
  <c r="N27" i="1"/>
  <c r="N26" i="1"/>
  <c r="N25" i="1"/>
  <c r="M28" i="1"/>
  <c r="M27" i="1"/>
  <c r="M26" i="1"/>
  <c r="M25" i="1"/>
  <c r="K26" i="1"/>
  <c r="J28" i="1"/>
  <c r="J25" i="1"/>
  <c r="Q28" i="1"/>
  <c r="Q25" i="1"/>
  <c r="O27" i="1"/>
  <c r="L28" i="1"/>
  <c r="L27" i="1"/>
  <c r="L26" i="1"/>
  <c r="L25" i="1"/>
  <c r="K27" i="1"/>
  <c r="K25" i="1"/>
  <c r="J26" i="1"/>
  <c r="Q26" i="1"/>
  <c r="O25" i="1"/>
  <c r="K28" i="1"/>
  <c r="J27" i="1"/>
  <c r="Q27" i="1"/>
  <c r="P25" i="1"/>
  <c r="O26" i="1"/>
  <c r="Q19" i="1"/>
  <c r="P19" i="1"/>
  <c r="O19" i="1"/>
  <c r="O18" i="1"/>
  <c r="O17" i="1"/>
  <c r="O16" i="1"/>
  <c r="N16" i="1"/>
  <c r="J17" i="1"/>
  <c r="Q17" i="1"/>
  <c r="P16" i="1"/>
  <c r="N19" i="1"/>
  <c r="N18" i="1"/>
  <c r="N17" i="1"/>
  <c r="L17" i="1"/>
  <c r="J16" i="1"/>
  <c r="P18" i="1"/>
  <c r="M19" i="1"/>
  <c r="M18" i="1"/>
  <c r="M17" i="1"/>
  <c r="M16" i="1"/>
  <c r="L18" i="1"/>
  <c r="L16" i="1"/>
  <c r="Q18" i="1"/>
  <c r="L19" i="1"/>
  <c r="K19" i="1"/>
  <c r="K18" i="1"/>
  <c r="K17" i="1"/>
  <c r="K16" i="1"/>
  <c r="J18" i="1"/>
  <c r="Q16" i="1"/>
  <c r="P17" i="1"/>
  <c r="J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<sst xmlns="http://schemas.openxmlformats.org/spreadsheetml/2006/main" count="423" uniqueCount="111">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</sst>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hyperlink" Target="https://gartic.com.br/ciicerow/desenho-livre/coreia-do-sul" TargetMode="External"/><Relationship Id="rId26" Type="http://schemas.openxmlformats.org/officeDocument/2006/relationships/image" Target="../media/image22.jpeg"/><Relationship Id="rId39" Type="http://schemas.openxmlformats.org/officeDocument/2006/relationships/hyperlink" Target="https://en.wikinews.org/wiki/File:Flag_of_England.svg" TargetMode="External"/><Relationship Id="rId21" Type="http://schemas.openxmlformats.org/officeDocument/2006/relationships/image" Target="../media/image19.jpeg"/><Relationship Id="rId34" Type="http://schemas.openxmlformats.org/officeDocument/2006/relationships/image" Target="../media/image28.jpe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jpeg"/><Relationship Id="rId7" Type="http://schemas.openxmlformats.org/officeDocument/2006/relationships/image" Target="../media/image9.jpeg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jpeg"/><Relationship Id="rId11" Type="http://schemas.openxmlformats.org/officeDocument/2006/relationships/image" Target="../media/image12.png"/><Relationship Id="rId24" Type="http://schemas.openxmlformats.org/officeDocument/2006/relationships/image" Target="../media/image21.png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hyperlink" Target="https://pixabay.com/en/uruguay-flag-symbol-country-nation-26970/" TargetMode="External"/><Relationship Id="rId22" Type="http://schemas.openxmlformats.org/officeDocument/2006/relationships/hyperlink" Target="https://www.wallpaperflare.com/flag-qatar-qatari-qatar-large-flag-flag-of-qatar-wallpaper-grfaq" TargetMode="External"/><Relationship Id="rId27" Type="http://schemas.openxmlformats.org/officeDocument/2006/relationships/hyperlink" Target="http://www.public-domain-image.com/free-images/flags-of-the-world/flag-of-ecuador" TargetMode="External"/><Relationship Id="rId30" Type="http://schemas.openxmlformats.org/officeDocument/2006/relationships/image" Target="../media/image25.png"/><Relationship Id="rId35" Type="http://schemas.openxmlformats.org/officeDocument/2006/relationships/image" Target="../media/image29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64" Type="http://schemas.openxmlformats.org/officeDocument/2006/relationships/image" Target="../media/image56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hyperlink" Target="https://bs.wikiquote.org/wiki/Datoteka:Flag_of_Senegal.svg" TargetMode="External"/><Relationship Id="rId33" Type="http://schemas.openxmlformats.org/officeDocument/2006/relationships/image" Target="../media/image27.jpeg"/><Relationship Id="rId38" Type="http://schemas.openxmlformats.org/officeDocument/2006/relationships/image" Target="../media/image31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png"/><Relationship Id="rId41" Type="http://schemas.openxmlformats.org/officeDocument/2006/relationships/image" Target="../media/image33.png"/><Relationship Id="rId54" Type="http://schemas.openxmlformats.org/officeDocument/2006/relationships/image" Target="../media/image46.pn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jpeg"/><Relationship Id="rId28" Type="http://schemas.openxmlformats.org/officeDocument/2006/relationships/image" Target="../media/image23.jpeg"/><Relationship Id="rId36" Type="http://schemas.openxmlformats.org/officeDocument/2006/relationships/hyperlink" Target="https://www.partidosdelaroja.com/1970/01/estados-unidos.html" TargetMode="External"/><Relationship Id="rId49" Type="http://schemas.openxmlformats.org/officeDocument/2006/relationships/image" Target="../media/image41.png"/><Relationship Id="rId57" Type="http://schemas.openxmlformats.org/officeDocument/2006/relationships/image" Target="../media/image49.jpeg"/><Relationship Id="rId10" Type="http://schemas.openxmlformats.org/officeDocument/2006/relationships/image" Target="../media/image11.jpeg"/><Relationship Id="rId31" Type="http://schemas.openxmlformats.org/officeDocument/2006/relationships/hyperlink" Target="https://www.wikidata.org/wiki/Q4847867" TargetMode="External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960876" y="2928258"/>
          <a:ext cx="1721153" cy="3191932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509173" y="5152572"/>
          <a:ext cx="1105504" cy="1767115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530944" y="2028372"/>
          <a:ext cx="1105504" cy="1753810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5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5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5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6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5233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2616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5233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979244" y="4321629"/>
          <a:ext cx="533399" cy="404222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063718" y="4321629"/>
          <a:ext cx="533399" cy="404222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914199" y="2916011"/>
          <a:ext cx="1721153" cy="3191932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928481" y="2001155"/>
          <a:ext cx="1125915" cy="1715712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899908" y="5205639"/>
          <a:ext cx="1125915" cy="1720852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zoomScale="90" zoomScaleNormal="9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63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EUA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2</v>
      </c>
      <c r="Q7" s="3">
        <f>VLOOKUP(1,Planilha1!$B$5:$J$8,4,0)</f>
        <v>4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1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6</v>
      </c>
      <c r="P8" s="3">
        <f>VLOOKUP(2,Planilha1!$B$5:$J$8,9,0)</f>
        <v>3</v>
      </c>
      <c r="Q8" s="3">
        <f>VLOOKUP(2,Planilha1!$B$5:$J$8,4,0)</f>
        <v>3</v>
      </c>
      <c r="S8" s="6"/>
      <c r="T8" s="9"/>
      <c r="U8" s="74" t="str">
        <f>IF(AND(SUM(L16:N16)=3,SUM(L17:N17)=3,SUM(L18:N18)=3,SUM(L19:N19)=3),J17,"")</f>
        <v>Inglaterra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4</v>
      </c>
      <c r="P9" s="3">
        <f>VLOOKUP(3,Planilha1!$B$5:$J$8,9,0)</f>
        <v>4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3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7</v>
      </c>
      <c r="Q10" s="3">
        <f>VLOOKUP(4,Planilha1!$B$5:$J$8,4,0)</f>
        <v>-7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24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25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3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3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México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EUA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Inglaterra</v>
      </c>
      <c r="K17" s="3">
        <f>VLOOKUP(2,Planilha1!$B$14:$J$17,3,0)</f>
        <v>5</v>
      </c>
      <c r="L17" s="3">
        <f>VLOOKUP(2,Planilha1!$B$14:$J$17,6,0)</f>
        <v>1</v>
      </c>
      <c r="M17" s="3">
        <f>VLOOKUP(2,Planilha1!$B$14:$J$17,7,0)</f>
        <v>2</v>
      </c>
      <c r="N17" s="3">
        <f>VLOOKUP(2,Planilha1!$B$14:$J$17,8,0)</f>
        <v>0</v>
      </c>
      <c r="O17" s="3">
        <f>VLOOKUP(2,Planilha1!$B$14:$J$17,5,0)</f>
        <v>3</v>
      </c>
      <c r="P17" s="3">
        <f>VLOOKUP(2,Planilha1!$B$14:$J$17,9,0)</f>
        <v>2</v>
      </c>
      <c r="Q17" s="3">
        <f>VLOOKUP(2,Planilha1!$B$14:$J$17,4,0)</f>
        <v>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Argentina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0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0</v>
      </c>
      <c r="P18" s="3">
        <f>VLOOKUP(3,Planilha1!$B$14:$J$17,9,0)</f>
        <v>3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4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24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2</v>
      </c>
      <c r="G25" s="99" t="s">
        <v>3</v>
      </c>
      <c r="H25" s="99"/>
      <c r="I25" s="8">
        <f t="shared" si="2"/>
        <v>1</v>
      </c>
      <c r="J25" s="5" t="str">
        <f>VLOOKUP(1,Planilha1!$B$23:$J$26,2,0)</f>
        <v>México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8</v>
      </c>
      <c r="P25" s="3">
        <f>VLOOKUP(1,Planilha1!$B$23:$J$26,9,0)</f>
        <v>2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0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Argentina</v>
      </c>
      <c r="K26" s="3">
        <f>VLOOKUP(2,Planilha1!$B$23:$J$26,3,0)</f>
        <v>7</v>
      </c>
      <c r="L26" s="3">
        <f>VLOOKUP(2,Planilha1!$B$23:$J$26,6,0)</f>
        <v>2</v>
      </c>
      <c r="M26" s="3">
        <f>VLOOKUP(2,Planilha1!$B$23:$J$26,7,0)</f>
        <v>1</v>
      </c>
      <c r="N26" s="3">
        <f>VLOOKUP(2,Planilha1!$B$23:$J$26,8,0)</f>
        <v>0</v>
      </c>
      <c r="O26" s="3">
        <f>VLOOKUP(2,Planilha1!$B$23:$J$26,5,0)</f>
        <v>7</v>
      </c>
      <c r="P26" s="3">
        <f>VLOOKUP(2,Planilha1!$B$23:$J$26,9,0)</f>
        <v>2</v>
      </c>
      <c r="Q26" s="3">
        <f>VLOOKUP(2,Planilha1!$B$23:$J$26,4,0)</f>
        <v>5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1</v>
      </c>
      <c r="L27" s="3">
        <f>VLOOKUP(3,Planilha1!$B$23:$J$26,6,0)</f>
        <v>0</v>
      </c>
      <c r="M27" s="3">
        <f>VLOOKUP(3,Planilha1!$B$23:$J$26,7,0)</f>
        <v>1</v>
      </c>
      <c r="N27" s="3">
        <f>VLOOKUP(3,Planilha1!$B$23:$J$26,8,0)</f>
        <v>2</v>
      </c>
      <c r="O27" s="3">
        <f>VLOOKUP(3,Planilha1!$B$23:$J$26,5,0)</f>
        <v>0</v>
      </c>
      <c r="P27" s="3">
        <f>VLOOKUP(3,Planilha1!$B$23:$J$26,9,0)</f>
        <v>4</v>
      </c>
      <c r="Q27" s="3">
        <f>VLOOKUP(3,Planilha1!$B$23:$J$26,4,0)</f>
        <v>-4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4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0</v>
      </c>
      <c r="P28" s="3">
        <f>VLOOKUP(4,Planilha1!$B$23:$J$26,9,0)</f>
        <v>7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48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Uruguai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Coréia do Sul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45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0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3</v>
      </c>
      <c r="P35" s="3">
        <f>VLOOKUP(2,Planilha1!$B$32:$J$35,9,0)</f>
        <v>3</v>
      </c>
      <c r="Q35" s="3">
        <f>VLOOKUP(2,Planilha1!$B$32:$J$35,4,0)</f>
        <v>0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2</v>
      </c>
      <c r="P36" s="3">
        <f>VLOOKUP(3,Planilha1!$B$32:$J$35,9,0)</f>
        <v>5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1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5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1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3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0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5</v>
      </c>
      <c r="P44" s="3">
        <f>VLOOKUP(2,Planilha1!$B$41:$J44,9,0)</f>
        <v>3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4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0</v>
      </c>
      <c r="P46" s="3">
        <f>VLOOKUP(4,Planilha1!$B$41:$J44,9,0)</f>
        <v>4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4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3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9</v>
      </c>
      <c r="P52" s="3">
        <f>VLOOKUP(1,Planilha1!$B$50:$J53,9,0)</f>
        <v>1</v>
      </c>
      <c r="Q52" s="3">
        <f>VLOOKUP(1,Planilha1!$B$50:$J53,4,0)</f>
        <v>8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6</v>
      </c>
      <c r="P53" s="3">
        <f>VLOOKUP(2,Planilha1!$B$50:$J53,9,0)</f>
        <v>3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7</v>
      </c>
      <c r="Q54" s="3">
        <f>VLOOKUP(3,Planilha1!$B$50:$J53,4,0)</f>
        <v>-5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7</v>
      </c>
      <c r="Q55" s="3">
        <f>VLOOKUP(4,Planilha1!$B$50:$J53,4,0)</f>
        <v>-6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1</v>
      </c>
      <c r="Q61" s="3">
        <f>VLOOKUP(1,Planilha1!$B$59:$J62,4,0)</f>
        <v>8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5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4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1</v>
      </c>
      <c r="P64" s="3">
        <f>VLOOKUP(4,Planilha1!$B$59:$J62,9,0)</f>
        <v>7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3</v>
      </c>
      <c r="G70" s="99" t="s">
        <v>12</v>
      </c>
      <c r="H70" s="99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1</v>
      </c>
      <c r="Q70" s="3">
        <f>VLOOKUP(1,Planilha1!$B$68:$J71,4,0)</f>
        <v>6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Coréia do Sul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3</v>
      </c>
      <c r="P71" s="3">
        <f>VLOOKUP(2,Planilha1!$B$68:$J71,9,0)</f>
        <v>3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1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Portugal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4</v>
      </c>
      <c r="P72" s="3">
        <f>VLOOKUP(3,Planilha1!$B$68:$J71,9,0)</f>
        <v>5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EUA</v>
      </c>
    </row>
    <row r="5" spans="1:20" x14ac:dyDescent="0.3">
      <c r="A5" s="1">
        <f>100000000*D5+100000*E5+1000*F5+K5*10</f>
        <v>-699960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-7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7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Inglaterra</v>
      </c>
      <c r="T5" s="1" t="str">
        <f>Palpites!AZ8</f>
        <v>Senegal</v>
      </c>
    </row>
    <row r="6" spans="1:20" x14ac:dyDescent="0.3">
      <c r="A6" s="1">
        <f>100000000*D6+100000*E6+1000*F6+K6*10</f>
        <v>600306030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3</v>
      </c>
      <c r="F6" s="1">
        <f>Palpites!D6+Palpites!F7+Palpites!F10</f>
        <v>6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México</v>
      </c>
      <c r="T6" s="1" t="str">
        <f>Palpites!AZ15</f>
        <v>França</v>
      </c>
    </row>
    <row r="7" spans="1:20" x14ac:dyDescent="0.3">
      <c r="A7" s="1">
        <f>100000000*D7+100000*E7+1000*F7+K7*10</f>
        <v>400004020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4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Dinamarca</v>
      </c>
      <c r="T7" s="1" t="str">
        <f>Palpites!AZ17</f>
        <v>Argentina</v>
      </c>
    </row>
    <row r="8" spans="1:20" x14ac:dyDescent="0.3">
      <c r="A8" s="1">
        <f>100000000*D8+100000*E8+1000*F8+K8*10</f>
        <v>700406010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4</v>
      </c>
      <c r="F8" s="1">
        <f>Palpites!F9+Palpites!F8+Palpites!F6</f>
        <v>6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Coréia do Sul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Inglaterra</v>
      </c>
      <c r="T13" s="1" t="str">
        <f>Palpites!AV11</f>
        <v>EUA</v>
      </c>
    </row>
    <row r="14" spans="1:20" x14ac:dyDescent="0.3">
      <c r="A14" s="1">
        <f>100000000*D14+100000*E14+1000*F14+K14*10</f>
        <v>500103040</v>
      </c>
      <c r="B14" s="1">
        <f>RANK(A14,$A$14:$A$17)</f>
        <v>2</v>
      </c>
      <c r="C14" s="1" t="str">
        <f>Palpites!B14</f>
        <v>Inglaterra</v>
      </c>
      <c r="D14" s="1">
        <f>3*COUNTIF(L14:N14,"V")+COUNTIF(L14:N14,"E")</f>
        <v>5</v>
      </c>
      <c r="E14" s="1">
        <f>Palpites!D14-Palpites!F14+Palpites!D16-Palpites!F16+Palpites!D18-Palpites!F18</f>
        <v>1</v>
      </c>
      <c r="F14" s="1">
        <f>Palpites!D14+Palpites!D16+Palpites!D18</f>
        <v>3</v>
      </c>
      <c r="G14" s="1">
        <f>COUNTIF(L14:N14,"V")</f>
        <v>1</v>
      </c>
      <c r="H14" s="1">
        <f>COUNTIF(L14:N14,"e")</f>
        <v>2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México</v>
      </c>
      <c r="T14" s="1" t="str">
        <f>Palpites!AV13</f>
        <v>França</v>
      </c>
    </row>
    <row r="15" spans="1:20" x14ac:dyDescent="0.3">
      <c r="A15" s="1">
        <f>100000000*D15+100000*E15+1000*F15+K15*10</f>
        <v>700506030</v>
      </c>
      <c r="B15" s="1">
        <f t="shared" ref="B15:B17" si="0">RANK(A15,$A$14:$A$17)</f>
        <v>1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5</v>
      </c>
      <c r="F15" s="1">
        <f>Palpites!D15+Palpites!F16+Palpites!F19</f>
        <v>6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1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99701020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-3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Suíça</v>
      </c>
    </row>
    <row r="17" spans="1:23" x14ac:dyDescent="0.3">
      <c r="A17" s="1">
        <f>100000000*D17+100000*E17+1000*F17+K17*10</f>
        <v>199700010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2</v>
      </c>
      <c r="E17" s="1">
        <f>Palpites!F15-Palpites!D15+Palpites!F17-Palpites!D17+Palpites!F18-Palpites!D18</f>
        <v>-3</v>
      </c>
      <c r="F17" s="1">
        <f>Palpites!F15+Palpites!F17+Palpites!F18</f>
        <v>0</v>
      </c>
      <c r="G17" s="1">
        <f>COUNTIF(L17:N17,"V")</f>
        <v>0</v>
      </c>
      <c r="H17" s="1">
        <f>COUNTIF(L17:N17,"e")</f>
        <v>2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Inglaterra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Inglaterra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700507040</v>
      </c>
      <c r="B23" s="1">
        <f>RANK(A23,$A$23:$A$26)</f>
        <v>2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5</v>
      </c>
      <c r="F23" s="1">
        <f>Palpites!D23+Palpites!D25+Palpites!D27</f>
        <v>7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700608030</v>
      </c>
      <c r="B24" s="1">
        <f t="shared" ref="B24:B26" si="1">RANK(A24,$A$23:$A$26)</f>
        <v>1</v>
      </c>
      <c r="C24" s="1" t="str">
        <f>Palpites!B24</f>
        <v>México</v>
      </c>
      <c r="D24" s="1">
        <f>3*COUNTIF(L24:N24,"V")+COUNTIF(L24:N24,"E")</f>
        <v>7</v>
      </c>
      <c r="E24" s="1">
        <f>Palpites!D24-Palpites!F24+Palpites!F25-Palpites!D25+Palpites!F28-Palpites!D28</f>
        <v>6</v>
      </c>
      <c r="F24" s="1">
        <f>Palpites!D24+Palpites!F25+Palpites!F28</f>
        <v>8</v>
      </c>
      <c r="G24" s="1">
        <f>COUNTIF(L24:N24,"V")</f>
        <v>2</v>
      </c>
      <c r="H24" s="1">
        <f>COUNTIF(L24:N24,"e")</f>
        <v>1</v>
      </c>
      <c r="I24" s="1">
        <f>COUNTIF(L24:N24,"D")</f>
        <v>0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99300020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-7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99600010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1</v>
      </c>
      <c r="E26" s="1">
        <f>Palpites!F24-Palpites!D24+Palpites!F26-Palpites!D26+Palpites!F27-Palpites!D27</f>
        <v>-4</v>
      </c>
      <c r="F26" s="1">
        <f>Palpites!F24+Palpites!F26+Palpites!F27</f>
        <v>0</v>
      </c>
      <c r="G26" s="1">
        <f>COUNTIF(L26:N26,"V")</f>
        <v>0</v>
      </c>
      <c r="H26" s="1">
        <f>COUNTIF(L26:N26,"e")</f>
        <v>1</v>
      </c>
      <c r="I26" s="1">
        <f>COUNTIF(L26:N26,"D")</f>
        <v>2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400003030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4</v>
      </c>
      <c r="E33" s="1">
        <f>Palpites!D33-Palpites!F33+Palpites!F34-Palpites!D34+Palpites!F37-Palpites!D37</f>
        <v>0</v>
      </c>
      <c r="F33" s="1">
        <f>Palpites!D33+Palpites!F34+Palpites!F37</f>
        <v>3</v>
      </c>
      <c r="G33" s="1">
        <f>COUNTIF(L33:N33,"V")</f>
        <v>1</v>
      </c>
      <c r="H33" s="1">
        <f>COUNTIF(L33:N33,"e")</f>
        <v>1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199702020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2</v>
      </c>
      <c r="E34" s="1">
        <f>Palpites!F32-Palpites!D32+Palpites!D35-Palpites!F35+Palpites!D37-Palpites!F37</f>
        <v>-3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2</v>
      </c>
      <c r="I34" s="1">
        <f>COUNTIF(L34:N34,"D")</f>
        <v>1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99702010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-3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700205040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2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700407030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7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99600020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-4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4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99802010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-2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900809040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8</v>
      </c>
      <c r="F50" s="1">
        <f>Palpites!D50+Palpites!D52+Palpites!D54</f>
        <v>9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99502030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-5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7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99401020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-6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7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600306010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6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900809040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8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600005030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6</v>
      </c>
      <c r="E60" s="1">
        <f>Palpites!D60-Palpites!F60+Palpites!F61-Palpites!D61+Palpites!F64-Palpites!D64</f>
        <v>0</v>
      </c>
      <c r="F60" s="1">
        <f>Palpites!D60+Palpites!F61+Palpites!F64</f>
        <v>5</v>
      </c>
      <c r="G60" s="1">
        <f>COUNTIF(L60:N60,"V")</f>
        <v>2</v>
      </c>
      <c r="H60" s="1">
        <f>COUNTIF(L60:N60,"e")</f>
        <v>0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299802020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3</v>
      </c>
      <c r="E61" s="1">
        <f>Palpites!F59-Palpites!D59+Palpites!D62-Palpites!F62+Palpites!D64-Palpites!F64</f>
        <v>-2</v>
      </c>
      <c r="F61" s="1">
        <f>Palpites!F59+Palpites!D62+Palpites!D64</f>
        <v>2</v>
      </c>
      <c r="G61" s="1">
        <f>COUNTIF(L61:N61,"V")</f>
        <v>1</v>
      </c>
      <c r="H61" s="1">
        <f>COUNTIF(L61:N61,"e")</f>
        <v>0</v>
      </c>
      <c r="I61" s="1">
        <f>COUNTIF(L61:N61,"D")</f>
        <v>2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-598990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399904040</v>
      </c>
      <c r="B68" s="1">
        <f>RANK(A68,$A$68:$A$71)</f>
        <v>3</v>
      </c>
      <c r="C68" s="1" t="str">
        <f>Palpites!B68</f>
        <v>Portugal</v>
      </c>
      <c r="D68" s="1">
        <f>3*COUNTIF(L68:N68,"V")+COUNTIF(L68:N68,"E")</f>
        <v>4</v>
      </c>
      <c r="E68" s="1">
        <f>Palpites!D68-Palpites!F68+Palpites!D70-Palpites!F70+Palpites!D72-Palpites!F72</f>
        <v>-1</v>
      </c>
      <c r="F68" s="1">
        <f>Palpites!D68+Palpites!D70+Palpites!D72</f>
        <v>4</v>
      </c>
      <c r="G68" s="1">
        <f>COUNTIF(L68:N68,"V")</f>
        <v>1</v>
      </c>
      <c r="H68" s="1">
        <f>COUNTIF(L68:N68,"e")</f>
        <v>1</v>
      </c>
      <c r="I68" s="1">
        <f>COUNTIF(L68:N68,"D")</f>
        <v>1</v>
      </c>
      <c r="J68" s="1">
        <f>F68-E68</f>
        <v>5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D</v>
      </c>
      <c r="N68" s="1" t="str">
        <f>IF(OR(Palpites!D72="",Palpites!F72=""),0,IF(Palpites!D72&gt;Palpites!F72,"V",IF(Palpites!D72=Palpites!F72,"E",IF(Palpites!D72&lt;Palpites!F72,"D"))))</f>
        <v>E</v>
      </c>
    </row>
    <row r="69" spans="1:14" x14ac:dyDescent="0.3">
      <c r="A69" s="1">
        <f>100000000*D69+100000*E69+1000*F69+K69*10</f>
        <v>900607030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9</v>
      </c>
      <c r="E69" s="1">
        <f>Palpites!D69-Palpites!F69+Palpites!F70-Palpites!D70+Palpites!F73-Palpites!D73</f>
        <v>6</v>
      </c>
      <c r="F69" s="1">
        <f>Palpites!D69+Palpites!F70+Palpites!F73</f>
        <v>7</v>
      </c>
      <c r="G69" s="1">
        <f>COUNTIF(L69:N69,"V")</f>
        <v>3</v>
      </c>
      <c r="H69" s="1">
        <f>COUNTIF(L69:N69,"e")</f>
        <v>0</v>
      </c>
      <c r="I69" s="1">
        <f>COUNTIF(L69:N69,"D")</f>
        <v>0</v>
      </c>
      <c r="J69" s="1">
        <f>F69-E69</f>
        <v>1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V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-498980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-5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400003010</v>
      </c>
      <c r="B71" s="1">
        <f t="shared" si="6"/>
        <v>2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0</v>
      </c>
      <c r="F71" s="1">
        <f>Palpites!F69+Palpites!F71+Palpites!F72</f>
        <v>3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3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E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2022-11-19T23:04:42Z</dcterms:modified>
</cp:coreProperties>
</file>