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E365F57A-90E5-4B0C-8720-2E9836BC2FFD}" xr6:coauthVersionLast="47" xr6:coauthVersionMax="47" xr10:uidLastSave="{00000000-0000-0000-0000-000000000000}"/>
  <bookViews>
    <workbookView xWindow="-108" yWindow="-108" windowWidth="23256" windowHeight="12576" activeTab="1"/>
  </bookViews>
  <sheets>
    <sheet name="Bolão" sheetId="6" r:id="rId1"/>
    <sheet name="Palpites" sheetId="1" r:id="rId2"/>
    <sheet name="Planilha1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AJ26" i="1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G68" i="3"/>
  <c r="F68" i="3"/>
  <c r="E68" i="3"/>
  <c r="C68" i="3"/>
  <c r="N62" i="3"/>
  <c r="M62" i="3"/>
  <c r="D62" i="3"/>
  <c r="A62" i="3"/>
  <c r="L62" i="3"/>
  <c r="F62" i="3"/>
  <c r="E62" i="3"/>
  <c r="J62" i="3"/>
  <c r="C62" i="3"/>
  <c r="N61" i="3"/>
  <c r="M61" i="3"/>
  <c r="L61" i="3"/>
  <c r="F61" i="3"/>
  <c r="E61" i="3"/>
  <c r="C61" i="3"/>
  <c r="N60" i="3"/>
  <c r="M60" i="3"/>
  <c r="D60" i="3"/>
  <c r="A60" i="3"/>
  <c r="L60" i="3"/>
  <c r="F60" i="3"/>
  <c r="E60" i="3"/>
  <c r="C60" i="3"/>
  <c r="N59" i="3"/>
  <c r="M59" i="3"/>
  <c r="L59" i="3"/>
  <c r="G59" i="3"/>
  <c r="F59" i="3"/>
  <c r="E59" i="3"/>
  <c r="C59" i="3"/>
  <c r="N53" i="3"/>
  <c r="M53" i="3"/>
  <c r="L53" i="3"/>
  <c r="F53" i="3"/>
  <c r="E53" i="3"/>
  <c r="J53" i="3"/>
  <c r="C53" i="3"/>
  <c r="N52" i="3"/>
  <c r="H52" i="3"/>
  <c r="M52" i="3"/>
  <c r="L52" i="3"/>
  <c r="F52" i="3"/>
  <c r="E52" i="3"/>
  <c r="C52" i="3"/>
  <c r="N51" i="3"/>
  <c r="D51" i="3"/>
  <c r="A51" i="3"/>
  <c r="M51" i="3"/>
  <c r="L51" i="3"/>
  <c r="F51" i="3"/>
  <c r="E51" i="3"/>
  <c r="C51" i="3"/>
  <c r="N50" i="3"/>
  <c r="M50" i="3"/>
  <c r="G50" i="3"/>
  <c r="L50" i="3"/>
  <c r="F50" i="3"/>
  <c r="E50" i="3"/>
  <c r="J50" i="3"/>
  <c r="C50" i="3"/>
  <c r="N44" i="3"/>
  <c r="M44" i="3"/>
  <c r="L44" i="3"/>
  <c r="F44" i="3"/>
  <c r="E44" i="3"/>
  <c r="J44" i="3"/>
  <c r="C44" i="3"/>
  <c r="N43" i="3"/>
  <c r="M43" i="3"/>
  <c r="L43" i="3"/>
  <c r="G43" i="3"/>
  <c r="F43" i="3"/>
  <c r="E43" i="3"/>
  <c r="C43" i="3"/>
  <c r="N42" i="3"/>
  <c r="M42" i="3"/>
  <c r="L42" i="3"/>
  <c r="D42" i="3"/>
  <c r="F42" i="3"/>
  <c r="E42" i="3"/>
  <c r="C42" i="3"/>
  <c r="N41" i="3"/>
  <c r="M41" i="3"/>
  <c r="G41" i="3"/>
  <c r="L41" i="3"/>
  <c r="F41" i="3"/>
  <c r="E41" i="3"/>
  <c r="J41" i="3"/>
  <c r="C41" i="3"/>
  <c r="N35" i="3"/>
  <c r="M35" i="3"/>
  <c r="L35" i="3"/>
  <c r="F35" i="3"/>
  <c r="E35" i="3"/>
  <c r="C35" i="3"/>
  <c r="N34" i="3"/>
  <c r="M34" i="3"/>
  <c r="L34" i="3"/>
  <c r="F34" i="3"/>
  <c r="E34" i="3"/>
  <c r="J34" i="3"/>
  <c r="C34" i="3"/>
  <c r="N33" i="3"/>
  <c r="M33" i="3"/>
  <c r="I33" i="3"/>
  <c r="L33" i="3"/>
  <c r="F33" i="3"/>
  <c r="E33" i="3"/>
  <c r="C33" i="3"/>
  <c r="N32" i="3"/>
  <c r="M32" i="3"/>
  <c r="L32" i="3"/>
  <c r="F32" i="3"/>
  <c r="E32" i="3"/>
  <c r="J32" i="3"/>
  <c r="C32" i="3"/>
  <c r="N26" i="3"/>
  <c r="M26" i="3"/>
  <c r="L26" i="3"/>
  <c r="F26" i="3"/>
  <c r="E26" i="3"/>
  <c r="C26" i="3"/>
  <c r="N25" i="3"/>
  <c r="M25" i="3"/>
  <c r="L25" i="3"/>
  <c r="H25" i="3"/>
  <c r="F25" i="3"/>
  <c r="E25" i="3"/>
  <c r="C25" i="3"/>
  <c r="N24" i="3"/>
  <c r="M24" i="3"/>
  <c r="G24" i="3"/>
  <c r="L24" i="3"/>
  <c r="F24" i="3"/>
  <c r="E24" i="3"/>
  <c r="C24" i="3"/>
  <c r="N23" i="3"/>
  <c r="D23" i="3"/>
  <c r="A23" i="3"/>
  <c r="M23" i="3"/>
  <c r="L23" i="3"/>
  <c r="F23" i="3"/>
  <c r="E23" i="3"/>
  <c r="C23" i="3"/>
  <c r="N17" i="3"/>
  <c r="M17" i="3"/>
  <c r="G17" i="3"/>
  <c r="L17" i="3"/>
  <c r="N16" i="3"/>
  <c r="M16" i="3"/>
  <c r="D16" i="3"/>
  <c r="A16" i="3"/>
  <c r="L16" i="3"/>
  <c r="N15" i="3"/>
  <c r="M15" i="3"/>
  <c r="H15" i="3"/>
  <c r="L15" i="3"/>
  <c r="N14" i="3"/>
  <c r="M14" i="3"/>
  <c r="L14" i="3"/>
  <c r="N6" i="3"/>
  <c r="I6" i="3"/>
  <c r="M6" i="3"/>
  <c r="N8" i="3"/>
  <c r="M8" i="3"/>
  <c r="H8" i="3"/>
  <c r="L8" i="3"/>
  <c r="N7" i="3"/>
  <c r="H7" i="3"/>
  <c r="M7" i="3"/>
  <c r="L7" i="3"/>
  <c r="N5" i="3"/>
  <c r="L6" i="3"/>
  <c r="G6" i="3"/>
  <c r="M5" i="3"/>
  <c r="F17" i="3"/>
  <c r="F16" i="3"/>
  <c r="F15" i="3"/>
  <c r="F14" i="3"/>
  <c r="E17" i="3"/>
  <c r="E16" i="3"/>
  <c r="J16" i="3"/>
  <c r="E15" i="3"/>
  <c r="E14" i="3"/>
  <c r="J14" i="3"/>
  <c r="F8" i="3"/>
  <c r="E8" i="3"/>
  <c r="F7" i="3"/>
  <c r="E7" i="3"/>
  <c r="F6" i="3"/>
  <c r="E6" i="3"/>
  <c r="J6" i="3"/>
  <c r="F5" i="3"/>
  <c r="E5" i="3"/>
  <c r="D32" i="3"/>
  <c r="J43" i="3"/>
  <c r="G33" i="3"/>
  <c r="I25" i="3"/>
  <c r="D26" i="3"/>
  <c r="A26" i="3"/>
  <c r="G62" i="3"/>
  <c r="I44" i="3"/>
  <c r="G23" i="3"/>
  <c r="I52" i="3"/>
  <c r="G61" i="3"/>
  <c r="H61" i="3"/>
  <c r="D53" i="3"/>
  <c r="A53" i="3"/>
  <c r="G52" i="3"/>
  <c r="I53" i="3"/>
  <c r="D44" i="3"/>
  <c r="A44" i="3"/>
  <c r="D35" i="3"/>
  <c r="A35" i="3"/>
  <c r="H24" i="3"/>
  <c r="D68" i="3"/>
  <c r="A68" i="3"/>
  <c r="G70" i="3"/>
  <c r="J71" i="3"/>
  <c r="H70" i="3"/>
  <c r="I68" i="3"/>
  <c r="I70" i="3"/>
  <c r="D70" i="3"/>
  <c r="A70" i="3"/>
  <c r="I61" i="3"/>
  <c r="D61" i="3"/>
  <c r="A61" i="3"/>
  <c r="I59" i="3"/>
  <c r="H50" i="3"/>
  <c r="H43" i="3"/>
  <c r="G44" i="3"/>
  <c r="H44" i="3"/>
  <c r="D43" i="3"/>
  <c r="A43" i="3"/>
  <c r="G35" i="3"/>
  <c r="D33" i="3"/>
  <c r="A33" i="3"/>
  <c r="H35" i="3"/>
  <c r="I35" i="3"/>
  <c r="H33" i="3"/>
  <c r="G26" i="3"/>
  <c r="D24" i="3"/>
  <c r="H26" i="3"/>
  <c r="I26" i="3"/>
  <c r="H23" i="3"/>
  <c r="I14" i="3"/>
  <c r="D14" i="3"/>
  <c r="G14" i="3"/>
  <c r="H14" i="3"/>
  <c r="I7" i="3"/>
  <c r="C17" i="3"/>
  <c r="C16" i="3"/>
  <c r="C15" i="3"/>
  <c r="C14" i="3"/>
  <c r="C8" i="3"/>
  <c r="C7" i="3"/>
  <c r="C6" i="3"/>
  <c r="C5" i="3"/>
  <c r="W21" i="3"/>
  <c r="V21" i="3"/>
  <c r="J68" i="3"/>
  <c r="D71" i="3"/>
  <c r="A71" i="3"/>
  <c r="J70" i="3"/>
  <c r="D69" i="3"/>
  <c r="A69" i="3"/>
  <c r="J69" i="3"/>
  <c r="I71" i="3"/>
  <c r="I69" i="3"/>
  <c r="H69" i="3"/>
  <c r="H71" i="3"/>
  <c r="G69" i="3"/>
  <c r="G71" i="3"/>
  <c r="H68" i="3"/>
  <c r="I62" i="3"/>
  <c r="H62" i="3"/>
  <c r="J61" i="3"/>
  <c r="J59" i="3"/>
  <c r="G60" i="3"/>
  <c r="H60" i="3"/>
  <c r="J60" i="3"/>
  <c r="I60" i="3"/>
  <c r="D59" i="3"/>
  <c r="A59" i="3"/>
  <c r="H59" i="3"/>
  <c r="J52" i="3"/>
  <c r="I51" i="3"/>
  <c r="D52" i="3"/>
  <c r="A52" i="3"/>
  <c r="G53" i="3"/>
  <c r="H53" i="3"/>
  <c r="J51" i="3"/>
  <c r="D50" i="3"/>
  <c r="A50" i="3"/>
  <c r="I50" i="3"/>
  <c r="H51" i="3"/>
  <c r="G51" i="3"/>
  <c r="D41" i="3"/>
  <c r="A41" i="3"/>
  <c r="I41" i="3"/>
  <c r="H41" i="3"/>
  <c r="J42" i="3"/>
  <c r="A42" i="3"/>
  <c r="H42" i="3"/>
  <c r="G42" i="3"/>
  <c r="I42" i="3"/>
  <c r="I43" i="3"/>
  <c r="G34" i="3"/>
  <c r="H32" i="3"/>
  <c r="H34" i="3"/>
  <c r="I34" i="3"/>
  <c r="D34" i="3"/>
  <c r="A34" i="3"/>
  <c r="I32" i="3"/>
  <c r="G32" i="3"/>
  <c r="J33" i="3"/>
  <c r="A32" i="3"/>
  <c r="J35" i="3"/>
  <c r="J25" i="3"/>
  <c r="I23" i="3"/>
  <c r="J23" i="3"/>
  <c r="J26" i="3"/>
  <c r="A24" i="3"/>
  <c r="I24" i="3"/>
  <c r="J24" i="3"/>
  <c r="G25" i="3"/>
  <c r="D25" i="3"/>
  <c r="A25" i="3"/>
  <c r="B25" i="3"/>
  <c r="J15" i="3"/>
  <c r="A14" i="3"/>
  <c r="I17" i="3"/>
  <c r="D17" i="3"/>
  <c r="A17" i="3"/>
  <c r="H16" i="3"/>
  <c r="H17" i="3"/>
  <c r="I15" i="3"/>
  <c r="D15" i="3"/>
  <c r="A15" i="3"/>
  <c r="G15" i="3"/>
  <c r="J17" i="3"/>
  <c r="G16" i="3"/>
  <c r="I16" i="3"/>
  <c r="G7" i="3"/>
  <c r="J5" i="3"/>
  <c r="J7" i="3"/>
  <c r="D7" i="3"/>
  <c r="A7" i="3"/>
  <c r="J8" i="3"/>
  <c r="D8" i="3"/>
  <c r="A8" i="3"/>
  <c r="G8" i="3"/>
  <c r="G5" i="3"/>
  <c r="I8" i="3"/>
  <c r="D6" i="3"/>
  <c r="A6" i="3"/>
  <c r="H6" i="3"/>
  <c r="I5" i="3"/>
  <c r="H5" i="3"/>
  <c r="D5" i="3"/>
  <c r="A5" i="3"/>
  <c r="B71" i="3"/>
  <c r="B70" i="3"/>
  <c r="B69" i="3"/>
  <c r="B68" i="3"/>
  <c r="J70" i="1"/>
  <c r="B59" i="3"/>
  <c r="B62" i="3"/>
  <c r="B60" i="3"/>
  <c r="B61" i="3"/>
  <c r="B53" i="3"/>
  <c r="B50" i="3"/>
  <c r="K52" i="1"/>
  <c r="B51" i="3"/>
  <c r="Q53" i="1"/>
  <c r="B52" i="3"/>
  <c r="B44" i="3"/>
  <c r="B43" i="3"/>
  <c r="M45" i="1"/>
  <c r="B41" i="3"/>
  <c r="P44" i="1"/>
  <c r="B42" i="3"/>
  <c r="B32" i="3"/>
  <c r="M34" i="1"/>
  <c r="B33" i="3"/>
  <c r="P35" i="1"/>
  <c r="B35" i="3"/>
  <c r="B34" i="3"/>
  <c r="B24" i="3"/>
  <c r="B23" i="3"/>
  <c r="P27" i="1"/>
  <c r="B26" i="3"/>
  <c r="J27" i="1"/>
  <c r="B14" i="3"/>
  <c r="K16" i="1"/>
  <c r="B15" i="3"/>
  <c r="B17" i="3"/>
  <c r="B16" i="3"/>
  <c r="L16" i="1"/>
  <c r="B8" i="3"/>
  <c r="B7" i="3"/>
  <c r="B5" i="3"/>
  <c r="N10" i="1"/>
  <c r="B6" i="3"/>
  <c r="M10" i="1"/>
  <c r="N72" i="1"/>
  <c r="N73" i="1"/>
  <c r="J73" i="1"/>
  <c r="L70" i="1"/>
  <c r="J72" i="1"/>
  <c r="L71" i="1"/>
  <c r="K70" i="1"/>
  <c r="L73" i="1"/>
  <c r="K72" i="1"/>
  <c r="M70" i="1"/>
  <c r="L72" i="1"/>
  <c r="O70" i="1"/>
  <c r="O73" i="1"/>
  <c r="K73" i="1"/>
  <c r="M71" i="1"/>
  <c r="Q70" i="1"/>
  <c r="P71" i="1"/>
  <c r="N70" i="1"/>
  <c r="O71" i="1"/>
  <c r="P72" i="1"/>
  <c r="Q72" i="1"/>
  <c r="J71" i="1"/>
  <c r="K71" i="1"/>
  <c r="M73" i="1"/>
  <c r="P70" i="1"/>
  <c r="M72" i="1"/>
  <c r="Q71" i="1"/>
  <c r="N71" i="1"/>
  <c r="O72" i="1"/>
  <c r="P73" i="1"/>
  <c r="Q73" i="1"/>
  <c r="Q64" i="1"/>
  <c r="Q63" i="1"/>
  <c r="Q62" i="1"/>
  <c r="Q61" i="1"/>
  <c r="M63" i="1"/>
  <c r="J62" i="1"/>
  <c r="P64" i="1"/>
  <c r="P63" i="1"/>
  <c r="P62" i="1"/>
  <c r="P61" i="1"/>
  <c r="M61" i="1"/>
  <c r="O64" i="1"/>
  <c r="O63" i="1"/>
  <c r="O62" i="1"/>
  <c r="O61" i="1"/>
  <c r="M64" i="1"/>
  <c r="M62" i="1"/>
  <c r="N64" i="1"/>
  <c r="N63" i="1"/>
  <c r="N62" i="1"/>
  <c r="N61" i="1"/>
  <c r="J63" i="1"/>
  <c r="L64" i="1"/>
  <c r="L63" i="1"/>
  <c r="L62" i="1"/>
  <c r="L61" i="1"/>
  <c r="K64" i="1"/>
  <c r="K63" i="1"/>
  <c r="K62" i="1"/>
  <c r="K61" i="1"/>
  <c r="J64" i="1"/>
  <c r="J61" i="1"/>
  <c r="Q55" i="1"/>
  <c r="M52" i="1"/>
  <c r="N52" i="1"/>
  <c r="L52" i="1"/>
  <c r="O52" i="1"/>
  <c r="P52" i="1"/>
  <c r="Q52" i="1"/>
  <c r="J52" i="1"/>
  <c r="P53" i="1"/>
  <c r="J53" i="1"/>
  <c r="L53" i="1"/>
  <c r="N53" i="1"/>
  <c r="J54" i="1"/>
  <c r="L54" i="1"/>
  <c r="N54" i="1"/>
  <c r="P54" i="1"/>
  <c r="J55" i="1"/>
  <c r="L55" i="1"/>
  <c r="N55" i="1"/>
  <c r="P55" i="1"/>
  <c r="K53" i="1"/>
  <c r="M53" i="1"/>
  <c r="O53" i="1"/>
  <c r="K54" i="1"/>
  <c r="M54" i="1"/>
  <c r="O54" i="1"/>
  <c r="Q54" i="1"/>
  <c r="K55" i="1"/>
  <c r="M55" i="1"/>
  <c r="O55" i="1"/>
  <c r="O44" i="1"/>
  <c r="P46" i="1"/>
  <c r="L43" i="1"/>
  <c r="L44" i="1"/>
  <c r="M46" i="1"/>
  <c r="O45" i="1"/>
  <c r="J44" i="1"/>
  <c r="K46" i="1"/>
  <c r="N43" i="1"/>
  <c r="N44" i="1"/>
  <c r="J46" i="1"/>
  <c r="Q44" i="1"/>
  <c r="M44" i="1"/>
  <c r="L45" i="1"/>
  <c r="L46" i="1"/>
  <c r="K45" i="1"/>
  <c r="N45" i="1"/>
  <c r="K44" i="1"/>
  <c r="Q45" i="1"/>
  <c r="P45" i="1"/>
  <c r="O46" i="1"/>
  <c r="K43" i="1"/>
  <c r="N46" i="1"/>
  <c r="P43" i="1"/>
  <c r="Q46" i="1"/>
  <c r="O43" i="1"/>
  <c r="Q43" i="1"/>
  <c r="J45" i="1"/>
  <c r="M43" i="1"/>
  <c r="J43" i="1"/>
  <c r="P34" i="1"/>
  <c r="Q34" i="1"/>
  <c r="L34" i="1"/>
  <c r="N34" i="1"/>
  <c r="J34" i="1"/>
  <c r="K34" i="1"/>
  <c r="O34" i="1"/>
  <c r="L35" i="1"/>
  <c r="M36" i="1"/>
  <c r="P36" i="1"/>
  <c r="M37" i="1"/>
  <c r="P37" i="1"/>
  <c r="O35" i="1"/>
  <c r="J36" i="1"/>
  <c r="L36" i="1"/>
  <c r="L37" i="1"/>
  <c r="O36" i="1"/>
  <c r="J37" i="1"/>
  <c r="N35" i="1"/>
  <c r="O37" i="1"/>
  <c r="Q35" i="1"/>
  <c r="K36" i="1"/>
  <c r="N36" i="1"/>
  <c r="K37" i="1"/>
  <c r="Q36" i="1"/>
  <c r="N37" i="1"/>
  <c r="Q37" i="1"/>
  <c r="K35" i="1"/>
  <c r="M35" i="1"/>
  <c r="J35" i="1"/>
  <c r="P25" i="1"/>
  <c r="K25" i="1"/>
  <c r="K26" i="1"/>
  <c r="P28" i="1"/>
  <c r="K28" i="1"/>
  <c r="M26" i="1"/>
  <c r="O25" i="1"/>
  <c r="Q25" i="1"/>
  <c r="P26" i="1"/>
  <c r="N28" i="1"/>
  <c r="J28" i="1"/>
  <c r="M27" i="1"/>
  <c r="O26" i="1"/>
  <c r="Q26" i="1"/>
  <c r="L27" i="1"/>
  <c r="N26" i="1"/>
  <c r="K27" i="1"/>
  <c r="L25" i="1"/>
  <c r="M28" i="1"/>
  <c r="O27" i="1"/>
  <c r="Q27" i="1"/>
  <c r="M25" i="1"/>
  <c r="L26" i="1"/>
  <c r="J25" i="1"/>
  <c r="O28" i="1"/>
  <c r="Q28" i="1"/>
  <c r="N25" i="1"/>
  <c r="L28" i="1"/>
  <c r="J26" i="1"/>
  <c r="N27" i="1"/>
  <c r="N16" i="1"/>
  <c r="O16" i="1"/>
  <c r="M16" i="1"/>
  <c r="Q16" i="1"/>
  <c r="J16" i="1"/>
  <c r="P16" i="1"/>
  <c r="Q19" i="1"/>
  <c r="J17" i="1"/>
  <c r="N17" i="1"/>
  <c r="J18" i="1"/>
  <c r="N18" i="1"/>
  <c r="P18" i="1"/>
  <c r="J19" i="1"/>
  <c r="L19" i="1"/>
  <c r="N19" i="1"/>
  <c r="P19" i="1"/>
  <c r="L17" i="1"/>
  <c r="L18" i="1"/>
  <c r="Q17" i="1"/>
  <c r="M17" i="1"/>
  <c r="K18" i="1"/>
  <c r="M18" i="1"/>
  <c r="O18" i="1"/>
  <c r="Q18" i="1"/>
  <c r="P17" i="1"/>
  <c r="K17" i="1"/>
  <c r="O17" i="1"/>
  <c r="K19" i="1"/>
  <c r="M19" i="1"/>
  <c r="O19" i="1"/>
  <c r="O10" i="1"/>
  <c r="K10" i="1"/>
  <c r="L10" i="1"/>
  <c r="P10" i="1"/>
  <c r="P9" i="1"/>
  <c r="Q10" i="1"/>
  <c r="J10" i="1"/>
  <c r="P8" i="1"/>
  <c r="L8" i="1"/>
  <c r="M8" i="1"/>
  <c r="J8" i="1"/>
  <c r="O8" i="1"/>
  <c r="K8" i="1"/>
  <c r="N8" i="1"/>
  <c r="Q8" i="1"/>
  <c r="Q9" i="1"/>
  <c r="O9" i="1"/>
  <c r="M9" i="1"/>
  <c r="L7" i="1"/>
  <c r="K7" i="1"/>
  <c r="L9" i="1"/>
  <c r="M7" i="1"/>
  <c r="J9" i="1"/>
  <c r="Q7" i="1"/>
  <c r="N9" i="1"/>
  <c r="P7" i="1"/>
  <c r="O7" i="1"/>
  <c r="K9" i="1"/>
  <c r="J7" i="1"/>
  <c r="N7" i="1"/>
  <c r="U33" i="1"/>
  <c r="S11" i="3"/>
  <c r="AZ31" i="1"/>
  <c r="T10" i="3"/>
  <c r="U31" i="1"/>
  <c r="S10" i="3"/>
  <c r="AZ33" i="1"/>
  <c r="T11" i="3"/>
  <c r="AZ22" i="1"/>
  <c r="T8" i="3"/>
  <c r="U24" i="1"/>
  <c r="S9" i="3"/>
  <c r="U22" i="1"/>
  <c r="S8" i="3"/>
  <c r="AZ24" i="1"/>
  <c r="T9" i="3"/>
  <c r="U17" i="1"/>
  <c r="S7" i="3"/>
  <c r="AZ15" i="1"/>
  <c r="T6" i="3"/>
  <c r="AZ17" i="1"/>
  <c r="T7" i="3"/>
  <c r="U15" i="1"/>
  <c r="S6" i="3"/>
  <c r="U8" i="1"/>
  <c r="S5" i="3"/>
  <c r="AZ6" i="1"/>
  <c r="T4" i="3"/>
  <c r="U6" i="1"/>
  <c r="S4" i="3"/>
  <c r="AZ8" i="1"/>
  <c r="T5" i="3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<sst xmlns="http://schemas.openxmlformats.org/spreadsheetml/2006/main" count="423" uniqueCount="111">
  <si>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</si>
  <si>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</si>
  <si>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</si>
  <si>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</si>
  <si>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</si>
  <si>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</si>
  <si>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</si>
  <si>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</si>
  <si>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</si>
  <si>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</si>
  <si>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</si>
  <si>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</si>
  <si>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</si>
  <si>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</si>
  <si>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</si>
  <si>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</si>
  <si>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</si>
  <si>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</si>
  <si>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</si>
  <si>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</si>
  <si>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</si>
  <si>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</si>
  <si>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</si>
  <si>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</si>
  <si>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</si>
  <si>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</si>
  <si>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</si>
  <si>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</si>
  <si>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</si>
  <si>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</si>
  <si>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</si>
  <si>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</si>
  <si>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</si>
  <si>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</si>
  <si>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</si>
  <si>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</si>
  <si>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</si>
  <si>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</si>
  <si>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</si>
  <si>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</si>
  <si>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</si>
  <si>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</si>
  <si>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</si>
  <si>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</si>
  <si>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</si>
  <si>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</si>
  <si>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</si>
  <si>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</si>
  <si>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</si>
  <si>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</si>
  <si>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</si>
  <si>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</si>
  <si>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</si>
  <si>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</si>
  <si>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</si>
  <si>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</si>
  <si>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</si>
  <si>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</si>
  <si>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</si>
  <si>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</si>
  <si>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</si>
  <si>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</si>
  <si>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</si>
  <si>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</si>
  <si>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</si>
  <si>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</si>
  <si>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</si>
  <si>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</si>
  <si>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</si>
  <si>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</si>
  <si>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</si>
  <si>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</si>
  <si>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</si>
  <si>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</si>
  <si>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</si>
  <si>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</si>
  <si>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</si>
  <si>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</si>
  <si>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</si>
  <si>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</si>
  <si>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</si>
  <si>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</si>
  <si>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</si>
  <si>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</si>
  <si>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</si>
  <si>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</si>
  <si>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</si>
  <si>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</si>
  <si>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</si>
  <si>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</si>
  <si>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</si>
  <si>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</si>
  <si>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</si>
  <si>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</si>
  <si>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</si>
  <si>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</si>
  <si>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indexed="8"/>
        <rFont val="Calibri"/>
        <family val="2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</si>
  <si>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</si>
  <si>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</si>
  <si>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</si>
  <si>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indexed="8"/>
        <rFont val="Calibri"/>
        <family val="2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</si>
  <si>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</si>
  <si>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indexed="8"/>
        <rFont val="Calibri"/>
        <family val="2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</si>
  <si>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</si>
  <si>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indexed="8"/>
        <rFont val="Calibri"/>
        <family val="2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</si>
  <si>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indexed="8"/>
        <rFont val="Calibri"/>
        <family val="2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</si>
  <si>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indexed="8"/>
        <rFont val="Calibri"/>
        <family val="2"/>
      </rPr>
      <t>19/11</t>
    </r>
  </si>
  <si>
    <r>
      <t xml:space="preserve">O pagamento do bolão no valor de </t>
    </r>
    <r>
      <rPr>
        <b/>
        <sz val="11"/>
        <color indexed="8"/>
        <rFont val="Calibri"/>
        <family val="2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indexed="8"/>
        <rFont val="Calibri"/>
        <family val="2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</si>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</sst>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/>
      <top/>
      <bottom/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/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/>
      <top/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/>
      <top style="medium">
        <color theme="7" tint="-0.24994659260841701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/>
    <xf numFmtId="0" fontId="3" fillId="2" borderId="0" xfId="0" applyFont="1" applyFill="1" applyAlignment="1">
      <alignment horizontal="center" wrapText="1"/>
    </xf>
    <xf numFmtId="0" fontId="0" fillId="3" borderId="0" xfId="0" applyFill="1"/>
    <xf numFmtId="0" fontId="2" fillId="4" borderId="1" xfId="0" applyFont="1" applyFill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4" fillId="0" borderId="0" xfId="0" applyFont="1"/>
    <xf numFmtId="0" fontId="2" fillId="0" borderId="3" xfId="0" applyFont="1" applyBorder="1"/>
    <xf numFmtId="9" fontId="2" fillId="0" borderId="0" xfId="0" applyNumberFormat="1" applyFont="1"/>
    <xf numFmtId="0" fontId="0" fillId="0" borderId="4" xfId="0" applyBorder="1"/>
    <xf numFmtId="0" fontId="2" fillId="0" borderId="5" xfId="0" applyFont="1" applyBorder="1"/>
    <xf numFmtId="9" fontId="2" fillId="0" borderId="6" xfId="0" applyNumberFormat="1" applyFont="1" applyBorder="1"/>
    <xf numFmtId="0" fontId="0" fillId="0" borderId="7" xfId="0" applyBorder="1"/>
    <xf numFmtId="0" fontId="7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1" xfId="0" applyFont="1" applyBorder="1" applyAlignment="1">
      <alignment horizontal="right"/>
    </xf>
    <xf numFmtId="0" fontId="8" fillId="0" borderId="12" xfId="0" applyFont="1" applyBorder="1"/>
    <xf numFmtId="0" fontId="2" fillId="0" borderId="0" xfId="0" applyFont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16" fontId="10" fillId="4" borderId="1" xfId="0" applyNumberFormat="1" applyFont="1" applyFill="1" applyBorder="1" applyAlignment="1" applyProtection="1">
      <alignment horizontal="center" wrapText="1"/>
      <protection locked="0"/>
    </xf>
    <xf numFmtId="16" fontId="0" fillId="4" borderId="1" xfId="0" applyNumberFormat="1" applyFill="1" applyBorder="1" applyAlignment="1" applyProtection="1">
      <alignment horizontal="center" wrapText="1"/>
      <protection locked="0"/>
    </xf>
    <xf numFmtId="0" fontId="0" fillId="3" borderId="0" xfId="0" applyFill="1" applyProtection="1">
      <protection locked="0"/>
    </xf>
    <xf numFmtId="0" fontId="3" fillId="2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 applyProtection="1">
      <alignment horizontal="center"/>
      <protection locked="0"/>
    </xf>
    <xf numFmtId="0" fontId="0" fillId="0" borderId="55" xfId="0" applyBorder="1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wrapText="1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3" fillId="0" borderId="47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50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51" xfId="0" applyFont="1" applyBorder="1" applyAlignment="1" applyProtection="1">
      <alignment horizontal="center" vertical="center"/>
      <protection locked="0"/>
    </xf>
    <xf numFmtId="0" fontId="13" fillId="0" borderId="52" xfId="0" applyFont="1" applyBorder="1" applyAlignment="1" applyProtection="1">
      <alignment horizontal="center" vertical="center"/>
      <protection locked="0"/>
    </xf>
    <xf numFmtId="0" fontId="13" fillId="0" borderId="53" xfId="0" applyFont="1" applyBorder="1" applyAlignment="1" applyProtection="1">
      <alignment horizontal="center" vertical="center"/>
      <protection locked="0"/>
    </xf>
    <xf numFmtId="0" fontId="13" fillId="0" borderId="54" xfId="0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 vertical="center" wrapText="1"/>
    </xf>
    <xf numFmtId="0" fontId="9" fillId="2" borderId="0" xfId="0" applyFont="1" applyFill="1" applyAlignment="1" applyProtection="1">
      <alignment horizontal="center" wrapText="1"/>
      <protection locked="0"/>
    </xf>
    <xf numFmtId="0" fontId="9" fillId="2" borderId="0" xfId="0" applyFont="1" applyFill="1" applyAlignment="1">
      <alignment horizontal="center" wrapText="1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11" fillId="0" borderId="39" xfId="0" applyFont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11" fillId="0" borderId="41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0" borderId="44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locked="0"/>
    </xf>
    <xf numFmtId="0" fontId="11" fillId="0" borderId="46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jpeg"/><Relationship Id="rId26" Type="http://schemas.openxmlformats.org/officeDocument/2006/relationships/image" Target="../media/image28.png"/><Relationship Id="rId39" Type="http://schemas.openxmlformats.org/officeDocument/2006/relationships/image" Target="../media/image41.png"/><Relationship Id="rId21" Type="http://schemas.openxmlformats.org/officeDocument/2006/relationships/image" Target="../media/image23.jpeg"/><Relationship Id="rId34" Type="http://schemas.openxmlformats.org/officeDocument/2006/relationships/image" Target="../media/image36.png"/><Relationship Id="rId42" Type="http://schemas.openxmlformats.org/officeDocument/2006/relationships/image" Target="../media/image44.png"/><Relationship Id="rId47" Type="http://schemas.openxmlformats.org/officeDocument/2006/relationships/image" Target="../media/image49.jpeg"/><Relationship Id="rId50" Type="http://schemas.openxmlformats.org/officeDocument/2006/relationships/image" Target="../media/image52.png"/><Relationship Id="rId7" Type="http://schemas.openxmlformats.org/officeDocument/2006/relationships/image" Target="../media/image9.jpe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9" Type="http://schemas.openxmlformats.org/officeDocument/2006/relationships/image" Target="../media/image31.png"/><Relationship Id="rId11" Type="http://schemas.openxmlformats.org/officeDocument/2006/relationships/image" Target="../media/image13.png"/><Relationship Id="rId24" Type="http://schemas.openxmlformats.org/officeDocument/2006/relationships/image" Target="../media/image26.jpe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40" Type="http://schemas.openxmlformats.org/officeDocument/2006/relationships/image" Target="../media/image42.png"/><Relationship Id="rId45" Type="http://schemas.openxmlformats.org/officeDocument/2006/relationships/image" Target="../media/image47.jpeg"/><Relationship Id="rId53" Type="http://schemas.openxmlformats.org/officeDocument/2006/relationships/image" Target="../media/image55.jpeg"/><Relationship Id="rId5" Type="http://schemas.openxmlformats.org/officeDocument/2006/relationships/image" Target="../media/image7.jpe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31" Type="http://schemas.openxmlformats.org/officeDocument/2006/relationships/image" Target="../media/image33.png"/><Relationship Id="rId44" Type="http://schemas.openxmlformats.org/officeDocument/2006/relationships/image" Target="../media/image46.png"/><Relationship Id="rId52" Type="http://schemas.openxmlformats.org/officeDocument/2006/relationships/image" Target="../media/image54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png"/><Relationship Id="rId48" Type="http://schemas.openxmlformats.org/officeDocument/2006/relationships/image" Target="../media/image50.png"/><Relationship Id="rId8" Type="http://schemas.openxmlformats.org/officeDocument/2006/relationships/image" Target="../media/image10.jpeg"/><Relationship Id="rId51" Type="http://schemas.openxmlformats.org/officeDocument/2006/relationships/image" Target="../media/image53.jpe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9.jpeg"/><Relationship Id="rId25" Type="http://schemas.openxmlformats.org/officeDocument/2006/relationships/image" Target="../media/image27.jpe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jpeg"/><Relationship Id="rId20" Type="http://schemas.openxmlformats.org/officeDocument/2006/relationships/image" Target="../media/image22.jpeg"/><Relationship Id="rId41" Type="http://schemas.openxmlformats.org/officeDocument/2006/relationships/image" Target="../media/image43.png"/><Relationship Id="rId54" Type="http://schemas.openxmlformats.org/officeDocument/2006/relationships/image" Target="../media/image56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7.png"/><Relationship Id="rId23" Type="http://schemas.openxmlformats.org/officeDocument/2006/relationships/image" Target="../media/image25.jpe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49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121920</xdr:rowOff>
    </xdr:to>
    <xdr:pic>
      <xdr:nvPicPr>
        <xdr:cNvPr id="1025" name="Imagem 4">
          <a:extLst>
            <a:ext uri="{FF2B5EF4-FFF2-40B4-BE49-F238E27FC236}">
              <a16:creationId xmlns:a16="http://schemas.microsoft.com/office/drawing/2014/main" id="{C125BBE0-77F8-EE4E-8101-B7FF1AFFE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07720"/>
          <a:ext cx="2887980" cy="3451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259080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C8FE47F-0796-A676-C036-F3C34F39D5E4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670560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9908AF7-7CC2-D679-89BE-C5850BA3DA81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289560</xdr:colOff>
      <xdr:row>6</xdr:row>
      <xdr:rowOff>137160</xdr:rowOff>
    </xdr:to>
    <xdr:pic>
      <xdr:nvPicPr>
        <xdr:cNvPr id="1028" name="Imagem 5">
          <a:extLst>
            <a:ext uri="{FF2B5EF4-FFF2-40B4-BE49-F238E27FC236}">
              <a16:creationId xmlns:a16="http://schemas.microsoft.com/office/drawing/2014/main" id="{E713207C-A05B-477D-7ABD-CF667954D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8180" y="175260"/>
          <a:ext cx="110490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358140</xdr:colOff>
      <xdr:row>0</xdr:row>
      <xdr:rowOff>891540</xdr:rowOff>
    </xdr:to>
    <xdr:pic>
      <xdr:nvPicPr>
        <xdr:cNvPr id="2051" name="Imagem 3">
          <a:extLst>
            <a:ext uri="{FF2B5EF4-FFF2-40B4-BE49-F238E27FC236}">
              <a16:creationId xmlns:a16="http://schemas.microsoft.com/office/drawing/2014/main" id="{B0FF81BD-363E-93B6-50CD-ED4AD6A2A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734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243840</xdr:colOff>
      <xdr:row>0</xdr:row>
      <xdr:rowOff>0</xdr:rowOff>
    </xdr:from>
    <xdr:to>
      <xdr:col>17</xdr:col>
      <xdr:colOff>0</xdr:colOff>
      <xdr:row>0</xdr:row>
      <xdr:rowOff>891540</xdr:rowOff>
    </xdr:to>
    <xdr:pic>
      <xdr:nvPicPr>
        <xdr:cNvPr id="2052" name="Imagem 4">
          <a:extLst>
            <a:ext uri="{FF2B5EF4-FFF2-40B4-BE49-F238E27FC236}">
              <a16:creationId xmlns:a16="http://schemas.microsoft.com/office/drawing/2014/main" id="{FA4344A3-47A3-E0A1-B8D9-6FEA4484A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0"/>
          <a:ext cx="158496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22</xdr:col>
      <xdr:colOff>365760</xdr:colOff>
      <xdr:row>0</xdr:row>
      <xdr:rowOff>891540</xdr:rowOff>
    </xdr:to>
    <xdr:pic>
      <xdr:nvPicPr>
        <xdr:cNvPr id="2053" name="Imagem 3">
          <a:extLst>
            <a:ext uri="{FF2B5EF4-FFF2-40B4-BE49-F238E27FC236}">
              <a16:creationId xmlns:a16="http://schemas.microsoft.com/office/drawing/2014/main" id="{1DBEA709-59B7-E7B8-EC42-1B33B1E9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0120" y="0"/>
          <a:ext cx="158496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251460</xdr:colOff>
      <xdr:row>0</xdr:row>
      <xdr:rowOff>0</xdr:rowOff>
    </xdr:from>
    <xdr:to>
      <xdr:col>53</xdr:col>
      <xdr:colOff>15240</xdr:colOff>
      <xdr:row>0</xdr:row>
      <xdr:rowOff>891540</xdr:rowOff>
    </xdr:to>
    <xdr:pic>
      <xdr:nvPicPr>
        <xdr:cNvPr id="2054" name="Imagem 4">
          <a:extLst>
            <a:ext uri="{FF2B5EF4-FFF2-40B4-BE49-F238E27FC236}">
              <a16:creationId xmlns:a16="http://schemas.microsoft.com/office/drawing/2014/main" id="{382EE505-1C58-187A-2733-F82D558D8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4700" y="0"/>
          <a:ext cx="159258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45720</xdr:colOff>
      <xdr:row>11</xdr:row>
      <xdr:rowOff>91440</xdr:rowOff>
    </xdr:from>
    <xdr:to>
      <xdr:col>28</xdr:col>
      <xdr:colOff>556260</xdr:colOff>
      <xdr:row>27</xdr:row>
      <xdr:rowOff>106680</xdr:rowOff>
    </xdr:to>
    <xdr:grpSp>
      <xdr:nvGrpSpPr>
        <xdr:cNvPr id="2055" name="Group 59">
          <a:extLst>
            <a:ext uri="{FF2B5EF4-FFF2-40B4-BE49-F238E27FC236}">
              <a16:creationId xmlns:a16="http://schemas.microsoft.com/office/drawing/2014/main" id="{C82CD1C8-6E1A-B007-08D7-2B07B54B9407}"/>
            </a:ext>
          </a:extLst>
        </xdr:cNvPr>
        <xdr:cNvGrpSpPr>
          <a:grpSpLocks/>
        </xdr:cNvGrpSpPr>
      </xdr:nvGrpSpPr>
      <xdr:grpSpPr bwMode="auto">
        <a:xfrm>
          <a:off x="16123083" y="2921726"/>
          <a:ext cx="1733089" cy="3180470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EB34BC3C-983A-645E-F74D-511DA92B5DB0}"/>
              </a:ext>
            </a:extLst>
          </xdr:cNvPr>
          <xdr:cNvCxnSpPr/>
        </xdr:nvCxnSpPr>
        <xdr:spPr>
          <a:xfrm>
            <a:off x="21485139" y="2950029"/>
            <a:ext cx="1723204" cy="1575543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DF65E22D-B481-8E39-B811-07C5416916C4}"/>
              </a:ext>
            </a:extLst>
          </xdr:cNvPr>
          <xdr:cNvCxnSpPr/>
        </xdr:nvCxnSpPr>
        <xdr:spPr>
          <a:xfrm flipV="1">
            <a:off x="21477514" y="4540943"/>
            <a:ext cx="1723204" cy="15986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15240</xdr:colOff>
      <xdr:row>22</xdr:row>
      <xdr:rowOff>106680</xdr:rowOff>
    </xdr:from>
    <xdr:to>
      <xdr:col>23</xdr:col>
      <xdr:colOff>518160</xdr:colOff>
      <xdr:row>31</xdr:row>
      <xdr:rowOff>99060</xdr:rowOff>
    </xdr:to>
    <xdr:grpSp>
      <xdr:nvGrpSpPr>
        <xdr:cNvPr id="2056" name="Group 59">
          <a:extLst>
            <a:ext uri="{FF2B5EF4-FFF2-40B4-BE49-F238E27FC236}">
              <a16:creationId xmlns:a16="http://schemas.microsoft.com/office/drawing/2014/main" id="{18FF69B5-8B21-B8F2-9879-E910A768024D}"/>
            </a:ext>
          </a:extLst>
        </xdr:cNvPr>
        <xdr:cNvGrpSpPr>
          <a:grpSpLocks/>
        </xdr:cNvGrpSpPr>
      </xdr:nvGrpSpPr>
      <xdr:grpSpPr bwMode="auto">
        <a:xfrm>
          <a:off x="13647504" y="5139229"/>
          <a:ext cx="1114194" cy="1759216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2D417E31-3516-7AFE-616A-712F7BF9872B}"/>
              </a:ext>
            </a:extLst>
          </xdr:cNvPr>
          <xdr:cNvCxnSpPr/>
        </xdr:nvCxnSpPr>
        <xdr:spPr>
          <a:xfrm>
            <a:off x="21489369" y="2950029"/>
            <a:ext cx="1718974" cy="1573865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7FBABC94-F7FF-E420-F113-E4961512B901}"/>
              </a:ext>
            </a:extLst>
          </xdr:cNvPr>
          <xdr:cNvCxnSpPr/>
        </xdr:nvCxnSpPr>
        <xdr:spPr>
          <a:xfrm flipV="1">
            <a:off x="21477514" y="4537822"/>
            <a:ext cx="1718974" cy="1601721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30480</xdr:colOff>
      <xdr:row>6</xdr:row>
      <xdr:rowOff>137160</xdr:rowOff>
    </xdr:from>
    <xdr:to>
      <xdr:col>23</xdr:col>
      <xdr:colOff>533400</xdr:colOff>
      <xdr:row>15</xdr:row>
      <xdr:rowOff>137160</xdr:rowOff>
    </xdr:to>
    <xdr:grpSp>
      <xdr:nvGrpSpPr>
        <xdr:cNvPr id="2057" name="Group 59">
          <a:extLst>
            <a:ext uri="{FF2B5EF4-FFF2-40B4-BE49-F238E27FC236}">
              <a16:creationId xmlns:a16="http://schemas.microsoft.com/office/drawing/2014/main" id="{B48F9046-4F43-F315-4636-78995596D087}"/>
            </a:ext>
          </a:extLst>
        </xdr:cNvPr>
        <xdr:cNvGrpSpPr>
          <a:grpSpLocks/>
        </xdr:cNvGrpSpPr>
      </xdr:nvGrpSpPr>
      <xdr:grpSpPr bwMode="auto">
        <a:xfrm>
          <a:off x="13662744" y="2021226"/>
          <a:ext cx="1114194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CF35D222-43BF-D9B8-D35D-630BE27191AB}"/>
              </a:ext>
            </a:extLst>
          </xdr:cNvPr>
          <xdr:cNvCxnSpPr/>
        </xdr:nvCxnSpPr>
        <xdr:spPr>
          <a:xfrm>
            <a:off x="21489369" y="2950029"/>
            <a:ext cx="1718974" cy="158076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933393A7-68FB-6248-9353-7BC68B31DDCF}"/>
              </a:ext>
            </a:extLst>
          </xdr:cNvPr>
          <xdr:cNvCxnSpPr/>
        </xdr:nvCxnSpPr>
        <xdr:spPr>
          <a:xfrm flipV="1">
            <a:off x="21477514" y="4544786"/>
            <a:ext cx="1718974" cy="1594757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556260</xdr:colOff>
      <xdr:row>10</xdr:row>
      <xdr:rowOff>144780</xdr:rowOff>
    </xdr:from>
    <xdr:to>
      <xdr:col>37</xdr:col>
      <xdr:colOff>152400</xdr:colOff>
      <xdr:row>17</xdr:row>
      <xdr:rowOff>114300</xdr:rowOff>
    </xdr:to>
    <xdr:pic>
      <xdr:nvPicPr>
        <xdr:cNvPr id="2058" name="Imagem 12">
          <a:extLst>
            <a:ext uri="{FF2B5EF4-FFF2-40B4-BE49-F238E27FC236}">
              <a16:creationId xmlns:a16="http://schemas.microsoft.com/office/drawing/2014/main" id="{FE0A62B5-973E-7E29-7B58-0E65EFCE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02700" y="2773680"/>
          <a:ext cx="815340" cy="1363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38</xdr:col>
      <xdr:colOff>106680</xdr:colOff>
      <xdr:row>24</xdr:row>
      <xdr:rowOff>76200</xdr:rowOff>
    </xdr:from>
    <xdr:to>
      <xdr:col>40</xdr:col>
      <xdr:colOff>121920</xdr:colOff>
      <xdr:row>28</xdr:row>
      <xdr:rowOff>99060</xdr:rowOff>
    </xdr:to>
    <xdr:pic>
      <xdr:nvPicPr>
        <xdr:cNvPr id="2059" name="Imagem 13" descr="Medalha de prata, 2º lugar em prata | Vetor Premium">
          <a:extLst>
            <a:ext uri="{FF2B5EF4-FFF2-40B4-BE49-F238E27FC236}">
              <a16:creationId xmlns:a16="http://schemas.microsoft.com/office/drawing/2014/main" id="{84646118-E2DB-5121-89B1-6665FD7E5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1920" y="5471160"/>
          <a:ext cx="77724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38</xdr:col>
      <xdr:colOff>121920</xdr:colOff>
      <xdr:row>31</xdr:row>
      <xdr:rowOff>60960</xdr:rowOff>
    </xdr:from>
    <xdr:to>
      <xdr:col>40</xdr:col>
      <xdr:colOff>167640</xdr:colOff>
      <xdr:row>35</xdr:row>
      <xdr:rowOff>91440</xdr:rowOff>
    </xdr:to>
    <xdr:pic>
      <xdr:nvPicPr>
        <xdr:cNvPr id="2060" name="Imagem 15">
          <a:extLst>
            <a:ext uri="{FF2B5EF4-FFF2-40B4-BE49-F238E27FC236}">
              <a16:creationId xmlns:a16="http://schemas.microsoft.com/office/drawing/2014/main" id="{83BC02A7-55EC-AE49-1B44-36EF1308B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7160" y="6827520"/>
          <a:ext cx="80772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67</xdr:row>
      <xdr:rowOff>0</xdr:rowOff>
    </xdr:from>
    <xdr:to>
      <xdr:col>3</xdr:col>
      <xdr:colOff>0</xdr:colOff>
      <xdr:row>68</xdr:row>
      <xdr:rowOff>0</xdr:rowOff>
    </xdr:to>
    <xdr:pic>
      <xdr:nvPicPr>
        <xdr:cNvPr id="2061" name="Imagem 14">
          <a:extLst>
            <a:ext uri="{FF2B5EF4-FFF2-40B4-BE49-F238E27FC236}">
              <a16:creationId xmlns:a16="http://schemas.microsoft.com/office/drawing/2014/main" id="{FA5EFE59-7DCF-D91B-8683-3243A18F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354836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71</xdr:row>
      <xdr:rowOff>7620</xdr:rowOff>
    </xdr:from>
    <xdr:to>
      <xdr:col>3</xdr:col>
      <xdr:colOff>0</xdr:colOff>
      <xdr:row>72</xdr:row>
      <xdr:rowOff>0</xdr:rowOff>
    </xdr:to>
    <xdr:pic>
      <xdr:nvPicPr>
        <xdr:cNvPr id="2062" name="Imagem 17">
          <a:extLst>
            <a:ext uri="{FF2B5EF4-FFF2-40B4-BE49-F238E27FC236}">
              <a16:creationId xmlns:a16="http://schemas.microsoft.com/office/drawing/2014/main" id="{149626D6-5209-CF4C-460E-A8A46788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4287500"/>
          <a:ext cx="281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69</xdr:row>
      <xdr:rowOff>0</xdr:rowOff>
    </xdr:from>
    <xdr:to>
      <xdr:col>3</xdr:col>
      <xdr:colOff>0</xdr:colOff>
      <xdr:row>69</xdr:row>
      <xdr:rowOff>175260</xdr:rowOff>
    </xdr:to>
    <xdr:pic>
      <xdr:nvPicPr>
        <xdr:cNvPr id="2063" name="Imagem 19">
          <a:extLst>
            <a:ext uri="{FF2B5EF4-FFF2-40B4-BE49-F238E27FC236}">
              <a16:creationId xmlns:a16="http://schemas.microsoft.com/office/drawing/2014/main" id="{A232AD75-BC70-E7F5-48E1-19E30D47B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391412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71</xdr:row>
      <xdr:rowOff>167640</xdr:rowOff>
    </xdr:from>
    <xdr:to>
      <xdr:col>3</xdr:col>
      <xdr:colOff>0</xdr:colOff>
      <xdr:row>73</xdr:row>
      <xdr:rowOff>7620</xdr:rowOff>
    </xdr:to>
    <xdr:pic>
      <xdr:nvPicPr>
        <xdr:cNvPr id="2064" name="Imagem 28">
          <a:extLst>
            <a:ext uri="{FF2B5EF4-FFF2-40B4-BE49-F238E27FC236}">
              <a16:creationId xmlns:a16="http://schemas.microsoft.com/office/drawing/2014/main" id="{248FEAD6-3BA8-BA28-A84B-4F1AB75E5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4447520"/>
          <a:ext cx="281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70</xdr:row>
      <xdr:rowOff>0</xdr:rowOff>
    </xdr:from>
    <xdr:to>
      <xdr:col>3</xdr:col>
      <xdr:colOff>0</xdr:colOff>
      <xdr:row>71</xdr:row>
      <xdr:rowOff>0</xdr:rowOff>
    </xdr:to>
    <xdr:pic>
      <xdr:nvPicPr>
        <xdr:cNvPr id="2065" name="Imagem 30">
          <a:extLst>
            <a:ext uri="{FF2B5EF4-FFF2-40B4-BE49-F238E27FC236}">
              <a16:creationId xmlns:a16="http://schemas.microsoft.com/office/drawing/2014/main" id="{19EDB92F-690E-BDE7-BF74-E2A5E8FD3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409700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266700</xdr:colOff>
      <xdr:row>68</xdr:row>
      <xdr:rowOff>0</xdr:rowOff>
    </xdr:to>
    <xdr:pic>
      <xdr:nvPicPr>
        <xdr:cNvPr id="2066" name="Imagem 32">
          <a:extLst>
            <a:ext uri="{FF2B5EF4-FFF2-40B4-BE49-F238E27FC236}">
              <a16:creationId xmlns:a16="http://schemas.microsoft.com/office/drawing/2014/main" id="{9770DD3C-1531-5797-991A-FA96D0FF4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354836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72</xdr:row>
      <xdr:rowOff>0</xdr:rowOff>
    </xdr:from>
    <xdr:to>
      <xdr:col>6</xdr:col>
      <xdr:colOff>266700</xdr:colOff>
      <xdr:row>72</xdr:row>
      <xdr:rowOff>175260</xdr:rowOff>
    </xdr:to>
    <xdr:pic>
      <xdr:nvPicPr>
        <xdr:cNvPr id="2067" name="Imagem 37">
          <a:extLst>
            <a:ext uri="{FF2B5EF4-FFF2-40B4-BE49-F238E27FC236}">
              <a16:creationId xmlns:a16="http://schemas.microsoft.com/office/drawing/2014/main" id="{9852B3A1-6086-5AAD-73E6-E71154920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14447520"/>
          <a:ext cx="2590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</xdr:colOff>
      <xdr:row>69</xdr:row>
      <xdr:rowOff>7620</xdr:rowOff>
    </xdr:from>
    <xdr:to>
      <xdr:col>6</xdr:col>
      <xdr:colOff>274320</xdr:colOff>
      <xdr:row>69</xdr:row>
      <xdr:rowOff>175260</xdr:rowOff>
    </xdr:to>
    <xdr:pic>
      <xdr:nvPicPr>
        <xdr:cNvPr id="2068" name="Imagem 40">
          <a:extLst>
            <a:ext uri="{FF2B5EF4-FFF2-40B4-BE49-F238E27FC236}">
              <a16:creationId xmlns:a16="http://schemas.microsoft.com/office/drawing/2014/main" id="{84C76096-A2C8-2A92-28C6-B738147AF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960" y="13921740"/>
          <a:ext cx="2590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68</xdr:row>
      <xdr:rowOff>7620</xdr:rowOff>
    </xdr:from>
    <xdr:to>
      <xdr:col>3</xdr:col>
      <xdr:colOff>0</xdr:colOff>
      <xdr:row>68</xdr:row>
      <xdr:rowOff>175260</xdr:rowOff>
    </xdr:to>
    <xdr:pic>
      <xdr:nvPicPr>
        <xdr:cNvPr id="2069" name="Imagem 41">
          <a:extLst>
            <a:ext uri="{FF2B5EF4-FFF2-40B4-BE49-F238E27FC236}">
              <a16:creationId xmlns:a16="http://schemas.microsoft.com/office/drawing/2014/main" id="{455EDE3F-463A-5ACB-991C-5BC1D6E89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3738860"/>
          <a:ext cx="281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266700</xdr:colOff>
      <xdr:row>69</xdr:row>
      <xdr:rowOff>0</xdr:rowOff>
    </xdr:to>
    <xdr:pic>
      <xdr:nvPicPr>
        <xdr:cNvPr id="2070" name="Imagem 43">
          <a:extLst>
            <a:ext uri="{FF2B5EF4-FFF2-40B4-BE49-F238E27FC236}">
              <a16:creationId xmlns:a16="http://schemas.microsoft.com/office/drawing/2014/main" id="{67468220-BE1B-681C-F960-E56445C3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373124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266700</xdr:colOff>
      <xdr:row>71</xdr:row>
      <xdr:rowOff>0</xdr:rowOff>
    </xdr:to>
    <xdr:pic>
      <xdr:nvPicPr>
        <xdr:cNvPr id="2071" name="Imagem 45">
          <a:extLst>
            <a:ext uri="{FF2B5EF4-FFF2-40B4-BE49-F238E27FC236}">
              <a16:creationId xmlns:a16="http://schemas.microsoft.com/office/drawing/2014/main" id="{D6F92032-3E45-C7D3-6F16-F0330D252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409700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266700</xdr:colOff>
      <xdr:row>72</xdr:row>
      <xdr:rowOff>0</xdr:rowOff>
    </xdr:to>
    <xdr:pic>
      <xdr:nvPicPr>
        <xdr:cNvPr id="2072" name="Imagem 47">
          <a:extLst>
            <a:ext uri="{FF2B5EF4-FFF2-40B4-BE49-F238E27FC236}">
              <a16:creationId xmlns:a16="http://schemas.microsoft.com/office/drawing/2014/main" id="{426E3467-431D-11EF-2582-F3D62BBE8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4279880"/>
          <a:ext cx="26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4</xdr:row>
      <xdr:rowOff>0</xdr:rowOff>
    </xdr:from>
    <xdr:to>
      <xdr:col>3</xdr:col>
      <xdr:colOff>0</xdr:colOff>
      <xdr:row>5</xdr:row>
      <xdr:rowOff>0</xdr:rowOff>
    </xdr:to>
    <xdr:pic>
      <xdr:nvPicPr>
        <xdr:cNvPr id="2073" name="Imagem 50">
          <a:extLst>
            <a:ext uri="{FF2B5EF4-FFF2-40B4-BE49-F238E27FC236}">
              <a16:creationId xmlns:a16="http://schemas.microsoft.com/office/drawing/2014/main" id="{07F392C1-0150-CC9B-7446-5D0D6ADB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501140"/>
          <a:ext cx="281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6</xdr:row>
      <xdr:rowOff>7620</xdr:rowOff>
    </xdr:from>
    <xdr:to>
      <xdr:col>3</xdr:col>
      <xdr:colOff>0</xdr:colOff>
      <xdr:row>7</xdr:row>
      <xdr:rowOff>0</xdr:rowOff>
    </xdr:to>
    <xdr:pic>
      <xdr:nvPicPr>
        <xdr:cNvPr id="2074" name="Imagem 51">
          <a:extLst>
            <a:ext uri="{FF2B5EF4-FFF2-40B4-BE49-F238E27FC236}">
              <a16:creationId xmlns:a16="http://schemas.microsoft.com/office/drawing/2014/main" id="{DA4496AB-16A2-1E69-18CE-5E8142599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88976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8</xdr:row>
      <xdr:rowOff>7620</xdr:rowOff>
    </xdr:from>
    <xdr:to>
      <xdr:col>3</xdr:col>
      <xdr:colOff>0</xdr:colOff>
      <xdr:row>9</xdr:row>
      <xdr:rowOff>0</xdr:rowOff>
    </xdr:to>
    <xdr:pic>
      <xdr:nvPicPr>
        <xdr:cNvPr id="2075" name="Imagem 52">
          <a:extLst>
            <a:ext uri="{FF2B5EF4-FFF2-40B4-BE49-F238E27FC236}">
              <a16:creationId xmlns:a16="http://schemas.microsoft.com/office/drawing/2014/main" id="{AE171F7D-C487-5F29-B6BE-3E8F2E40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227076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2076" name="Imagem 55">
          <a:extLst>
            <a:ext uri="{FF2B5EF4-FFF2-40B4-BE49-F238E27FC236}">
              <a16:creationId xmlns:a16="http://schemas.microsoft.com/office/drawing/2014/main" id="{13A94DE9-2CD1-60DA-4AD8-A636FBAD6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691640"/>
          <a:ext cx="281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266700</xdr:colOff>
      <xdr:row>7</xdr:row>
      <xdr:rowOff>0</xdr:rowOff>
    </xdr:to>
    <xdr:pic>
      <xdr:nvPicPr>
        <xdr:cNvPr id="2077" name="Imagem 58">
          <a:extLst>
            <a:ext uri="{FF2B5EF4-FFF2-40B4-BE49-F238E27FC236}">
              <a16:creationId xmlns:a16="http://schemas.microsoft.com/office/drawing/2014/main" id="{C398EF9C-A2D7-B6FF-6C76-6201C8C13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882140"/>
          <a:ext cx="266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9</xdr:row>
      <xdr:rowOff>7620</xdr:rowOff>
    </xdr:from>
    <xdr:to>
      <xdr:col>6</xdr:col>
      <xdr:colOff>274320</xdr:colOff>
      <xdr:row>10</xdr:row>
      <xdr:rowOff>0</xdr:rowOff>
    </xdr:to>
    <xdr:pic>
      <xdr:nvPicPr>
        <xdr:cNvPr id="2078" name="Imagem 63">
          <a:extLst>
            <a:ext uri="{FF2B5EF4-FFF2-40B4-BE49-F238E27FC236}">
              <a16:creationId xmlns:a16="http://schemas.microsoft.com/office/drawing/2014/main" id="{D105156F-7127-F013-35FA-3D8024C63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245364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</xdr:row>
      <xdr:rowOff>7620</xdr:rowOff>
    </xdr:from>
    <xdr:to>
      <xdr:col>6</xdr:col>
      <xdr:colOff>266700</xdr:colOff>
      <xdr:row>5</xdr:row>
      <xdr:rowOff>15240</xdr:rowOff>
    </xdr:to>
    <xdr:pic>
      <xdr:nvPicPr>
        <xdr:cNvPr id="2079" name="Imagem 65">
          <a:extLst>
            <a:ext uri="{FF2B5EF4-FFF2-40B4-BE49-F238E27FC236}">
              <a16:creationId xmlns:a16="http://schemas.microsoft.com/office/drawing/2014/main" id="{BC3F0A08-7396-A17C-BF52-F2D1FC536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508760"/>
          <a:ext cx="2667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7</xdr:row>
      <xdr:rowOff>7620</xdr:rowOff>
    </xdr:from>
    <xdr:to>
      <xdr:col>3</xdr:col>
      <xdr:colOff>0</xdr:colOff>
      <xdr:row>8</xdr:row>
      <xdr:rowOff>0</xdr:rowOff>
    </xdr:to>
    <xdr:pic>
      <xdr:nvPicPr>
        <xdr:cNvPr id="2080" name="Imagem 68">
          <a:extLst>
            <a:ext uri="{FF2B5EF4-FFF2-40B4-BE49-F238E27FC236}">
              <a16:creationId xmlns:a16="http://schemas.microsoft.com/office/drawing/2014/main" id="{6B64A064-AB3D-1AF7-2C67-E2D366E1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208026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9</xdr:row>
      <xdr:rowOff>7620</xdr:rowOff>
    </xdr:from>
    <xdr:to>
      <xdr:col>3</xdr:col>
      <xdr:colOff>0</xdr:colOff>
      <xdr:row>10</xdr:row>
      <xdr:rowOff>0</xdr:rowOff>
    </xdr:to>
    <xdr:pic>
      <xdr:nvPicPr>
        <xdr:cNvPr id="2081" name="Imagem 69">
          <a:extLst>
            <a:ext uri="{FF2B5EF4-FFF2-40B4-BE49-F238E27FC236}">
              <a16:creationId xmlns:a16="http://schemas.microsoft.com/office/drawing/2014/main" id="{35BD1212-1B87-3E3F-FA6C-4BDED2CBA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245364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266700</xdr:colOff>
      <xdr:row>6</xdr:row>
      <xdr:rowOff>0</xdr:rowOff>
    </xdr:to>
    <xdr:pic>
      <xdr:nvPicPr>
        <xdr:cNvPr id="2082" name="Imagem 71">
          <a:extLst>
            <a:ext uri="{FF2B5EF4-FFF2-40B4-BE49-F238E27FC236}">
              <a16:creationId xmlns:a16="http://schemas.microsoft.com/office/drawing/2014/main" id="{FC7534AB-1E14-51F8-ACB8-FC13723EB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691640"/>
          <a:ext cx="266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7</xdr:row>
      <xdr:rowOff>7620</xdr:rowOff>
    </xdr:from>
    <xdr:to>
      <xdr:col>6</xdr:col>
      <xdr:colOff>266700</xdr:colOff>
      <xdr:row>8</xdr:row>
      <xdr:rowOff>0</xdr:rowOff>
    </xdr:to>
    <xdr:pic>
      <xdr:nvPicPr>
        <xdr:cNvPr id="2083" name="Imagem 73">
          <a:extLst>
            <a:ext uri="{FF2B5EF4-FFF2-40B4-BE49-F238E27FC236}">
              <a16:creationId xmlns:a16="http://schemas.microsoft.com/office/drawing/2014/main" id="{68A00F8E-862A-FDC6-F1EB-C7A2120BE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208026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594360</xdr:colOff>
      <xdr:row>7</xdr:row>
      <xdr:rowOff>190500</xdr:rowOff>
    </xdr:from>
    <xdr:to>
      <xdr:col>6</xdr:col>
      <xdr:colOff>266700</xdr:colOff>
      <xdr:row>9</xdr:row>
      <xdr:rowOff>0</xdr:rowOff>
    </xdr:to>
    <xdr:pic>
      <xdr:nvPicPr>
        <xdr:cNvPr id="2084" name="Imagem 75">
          <a:extLst>
            <a:ext uri="{FF2B5EF4-FFF2-40B4-BE49-F238E27FC236}">
              <a16:creationId xmlns:a16="http://schemas.microsoft.com/office/drawing/2014/main" id="{AF470A62-4F02-6769-716A-6BBF8559B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" y="226314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14</xdr:row>
      <xdr:rowOff>7620</xdr:rowOff>
    </xdr:from>
    <xdr:to>
      <xdr:col>6</xdr:col>
      <xdr:colOff>266700</xdr:colOff>
      <xdr:row>15</xdr:row>
      <xdr:rowOff>0</xdr:rowOff>
    </xdr:to>
    <xdr:pic>
      <xdr:nvPicPr>
        <xdr:cNvPr id="2085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44CEE663-CC3E-D44C-9FAA-49183B6C1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3444240"/>
          <a:ext cx="2590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16</xdr:row>
      <xdr:rowOff>7620</xdr:rowOff>
    </xdr:from>
    <xdr:to>
      <xdr:col>6</xdr:col>
      <xdr:colOff>266700</xdr:colOff>
      <xdr:row>17</xdr:row>
      <xdr:rowOff>0</xdr:rowOff>
    </xdr:to>
    <xdr:pic>
      <xdr:nvPicPr>
        <xdr:cNvPr id="2086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B59232AA-8635-2C51-8765-49AB707D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3817620"/>
          <a:ext cx="25908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7620</xdr:rowOff>
    </xdr:from>
    <xdr:to>
      <xdr:col>6</xdr:col>
      <xdr:colOff>259080</xdr:colOff>
      <xdr:row>18</xdr:row>
      <xdr:rowOff>0</xdr:rowOff>
    </xdr:to>
    <xdr:pic>
      <xdr:nvPicPr>
        <xdr:cNvPr id="2087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99BA2252-7203-DF52-BF9E-C776AB736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4030980"/>
          <a:ext cx="2590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15</xdr:row>
      <xdr:rowOff>0</xdr:rowOff>
    </xdr:from>
    <xdr:to>
      <xdr:col>6</xdr:col>
      <xdr:colOff>266700</xdr:colOff>
      <xdr:row>15</xdr:row>
      <xdr:rowOff>182880</xdr:rowOff>
    </xdr:to>
    <xdr:pic>
      <xdr:nvPicPr>
        <xdr:cNvPr id="2088" name="Imagem 29">
          <a:extLst>
            <a:ext uri="{FF2B5EF4-FFF2-40B4-BE49-F238E27FC236}">
              <a16:creationId xmlns:a16="http://schemas.microsoft.com/office/drawing/2014/main" id="{28719B87-4859-534A-FE68-93C52B2A6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3619500"/>
          <a:ext cx="2590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18</xdr:row>
      <xdr:rowOff>0</xdr:rowOff>
    </xdr:from>
    <xdr:to>
      <xdr:col>6</xdr:col>
      <xdr:colOff>266700</xdr:colOff>
      <xdr:row>19</xdr:row>
      <xdr:rowOff>0</xdr:rowOff>
    </xdr:to>
    <xdr:pic>
      <xdr:nvPicPr>
        <xdr:cNvPr id="2089" name="Imagem 39">
          <a:extLst>
            <a:ext uri="{FF2B5EF4-FFF2-40B4-BE49-F238E27FC236}">
              <a16:creationId xmlns:a16="http://schemas.microsoft.com/office/drawing/2014/main" id="{65B30E4A-AA73-E3E9-6CF1-8FEE48A8D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4221480"/>
          <a:ext cx="2590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14</xdr:row>
      <xdr:rowOff>7620</xdr:rowOff>
    </xdr:from>
    <xdr:to>
      <xdr:col>3</xdr:col>
      <xdr:colOff>0</xdr:colOff>
      <xdr:row>14</xdr:row>
      <xdr:rowOff>175260</xdr:rowOff>
    </xdr:to>
    <xdr:pic>
      <xdr:nvPicPr>
        <xdr:cNvPr id="2090" name="Imagem 42">
          <a:extLst>
            <a:ext uri="{FF2B5EF4-FFF2-40B4-BE49-F238E27FC236}">
              <a16:creationId xmlns:a16="http://schemas.microsoft.com/office/drawing/2014/main" id="{75FD1793-DFC9-0AAD-35FD-6E9ED9174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444240"/>
          <a:ext cx="281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13</xdr:row>
      <xdr:rowOff>7620</xdr:rowOff>
    </xdr:from>
    <xdr:to>
      <xdr:col>3</xdr:col>
      <xdr:colOff>0</xdr:colOff>
      <xdr:row>13</xdr:row>
      <xdr:rowOff>175260</xdr:rowOff>
    </xdr:to>
    <xdr:pic>
      <xdr:nvPicPr>
        <xdr:cNvPr id="2091" name="Imagem 16">
          <a:extLst>
            <a:ext uri="{FF2B5EF4-FFF2-40B4-BE49-F238E27FC236}">
              <a16:creationId xmlns:a16="http://schemas.microsoft.com/office/drawing/2014/main" id="{AD001799-8576-D883-09F8-A3AE7562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253740"/>
          <a:ext cx="281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15</xdr:row>
      <xdr:rowOff>7620</xdr:rowOff>
    </xdr:from>
    <xdr:to>
      <xdr:col>3</xdr:col>
      <xdr:colOff>0</xdr:colOff>
      <xdr:row>15</xdr:row>
      <xdr:rowOff>182880</xdr:rowOff>
    </xdr:to>
    <xdr:pic>
      <xdr:nvPicPr>
        <xdr:cNvPr id="2092" name="Imagem 44">
          <a:extLst>
            <a:ext uri="{FF2B5EF4-FFF2-40B4-BE49-F238E27FC236}">
              <a16:creationId xmlns:a16="http://schemas.microsoft.com/office/drawing/2014/main" id="{DBA7132C-7A16-0D57-5CD9-5AD2F3036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62712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17</xdr:row>
      <xdr:rowOff>7620</xdr:rowOff>
    </xdr:from>
    <xdr:to>
      <xdr:col>3</xdr:col>
      <xdr:colOff>0</xdr:colOff>
      <xdr:row>17</xdr:row>
      <xdr:rowOff>190500</xdr:rowOff>
    </xdr:to>
    <xdr:pic>
      <xdr:nvPicPr>
        <xdr:cNvPr id="2093" name="Imagem 46">
          <a:extLst>
            <a:ext uri="{FF2B5EF4-FFF2-40B4-BE49-F238E27FC236}">
              <a16:creationId xmlns:a16="http://schemas.microsoft.com/office/drawing/2014/main" id="{E1719065-C724-5637-A720-0FC2F442F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403098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16</xdr:row>
      <xdr:rowOff>7620</xdr:rowOff>
    </xdr:from>
    <xdr:to>
      <xdr:col>3</xdr:col>
      <xdr:colOff>0</xdr:colOff>
      <xdr:row>17</xdr:row>
      <xdr:rowOff>0</xdr:rowOff>
    </xdr:to>
    <xdr:pic>
      <xdr:nvPicPr>
        <xdr:cNvPr id="2094" name="Imagem 33">
          <a:extLst>
            <a:ext uri="{FF2B5EF4-FFF2-40B4-BE49-F238E27FC236}">
              <a16:creationId xmlns:a16="http://schemas.microsoft.com/office/drawing/2014/main" id="{8A68DDD4-AC8C-1903-F25D-778A552B3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817620"/>
          <a:ext cx="28194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18</xdr:row>
      <xdr:rowOff>0</xdr:rowOff>
    </xdr:from>
    <xdr:to>
      <xdr:col>3</xdr:col>
      <xdr:colOff>0</xdr:colOff>
      <xdr:row>19</xdr:row>
      <xdr:rowOff>0</xdr:rowOff>
    </xdr:to>
    <xdr:pic>
      <xdr:nvPicPr>
        <xdr:cNvPr id="2095" name="Imagem 48">
          <a:extLst>
            <a:ext uri="{FF2B5EF4-FFF2-40B4-BE49-F238E27FC236}">
              <a16:creationId xmlns:a16="http://schemas.microsoft.com/office/drawing/2014/main" id="{007802E4-DF85-0902-4C95-A95AFFA49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422148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13</xdr:row>
      <xdr:rowOff>7620</xdr:rowOff>
    </xdr:from>
    <xdr:to>
      <xdr:col>6</xdr:col>
      <xdr:colOff>259080</xdr:colOff>
      <xdr:row>14</xdr:row>
      <xdr:rowOff>0</xdr:rowOff>
    </xdr:to>
    <xdr:pic>
      <xdr:nvPicPr>
        <xdr:cNvPr id="2096" name="Imagem 49">
          <a:extLst>
            <a:ext uri="{FF2B5EF4-FFF2-40B4-BE49-F238E27FC236}">
              <a16:creationId xmlns:a16="http://schemas.microsoft.com/office/drawing/2014/main" id="{E975FDB5-9056-95EC-861C-26403CACB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3253740"/>
          <a:ext cx="2514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22</xdr:row>
      <xdr:rowOff>7620</xdr:rowOff>
    </xdr:from>
    <xdr:to>
      <xdr:col>3</xdr:col>
      <xdr:colOff>0</xdr:colOff>
      <xdr:row>23</xdr:row>
      <xdr:rowOff>0</xdr:rowOff>
    </xdr:to>
    <xdr:pic>
      <xdr:nvPicPr>
        <xdr:cNvPr id="2097" name="Imagem 54">
          <a:extLst>
            <a:ext uri="{FF2B5EF4-FFF2-40B4-BE49-F238E27FC236}">
              <a16:creationId xmlns:a16="http://schemas.microsoft.com/office/drawing/2014/main" id="{DDA6784F-A133-723D-09E9-017E1F401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502158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26</xdr:row>
      <xdr:rowOff>0</xdr:rowOff>
    </xdr:from>
    <xdr:to>
      <xdr:col>3</xdr:col>
      <xdr:colOff>0</xdr:colOff>
      <xdr:row>27</xdr:row>
      <xdr:rowOff>0</xdr:rowOff>
    </xdr:to>
    <xdr:pic>
      <xdr:nvPicPr>
        <xdr:cNvPr id="2098" name="Imagem 57">
          <a:extLst>
            <a:ext uri="{FF2B5EF4-FFF2-40B4-BE49-F238E27FC236}">
              <a16:creationId xmlns:a16="http://schemas.microsoft.com/office/drawing/2014/main" id="{5FC1A9A6-E17C-715B-AC9C-EC129F0DB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5775960"/>
          <a:ext cx="281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24</xdr:row>
      <xdr:rowOff>7620</xdr:rowOff>
    </xdr:from>
    <xdr:to>
      <xdr:col>3</xdr:col>
      <xdr:colOff>0</xdr:colOff>
      <xdr:row>25</xdr:row>
      <xdr:rowOff>0</xdr:rowOff>
    </xdr:to>
    <xdr:pic>
      <xdr:nvPicPr>
        <xdr:cNvPr id="2099" name="Imagem 64">
          <a:extLst>
            <a:ext uri="{FF2B5EF4-FFF2-40B4-BE49-F238E27FC236}">
              <a16:creationId xmlns:a16="http://schemas.microsoft.com/office/drawing/2014/main" id="{96F633A0-00F0-6191-328D-1E55048BB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540258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25</xdr:row>
      <xdr:rowOff>0</xdr:rowOff>
    </xdr:from>
    <xdr:to>
      <xdr:col>3</xdr:col>
      <xdr:colOff>0</xdr:colOff>
      <xdr:row>25</xdr:row>
      <xdr:rowOff>190500</xdr:rowOff>
    </xdr:to>
    <xdr:pic>
      <xdr:nvPicPr>
        <xdr:cNvPr id="2100" name="Imagem 66" descr="Bandeira da Arábia Saudita • Bandeiras do Mundo">
          <a:extLst>
            <a:ext uri="{FF2B5EF4-FFF2-40B4-BE49-F238E27FC236}">
              <a16:creationId xmlns:a16="http://schemas.microsoft.com/office/drawing/2014/main" id="{F5CF6B98-938A-94AC-47DC-F78644956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5585460"/>
          <a:ext cx="281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27</xdr:row>
      <xdr:rowOff>0</xdr:rowOff>
    </xdr:from>
    <xdr:to>
      <xdr:col>3</xdr:col>
      <xdr:colOff>0</xdr:colOff>
      <xdr:row>28</xdr:row>
      <xdr:rowOff>0</xdr:rowOff>
    </xdr:to>
    <xdr:pic>
      <xdr:nvPicPr>
        <xdr:cNvPr id="2101" name="Imagem 67" descr="Bandeira da Arábia Saudita • Bandeiras do Mundo">
          <a:extLst>
            <a:ext uri="{FF2B5EF4-FFF2-40B4-BE49-F238E27FC236}">
              <a16:creationId xmlns:a16="http://schemas.microsoft.com/office/drawing/2014/main" id="{6B173C5D-0537-4A43-7A43-1510BD2D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596646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266700</xdr:colOff>
      <xdr:row>23</xdr:row>
      <xdr:rowOff>7620</xdr:rowOff>
    </xdr:to>
    <xdr:pic>
      <xdr:nvPicPr>
        <xdr:cNvPr id="2102" name="Imagem 70" descr="Bandeira da Arábia Saudita • Bandeiras do Mundo">
          <a:extLst>
            <a:ext uri="{FF2B5EF4-FFF2-40B4-BE49-F238E27FC236}">
              <a16:creationId xmlns:a16="http://schemas.microsoft.com/office/drawing/2014/main" id="{93C76BF6-B055-FB4E-9570-4DE627B8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5013960"/>
          <a:ext cx="2667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23</xdr:row>
      <xdr:rowOff>7620</xdr:rowOff>
    </xdr:from>
    <xdr:to>
      <xdr:col>6</xdr:col>
      <xdr:colOff>266700</xdr:colOff>
      <xdr:row>24</xdr:row>
      <xdr:rowOff>0</xdr:rowOff>
    </xdr:to>
    <xdr:pic>
      <xdr:nvPicPr>
        <xdr:cNvPr id="2103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0A19C4C7-4EAE-C829-0A42-BBE4BFC16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5212080"/>
          <a:ext cx="2590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26</xdr:row>
      <xdr:rowOff>7620</xdr:rowOff>
    </xdr:from>
    <xdr:to>
      <xdr:col>6</xdr:col>
      <xdr:colOff>266700</xdr:colOff>
      <xdr:row>27</xdr:row>
      <xdr:rowOff>0</xdr:rowOff>
    </xdr:to>
    <xdr:pic>
      <xdr:nvPicPr>
        <xdr:cNvPr id="2104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EB7FFFF1-7440-F376-2181-F28661352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5783580"/>
          <a:ext cx="2590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25</xdr:row>
      <xdr:rowOff>0</xdr:rowOff>
    </xdr:from>
    <xdr:to>
      <xdr:col>6</xdr:col>
      <xdr:colOff>266700</xdr:colOff>
      <xdr:row>26</xdr:row>
      <xdr:rowOff>0</xdr:rowOff>
    </xdr:to>
    <xdr:pic>
      <xdr:nvPicPr>
        <xdr:cNvPr id="2105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143F92DF-8659-8482-FC54-E7801FF1F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5585460"/>
          <a:ext cx="2590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23</xdr:row>
      <xdr:rowOff>190500</xdr:rowOff>
    </xdr:from>
    <xdr:to>
      <xdr:col>6</xdr:col>
      <xdr:colOff>266700</xdr:colOff>
      <xdr:row>25</xdr:row>
      <xdr:rowOff>0</xdr:rowOff>
    </xdr:to>
    <xdr:pic>
      <xdr:nvPicPr>
        <xdr:cNvPr id="2106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9C53ED46-29D8-3F8C-74FD-D8AA3A7B4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5394960"/>
          <a:ext cx="2590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23</xdr:row>
      <xdr:rowOff>0</xdr:rowOff>
    </xdr:from>
    <xdr:to>
      <xdr:col>3</xdr:col>
      <xdr:colOff>0</xdr:colOff>
      <xdr:row>24</xdr:row>
      <xdr:rowOff>0</xdr:rowOff>
    </xdr:to>
    <xdr:pic>
      <xdr:nvPicPr>
        <xdr:cNvPr id="2107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9290C837-F247-5A53-B996-A5B5D50F4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5204460"/>
          <a:ext cx="281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27</xdr:row>
      <xdr:rowOff>0</xdr:rowOff>
    </xdr:from>
    <xdr:to>
      <xdr:col>6</xdr:col>
      <xdr:colOff>266700</xdr:colOff>
      <xdr:row>27</xdr:row>
      <xdr:rowOff>175260</xdr:rowOff>
    </xdr:to>
    <xdr:pic>
      <xdr:nvPicPr>
        <xdr:cNvPr id="2108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2950A820-8E51-E923-4637-28BCBD79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5966460"/>
          <a:ext cx="2590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31</xdr:row>
      <xdr:rowOff>7620</xdr:rowOff>
    </xdr:from>
    <xdr:to>
      <xdr:col>3</xdr:col>
      <xdr:colOff>0</xdr:colOff>
      <xdr:row>31</xdr:row>
      <xdr:rowOff>182880</xdr:rowOff>
    </xdr:to>
    <xdr:pic>
      <xdr:nvPicPr>
        <xdr:cNvPr id="2109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1D43F392-A611-FCA5-373D-AFCB033EB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677418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33</xdr:row>
      <xdr:rowOff>0</xdr:rowOff>
    </xdr:from>
    <xdr:to>
      <xdr:col>3</xdr:col>
      <xdr:colOff>7620</xdr:colOff>
      <xdr:row>33</xdr:row>
      <xdr:rowOff>190500</xdr:rowOff>
    </xdr:to>
    <xdr:pic>
      <xdr:nvPicPr>
        <xdr:cNvPr id="2110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27664F56-8026-7897-A8D3-0728A008F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7147560"/>
          <a:ext cx="28956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35</xdr:row>
      <xdr:rowOff>0</xdr:rowOff>
    </xdr:from>
    <xdr:to>
      <xdr:col>3</xdr:col>
      <xdr:colOff>0</xdr:colOff>
      <xdr:row>35</xdr:row>
      <xdr:rowOff>175260</xdr:rowOff>
    </xdr:to>
    <xdr:pic>
      <xdr:nvPicPr>
        <xdr:cNvPr id="2111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DD3C19FD-B67E-DC4C-CC0F-E3CB5FF5A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752856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32</xdr:row>
      <xdr:rowOff>0</xdr:rowOff>
    </xdr:from>
    <xdr:to>
      <xdr:col>3</xdr:col>
      <xdr:colOff>0</xdr:colOff>
      <xdr:row>32</xdr:row>
      <xdr:rowOff>190500</xdr:rowOff>
    </xdr:to>
    <xdr:pic>
      <xdr:nvPicPr>
        <xdr:cNvPr id="2112" name="Imagem 87" descr="Significado da bandeira da Dinamarca - Estudo Prático">
          <a:extLst>
            <a:ext uri="{FF2B5EF4-FFF2-40B4-BE49-F238E27FC236}">
              <a16:creationId xmlns:a16="http://schemas.microsoft.com/office/drawing/2014/main" id="{DC47B62E-55AC-9010-2AF7-164D600D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6957060"/>
          <a:ext cx="281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36</xdr:row>
      <xdr:rowOff>7620</xdr:rowOff>
    </xdr:from>
    <xdr:to>
      <xdr:col>6</xdr:col>
      <xdr:colOff>274320</xdr:colOff>
      <xdr:row>37</xdr:row>
      <xdr:rowOff>0</xdr:rowOff>
    </xdr:to>
    <xdr:pic>
      <xdr:nvPicPr>
        <xdr:cNvPr id="2113" name="Imagem 88" descr="Significado da bandeira da Dinamarca - Estudo Prático">
          <a:extLst>
            <a:ext uri="{FF2B5EF4-FFF2-40B4-BE49-F238E27FC236}">
              <a16:creationId xmlns:a16="http://schemas.microsoft.com/office/drawing/2014/main" id="{8136214D-F17E-08A2-52A2-93C570FA9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7719060"/>
          <a:ext cx="26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33</xdr:row>
      <xdr:rowOff>7620</xdr:rowOff>
    </xdr:from>
    <xdr:to>
      <xdr:col>6</xdr:col>
      <xdr:colOff>274320</xdr:colOff>
      <xdr:row>33</xdr:row>
      <xdr:rowOff>190500</xdr:rowOff>
    </xdr:to>
    <xdr:pic>
      <xdr:nvPicPr>
        <xdr:cNvPr id="2114" name="Imagem 90" descr="Significado da bandeira da Dinamarca - Estudo Prático">
          <a:extLst>
            <a:ext uri="{FF2B5EF4-FFF2-40B4-BE49-F238E27FC236}">
              <a16:creationId xmlns:a16="http://schemas.microsoft.com/office/drawing/2014/main" id="{94D853D0-EA20-642E-EDB7-69C785582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715518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31</xdr:row>
      <xdr:rowOff>0</xdr:rowOff>
    </xdr:from>
    <xdr:to>
      <xdr:col>6</xdr:col>
      <xdr:colOff>274320</xdr:colOff>
      <xdr:row>32</xdr:row>
      <xdr:rowOff>7620</xdr:rowOff>
    </xdr:to>
    <xdr:pic>
      <xdr:nvPicPr>
        <xdr:cNvPr id="2115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3D2310FF-305F-3840-4BA9-5AA9CE4A5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6766560"/>
          <a:ext cx="2667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36</xdr:row>
      <xdr:rowOff>7620</xdr:rowOff>
    </xdr:from>
    <xdr:to>
      <xdr:col>3</xdr:col>
      <xdr:colOff>0</xdr:colOff>
      <xdr:row>37</xdr:row>
      <xdr:rowOff>0</xdr:rowOff>
    </xdr:to>
    <xdr:pic>
      <xdr:nvPicPr>
        <xdr:cNvPr id="2116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8D4B99B1-CFEA-7B2A-423C-C11E33F96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7719060"/>
          <a:ext cx="2819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34</xdr:row>
      <xdr:rowOff>0</xdr:rowOff>
    </xdr:from>
    <xdr:to>
      <xdr:col>3</xdr:col>
      <xdr:colOff>0</xdr:colOff>
      <xdr:row>35</xdr:row>
      <xdr:rowOff>0</xdr:rowOff>
    </xdr:to>
    <xdr:pic>
      <xdr:nvPicPr>
        <xdr:cNvPr id="2117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ED74FCBA-D78D-4B32-CDAC-AEBA311BF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7338060"/>
          <a:ext cx="2819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32</xdr:row>
      <xdr:rowOff>7620</xdr:rowOff>
    </xdr:from>
    <xdr:to>
      <xdr:col>6</xdr:col>
      <xdr:colOff>274320</xdr:colOff>
      <xdr:row>33</xdr:row>
      <xdr:rowOff>0</xdr:rowOff>
    </xdr:to>
    <xdr:pic>
      <xdr:nvPicPr>
        <xdr:cNvPr id="2118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D678F0AE-F620-0043-26FD-2B6F62217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696468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34</xdr:row>
      <xdr:rowOff>0</xdr:rowOff>
    </xdr:from>
    <xdr:to>
      <xdr:col>6</xdr:col>
      <xdr:colOff>274320</xdr:colOff>
      <xdr:row>35</xdr:row>
      <xdr:rowOff>0</xdr:rowOff>
    </xdr:to>
    <xdr:pic>
      <xdr:nvPicPr>
        <xdr:cNvPr id="2119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3C49D779-0D1B-094C-E4D1-327A6E51D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7338060"/>
          <a:ext cx="266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35</xdr:row>
      <xdr:rowOff>7620</xdr:rowOff>
    </xdr:from>
    <xdr:to>
      <xdr:col>6</xdr:col>
      <xdr:colOff>274320</xdr:colOff>
      <xdr:row>36</xdr:row>
      <xdr:rowOff>0</xdr:rowOff>
    </xdr:to>
    <xdr:pic>
      <xdr:nvPicPr>
        <xdr:cNvPr id="2120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36E9D436-971E-8BA3-D987-BA407F5EB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753618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40</xdr:row>
      <xdr:rowOff>0</xdr:rowOff>
    </xdr:from>
    <xdr:to>
      <xdr:col>3</xdr:col>
      <xdr:colOff>0</xdr:colOff>
      <xdr:row>41</xdr:row>
      <xdr:rowOff>0</xdr:rowOff>
    </xdr:to>
    <xdr:pic>
      <xdr:nvPicPr>
        <xdr:cNvPr id="2121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9CCFCCC6-C99E-8CB6-3F09-D63B433AA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848106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42</xdr:row>
      <xdr:rowOff>0</xdr:rowOff>
    </xdr:from>
    <xdr:to>
      <xdr:col>3</xdr:col>
      <xdr:colOff>0</xdr:colOff>
      <xdr:row>42</xdr:row>
      <xdr:rowOff>175260</xdr:rowOff>
    </xdr:to>
    <xdr:pic>
      <xdr:nvPicPr>
        <xdr:cNvPr id="2122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55285A3F-FDB1-7931-C1DA-7917E3376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884682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44</xdr:row>
      <xdr:rowOff>0</xdr:rowOff>
    </xdr:from>
    <xdr:to>
      <xdr:col>3</xdr:col>
      <xdr:colOff>0</xdr:colOff>
      <xdr:row>44</xdr:row>
      <xdr:rowOff>175260</xdr:rowOff>
    </xdr:to>
    <xdr:pic>
      <xdr:nvPicPr>
        <xdr:cNvPr id="2123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25B72328-7DD5-1EEB-46B4-35ED26B22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921258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42</xdr:row>
      <xdr:rowOff>0</xdr:rowOff>
    </xdr:from>
    <xdr:to>
      <xdr:col>6</xdr:col>
      <xdr:colOff>274320</xdr:colOff>
      <xdr:row>43</xdr:row>
      <xdr:rowOff>0</xdr:rowOff>
    </xdr:to>
    <xdr:pic>
      <xdr:nvPicPr>
        <xdr:cNvPr id="2124" name="Imagem 106">
          <a:extLst>
            <a:ext uri="{FF2B5EF4-FFF2-40B4-BE49-F238E27FC236}">
              <a16:creationId xmlns:a16="http://schemas.microsoft.com/office/drawing/2014/main" id="{06831437-AD08-4E0F-5849-B23FA246C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884682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45</xdr:row>
      <xdr:rowOff>7620</xdr:rowOff>
    </xdr:from>
    <xdr:to>
      <xdr:col>6</xdr:col>
      <xdr:colOff>281940</xdr:colOff>
      <xdr:row>46</xdr:row>
      <xdr:rowOff>0</xdr:rowOff>
    </xdr:to>
    <xdr:pic>
      <xdr:nvPicPr>
        <xdr:cNvPr id="2125" name="Imagem 107">
          <a:extLst>
            <a:ext uri="{FF2B5EF4-FFF2-40B4-BE49-F238E27FC236}">
              <a16:creationId xmlns:a16="http://schemas.microsoft.com/office/drawing/2014/main" id="{FEB8CB14-5CF3-016B-D8DA-F4221DBCE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9403080"/>
          <a:ext cx="2743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41</xdr:row>
      <xdr:rowOff>0</xdr:rowOff>
    </xdr:from>
    <xdr:to>
      <xdr:col>3</xdr:col>
      <xdr:colOff>0</xdr:colOff>
      <xdr:row>41</xdr:row>
      <xdr:rowOff>175260</xdr:rowOff>
    </xdr:to>
    <xdr:pic>
      <xdr:nvPicPr>
        <xdr:cNvPr id="2126" name="Imagem 108">
          <a:extLst>
            <a:ext uri="{FF2B5EF4-FFF2-40B4-BE49-F238E27FC236}">
              <a16:creationId xmlns:a16="http://schemas.microsoft.com/office/drawing/2014/main" id="{CF911C65-50B8-7E51-33B1-076965F07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866394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43</xdr:row>
      <xdr:rowOff>7620</xdr:rowOff>
    </xdr:from>
    <xdr:to>
      <xdr:col>3</xdr:col>
      <xdr:colOff>0</xdr:colOff>
      <xdr:row>44</xdr:row>
      <xdr:rowOff>0</xdr:rowOff>
    </xdr:to>
    <xdr:pic>
      <xdr:nvPicPr>
        <xdr:cNvPr id="2127" name="Imagem 109">
          <a:extLst>
            <a:ext uri="{FF2B5EF4-FFF2-40B4-BE49-F238E27FC236}">
              <a16:creationId xmlns:a16="http://schemas.microsoft.com/office/drawing/2014/main" id="{A2EC39FA-0457-F0CB-3D3F-97892D907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9037320"/>
          <a:ext cx="2819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40</xdr:row>
      <xdr:rowOff>0</xdr:rowOff>
    </xdr:from>
    <xdr:to>
      <xdr:col>6</xdr:col>
      <xdr:colOff>274320</xdr:colOff>
      <xdr:row>41</xdr:row>
      <xdr:rowOff>0</xdr:rowOff>
    </xdr:to>
    <xdr:pic>
      <xdr:nvPicPr>
        <xdr:cNvPr id="2128" name="Imagem 110">
          <a:extLst>
            <a:ext uri="{FF2B5EF4-FFF2-40B4-BE49-F238E27FC236}">
              <a16:creationId xmlns:a16="http://schemas.microsoft.com/office/drawing/2014/main" id="{C658116E-2675-E2DB-754D-96B2E33ED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848106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45</xdr:row>
      <xdr:rowOff>0</xdr:rowOff>
    </xdr:from>
    <xdr:to>
      <xdr:col>3</xdr:col>
      <xdr:colOff>0</xdr:colOff>
      <xdr:row>46</xdr:row>
      <xdr:rowOff>0</xdr:rowOff>
    </xdr:to>
    <xdr:pic>
      <xdr:nvPicPr>
        <xdr:cNvPr id="2129" name="Imagem 111">
          <a:extLst>
            <a:ext uri="{FF2B5EF4-FFF2-40B4-BE49-F238E27FC236}">
              <a16:creationId xmlns:a16="http://schemas.microsoft.com/office/drawing/2014/main" id="{1CF21E9B-834B-045A-45FC-763117BB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939546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41</xdr:row>
      <xdr:rowOff>0</xdr:rowOff>
    </xdr:from>
    <xdr:to>
      <xdr:col>6</xdr:col>
      <xdr:colOff>274320</xdr:colOff>
      <xdr:row>41</xdr:row>
      <xdr:rowOff>175260</xdr:rowOff>
    </xdr:to>
    <xdr:pic>
      <xdr:nvPicPr>
        <xdr:cNvPr id="2130" name="Imagem 113">
          <a:extLst>
            <a:ext uri="{FF2B5EF4-FFF2-40B4-BE49-F238E27FC236}">
              <a16:creationId xmlns:a16="http://schemas.microsoft.com/office/drawing/2014/main" id="{9374EE1B-30BC-B132-307E-20D23EB5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866394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43</xdr:row>
      <xdr:rowOff>7620</xdr:rowOff>
    </xdr:from>
    <xdr:to>
      <xdr:col>6</xdr:col>
      <xdr:colOff>274320</xdr:colOff>
      <xdr:row>43</xdr:row>
      <xdr:rowOff>175260</xdr:rowOff>
    </xdr:to>
    <xdr:pic>
      <xdr:nvPicPr>
        <xdr:cNvPr id="2131" name="Imagem 114">
          <a:extLst>
            <a:ext uri="{FF2B5EF4-FFF2-40B4-BE49-F238E27FC236}">
              <a16:creationId xmlns:a16="http://schemas.microsoft.com/office/drawing/2014/main" id="{0BB25B9A-BCB5-BF9E-7423-D4677AD48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9037320"/>
          <a:ext cx="26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44</xdr:row>
      <xdr:rowOff>7620</xdr:rowOff>
    </xdr:from>
    <xdr:to>
      <xdr:col>6</xdr:col>
      <xdr:colOff>274320</xdr:colOff>
      <xdr:row>44</xdr:row>
      <xdr:rowOff>182880</xdr:rowOff>
    </xdr:to>
    <xdr:pic>
      <xdr:nvPicPr>
        <xdr:cNvPr id="2132" name="Imagem 115">
          <a:extLst>
            <a:ext uri="{FF2B5EF4-FFF2-40B4-BE49-F238E27FC236}">
              <a16:creationId xmlns:a16="http://schemas.microsoft.com/office/drawing/2014/main" id="{8AF6CE78-685B-7439-A48A-D824D45F7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922020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49</xdr:row>
      <xdr:rowOff>0</xdr:rowOff>
    </xdr:from>
    <xdr:to>
      <xdr:col>3</xdr:col>
      <xdr:colOff>7620</xdr:colOff>
      <xdr:row>50</xdr:row>
      <xdr:rowOff>0</xdr:rowOff>
    </xdr:to>
    <xdr:pic>
      <xdr:nvPicPr>
        <xdr:cNvPr id="2133" name="Imagem 117">
          <a:extLst>
            <a:ext uri="{FF2B5EF4-FFF2-40B4-BE49-F238E27FC236}">
              <a16:creationId xmlns:a16="http://schemas.microsoft.com/office/drawing/2014/main" id="{3BEF34AC-98A1-F62D-24D5-25DF2D193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0172700"/>
          <a:ext cx="2895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51</xdr:row>
      <xdr:rowOff>0</xdr:rowOff>
    </xdr:from>
    <xdr:to>
      <xdr:col>3</xdr:col>
      <xdr:colOff>0</xdr:colOff>
      <xdr:row>52</xdr:row>
      <xdr:rowOff>0</xdr:rowOff>
    </xdr:to>
    <xdr:pic>
      <xdr:nvPicPr>
        <xdr:cNvPr id="2134" name="Imagem 118">
          <a:extLst>
            <a:ext uri="{FF2B5EF4-FFF2-40B4-BE49-F238E27FC236}">
              <a16:creationId xmlns:a16="http://schemas.microsoft.com/office/drawing/2014/main" id="{0994BEF3-6077-B150-FAA4-C96AFDE1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053846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518160</xdr:colOff>
      <xdr:row>53</xdr:row>
      <xdr:rowOff>0</xdr:rowOff>
    </xdr:from>
    <xdr:to>
      <xdr:col>3</xdr:col>
      <xdr:colOff>0</xdr:colOff>
      <xdr:row>54</xdr:row>
      <xdr:rowOff>0</xdr:rowOff>
    </xdr:to>
    <xdr:pic>
      <xdr:nvPicPr>
        <xdr:cNvPr id="2135" name="Imagem 119">
          <a:extLst>
            <a:ext uri="{FF2B5EF4-FFF2-40B4-BE49-F238E27FC236}">
              <a16:creationId xmlns:a16="http://schemas.microsoft.com/office/drawing/2014/main" id="{23A3C55A-6AB6-4FB8-7345-B738946CA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10904220"/>
          <a:ext cx="2895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50</xdr:row>
      <xdr:rowOff>0</xdr:rowOff>
    </xdr:from>
    <xdr:to>
      <xdr:col>3</xdr:col>
      <xdr:colOff>0</xdr:colOff>
      <xdr:row>51</xdr:row>
      <xdr:rowOff>0</xdr:rowOff>
    </xdr:to>
    <xdr:pic>
      <xdr:nvPicPr>
        <xdr:cNvPr id="2136" name="Imagem 120">
          <a:extLst>
            <a:ext uri="{FF2B5EF4-FFF2-40B4-BE49-F238E27FC236}">
              <a16:creationId xmlns:a16="http://schemas.microsoft.com/office/drawing/2014/main" id="{76BDED0D-9317-2389-4765-679FFFAB1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035558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51</xdr:row>
      <xdr:rowOff>0</xdr:rowOff>
    </xdr:from>
    <xdr:to>
      <xdr:col>6</xdr:col>
      <xdr:colOff>274320</xdr:colOff>
      <xdr:row>52</xdr:row>
      <xdr:rowOff>0</xdr:rowOff>
    </xdr:to>
    <xdr:pic>
      <xdr:nvPicPr>
        <xdr:cNvPr id="2137" name="Imagem 121">
          <a:extLst>
            <a:ext uri="{FF2B5EF4-FFF2-40B4-BE49-F238E27FC236}">
              <a16:creationId xmlns:a16="http://schemas.microsoft.com/office/drawing/2014/main" id="{E3564B67-51B5-3602-60CD-ACC68F476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1053846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54</xdr:row>
      <xdr:rowOff>0</xdr:rowOff>
    </xdr:from>
    <xdr:to>
      <xdr:col>6</xdr:col>
      <xdr:colOff>274320</xdr:colOff>
      <xdr:row>55</xdr:row>
      <xdr:rowOff>0</xdr:rowOff>
    </xdr:to>
    <xdr:pic>
      <xdr:nvPicPr>
        <xdr:cNvPr id="2138" name="Imagem 122">
          <a:extLst>
            <a:ext uri="{FF2B5EF4-FFF2-40B4-BE49-F238E27FC236}">
              <a16:creationId xmlns:a16="http://schemas.microsoft.com/office/drawing/2014/main" id="{40F92DCF-6BD5-CE59-17A9-BA6E7E604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1107948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266700</xdr:colOff>
      <xdr:row>50</xdr:row>
      <xdr:rowOff>0</xdr:rowOff>
    </xdr:to>
    <xdr:pic>
      <xdr:nvPicPr>
        <xdr:cNvPr id="2139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B1E3E9FA-EB9F-7134-1D56-A6F386EF6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017270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518160</xdr:colOff>
      <xdr:row>54</xdr:row>
      <xdr:rowOff>0</xdr:rowOff>
    </xdr:from>
    <xdr:to>
      <xdr:col>3</xdr:col>
      <xdr:colOff>7620</xdr:colOff>
      <xdr:row>55</xdr:row>
      <xdr:rowOff>0</xdr:rowOff>
    </xdr:to>
    <xdr:pic>
      <xdr:nvPicPr>
        <xdr:cNvPr id="2140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62B5F6BA-9296-E9AF-76E9-A4DF2BE24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11079480"/>
          <a:ext cx="2971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518160</xdr:colOff>
      <xdr:row>52</xdr:row>
      <xdr:rowOff>0</xdr:rowOff>
    </xdr:from>
    <xdr:to>
      <xdr:col>3</xdr:col>
      <xdr:colOff>0</xdr:colOff>
      <xdr:row>53</xdr:row>
      <xdr:rowOff>0</xdr:rowOff>
    </xdr:to>
    <xdr:pic>
      <xdr:nvPicPr>
        <xdr:cNvPr id="2141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9FEBD471-78FF-AEEF-47B6-613993EBB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" y="10721340"/>
          <a:ext cx="2895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266700</xdr:colOff>
      <xdr:row>51</xdr:row>
      <xdr:rowOff>0</xdr:rowOff>
    </xdr:to>
    <xdr:pic>
      <xdr:nvPicPr>
        <xdr:cNvPr id="2142" name="Imagem 126">
          <a:extLst>
            <a:ext uri="{FF2B5EF4-FFF2-40B4-BE49-F238E27FC236}">
              <a16:creationId xmlns:a16="http://schemas.microsoft.com/office/drawing/2014/main" id="{F59DF301-06E2-4EBD-8958-60FC34712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035558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52</xdr:row>
      <xdr:rowOff>0</xdr:rowOff>
    </xdr:from>
    <xdr:to>
      <xdr:col>6</xdr:col>
      <xdr:colOff>274320</xdr:colOff>
      <xdr:row>52</xdr:row>
      <xdr:rowOff>175260</xdr:rowOff>
    </xdr:to>
    <xdr:pic>
      <xdr:nvPicPr>
        <xdr:cNvPr id="2143" name="Imagem 127">
          <a:extLst>
            <a:ext uri="{FF2B5EF4-FFF2-40B4-BE49-F238E27FC236}">
              <a16:creationId xmlns:a16="http://schemas.microsoft.com/office/drawing/2014/main" id="{5E60DFAA-BBD7-F3C4-D0D9-025C589FB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1072134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</xdr:colOff>
      <xdr:row>53</xdr:row>
      <xdr:rowOff>0</xdr:rowOff>
    </xdr:from>
    <xdr:to>
      <xdr:col>6</xdr:col>
      <xdr:colOff>274320</xdr:colOff>
      <xdr:row>54</xdr:row>
      <xdr:rowOff>0</xdr:rowOff>
    </xdr:to>
    <xdr:pic>
      <xdr:nvPicPr>
        <xdr:cNvPr id="2144" name="Imagem 128">
          <a:extLst>
            <a:ext uri="{FF2B5EF4-FFF2-40B4-BE49-F238E27FC236}">
              <a16:creationId xmlns:a16="http://schemas.microsoft.com/office/drawing/2014/main" id="{4B7033F6-5B1A-DCE3-07C2-A54A781E0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1090422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58</xdr:row>
      <xdr:rowOff>0</xdr:rowOff>
    </xdr:from>
    <xdr:to>
      <xdr:col>3</xdr:col>
      <xdr:colOff>7620</xdr:colOff>
      <xdr:row>59</xdr:row>
      <xdr:rowOff>0</xdr:rowOff>
    </xdr:to>
    <xdr:pic>
      <xdr:nvPicPr>
        <xdr:cNvPr id="2145" name="Imagem 129">
          <a:extLst>
            <a:ext uri="{FF2B5EF4-FFF2-40B4-BE49-F238E27FC236}">
              <a16:creationId xmlns:a16="http://schemas.microsoft.com/office/drawing/2014/main" id="{0C745369-114C-6E92-D604-466E1A1F7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1856720"/>
          <a:ext cx="28956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60</xdr:row>
      <xdr:rowOff>7620</xdr:rowOff>
    </xdr:from>
    <xdr:to>
      <xdr:col>3</xdr:col>
      <xdr:colOff>7620</xdr:colOff>
      <xdr:row>61</xdr:row>
      <xdr:rowOff>0</xdr:rowOff>
    </xdr:to>
    <xdr:pic>
      <xdr:nvPicPr>
        <xdr:cNvPr id="2146" name="Imagem 130">
          <a:extLst>
            <a:ext uri="{FF2B5EF4-FFF2-40B4-BE49-F238E27FC236}">
              <a16:creationId xmlns:a16="http://schemas.microsoft.com/office/drawing/2014/main" id="{5186243F-B92E-62CA-6043-AC10A424E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2230100"/>
          <a:ext cx="2895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62</xdr:row>
      <xdr:rowOff>0</xdr:rowOff>
    </xdr:from>
    <xdr:to>
      <xdr:col>3</xdr:col>
      <xdr:colOff>0</xdr:colOff>
      <xdr:row>63</xdr:row>
      <xdr:rowOff>0</xdr:rowOff>
    </xdr:to>
    <xdr:pic>
      <xdr:nvPicPr>
        <xdr:cNvPr id="2147" name="Imagem 131">
          <a:extLst>
            <a:ext uri="{FF2B5EF4-FFF2-40B4-BE49-F238E27FC236}">
              <a16:creationId xmlns:a16="http://schemas.microsoft.com/office/drawing/2014/main" id="{7CF8D751-601D-726B-B510-84C40B16A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258824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59</xdr:row>
      <xdr:rowOff>0</xdr:rowOff>
    </xdr:from>
    <xdr:to>
      <xdr:col>3</xdr:col>
      <xdr:colOff>0</xdr:colOff>
      <xdr:row>60</xdr:row>
      <xdr:rowOff>0</xdr:rowOff>
    </xdr:to>
    <xdr:pic>
      <xdr:nvPicPr>
        <xdr:cNvPr id="2148" name="Imagem 132" descr="Suiça, Bandeiras, Bandeiras do mundo">
          <a:extLst>
            <a:ext uri="{FF2B5EF4-FFF2-40B4-BE49-F238E27FC236}">
              <a16:creationId xmlns:a16="http://schemas.microsoft.com/office/drawing/2014/main" id="{4BD760DA-97B0-48C3-2732-C6667D6C6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203960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274320</xdr:colOff>
      <xdr:row>60</xdr:row>
      <xdr:rowOff>175260</xdr:rowOff>
    </xdr:to>
    <xdr:pic>
      <xdr:nvPicPr>
        <xdr:cNvPr id="2149" name="Imagem 133" descr="Suiça, Bandeiras, Bandeiras do mundo">
          <a:extLst>
            <a:ext uri="{FF2B5EF4-FFF2-40B4-BE49-F238E27FC236}">
              <a16:creationId xmlns:a16="http://schemas.microsoft.com/office/drawing/2014/main" id="{C74E2DF8-551E-5D50-C823-3F1B48C37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2222480"/>
          <a:ext cx="2743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266700</xdr:colOff>
      <xdr:row>63</xdr:row>
      <xdr:rowOff>175260</xdr:rowOff>
    </xdr:to>
    <xdr:pic>
      <xdr:nvPicPr>
        <xdr:cNvPr id="2150" name="Imagem 134" descr="Suiça, Bandeiras, Bandeiras do mundo">
          <a:extLst>
            <a:ext uri="{FF2B5EF4-FFF2-40B4-BE49-F238E27FC236}">
              <a16:creationId xmlns:a16="http://schemas.microsoft.com/office/drawing/2014/main" id="{E189A472-3631-01C5-668B-799FEDC8F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277112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266700</xdr:colOff>
      <xdr:row>59</xdr:row>
      <xdr:rowOff>175260</xdr:rowOff>
    </xdr:to>
    <xdr:pic>
      <xdr:nvPicPr>
        <xdr:cNvPr id="2151" name="Imagem 135" descr="Guia da Copa - Camarões | GZH">
          <a:extLst>
            <a:ext uri="{FF2B5EF4-FFF2-40B4-BE49-F238E27FC236}">
              <a16:creationId xmlns:a16="http://schemas.microsoft.com/office/drawing/2014/main" id="{B487C0FA-2865-F8F7-A704-E5FCD24CD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203960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274320</xdr:colOff>
      <xdr:row>61</xdr:row>
      <xdr:rowOff>175260</xdr:rowOff>
    </xdr:to>
    <xdr:pic>
      <xdr:nvPicPr>
        <xdr:cNvPr id="2152" name="Imagem 136" descr="Guia da Copa - Camarões | GZH">
          <a:extLst>
            <a:ext uri="{FF2B5EF4-FFF2-40B4-BE49-F238E27FC236}">
              <a16:creationId xmlns:a16="http://schemas.microsoft.com/office/drawing/2014/main" id="{71B12B50-E778-D576-6F5E-F61666AD9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2405360"/>
          <a:ext cx="2743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61</xdr:row>
      <xdr:rowOff>175260</xdr:rowOff>
    </xdr:from>
    <xdr:to>
      <xdr:col>6</xdr:col>
      <xdr:colOff>274320</xdr:colOff>
      <xdr:row>63</xdr:row>
      <xdr:rowOff>0</xdr:rowOff>
    </xdr:to>
    <xdr:pic>
      <xdr:nvPicPr>
        <xdr:cNvPr id="2153" name="Imagem 137" descr="Guia da Copa - Camarões | GZH">
          <a:extLst>
            <a:ext uri="{FF2B5EF4-FFF2-40B4-BE49-F238E27FC236}">
              <a16:creationId xmlns:a16="http://schemas.microsoft.com/office/drawing/2014/main" id="{AA95C3F8-E7D8-1E49-C662-8F5834B12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2580620"/>
          <a:ext cx="2743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61</xdr:row>
      <xdr:rowOff>0</xdr:rowOff>
    </xdr:from>
    <xdr:to>
      <xdr:col>3</xdr:col>
      <xdr:colOff>0</xdr:colOff>
      <xdr:row>62</xdr:row>
      <xdr:rowOff>0</xdr:rowOff>
    </xdr:to>
    <xdr:pic>
      <xdr:nvPicPr>
        <xdr:cNvPr id="2154" name="Imagem 138" descr="Bandeira da Sérvia – Autentica Bandeiras">
          <a:extLst>
            <a:ext uri="{FF2B5EF4-FFF2-40B4-BE49-F238E27FC236}">
              <a16:creationId xmlns:a16="http://schemas.microsoft.com/office/drawing/2014/main" id="{68BC9A5A-726E-8D2D-5929-EE46F281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240536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266700</xdr:colOff>
      <xdr:row>59</xdr:row>
      <xdr:rowOff>0</xdr:rowOff>
    </xdr:to>
    <xdr:pic>
      <xdr:nvPicPr>
        <xdr:cNvPr id="2155" name="Imagem 139" descr="Bandeira da Sérvia – Autentica Bandeiras">
          <a:extLst>
            <a:ext uri="{FF2B5EF4-FFF2-40B4-BE49-F238E27FC236}">
              <a16:creationId xmlns:a16="http://schemas.microsoft.com/office/drawing/2014/main" id="{626FE7CE-8571-4A53-A489-F7B2066E7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1856720"/>
          <a:ext cx="2667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525780</xdr:colOff>
      <xdr:row>63</xdr:row>
      <xdr:rowOff>0</xdr:rowOff>
    </xdr:from>
    <xdr:to>
      <xdr:col>3</xdr:col>
      <xdr:colOff>0</xdr:colOff>
      <xdr:row>64</xdr:row>
      <xdr:rowOff>0</xdr:rowOff>
    </xdr:to>
    <xdr:pic>
      <xdr:nvPicPr>
        <xdr:cNvPr id="2156" name="Imagem 140" descr="Bandeira da Sérvia – Autentica Bandeiras">
          <a:extLst>
            <a:ext uri="{FF2B5EF4-FFF2-40B4-BE49-F238E27FC236}">
              <a16:creationId xmlns:a16="http://schemas.microsoft.com/office/drawing/2014/main" id="{DBE0C054-325C-3C3D-21C8-EB32A6C1A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12771120"/>
          <a:ext cx="2819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38100</xdr:colOff>
      <xdr:row>18</xdr:row>
      <xdr:rowOff>76200</xdr:rowOff>
    </xdr:from>
    <xdr:to>
      <xdr:col>31</xdr:col>
      <xdr:colOff>571500</xdr:colOff>
      <xdr:row>20</xdr:row>
      <xdr:rowOff>121920</xdr:rowOff>
    </xdr:to>
    <xdr:grpSp>
      <xdr:nvGrpSpPr>
        <xdr:cNvPr id="2157" name="Group 59">
          <a:extLst>
            <a:ext uri="{FF2B5EF4-FFF2-40B4-BE49-F238E27FC236}">
              <a16:creationId xmlns:a16="http://schemas.microsoft.com/office/drawing/2014/main" id="{292D64C8-5814-79E2-BE70-36A7D0AB7D18}"/>
            </a:ext>
          </a:extLst>
        </xdr:cNvPr>
        <xdr:cNvGrpSpPr>
          <a:grpSpLocks/>
        </xdr:cNvGrpSpPr>
      </xdr:nvGrpSpPr>
      <xdr:grpSpPr bwMode="auto">
        <a:xfrm>
          <a:off x="19171836" y="4313255"/>
          <a:ext cx="533400" cy="414160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8D1A300F-5D01-D1F3-710D-F87AD767B64C}"/>
              </a:ext>
            </a:extLst>
          </xdr:cNvPr>
          <xdr:cNvCxnSpPr/>
        </xdr:nvCxnSpPr>
        <xdr:spPr>
          <a:xfrm>
            <a:off x="21477514" y="2950029"/>
            <a:ext cx="1730829" cy="1594757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A75E1F60-E71D-147A-8EDB-94F6EC0A04DC}"/>
              </a:ext>
            </a:extLst>
          </xdr:cNvPr>
          <xdr:cNvCxnSpPr/>
        </xdr:nvCxnSpPr>
        <xdr:spPr>
          <a:xfrm flipV="1">
            <a:off x="21477514" y="4544786"/>
            <a:ext cx="1730829" cy="1594757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563880</xdr:colOff>
      <xdr:row>20</xdr:row>
      <xdr:rowOff>121920</xdr:rowOff>
    </xdr:to>
    <xdr:grpSp>
      <xdr:nvGrpSpPr>
        <xdr:cNvPr id="2158" name="Group 59">
          <a:extLst>
            <a:ext uri="{FF2B5EF4-FFF2-40B4-BE49-F238E27FC236}">
              <a16:creationId xmlns:a16="http://schemas.microsoft.com/office/drawing/2014/main" id="{A3863517-56AE-17FC-B5F4-DF7BA1EDA8F1}"/>
            </a:ext>
          </a:extLst>
        </xdr:cNvPr>
        <xdr:cNvGrpSpPr>
          <a:grpSpLocks/>
        </xdr:cNvGrpSpPr>
      </xdr:nvGrpSpPr>
      <xdr:grpSpPr bwMode="auto">
        <a:xfrm rot="10800000">
          <a:off x="24330744" y="4313255"/>
          <a:ext cx="533400" cy="414160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C7DACEDD-183A-59A4-8D16-2B0F97F3F799}"/>
              </a:ext>
            </a:extLst>
          </xdr:cNvPr>
          <xdr:cNvCxnSpPr/>
        </xdr:nvCxnSpPr>
        <xdr:spPr>
          <a:xfrm>
            <a:off x="21477514" y="3068159"/>
            <a:ext cx="1730829" cy="1594757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9F285724-E2D3-39B3-A0F0-9FB77500FA31}"/>
              </a:ext>
            </a:extLst>
          </xdr:cNvPr>
          <xdr:cNvCxnSpPr/>
        </xdr:nvCxnSpPr>
        <xdr:spPr>
          <a:xfrm flipV="1">
            <a:off x="21477514" y="4662916"/>
            <a:ext cx="1730829" cy="1594757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68580</xdr:colOff>
      <xdr:row>11</xdr:row>
      <xdr:rowOff>83820</xdr:rowOff>
    </xdr:from>
    <xdr:to>
      <xdr:col>46</xdr:col>
      <xdr:colOff>579120</xdr:colOff>
      <xdr:row>27</xdr:row>
      <xdr:rowOff>99060</xdr:rowOff>
    </xdr:to>
    <xdr:grpSp>
      <xdr:nvGrpSpPr>
        <xdr:cNvPr id="2159" name="Group 59">
          <a:extLst>
            <a:ext uri="{FF2B5EF4-FFF2-40B4-BE49-F238E27FC236}">
              <a16:creationId xmlns:a16="http://schemas.microsoft.com/office/drawing/2014/main" id="{70CB6B3B-759D-2CEA-C712-5C94FAB7EC2C}"/>
            </a:ext>
          </a:extLst>
        </xdr:cNvPr>
        <xdr:cNvGrpSpPr>
          <a:grpSpLocks/>
        </xdr:cNvGrpSpPr>
      </xdr:nvGrpSpPr>
      <xdr:grpSpPr bwMode="auto">
        <a:xfrm rot="10800000">
          <a:off x="26202668" y="2914106"/>
          <a:ext cx="1733089" cy="3180470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D5D83CAB-FBF3-2943-5272-E1BDC12EE4DF}"/>
              </a:ext>
            </a:extLst>
          </xdr:cNvPr>
          <xdr:cNvCxnSpPr/>
        </xdr:nvCxnSpPr>
        <xdr:spPr>
          <a:xfrm>
            <a:off x="21477514" y="2950029"/>
            <a:ext cx="1723204" cy="1575543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8B976EBE-5623-BDBB-F172-5AC8EB641A03}"/>
              </a:ext>
            </a:extLst>
          </xdr:cNvPr>
          <xdr:cNvCxnSpPr/>
        </xdr:nvCxnSpPr>
        <xdr:spPr>
          <a:xfrm flipV="1">
            <a:off x="21469889" y="4533258"/>
            <a:ext cx="1723204" cy="15986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60960</xdr:colOff>
      <xdr:row>6</xdr:row>
      <xdr:rowOff>114300</xdr:rowOff>
    </xdr:from>
    <xdr:to>
      <xdr:col>50</xdr:col>
      <xdr:colOff>579120</xdr:colOff>
      <xdr:row>15</xdr:row>
      <xdr:rowOff>76200</xdr:rowOff>
    </xdr:to>
    <xdr:grpSp>
      <xdr:nvGrpSpPr>
        <xdr:cNvPr id="2160" name="Group 59">
          <a:extLst>
            <a:ext uri="{FF2B5EF4-FFF2-40B4-BE49-F238E27FC236}">
              <a16:creationId xmlns:a16="http://schemas.microsoft.com/office/drawing/2014/main" id="{3DF4702F-B1E2-7B3B-02A5-289155EA8056}"/>
            </a:ext>
          </a:extLst>
        </xdr:cNvPr>
        <xdr:cNvGrpSpPr>
          <a:grpSpLocks/>
        </xdr:cNvGrpSpPr>
      </xdr:nvGrpSpPr>
      <xdr:grpSpPr bwMode="auto">
        <a:xfrm rot="10800000">
          <a:off x="29251422" y="1998366"/>
          <a:ext cx="1129434" cy="1711988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3FF7106E-90E9-8E69-5B3B-2294511106A5}"/>
              </a:ext>
            </a:extLst>
          </xdr:cNvPr>
          <xdr:cNvCxnSpPr/>
        </xdr:nvCxnSpPr>
        <xdr:spPr>
          <a:xfrm>
            <a:off x="21500904" y="2935726"/>
            <a:ext cx="1719134" cy="1573303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99D66686-7D65-106C-6B66-217A3E7E2504}"/>
              </a:ext>
            </a:extLst>
          </xdr:cNvPr>
          <xdr:cNvCxnSpPr/>
        </xdr:nvCxnSpPr>
        <xdr:spPr>
          <a:xfrm flipV="1">
            <a:off x="21489209" y="4523332"/>
            <a:ext cx="1719134" cy="1601908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30480</xdr:colOff>
      <xdr:row>22</xdr:row>
      <xdr:rowOff>167640</xdr:rowOff>
    </xdr:from>
    <xdr:to>
      <xdr:col>50</xdr:col>
      <xdr:colOff>556260</xdr:colOff>
      <xdr:row>31</xdr:row>
      <xdr:rowOff>106680</xdr:rowOff>
    </xdr:to>
    <xdr:grpSp>
      <xdr:nvGrpSpPr>
        <xdr:cNvPr id="2161" name="Group 59">
          <a:extLst>
            <a:ext uri="{FF2B5EF4-FFF2-40B4-BE49-F238E27FC236}">
              <a16:creationId xmlns:a16="http://schemas.microsoft.com/office/drawing/2014/main" id="{BAB9E90B-3BD9-0ACB-7B5D-59B144D30134}"/>
            </a:ext>
          </a:extLst>
        </xdr:cNvPr>
        <xdr:cNvGrpSpPr>
          <a:grpSpLocks/>
        </xdr:cNvGrpSpPr>
      </xdr:nvGrpSpPr>
      <xdr:grpSpPr bwMode="auto">
        <a:xfrm rot="10800000">
          <a:off x="29220942" y="5200189"/>
          <a:ext cx="1137054" cy="1705876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5D750FB5-B9C0-0C41-602E-9C3903364EA4}"/>
              </a:ext>
            </a:extLst>
          </xdr:cNvPr>
          <xdr:cNvCxnSpPr/>
        </xdr:nvCxnSpPr>
        <xdr:spPr>
          <a:xfrm>
            <a:off x="21477514" y="2950029"/>
            <a:ext cx="1719213" cy="1580390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36F7C4BC-012F-D657-538A-69B73BD54D4F}"/>
              </a:ext>
            </a:extLst>
          </xdr:cNvPr>
          <xdr:cNvCxnSpPr/>
        </xdr:nvCxnSpPr>
        <xdr:spPr>
          <a:xfrm flipV="1">
            <a:off x="21465898" y="4559153"/>
            <a:ext cx="1719213" cy="1594757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showGridLines="0" topLeftCell="A16" workbookViewId="0">
      <selection activeCell="C51" sqref="C51"/>
    </sheetView>
  </sheetViews>
  <sheetFormatPr defaultRowHeight="14.4" x14ac:dyDescent="0.3"/>
  <cols>
    <col min="3" max="3" width="16.21875" bestFit="1" customWidth="1"/>
    <col min="7" max="7" width="16.6640625" bestFit="1" customWidth="1"/>
    <col min="10" max="10" width="12" bestFit="1" customWidth="1"/>
    <col min="18" max="18" width="6.777343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55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55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D79"/>
  <sheetViews>
    <sheetView showGridLines="0" tabSelected="1" zoomScale="91" zoomScaleNormal="91" workbookViewId="0">
      <selection activeCell="AN20" sqref="AN20:AO20"/>
    </sheetView>
  </sheetViews>
  <sheetFormatPr defaultRowHeight="14.4" x14ac:dyDescent="0.3"/>
  <cols>
    <col min="3" max="3" width="11.77734375" bestFit="1" customWidth="1"/>
    <col min="4" max="4" width="8.88671875" style="1"/>
    <col min="6" max="6" width="8.886718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21875" customWidth="1"/>
    <col min="54" max="56" width="8.88671875" style="9"/>
  </cols>
  <sheetData>
    <row r="1" spans="1:53" ht="71.55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0</v>
      </c>
      <c r="E5" s="41" t="s">
        <v>11</v>
      </c>
      <c r="F5" s="7">
        <v>2</v>
      </c>
      <c r="G5" s="70" t="s">
        <v>23</v>
      </c>
      <c r="H5" s="70"/>
      <c r="I5" s="8">
        <f t="shared" ref="I5:I10" si="0"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1</v>
      </c>
      <c r="E6" s="41" t="s">
        <v>11</v>
      </c>
      <c r="F6" s="7">
        <v>3</v>
      </c>
      <c r="G6" s="70" t="s">
        <v>20</v>
      </c>
      <c r="H6" s="70"/>
      <c r="I6" s="19">
        <f t="shared" si="0"/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1</v>
      </c>
      <c r="E7" s="41" t="s">
        <v>11</v>
      </c>
      <c r="F7" s="7">
        <v>1</v>
      </c>
      <c r="G7" s="70" t="s">
        <v>22</v>
      </c>
      <c r="H7" s="70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9</v>
      </c>
      <c r="P7" s="3">
        <f>VLOOKUP(1,Planilha1!$B$5:$J$8,9,0)</f>
        <v>2</v>
      </c>
      <c r="Q7" s="3">
        <f>VLOOKUP(1,Planilha1!$B$5:$J$8,4,0)</f>
        <v>7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1</v>
      </c>
      <c r="E8" s="41" t="s">
        <v>11</v>
      </c>
      <c r="F8" s="7">
        <v>2</v>
      </c>
      <c r="G8" s="70" t="s">
        <v>20</v>
      </c>
      <c r="H8" s="70"/>
      <c r="I8" s="19">
        <f t="shared" si="0"/>
        <v>1</v>
      </c>
      <c r="J8" s="5" t="str">
        <f>VLOOKUP(2,Planilha1!$B$5:$J$8,2,0)</f>
        <v>Equador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4</v>
      </c>
      <c r="P8" s="3">
        <f>VLOOKUP(2,Planilha1!$B$5:$J$8,9,0)</f>
        <v>2</v>
      </c>
      <c r="Q8" s="3">
        <f>VLOOKUP(2,Planilha1!$B$5:$J$8,4,0)</f>
        <v>2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Equador</v>
      </c>
      <c r="BA8" s="73"/>
    </row>
    <row r="9" spans="1:53" x14ac:dyDescent="0.3">
      <c r="A9" s="44">
        <v>44894</v>
      </c>
      <c r="B9" s="70" t="s">
        <v>10</v>
      </c>
      <c r="C9" s="70"/>
      <c r="D9" s="7">
        <v>0</v>
      </c>
      <c r="E9" s="41" t="s">
        <v>11</v>
      </c>
      <c r="F9" s="7">
        <v>4</v>
      </c>
      <c r="G9" s="70" t="s">
        <v>20</v>
      </c>
      <c r="H9" s="70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1</v>
      </c>
      <c r="L9" s="3">
        <f>VLOOKUP(3,Planilha1!$B$5:$J$8,6,0)</f>
        <v>0</v>
      </c>
      <c r="M9" s="3">
        <f>VLOOKUP(3,Planilha1!$B$5:$J$8,7,0)</f>
        <v>1</v>
      </c>
      <c r="N9" s="3">
        <f>VLOOKUP(3,Planilha1!$B$5:$J$8,8,0)</f>
        <v>2</v>
      </c>
      <c r="O9" s="3">
        <f>VLOOKUP(3,Planilha1!$B$5:$J$8,5,0)</f>
        <v>2</v>
      </c>
      <c r="P9" s="3">
        <f>VLOOKUP(3,Planilha1!$B$5:$J$8,9,0)</f>
        <v>5</v>
      </c>
      <c r="Q9" s="3">
        <f>VLOOKUP(3,Planilha1!$B$5:$J$8,4,0)</f>
        <v>-3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55" customHeight="1" thickBot="1" x14ac:dyDescent="0.35">
      <c r="A10" s="44">
        <v>44894</v>
      </c>
      <c r="B10" s="70" t="s">
        <v>23</v>
      </c>
      <c r="C10" s="70"/>
      <c r="D10" s="7">
        <v>1</v>
      </c>
      <c r="E10" s="41" t="s">
        <v>11</v>
      </c>
      <c r="F10" s="7">
        <v>0</v>
      </c>
      <c r="G10" s="70" t="s">
        <v>22</v>
      </c>
      <c r="H10" s="70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1</v>
      </c>
      <c r="P10" s="3">
        <f>VLOOKUP(4,Planilha1!$B$5:$J$8,9,0)</f>
        <v>7</v>
      </c>
      <c r="Q10" s="3">
        <f>VLOOKUP(4,Planilha1!$B$5:$J$8,4,0)</f>
        <v>-6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20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33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0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3</v>
      </c>
      <c r="E14" s="41" t="s">
        <v>11</v>
      </c>
      <c r="F14" s="7">
        <v>0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55" customHeight="1" thickBot="1" x14ac:dyDescent="0.35">
      <c r="A15" s="44">
        <v>44886</v>
      </c>
      <c r="B15" s="70" t="s">
        <v>25</v>
      </c>
      <c r="C15" s="70"/>
      <c r="D15" s="7">
        <v>2</v>
      </c>
      <c r="E15" s="41" t="s">
        <v>11</v>
      </c>
      <c r="F15" s="7">
        <v>2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Polônia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França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2</v>
      </c>
      <c r="E16" s="41" t="s">
        <v>11</v>
      </c>
      <c r="F16" s="7">
        <v>1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1</v>
      </c>
      <c r="Q16" s="3">
        <f>VLOOKUP(1,Planilha1!$B$14:$J$17,4,0)</f>
        <v>5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95" customHeight="1" thickBot="1" x14ac:dyDescent="0.35">
      <c r="A17" s="44">
        <v>44890</v>
      </c>
      <c r="B17" s="70" t="s">
        <v>26</v>
      </c>
      <c r="C17" s="70"/>
      <c r="D17" s="7">
        <v>0</v>
      </c>
      <c r="E17" s="41" t="s">
        <v>11</v>
      </c>
      <c r="F17" s="7">
        <v>0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5</v>
      </c>
      <c r="P17" s="3">
        <f>VLOOKUP(2,Planilha1!$B$14:$J$17,9,0)</f>
        <v>4</v>
      </c>
      <c r="Q17" s="3">
        <f>VLOOKUP(2,Planilha1!$B$14:$J$17,4,0)</f>
        <v>1</v>
      </c>
      <c r="S17" s="6"/>
      <c r="T17" s="9"/>
      <c r="U17" s="72" t="str">
        <f>IF(AND(SUM(L34:N34)=3,SUM(L35:N35)=3,SUM(L36:N36)=3,SUM(L37:N37)=3),J35,"")</f>
        <v>Dinamarca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Argentina</v>
      </c>
      <c r="BA17" s="73"/>
      <c r="BB17" s="15"/>
    </row>
    <row r="18" spans="1:54" ht="15.6" customHeight="1" thickBot="1" x14ac:dyDescent="0.35">
      <c r="A18" s="44">
        <v>44894</v>
      </c>
      <c r="B18" s="70" t="s">
        <v>24</v>
      </c>
      <c r="C18" s="70"/>
      <c r="D18" s="7">
        <v>1</v>
      </c>
      <c r="E18" s="41" t="s">
        <v>11</v>
      </c>
      <c r="F18" s="7">
        <v>0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2</v>
      </c>
      <c r="L18" s="3">
        <f>VLOOKUP(3,Planilha1!$B$14:$J$17,6,0)</f>
        <v>0</v>
      </c>
      <c r="M18" s="3">
        <f>VLOOKUP(3,Planilha1!$B$14:$J$17,7,0)</f>
        <v>2</v>
      </c>
      <c r="N18" s="3">
        <f>VLOOKUP(3,Planilha1!$B$14:$J$17,8,0)</f>
        <v>1</v>
      </c>
      <c r="O18" s="3">
        <f>VLOOKUP(3,Planilha1!$B$14:$J$17,5,0)</f>
        <v>2</v>
      </c>
      <c r="P18" s="3">
        <f>VLOOKUP(3,Planilha1!$B$14:$J$17,9,0)</f>
        <v>3</v>
      </c>
      <c r="Q18" s="3">
        <f>VLOOKUP(3,Planilha1!$B$14:$J$17,4,0)</f>
        <v>-1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70" t="s">
        <v>26</v>
      </c>
      <c r="C19" s="70"/>
      <c r="D19" s="7">
        <v>0</v>
      </c>
      <c r="E19" s="41" t="s">
        <v>11</v>
      </c>
      <c r="F19" s="7">
        <v>2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0</v>
      </c>
      <c r="P19" s="3">
        <f>VLOOKUP(4,Planilha1!$B$14:$J$17,9,0)</f>
        <v>5</v>
      </c>
      <c r="Q19" s="3">
        <f>VLOOKUP(4,Planilha1!$B$14:$J$17,4,0)</f>
        <v>-5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20</v>
      </c>
      <c r="AE19" s="87"/>
      <c r="AF19" s="13"/>
      <c r="AG19" s="13"/>
      <c r="AH19" s="13"/>
      <c r="AI19" s="13"/>
      <c r="AJ19" s="93" t="s">
        <v>1</v>
      </c>
      <c r="AK19" s="94"/>
      <c r="AL19" s="95"/>
      <c r="AM19" s="18"/>
      <c r="AN19" s="18"/>
      <c r="AO19" s="18"/>
      <c r="AP19" s="9"/>
      <c r="AQ19" s="86" t="s">
        <v>24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1</v>
      </c>
      <c r="AH20" s="87"/>
      <c r="AI20" s="17"/>
      <c r="AJ20" s="96"/>
      <c r="AK20" s="97"/>
      <c r="AL20" s="98"/>
      <c r="AM20" s="18"/>
      <c r="AN20" s="86" t="s">
        <v>24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45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Alemanha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Bélgica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2</v>
      </c>
      <c r="E23" s="41" t="s">
        <v>11</v>
      </c>
      <c r="F23" s="7">
        <v>0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0</v>
      </c>
      <c r="E24" s="41" t="s">
        <v>11</v>
      </c>
      <c r="F24" s="7">
        <v>1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Espanha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3</v>
      </c>
      <c r="E25" s="41" t="s">
        <v>11</v>
      </c>
      <c r="F25" s="7">
        <v>2</v>
      </c>
      <c r="G25" s="70" t="s">
        <v>3</v>
      </c>
      <c r="H25" s="70"/>
      <c r="I25" s="8">
        <f t="shared" si="2"/>
        <v>1</v>
      </c>
      <c r="J25" s="5" t="str">
        <f>VLOOKUP(1,Planilha1!$B$23:$J$26,2,0)</f>
        <v>Polônia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4</v>
      </c>
      <c r="P25" s="3">
        <f>VLOOKUP(1,Planilha1!$B$23:$J$26,9,0)</f>
        <v>1</v>
      </c>
      <c r="Q25" s="3">
        <f>VLOOKUP(1,Planilha1!$B$23:$J$26,4,0)</f>
        <v>3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1</v>
      </c>
      <c r="E26" s="41" t="s">
        <v>11</v>
      </c>
      <c r="F26" s="7">
        <v>2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Argentina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5</v>
      </c>
      <c r="P26" s="3">
        <f>VLOOKUP(2,Planilha1!$B$23:$J$26,9,0)</f>
        <v>3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Inglaterra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0</v>
      </c>
      <c r="E27" s="41" t="s">
        <v>11</v>
      </c>
      <c r="F27" s="7">
        <v>1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1</v>
      </c>
      <c r="L27" s="3">
        <f>VLOOKUP(3,Planilha1!$B$23:$J$26,6,0)</f>
        <v>0</v>
      </c>
      <c r="M27" s="3">
        <f>VLOOKUP(3,Planilha1!$B$23:$J$26,7,0)</f>
        <v>1</v>
      </c>
      <c r="N27" s="3">
        <f>VLOOKUP(3,Planilha1!$B$23:$J$26,8,0)</f>
        <v>2</v>
      </c>
      <c r="O27" s="3">
        <f>VLOOKUP(3,Planilha1!$B$23:$J$26,5,0)</f>
        <v>2</v>
      </c>
      <c r="P27" s="3">
        <f>VLOOKUP(3,Planilha1!$B$23:$J$26,9,0)</f>
        <v>4</v>
      </c>
      <c r="Q27" s="3">
        <f>VLOOKUP(3,Planilha1!$B$23:$J$26,4,0)</f>
        <v>-2</v>
      </c>
      <c r="S27" s="6"/>
      <c r="T27" s="9"/>
      <c r="U27" s="9"/>
      <c r="V27" s="9"/>
      <c r="W27" s="9"/>
      <c r="X27" s="9"/>
      <c r="Y27" s="86" t="s">
        <v>43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45</v>
      </c>
      <c r="AW27" s="112"/>
      <c r="AX27" s="15"/>
      <c r="AY27" s="9"/>
      <c r="AZ27" s="9"/>
      <c r="BA27" s="9"/>
    </row>
    <row r="28" spans="1:54" ht="14.55" customHeight="1" thickBot="1" x14ac:dyDescent="0.35">
      <c r="A28" s="44">
        <v>44895</v>
      </c>
      <c r="B28" s="70" t="s">
        <v>30</v>
      </c>
      <c r="C28" s="70"/>
      <c r="D28" s="7">
        <v>0</v>
      </c>
      <c r="E28" s="41" t="s">
        <v>11</v>
      </c>
      <c r="F28" s="7">
        <v>0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1</v>
      </c>
      <c r="L28" s="3">
        <f>VLOOKUP(4,Planilha1!$B$23:$J$26,6,0)</f>
        <v>0</v>
      </c>
      <c r="M28" s="3">
        <f>VLOOKUP(4,Planilha1!$B$23:$J$26,7,0)</f>
        <v>1</v>
      </c>
      <c r="N28" s="3">
        <f>VLOOKUP(4,Planilha1!$B$23:$J$26,8,0)</f>
        <v>2</v>
      </c>
      <c r="O28" s="3">
        <f>VLOOKUP(4,Planilha1!$B$23:$J$26,5,0)</f>
        <v>1</v>
      </c>
      <c r="P28" s="3">
        <f>VLOOKUP(4,Planilha1!$B$23:$J$26,9,0)</f>
        <v>4</v>
      </c>
      <c r="Q28" s="3">
        <f>VLOOKUP(4,Planilha1!$B$23:$J$26,4,0)</f>
        <v>-3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50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Portugal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3</v>
      </c>
      <c r="E32" s="41" t="s">
        <v>11</v>
      </c>
      <c r="F32" s="7">
        <v>1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2</v>
      </c>
      <c r="E33" s="41" t="s">
        <v>11</v>
      </c>
      <c r="F33" s="7">
        <v>0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Uruguai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20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Sérvia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1</v>
      </c>
      <c r="E34" s="41" t="s">
        <v>11</v>
      </c>
      <c r="F34" s="7">
        <v>1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8</v>
      </c>
      <c r="P34" s="3">
        <f>VLOOKUP(1,Planilha1!$B$32:$J$35,9,0)</f>
        <v>3</v>
      </c>
      <c r="Q34" s="3">
        <f>VLOOKUP(1,Planilha1!$B$32:$J$35,4,0)</f>
        <v>5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2</v>
      </c>
      <c r="E35" s="41" t="s">
        <v>11</v>
      </c>
      <c r="F35" s="7">
        <v>0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7</v>
      </c>
      <c r="L35" s="3">
        <f>VLOOKUP(2,Planilha1!$B$32:$J$35,6,0)</f>
        <v>2</v>
      </c>
      <c r="M35" s="3">
        <f>VLOOKUP(2,Planilha1!$B$32:$J$35,7,0)</f>
        <v>1</v>
      </c>
      <c r="N35" s="3">
        <f>VLOOKUP(2,Planilha1!$B$32:$J$35,8,0)</f>
        <v>0</v>
      </c>
      <c r="O35" s="3">
        <f>VLOOKUP(2,Planilha1!$B$32:$J$35,5,0)</f>
        <v>5</v>
      </c>
      <c r="P35" s="3">
        <f>VLOOKUP(2,Planilha1!$B$32:$J$35,9,0)</f>
        <v>2</v>
      </c>
      <c r="Q35" s="3">
        <f>VLOOKUP(2,Planilha1!$B$32:$J$35,4,0)</f>
        <v>3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4</v>
      </c>
      <c r="E36" s="41" t="s">
        <v>11</v>
      </c>
      <c r="F36" s="7">
        <v>1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4</v>
      </c>
      <c r="P36" s="3">
        <f>VLOOKUP(3,Planilha1!$B$32:$J$35,9,0)</f>
        <v>5</v>
      </c>
      <c r="Q36" s="3">
        <f>VLOOKUP(3,Planilha1!$B$32:$J$35,4,0)</f>
        <v>-1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70" t="s">
        <v>70</v>
      </c>
      <c r="C37" s="70"/>
      <c r="D37" s="7">
        <v>1</v>
      </c>
      <c r="E37" s="41" t="s">
        <v>11</v>
      </c>
      <c r="F37" s="7">
        <v>2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1</v>
      </c>
      <c r="P37" s="3">
        <f>VLOOKUP(4,Planilha1!$B$32:$J$35,9,0)</f>
        <v>8</v>
      </c>
      <c r="Q37" s="3">
        <f>VLOOKUP(4,Planilha1!$B$32:$J$35,4,0)</f>
        <v>-7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4</v>
      </c>
      <c r="E41" s="41" t="s">
        <v>11</v>
      </c>
      <c r="F41" s="7">
        <v>0</v>
      </c>
      <c r="G41" s="70" t="s">
        <v>44</v>
      </c>
      <c r="H41" s="70"/>
      <c r="I41" s="8">
        <f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3</v>
      </c>
      <c r="E42" s="41" t="s">
        <v>11</v>
      </c>
      <c r="F42" s="7">
        <v>1</v>
      </c>
      <c r="G42" s="70" t="s">
        <v>2</v>
      </c>
      <c r="H42" s="70"/>
      <c r="I42" s="8">
        <f>IF(AND(D42="",F42=""),"",IF(AND(ISNUMBER(D42),ISNUMBER(F42)),1,-1))</f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1</v>
      </c>
      <c r="E43" s="41" t="s">
        <v>11</v>
      </c>
      <c r="F43" s="7">
        <v>2</v>
      </c>
      <c r="G43" s="70" t="s">
        <v>43</v>
      </c>
      <c r="H43" s="70"/>
      <c r="I43" s="8">
        <f>IF(AND(D43="",F43=""),"",IF(AND(ISNUMBER(D43),ISNUMBER(F43)),1,-1))</f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2</v>
      </c>
      <c r="Q43" s="3">
        <f>VLOOKUP(1,Planilha1!$B$41:$J44,4,0)</f>
        <v>6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1</v>
      </c>
      <c r="E44" s="41" t="s">
        <v>11</v>
      </c>
      <c r="F44" s="7">
        <v>1</v>
      </c>
      <c r="G44" s="70" t="s">
        <v>2</v>
      </c>
      <c r="H44" s="70"/>
      <c r="I44" s="8">
        <f>IF(AND(D44="",F44=""),"",IF(AND(ISNUMBER(D44),ISNUMBER(F44)),1,-1))</f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7</v>
      </c>
      <c r="P44" s="3">
        <f>VLOOKUP(2,Planilha1!$B$41:$J44,9,0)</f>
        <v>2</v>
      </c>
      <c r="Q44" s="3">
        <f>VLOOKUP(2,Planilha1!$B$41:$J44,4,0)</f>
        <v>5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55" customHeight="1" x14ac:dyDescent="0.3">
      <c r="A45" s="44">
        <v>44896</v>
      </c>
      <c r="B45" s="70" t="s">
        <v>42</v>
      </c>
      <c r="C45" s="70"/>
      <c r="D45" s="7">
        <v>2</v>
      </c>
      <c r="E45" s="41" t="s">
        <v>11</v>
      </c>
      <c r="F45" s="7">
        <v>0</v>
      </c>
      <c r="G45" s="70" t="s">
        <v>2</v>
      </c>
      <c r="H45" s="70"/>
      <c r="I45" s="8">
        <f>IF(AND(D45="",F45=""),"",IF(AND(ISNUMBER(D45),ISNUMBER(F45)),1,-1))</f>
        <v>1</v>
      </c>
      <c r="J45" s="5" t="str">
        <f>VLOOKUP(3,Planilha1!$B$41:$J44,2,0)</f>
        <v>Japão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2</v>
      </c>
      <c r="P45" s="3">
        <f>VLOOKUP(3,Planilha1!$B$41:$J44,9,0)</f>
        <v>6</v>
      </c>
      <c r="Q45" s="3">
        <f>VLOOKUP(3,Planilha1!$B$41:$J44,4,0)</f>
        <v>-4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0</v>
      </c>
      <c r="E46" s="41" t="s">
        <v>11</v>
      </c>
      <c r="F46" s="7">
        <v>3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1</v>
      </c>
      <c r="P46" s="3">
        <f>VLOOKUP(4,Planilha1!$B$41:$J44,9,0)</f>
        <v>8</v>
      </c>
      <c r="Q46" s="3">
        <f>VLOOKUP(4,Planilha1!$B$41:$J44,4,0)</f>
        <v>-7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3</v>
      </c>
      <c r="E50" s="41" t="s">
        <v>11</v>
      </c>
      <c r="F50" s="7">
        <v>0</v>
      </c>
      <c r="G50" s="70" t="s">
        <v>46</v>
      </c>
      <c r="H50" s="70"/>
      <c r="I50" s="8">
        <f t="shared" ref="I50:I55" si="4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2</v>
      </c>
      <c r="E51" s="41" t="s">
        <v>11</v>
      </c>
      <c r="F51" s="7">
        <v>2</v>
      </c>
      <c r="G51" s="70" t="s">
        <v>47</v>
      </c>
      <c r="H51" s="70"/>
      <c r="I51" s="8">
        <f t="shared" si="4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1</v>
      </c>
      <c r="E52" s="41" t="s">
        <v>11</v>
      </c>
      <c r="F52" s="7">
        <v>0</v>
      </c>
      <c r="G52" s="70" t="s">
        <v>13</v>
      </c>
      <c r="H52" s="70"/>
      <c r="I52" s="8">
        <f t="shared" si="4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5</v>
      </c>
      <c r="P52" s="3">
        <f>VLOOKUP(1,Planilha1!$B$50:$J53,9,0)</f>
        <v>0</v>
      </c>
      <c r="Q52" s="3">
        <f>VLOOKUP(1,Planilha1!$B$50:$J53,4,0)</f>
        <v>5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1</v>
      </c>
      <c r="E53" s="41" t="s">
        <v>11</v>
      </c>
      <c r="F53" s="7">
        <v>2</v>
      </c>
      <c r="G53" s="70" t="s">
        <v>47</v>
      </c>
      <c r="H53" s="70"/>
      <c r="I53" s="8">
        <f t="shared" si="4"/>
        <v>1</v>
      </c>
      <c r="J53" s="5" t="str">
        <f>VLOOKUP(2,Planilha1!$B$50:$J53,2,0)</f>
        <v>Croácia</v>
      </c>
      <c r="K53" s="3">
        <f>VLOOKUP(2,Planilha1!$B$50:$J53,3,0)</f>
        <v>4</v>
      </c>
      <c r="L53" s="3">
        <f>VLOOKUP(2,Planilha1!$B$50:$J53,6,0)</f>
        <v>1</v>
      </c>
      <c r="M53" s="3">
        <f>VLOOKUP(2,Planilha1!$B$50:$J53,7,0)</f>
        <v>1</v>
      </c>
      <c r="N53" s="3">
        <f>VLOOKUP(2,Planilha1!$B$50:$J53,8,0)</f>
        <v>1</v>
      </c>
      <c r="O53" s="3">
        <f>VLOOKUP(2,Planilha1!$B$50:$J53,5,0)</f>
        <v>4</v>
      </c>
      <c r="P53" s="3">
        <f>VLOOKUP(2,Planilha1!$B$50:$J53,9,0)</f>
        <v>4</v>
      </c>
      <c r="Q53" s="3">
        <f>VLOOKUP(2,Planilha1!$B$50:$J53,4,0)</f>
        <v>0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70" t="s">
        <v>45</v>
      </c>
      <c r="C54" s="70"/>
      <c r="D54" s="7">
        <v>1</v>
      </c>
      <c r="E54" s="41" t="s">
        <v>11</v>
      </c>
      <c r="F54" s="7">
        <v>0</v>
      </c>
      <c r="G54" s="70" t="s">
        <v>47</v>
      </c>
      <c r="H54" s="70"/>
      <c r="I54" s="8">
        <f t="shared" si="4"/>
        <v>1</v>
      </c>
      <c r="J54" s="5" t="str">
        <f>VLOOKUP(3,Planilha1!$B$50:$J53,2,0)</f>
        <v>Marrocos</v>
      </c>
      <c r="K54" s="3">
        <f>VLOOKUP(3,Planilha1!$B$50:$J53,3,0)</f>
        <v>2</v>
      </c>
      <c r="L54" s="3">
        <f>VLOOKUP(3,Planilha1!$B$50:$J53,6,0)</f>
        <v>0</v>
      </c>
      <c r="M54" s="3">
        <f>VLOOKUP(3,Planilha1!$B$50:$J53,7,0)</f>
        <v>2</v>
      </c>
      <c r="N54" s="3">
        <f>VLOOKUP(3,Planilha1!$B$50:$J53,8,0)</f>
        <v>1</v>
      </c>
      <c r="O54" s="3">
        <f>VLOOKUP(3,Planilha1!$B$50:$J53,5,0)</f>
        <v>3</v>
      </c>
      <c r="P54" s="3">
        <f>VLOOKUP(3,Planilha1!$B$50:$J53,9,0)</f>
        <v>4</v>
      </c>
      <c r="Q54" s="3">
        <f>VLOOKUP(3,Planilha1!$B$50:$J53,4,0)</f>
        <v>-1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1</v>
      </c>
      <c r="E55" s="41" t="s">
        <v>11</v>
      </c>
      <c r="F55" s="7">
        <v>1</v>
      </c>
      <c r="G55" s="70" t="s">
        <v>13</v>
      </c>
      <c r="H55" s="70"/>
      <c r="I55" s="8">
        <f t="shared" si="4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2</v>
      </c>
      <c r="P55" s="3">
        <f>VLOOKUP(4,Planilha1!$B$50:$J53,9,0)</f>
        <v>6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2</v>
      </c>
      <c r="E59" s="41" t="s">
        <v>11</v>
      </c>
      <c r="F59" s="7">
        <v>0</v>
      </c>
      <c r="G59" s="70" t="s">
        <v>49</v>
      </c>
      <c r="H59" s="70"/>
      <c r="I59" s="8">
        <f t="shared" ref="I59:I64" si="5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0</v>
      </c>
      <c r="E60" s="41" t="s">
        <v>11</v>
      </c>
      <c r="F60" s="7">
        <v>1</v>
      </c>
      <c r="G60" s="70" t="s">
        <v>21</v>
      </c>
      <c r="H60" s="70"/>
      <c r="I60" s="8">
        <f t="shared" si="5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3</v>
      </c>
      <c r="E61" s="41" t="s">
        <v>11</v>
      </c>
      <c r="F61" s="7">
        <v>1</v>
      </c>
      <c r="G61" s="70" t="s">
        <v>48</v>
      </c>
      <c r="H61" s="70"/>
      <c r="I61" s="8">
        <f t="shared" si="5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1</v>
      </c>
      <c r="Q61" s="3">
        <f>VLOOKUP(1,Planilha1!$B$59:$J62,4,0)</f>
        <v>5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1</v>
      </c>
      <c r="E62" s="41" t="s">
        <v>11</v>
      </c>
      <c r="F62" s="7">
        <v>0</v>
      </c>
      <c r="G62" s="70" t="s">
        <v>21</v>
      </c>
      <c r="H62" s="70"/>
      <c r="I62" s="8">
        <f t="shared" si="5"/>
        <v>1</v>
      </c>
      <c r="J62" s="5" t="str">
        <f>VLOOKUP(2,Planilha1!$B$59:$J62,2,0)</f>
        <v>Sérvia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3</v>
      </c>
      <c r="P62" s="3">
        <f>VLOOKUP(2,Planilha1!$B$59:$J62,9,0)</f>
        <v>4</v>
      </c>
      <c r="Q62" s="3">
        <f>VLOOKUP(2,Planilha1!$B$59:$J62,4,0)</f>
        <v>-1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55" customHeight="1" x14ac:dyDescent="0.3">
      <c r="A63" s="44">
        <v>44897</v>
      </c>
      <c r="B63" s="70" t="s">
        <v>1</v>
      </c>
      <c r="C63" s="70"/>
      <c r="D63" s="7">
        <v>1</v>
      </c>
      <c r="E63" s="41" t="s">
        <v>11</v>
      </c>
      <c r="F63" s="7">
        <v>0</v>
      </c>
      <c r="G63" s="70" t="s">
        <v>21</v>
      </c>
      <c r="H63" s="70"/>
      <c r="I63" s="8">
        <f t="shared" si="5"/>
        <v>1</v>
      </c>
      <c r="J63" s="5" t="str">
        <f>VLOOKUP(3,Planilha1!$B$59:$J62,2,0)</f>
        <v>Camarões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1</v>
      </c>
      <c r="P63" s="3">
        <f>VLOOKUP(3,Planilha1!$B$59:$J62,9,0)</f>
        <v>2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2</v>
      </c>
      <c r="E64" s="41" t="s">
        <v>11</v>
      </c>
      <c r="F64" s="7">
        <v>2</v>
      </c>
      <c r="G64" s="70" t="s">
        <v>48</v>
      </c>
      <c r="H64" s="70"/>
      <c r="I64" s="8">
        <f t="shared" si="5"/>
        <v>1</v>
      </c>
      <c r="J64" s="5" t="str">
        <f>VLOOKUP(4,Planilha1!$B$59:$J62,2,0)</f>
        <v>Suíça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3</v>
      </c>
      <c r="P64" s="3">
        <f>VLOOKUP(4,Planilha1!$B$59:$J62,9,0)</f>
        <v>6</v>
      </c>
      <c r="Q64" s="3">
        <f>VLOOKUP(4,Planilha1!$B$59:$J62,4,0)</f>
        <v>-3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3</v>
      </c>
      <c r="E68" s="41" t="s">
        <v>11</v>
      </c>
      <c r="F68" s="7">
        <v>0</v>
      </c>
      <c r="G68" s="70" t="s">
        <v>51</v>
      </c>
      <c r="H68" s="70"/>
      <c r="I68" s="8">
        <f t="shared" ref="I68:I73" si="6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2</v>
      </c>
      <c r="E69" s="41" t="s">
        <v>11</v>
      </c>
      <c r="F69" s="7">
        <v>0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3</v>
      </c>
      <c r="E70" s="41" t="s">
        <v>11</v>
      </c>
      <c r="F70" s="7">
        <v>1</v>
      </c>
      <c r="G70" s="70" t="s">
        <v>12</v>
      </c>
      <c r="H70" s="70"/>
      <c r="I70" s="8">
        <f t="shared" si="6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10</v>
      </c>
      <c r="P70" s="3">
        <f>VLOOKUP(1,Planilha1!$B$68:$J71,9,0)</f>
        <v>1</v>
      </c>
      <c r="Q70" s="3">
        <f>VLOOKUP(1,Planilha1!$B$68:$J71,4,0)</f>
        <v>9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1</v>
      </c>
      <c r="E71" s="41" t="s">
        <v>11</v>
      </c>
      <c r="F71" s="7">
        <v>1</v>
      </c>
      <c r="G71" s="70" t="s">
        <v>52</v>
      </c>
      <c r="H71" s="70"/>
      <c r="I71" s="8">
        <f t="shared" si="6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5</v>
      </c>
      <c r="P71" s="3">
        <f>VLOOKUP(2,Planilha1!$B$68:$J71,9,0)</f>
        <v>3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4</v>
      </c>
      <c r="E72" s="41" t="s">
        <v>11</v>
      </c>
      <c r="F72" s="7">
        <v>0</v>
      </c>
      <c r="G72" s="70" t="s">
        <v>52</v>
      </c>
      <c r="H72" s="70"/>
      <c r="I72" s="8">
        <f t="shared" si="6"/>
        <v>1</v>
      </c>
      <c r="J72" s="5" t="str">
        <f>VLOOKUP(3,Planilha1!$B$68:$J71,2,0)</f>
        <v>Gana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1</v>
      </c>
      <c r="P72" s="3">
        <f>VLOOKUP(3,Planilha1!$B$68:$J71,9,0)</f>
        <v>6</v>
      </c>
      <c r="Q72" s="3">
        <f>VLOOKUP(3,Planilha1!$B$68:$J71,4,0)</f>
        <v>-5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0</v>
      </c>
      <c r="E73" s="41" t="s">
        <v>11</v>
      </c>
      <c r="F73" s="7">
        <v>2</v>
      </c>
      <c r="G73" s="70" t="s">
        <v>12</v>
      </c>
      <c r="H73" s="70"/>
      <c r="I73" s="8">
        <f t="shared" si="6"/>
        <v>1</v>
      </c>
      <c r="J73" s="5" t="str">
        <f>VLOOKUP(4,Planilha1!$B$68:$J71,2,0)</f>
        <v>Coréia do Sul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7</v>
      </c>
      <c r="Q73" s="3">
        <f>VLOOKUP(4,Planilha1!$B$68:$J71,4,0)</f>
        <v>-6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sheet="1" selectLockedCells="1"/>
  <mergeCells count="169">
    <mergeCell ref="AZ15:BA15"/>
    <mergeCell ref="AZ16:BA16"/>
    <mergeCell ref="AZ17:BA17"/>
    <mergeCell ref="AZ22:BA22"/>
    <mergeCell ref="AZ23:BA23"/>
    <mergeCell ref="AZ24:BA24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AT31:AU31"/>
    <mergeCell ref="AT32:AU32"/>
    <mergeCell ref="U23:V23"/>
    <mergeCell ref="U24:V24"/>
    <mergeCell ref="AJ19:AL21"/>
    <mergeCell ref="AN20:AO20"/>
    <mergeCell ref="AG20:AH20"/>
    <mergeCell ref="AJ26:AL28"/>
    <mergeCell ref="Y28:Z28"/>
    <mergeCell ref="Y29:Z29"/>
    <mergeCell ref="AD19:AE19"/>
    <mergeCell ref="AD20:AE20"/>
    <mergeCell ref="AD21:AE21"/>
    <mergeCell ref="AQ19:AR19"/>
    <mergeCell ref="B7:C7"/>
    <mergeCell ref="G7:H7"/>
    <mergeCell ref="B8:C8"/>
    <mergeCell ref="G8:H8"/>
    <mergeCell ref="B9:C9"/>
    <mergeCell ref="Y27:Z27"/>
    <mergeCell ref="U15:V15"/>
    <mergeCell ref="U16:V16"/>
    <mergeCell ref="U17:V17"/>
    <mergeCell ref="U22:V22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24:C24"/>
    <mergeCell ref="G24:H24"/>
    <mergeCell ref="U31:V31"/>
    <mergeCell ref="B25:C25"/>
    <mergeCell ref="G25:H25"/>
    <mergeCell ref="B26:C26"/>
    <mergeCell ref="G26:H26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43:H43"/>
    <mergeCell ref="B44:C44"/>
    <mergeCell ref="G44:H44"/>
    <mergeCell ref="B36:C36"/>
    <mergeCell ref="G36:H36"/>
    <mergeCell ref="B37:C37"/>
    <mergeCell ref="G37:H37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32:V32"/>
    <mergeCell ref="G9:H9"/>
    <mergeCell ref="U6:V6"/>
    <mergeCell ref="U8:V8"/>
    <mergeCell ref="U7:V7"/>
    <mergeCell ref="B54:C54"/>
    <mergeCell ref="G54:H54"/>
    <mergeCell ref="B42:C42"/>
    <mergeCell ref="G42:H42"/>
    <mergeCell ref="B43:C43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>
      <formula1>0</formula1>
      <formula2>9999999999999990000</formula2>
    </dataValidation>
    <dataValidation type="whole" allowBlank="1" showInputMessage="1" showErrorMessage="1" sqref="F59:F64 F68:F73 F14:F19 F23:F28 F32:F37 F41:F46 F50:F55 F5:F10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218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99401040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-6</v>
      </c>
      <c r="F5" s="1">
        <f>Palpites!D5+Palpites!D7+Palpites!D9</f>
        <v>1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7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Equador</v>
      </c>
    </row>
    <row r="6" spans="1:20" x14ac:dyDescent="0.3">
      <c r="A6" s="1">
        <f>100000000*D6+100000*E6+1000*F6+K6*10</f>
        <v>99702030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1</v>
      </c>
      <c r="E6" s="1">
        <f>(Palpites!D6-Palpites!F6)+(Palpites!F7-Palpites!D7)+(Palpites!F10-Palpites!D10)</f>
        <v>-3</v>
      </c>
      <c r="F6" s="1">
        <f>Palpites!D6+Palpites!F7+Palpites!F10</f>
        <v>2</v>
      </c>
      <c r="G6" s="1">
        <f>COUNTIF(L6:N6,"V")</f>
        <v>0</v>
      </c>
      <c r="H6" s="1">
        <f>COUNTIF(L6:N6,"e")</f>
        <v>1</v>
      </c>
      <c r="I6" s="1">
        <f>COUNTIF(L6:N6,"D")</f>
        <v>2</v>
      </c>
      <c r="J6" s="1">
        <f>F6-E6</f>
        <v>5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Polônia</v>
      </c>
      <c r="T6" s="1" t="str">
        <f>Palpites!AZ15</f>
        <v>França</v>
      </c>
    </row>
    <row r="7" spans="1:20" x14ac:dyDescent="0.3">
      <c r="A7" s="1">
        <f>100000000*D7+100000*E7+1000*F7+K7*10</f>
        <v>600204020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6</v>
      </c>
      <c r="E7" s="1">
        <f>(Palpites!F5-Palpites!D5)+(Palpites!D8-Palpites!F8)+(Palpites!D10-Palpites!F10)</f>
        <v>2</v>
      </c>
      <c r="F7" s="1">
        <f>Palpites!F5+Palpites!D8+Palpites!D10</f>
        <v>4</v>
      </c>
      <c r="G7" s="1">
        <f>COUNTIF(L7:N7,"V")</f>
        <v>2</v>
      </c>
      <c r="H7" s="1">
        <f>COUNTIF(L7:N7,"e")</f>
        <v>0</v>
      </c>
      <c r="I7" s="1">
        <f>COUNTIF(L7:N7,"D")</f>
        <v>1</v>
      </c>
      <c r="J7" s="1">
        <f>F7-E7</f>
        <v>2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Dinamarca</v>
      </c>
      <c r="T7" s="1" t="str">
        <f>Palpites!AZ17</f>
        <v>Argentina</v>
      </c>
    </row>
    <row r="8" spans="1:20" x14ac:dyDescent="0.3">
      <c r="A8" s="1">
        <f>100000000*D8+100000*E8+1000*F8+K8*10</f>
        <v>900709010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7</v>
      </c>
      <c r="F8" s="1">
        <f>Palpites!F9+Palpites!F8+Palpites!F6</f>
        <v>9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2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900506040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5</v>
      </c>
      <c r="F14" s="1">
        <f>Palpites!D14+Palpites!D16+Palpites!D18</f>
        <v>6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Dinamarca</v>
      </c>
      <c r="T14" s="1" t="str">
        <f>Palpites!AV13</f>
        <v>França</v>
      </c>
    </row>
    <row r="15" spans="1:20" x14ac:dyDescent="0.3">
      <c r="A15" s="1">
        <f>100000000*D15+100000*E15+1000*F15+K15*10</f>
        <v>400105030</v>
      </c>
      <c r="B15" s="1">
        <f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1</v>
      </c>
      <c r="F15" s="1">
        <f>Palpites!D15+Palpites!F16+Palpites!F19</f>
        <v>5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Bélgica</v>
      </c>
    </row>
    <row r="16" spans="1:20" x14ac:dyDescent="0.3">
      <c r="A16" s="1">
        <f>100000000*D16+100000*E16+1000*F16+K16*10</f>
        <v>99500020</v>
      </c>
      <c r="B16" s="1">
        <f>RANK(A16,$A$14:$A$17)</f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-5</v>
      </c>
      <c r="F16" s="1">
        <f>Palpites!F14+Palpites!D17+Palpites!D19</f>
        <v>0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5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199902010</v>
      </c>
      <c r="B17" s="1">
        <f>RANK(A17,$A$14:$A$17)</f>
        <v>3</v>
      </c>
      <c r="C17" s="1" t="str">
        <f>Palpites!G15</f>
        <v>País de Gales</v>
      </c>
      <c r="D17" s="1">
        <f>3*COUNTIF(L17:N17,"V")+COUNTIF(L17:N17,"E")</f>
        <v>2</v>
      </c>
      <c r="E17" s="1">
        <f>Palpites!F15-Palpites!D15+Palpites!F17-Palpites!D17+Palpites!F18-Palpites!D18</f>
        <v>-1</v>
      </c>
      <c r="F17" s="1">
        <f>Palpites!F15+Palpites!F17+Palpites!F18</f>
        <v>2</v>
      </c>
      <c r="G17" s="1">
        <f>COUNTIF(L17:N17,"V")</f>
        <v>0</v>
      </c>
      <c r="H17" s="1">
        <f>COUNTIF(L17:N17,"e")</f>
        <v>2</v>
      </c>
      <c r="I17" s="1">
        <f>COUNTIF(L17:N17,"D")</f>
        <v>1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Holanda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Inglaterra</v>
      </c>
      <c r="V21" s="1" t="str">
        <f>IF(S21=S18,S19,S18)</f>
        <v>Holanda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600205040</v>
      </c>
      <c r="B23" s="1">
        <f>RANK(A23,$A$23:$A$26)</f>
        <v>2</v>
      </c>
      <c r="C23" s="1" t="str">
        <f>Palpites!B23</f>
        <v>Argentina</v>
      </c>
      <c r="D23" s="1">
        <f>3*COUNTIF(L23:N23,"V")+COUNTIF(L23:N23,"E")</f>
        <v>6</v>
      </c>
      <c r="E23" s="1">
        <f>Palpites!D23-Palpites!F23+Palpites!D25-Palpites!F25+Palpites!D27-Palpites!F27</f>
        <v>2</v>
      </c>
      <c r="F23" s="1">
        <f>Palpites!D23+Palpites!D25+Palpites!D27</f>
        <v>5</v>
      </c>
      <c r="G23" s="1">
        <f>COUNTIF(L23:N23,"V")</f>
        <v>2</v>
      </c>
      <c r="H23" s="1">
        <f>COUNTIF(L23:N23,"e")</f>
        <v>0</v>
      </c>
      <c r="I23" s="1">
        <f>COUNTIF(L23:N23,"D")</f>
        <v>1</v>
      </c>
      <c r="J23" s="1">
        <f>F23-E23</f>
        <v>3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D</v>
      </c>
    </row>
    <row r="24" spans="1:23" x14ac:dyDescent="0.3">
      <c r="A24" s="1">
        <f>100000000*D24+100000*E24+1000*F24+K24*10</f>
        <v>99802030</v>
      </c>
      <c r="B24" s="1">
        <f>RANK(A24,$A$23:$A$26)</f>
        <v>3</v>
      </c>
      <c r="C24" s="1" t="str">
        <f>Palpites!B24</f>
        <v>México</v>
      </c>
      <c r="D24" s="1">
        <f>3*COUNTIF(L24:N24,"V")+COUNTIF(L24:N24,"E")</f>
        <v>1</v>
      </c>
      <c r="E24" s="1">
        <f>Palpites!D24-Palpites!F24+Palpites!F25-Palpites!D25+Palpites!F28-Palpites!D28</f>
        <v>-2</v>
      </c>
      <c r="F24" s="1">
        <f>Palpites!D24+Palpites!F25+Palpites!F28</f>
        <v>2</v>
      </c>
      <c r="G24" s="1">
        <f>COUNTIF(L24:N24,"V")</f>
        <v>0</v>
      </c>
      <c r="H24" s="1">
        <f>COUNTIF(L24:N24,"e")</f>
        <v>1</v>
      </c>
      <c r="I24" s="1">
        <f>COUNTIF(L24:N24,"D")</f>
        <v>2</v>
      </c>
      <c r="J24" s="1">
        <f>F24-E24</f>
        <v>4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E</v>
      </c>
    </row>
    <row r="25" spans="1:23" x14ac:dyDescent="0.3">
      <c r="A25" s="1">
        <f>100000000*D25+100000*E25+1000*F25+K25*10</f>
        <v>99701020</v>
      </c>
      <c r="B25" s="1">
        <f>RANK(A25,$A$23:$A$26)</f>
        <v>4</v>
      </c>
      <c r="C25" s="1" t="str">
        <f>Palpites!G23</f>
        <v>Arábia Saudita</v>
      </c>
      <c r="D25" s="1">
        <f>3*COUNTIF(L25:N25,"V")+COUNTIF(L25:N25,"E")</f>
        <v>1</v>
      </c>
      <c r="E25" s="1">
        <f>Palpites!F23-Palpites!D23+Palpites!D26-Palpites!F26+Palpites!D28-Palpites!F28</f>
        <v>-3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1</v>
      </c>
      <c r="I25" s="1">
        <f>COUNTIF(L25:N25,"D")</f>
        <v>2</v>
      </c>
      <c r="J25" s="1">
        <f>F25-E25</f>
        <v>4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E</v>
      </c>
    </row>
    <row r="26" spans="1:23" x14ac:dyDescent="0.3">
      <c r="A26" s="1">
        <f>100000000*D26+100000*E26+1000*F26+K26*10</f>
        <v>900304010</v>
      </c>
      <c r="B26" s="1">
        <f>RANK(A26,$A$23:$A$26)</f>
        <v>1</v>
      </c>
      <c r="C26" s="1" t="str">
        <f>Palpites!G24</f>
        <v>Polônia</v>
      </c>
      <c r="D26" s="1">
        <f>3*COUNTIF(L26:N26,"V")+COUNTIF(L26:N26,"E")</f>
        <v>9</v>
      </c>
      <c r="E26" s="1">
        <f>Palpites!F24-Palpites!D24+Palpites!F26-Palpites!D26+Palpites!F27-Palpites!D27</f>
        <v>3</v>
      </c>
      <c r="F26" s="1">
        <f>Palpites!F24+Palpites!F26+Palpites!F27</f>
        <v>4</v>
      </c>
      <c r="G26" s="1">
        <f>COUNTIF(L26:N26,"V")</f>
        <v>3</v>
      </c>
      <c r="H26" s="1">
        <f>COUNTIF(L26:N26,"e")</f>
        <v>0</v>
      </c>
      <c r="I26" s="1">
        <f>COUNTIF(L26:N26,"D")</f>
        <v>0</v>
      </c>
      <c r="J26" s="1">
        <f>F26-E26</f>
        <v>1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V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700508040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5</v>
      </c>
      <c r="F32" s="1">
        <f>Palpites!D32+Palpites!D34+Palpites!D36</f>
        <v>8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3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700305030</v>
      </c>
      <c r="B33" s="1">
        <f>RANK(A33,$A$32:$A$35)</f>
        <v>2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3</v>
      </c>
      <c r="F33" s="1">
        <f>Palpites!D33+Palpites!F34+Palpites!F37</f>
        <v>5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299904020</v>
      </c>
      <c r="B34" s="1">
        <f>RANK(A34,$A$32:$A$35)</f>
        <v>3</v>
      </c>
      <c r="C34" s="1" t="str">
        <f>Palpites!G32</f>
        <v>Austrália</v>
      </c>
      <c r="D34" s="1">
        <f>3*COUNTIF(L34:N34,"V")+COUNTIF(L34:N34,"E")</f>
        <v>3</v>
      </c>
      <c r="E34" s="1">
        <f>Palpites!F32-Palpites!D32+Palpites!D35-Palpites!F35+Palpites!D37-Palpites!F37</f>
        <v>-1</v>
      </c>
      <c r="F34" s="1">
        <f>Palpites!F32+Palpites!D35+Palpites!D37</f>
        <v>4</v>
      </c>
      <c r="G34" s="1">
        <f>COUNTIF(L34:N34,"V")</f>
        <v>1</v>
      </c>
      <c r="H34" s="1">
        <f>COUNTIF(L34:N34,"e")</f>
        <v>0</v>
      </c>
      <c r="I34" s="1">
        <f>COUNTIF(L34:N34,"D")</f>
        <v>2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-698990</v>
      </c>
      <c r="B35" s="1">
        <f>RANK(A35,$A$32:$A$35)</f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-7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8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600507040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5</v>
      </c>
      <c r="F41" s="1">
        <f>Palpites!D41+Palpites!D43+Palpites!D45</f>
        <v>7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900608030</v>
      </c>
      <c r="B42" s="1">
        <f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6</v>
      </c>
      <c r="F42" s="1">
        <f>Palpites!D42+Palpites!F43+Palpites!F46</f>
        <v>8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2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99301020</v>
      </c>
      <c r="B43" s="1">
        <f>RANK(A43,$A$41:$A$44)</f>
        <v>4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-7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8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99602010</v>
      </c>
      <c r="B44" s="1">
        <f>RANK(A44,$A$41:$A$44)</f>
        <v>3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-4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6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900505040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5</v>
      </c>
      <c r="F50" s="1">
        <f>Palpites!D50+Palpites!D52+Palpites!D54</f>
        <v>5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0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199903030</v>
      </c>
      <c r="B51" s="1">
        <f>RANK(A51,$A$50:$A$53)</f>
        <v>3</v>
      </c>
      <c r="C51" s="1" t="str">
        <f>Palpites!B51</f>
        <v>Marrocos</v>
      </c>
      <c r="D51" s="1">
        <f>3*COUNTIF(L51:N51,"V")+COUNTIF(L51:N51,"E")</f>
        <v>2</v>
      </c>
      <c r="E51" s="1">
        <f>Palpites!D51-Palpites!F51+Palpites!F52-Palpites!D52+Palpites!F55-Palpites!D55</f>
        <v>-1</v>
      </c>
      <c r="F51" s="1">
        <f>Palpites!D51+Palpites!F52+Palpites!F55</f>
        <v>3</v>
      </c>
      <c r="G51" s="1">
        <f>COUNTIF(L51:N51,"V")</f>
        <v>0</v>
      </c>
      <c r="H51" s="1">
        <f>COUNTIF(L51:N51,"e")</f>
        <v>2</v>
      </c>
      <c r="I51" s="1">
        <f>COUNTIF(L51:N51,"D")</f>
        <v>1</v>
      </c>
      <c r="J51" s="1">
        <f>F51-E51</f>
        <v>4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99602020</v>
      </c>
      <c r="B52" s="1">
        <f>RANK(A52,$A$50:$A$53)</f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-4</v>
      </c>
      <c r="F52" s="1">
        <f>Palpites!F50+Palpites!D53+Palpites!D55</f>
        <v>2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400004010</v>
      </c>
      <c r="B53" s="1">
        <f>RANK(A53,$A$50:$A$53)</f>
        <v>2</v>
      </c>
      <c r="C53" s="1" t="str">
        <f>Palpites!G51</f>
        <v>Croácia</v>
      </c>
      <c r="D53" s="1">
        <f>3*COUNTIF(L53:N53,"V")+COUNTIF(L53:N53,"E")</f>
        <v>4</v>
      </c>
      <c r="E53" s="1">
        <f>Palpites!F51-Palpites!D51+Palpites!F53-Palpites!D53+Palpites!F54-Palpites!D54</f>
        <v>0</v>
      </c>
      <c r="F53" s="1">
        <f>Palpites!F51+Palpites!F53+Palpites!F54</f>
        <v>4</v>
      </c>
      <c r="G53" s="1">
        <f>COUNTIF(L53:N53,"V")</f>
        <v>1</v>
      </c>
      <c r="H53" s="1">
        <f>COUNTIF(L53:N53,"e")</f>
        <v>1</v>
      </c>
      <c r="I53" s="1">
        <f>COUNTIF(L53:N53,"D")</f>
        <v>1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900506040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5</v>
      </c>
      <c r="F59" s="1">
        <f>Palpites!D59+Palpites!D61+Palpites!D63</f>
        <v>6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99703030</v>
      </c>
      <c r="B60" s="1">
        <f>RANK(A60,$A$59:$A$62)</f>
        <v>4</v>
      </c>
      <c r="C60" s="1" t="str">
        <f>Palpites!B60</f>
        <v>Suíça</v>
      </c>
      <c r="D60" s="1">
        <f>3*COUNTIF(L60:N60,"V")+COUNTIF(L60:N60,"E")</f>
        <v>1</v>
      </c>
      <c r="E60" s="1">
        <f>Palpites!D60-Palpites!F60+Palpites!F61-Palpites!D61+Palpites!F64-Palpites!D64</f>
        <v>-3</v>
      </c>
      <c r="F60" s="1">
        <f>Palpites!D60+Palpites!F61+Palpites!F64</f>
        <v>3</v>
      </c>
      <c r="G60" s="1">
        <f>COUNTIF(L60:N60,"V")</f>
        <v>0</v>
      </c>
      <c r="H60" s="1">
        <f>COUNTIF(L60:N60,"e")</f>
        <v>1</v>
      </c>
      <c r="I60" s="1">
        <f>COUNTIF(L60:N60,"D")</f>
        <v>2</v>
      </c>
      <c r="J60" s="1">
        <f>F60-E60</f>
        <v>6</v>
      </c>
      <c r="K60" s="1">
        <v>3</v>
      </c>
      <c r="L60" s="1" t="str">
        <f>IF(OR(Palpites!D60="",Palpites!F60=""),0,IF(Palpites!D60&gt;Palpites!F60,"V",IF(Palpites!D60=Palpites!F60,"E",IF(Palpites!D60&lt;Palpites!F60,"D"))))</f>
        <v>D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399903020</v>
      </c>
      <c r="B61" s="1">
        <f>RANK(A61,$A$59:$A$62)</f>
        <v>2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-1</v>
      </c>
      <c r="F61" s="1">
        <f>Palpites!F59+Palpites!D62+Palpites!D64</f>
        <v>3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299901010</v>
      </c>
      <c r="B62" s="1">
        <f>RANK(A62,$A$59:$A$62)</f>
        <v>3</v>
      </c>
      <c r="C62" s="1" t="str">
        <f>Palpites!G60</f>
        <v>Camarões</v>
      </c>
      <c r="D62" s="1">
        <f>3*COUNTIF(L62:N62,"V")+COUNTIF(L62:N62,"E")</f>
        <v>3</v>
      </c>
      <c r="E62" s="1">
        <f>Palpites!F60-Palpites!D60+Palpites!F62-Palpites!D62+Palpites!F63-Palpites!D63</f>
        <v>-1</v>
      </c>
      <c r="F62" s="1">
        <f>Palpites!F60+Palpites!F62+Palpites!F63</f>
        <v>1</v>
      </c>
      <c r="G62" s="1">
        <f>COUNTIF(L62:N62,"V")</f>
        <v>1</v>
      </c>
      <c r="H62" s="1">
        <f>COUNTIF(L62:N62,"e")</f>
        <v>0</v>
      </c>
      <c r="I62" s="1">
        <f>COUNTIF(L62:N62,"D")</f>
        <v>2</v>
      </c>
      <c r="J62" s="1">
        <f>F62-E62</f>
        <v>2</v>
      </c>
      <c r="K62" s="1">
        <v>1</v>
      </c>
      <c r="L62" s="1" t="str">
        <f>IF(OR(Palpites!F60="",Palpites!D60=""),0,IF(Palpites!F60&gt;Palpites!D60,"V",IF(Palpites!F60=Palpites!D60,"E",IF(Palpites!F60&lt;Palpites!D60,"D"))))</f>
        <v>V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900910040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9</v>
      </c>
      <c r="F68" s="1">
        <f>Palpites!D68+Palpites!D70+Palpites!D72</f>
        <v>10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600205030</v>
      </c>
      <c r="B69" s="1">
        <f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2</v>
      </c>
      <c r="F69" s="1">
        <f>Palpites!D69+Palpites!F70+Palpites!F73</f>
        <v>5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99501020</v>
      </c>
      <c r="B70" s="1">
        <f>RANK(A70,$A$68:$A$71)</f>
        <v>3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-5</v>
      </c>
      <c r="F70" s="1">
        <f>Palpites!F68+Palpites!D71+Palpites!D73</f>
        <v>1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99401010</v>
      </c>
      <c r="B71" s="1">
        <f>RANK(A71,$A$68:$A$71)</f>
        <v>4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-6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7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2022-11-08T19:18:24Z</dcterms:modified>
</cp:coreProperties>
</file>