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69419818-6DEB-44AE-B02D-73CA16085ED0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<sst xmlns="http://schemas.openxmlformats.org/spreadsheetml/2006/main" count="415" uniqueCount="109">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</sst>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0" fillId="0" borderId="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3" fillId="3" borderId="0" xfId="0" applyFont="1" applyFill="1" applyAlignment="1">
      <alignment horizontal="center" wrapText="1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image" Target="../media/image28.png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63" Type="http://schemas.openxmlformats.org/officeDocument/2006/relationships/image" Target="../media/image55.pn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image" Target="../media/image24.png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image" Target="../media/image30.png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pn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hyperlink" Target="https://www.wikidata.org/wiki/Q4847867" TargetMode="External"/><Relationship Id="rId35" Type="http://schemas.openxmlformats.org/officeDocument/2006/relationships/hyperlink" Target="https://www.partidosdelaroja.com/1970/01/estados-unidos.html" TargetMode="External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jpe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jpeg"/><Relationship Id="rId38" Type="http://schemas.openxmlformats.org/officeDocument/2006/relationships/hyperlink" Target="https://en.wikinews.org/wiki/File:Flag_of_England.svg" TargetMode="External"/><Relationship Id="rId46" Type="http://schemas.openxmlformats.org/officeDocument/2006/relationships/image" Target="../media/image38.png"/><Relationship Id="rId59" Type="http://schemas.openxmlformats.org/officeDocument/2006/relationships/image" Target="../media/image51.pn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jpe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jpe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29</xdr:row>
      <xdr:rowOff>93491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95316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71</xdr:row>
      <xdr:rowOff>157005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1294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2001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1063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6</xdr:row>
      <xdr:rowOff>2009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15</xdr:row>
      <xdr:rowOff>427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18</xdr:row>
      <xdr:rowOff>189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28</xdr:row>
      <xdr:rowOff>11780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360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28</xdr:row>
      <xdr:rowOff>11467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784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5220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1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500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2611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1538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45</xdr:row>
      <xdr:rowOff>1619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2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562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2459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1298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45</xdr:row>
      <xdr:rowOff>61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1115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51</xdr:row>
      <xdr:rowOff>188406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0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116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618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1116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2001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505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53</xdr:row>
      <xdr:rowOff>167472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953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1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2001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61</xdr:row>
      <xdr:rowOff>188406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22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742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13996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84016" y="2916011"/>
          <a:ext cx="1734178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0862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02289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6640625" bestFit="1" customWidth="1"/>
    <col min="20" max="20" width="9.6640625" bestFit="1" customWidth="1"/>
    <col min="21" max="21" width="82.664062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95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95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5" zoomScale="91" zoomScaleNormal="91" workbookViewId="0">
      <selection activeCell="AJ33" sqref="AJ33:AL35"/>
    </sheetView>
  </sheetViews>
  <sheetFormatPr defaultRowHeight="14.4" x14ac:dyDescent="0.3"/>
  <cols>
    <col min="3" max="3" width="11.6640625" bestFit="1" customWidth="1"/>
    <col min="4" max="4" width="8.88671875" style="1"/>
    <col min="6" max="6" width="8.88671875" style="1"/>
    <col min="7" max="7" width="11.6640625" bestFit="1" customWidth="1"/>
    <col min="10" max="10" width="13.44140625" bestFit="1" customWidth="1"/>
    <col min="19" max="19" width="1.44140625" customWidth="1"/>
    <col min="35" max="35" width="1.6640625" customWidth="1"/>
    <col min="39" max="39" width="2.109375" customWidth="1"/>
    <col min="54" max="56" width="8.88671875" style="10"/>
  </cols>
  <sheetData>
    <row r="1" spans="1:53" ht="71.400000000000006" customHeight="1" x14ac:dyDescent="0.3">
      <c r="A1" s="101" t="s">
        <v>68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S1" s="7"/>
      <c r="U1" s="101" t="s">
        <v>72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114" t="s">
        <v>10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S3" s="48"/>
    </row>
    <row r="4" spans="1:53" s="10" customFormat="1" x14ac:dyDescent="0.3">
      <c r="D4" s="47"/>
      <c r="F4" s="47"/>
      <c r="S4" s="48"/>
      <c r="U4" s="115"/>
      <c r="V4" s="115"/>
    </row>
    <row r="5" spans="1:53" s="10" customFormat="1" ht="15" thickBot="1" x14ac:dyDescent="0.35">
      <c r="A5" s="45">
        <v>44885</v>
      </c>
      <c r="B5" s="103" t="s">
        <v>11</v>
      </c>
      <c r="C5" s="103"/>
      <c r="D5" s="8">
        <v>1</v>
      </c>
      <c r="E5" s="49" t="s">
        <v>12</v>
      </c>
      <c r="F5" s="8">
        <v>1</v>
      </c>
      <c r="G5" s="103" t="s">
        <v>24</v>
      </c>
      <c r="H5" s="103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102" t="s">
        <v>23</v>
      </c>
      <c r="C6" s="102"/>
      <c r="D6" s="8">
        <v>1</v>
      </c>
      <c r="E6" s="42" t="s">
        <v>12</v>
      </c>
      <c r="F6" s="8">
        <v>3</v>
      </c>
      <c r="G6" s="102" t="s">
        <v>21</v>
      </c>
      <c r="H6" s="102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7" t="str">
        <f>IF(AND(SUM(L7:N7)=3,SUM(L8:N8)=3,SUM(L9:N9)=3,SUM(L10:N10)=3),J7,"")</f>
        <v>Holanda</v>
      </c>
      <c r="V6" s="78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81"/>
      <c r="AU6" s="81"/>
      <c r="AV6" s="10"/>
      <c r="AW6" s="10"/>
      <c r="AX6" s="10"/>
      <c r="AY6" s="10"/>
      <c r="AZ6" s="77" t="str">
        <f>IF(AND(SUM(L16:N16)=3,SUM(L17:N17)=3,SUM(L18:N18)=3,SUM(L19:N19)=3),J16,"")</f>
        <v>Inglaterra</v>
      </c>
      <c r="BA6" s="78"/>
    </row>
    <row r="7" spans="1:53" ht="15" thickBot="1" x14ac:dyDescent="0.35">
      <c r="A7" s="45">
        <v>44890</v>
      </c>
      <c r="B7" s="102" t="s">
        <v>11</v>
      </c>
      <c r="C7" s="102"/>
      <c r="D7" s="8">
        <v>2</v>
      </c>
      <c r="E7" s="42" t="s">
        <v>12</v>
      </c>
      <c r="F7" s="8">
        <v>1</v>
      </c>
      <c r="G7" s="102" t="s">
        <v>23</v>
      </c>
      <c r="H7" s="102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9</v>
      </c>
      <c r="P7" s="4">
        <f>VLOOKUP(1,Planilha1!$A$5:$L$8,12,0)</f>
        <v>1</v>
      </c>
      <c r="Q7" s="4">
        <f>VLOOKUP(1,Planilha1!$A$5:$L$8,7,0)</f>
        <v>8</v>
      </c>
      <c r="S7" s="7"/>
      <c r="T7" s="10"/>
      <c r="U7" s="80" t="s">
        <v>69</v>
      </c>
      <c r="V7" s="8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79"/>
      <c r="AU7" s="79"/>
      <c r="AV7" s="10"/>
      <c r="AW7" s="10"/>
      <c r="AX7" s="10"/>
      <c r="AY7" s="10"/>
      <c r="AZ7" s="80" t="s">
        <v>69</v>
      </c>
      <c r="BA7" s="80"/>
    </row>
    <row r="8" spans="1:53" ht="15" customHeight="1" thickBot="1" x14ac:dyDescent="0.35">
      <c r="A8" s="45">
        <v>44890</v>
      </c>
      <c r="B8" s="102" t="s">
        <v>24</v>
      </c>
      <c r="C8" s="102"/>
      <c r="D8" s="8">
        <v>0</v>
      </c>
      <c r="E8" s="42" t="s">
        <v>12</v>
      </c>
      <c r="F8" s="8">
        <v>2</v>
      </c>
      <c r="G8" s="102" t="s">
        <v>21</v>
      </c>
      <c r="H8" s="102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4</v>
      </c>
      <c r="L8" s="3">
        <f>VLOOKUP(2,Planilha1!$A$5:$L$8,9,0)</f>
        <v>1</v>
      </c>
      <c r="M8" s="3">
        <f>VLOOKUP(2,Planilha1!$A$5:$L$8,10,0)</f>
        <v>1</v>
      </c>
      <c r="N8" s="4">
        <f>VLOOKUP(2,Planilha1!$A$5:$L$8,11,0)</f>
        <v>1</v>
      </c>
      <c r="O8" s="4">
        <f>VLOOKUP(2,Planilha1!$A$5:$L$8,8,0)</f>
        <v>4</v>
      </c>
      <c r="P8" s="4">
        <f>VLOOKUP(2,Planilha1!$A$5:$L$8,12,0)</f>
        <v>5</v>
      </c>
      <c r="Q8" s="4">
        <f>VLOOKUP(2,Planilha1!$A$5:$L$8,7,0)</f>
        <v>-1</v>
      </c>
      <c r="S8" s="7"/>
      <c r="T8" s="10"/>
      <c r="U8" s="77" t="str">
        <f>IF(AND(SUM(L16:N16)=3,SUM(L17:N17)=3,SUM(L18:N18)=3,SUM(L19:N19)=3),J17,"")</f>
        <v>EUA</v>
      </c>
      <c r="V8" s="78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81"/>
      <c r="AU8" s="81"/>
      <c r="AV8" s="10"/>
      <c r="AW8" s="10"/>
      <c r="AX8" s="10"/>
      <c r="AY8" s="10"/>
      <c r="AZ8" s="77" t="str">
        <f>IF(AND(SUM(L7:N7)=3,SUM(L8:N8)=3,SUM(L9:N9)=3,SUM(L10:N10)=3),J8,"")</f>
        <v>Equador</v>
      </c>
      <c r="BA8" s="78"/>
    </row>
    <row r="9" spans="1:53" x14ac:dyDescent="0.3">
      <c r="A9" s="45">
        <v>44894</v>
      </c>
      <c r="B9" s="102" t="s">
        <v>11</v>
      </c>
      <c r="C9" s="102"/>
      <c r="D9" s="8">
        <v>0</v>
      </c>
      <c r="E9" s="42" t="s">
        <v>12</v>
      </c>
      <c r="F9" s="8">
        <v>4</v>
      </c>
      <c r="G9" s="102" t="s">
        <v>21</v>
      </c>
      <c r="H9" s="102"/>
      <c r="I9" s="20">
        <f t="shared" si="0"/>
        <v>1</v>
      </c>
      <c r="J9" s="6" t="str">
        <f>VLOOKUP(3,Planilha1!$A$5:$H$8,5,0)</f>
        <v>Qatar</v>
      </c>
      <c r="K9" s="3">
        <f>VLOOKUP(3,Planilha1!$A$5:$L$8,6,0)</f>
        <v>4</v>
      </c>
      <c r="L9" s="3">
        <f>VLOOKUP(3,Planilha1!$A$5:$L$8,9,0)</f>
        <v>1</v>
      </c>
      <c r="M9" s="3">
        <f>VLOOKUP(3,Planilha1!$A$5:$L$8,10,0)</f>
        <v>1</v>
      </c>
      <c r="N9" s="4">
        <f>VLOOKUP(3,Planilha1!$A$5:$L$8,11,0)</f>
        <v>1</v>
      </c>
      <c r="O9" s="4">
        <f>VLOOKUP(3,Planilha1!$A$5:$L$8,8,0)</f>
        <v>3</v>
      </c>
      <c r="P9" s="4">
        <f>VLOOKUP(3,Planilha1!$A$5:$L$8,12,0)</f>
        <v>6</v>
      </c>
      <c r="Q9" s="4">
        <f>VLOOKUP(3,Planilha1!$A$5:$L$8,7,0)</f>
        <v>-3</v>
      </c>
      <c r="S9" s="7"/>
      <c r="T9" s="10"/>
      <c r="U9" s="15"/>
      <c r="V9" s="15"/>
      <c r="W9" s="10"/>
      <c r="X9" s="10"/>
      <c r="Y9" s="115"/>
      <c r="Z9" s="1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102" t="s">
        <v>24</v>
      </c>
      <c r="C10" s="102"/>
      <c r="D10" s="8">
        <v>3</v>
      </c>
      <c r="E10" s="42" t="s">
        <v>12</v>
      </c>
      <c r="F10" s="8">
        <v>2</v>
      </c>
      <c r="G10" s="102" t="s">
        <v>23</v>
      </c>
      <c r="H10" s="102"/>
      <c r="I10" s="20">
        <f t="shared" si="0"/>
        <v>1</v>
      </c>
      <c r="J10" s="6" t="str">
        <f>VLOOKUP(4,Planilha1!$A$5:$H$8,5,0)</f>
        <v>Senegal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4</v>
      </c>
      <c r="P10" s="4">
        <f>VLOOKUP(4,Planilha1!$A$5:$L$8,12,0)</f>
        <v>8</v>
      </c>
      <c r="Q10" s="4">
        <f>VLOOKUP(4,Planilha1!$A$5:$L$8,7,0)</f>
        <v>-4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71" t="s">
        <v>21</v>
      </c>
      <c r="Z11" s="72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71" t="s">
        <v>25</v>
      </c>
      <c r="AW11" s="72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104" t="s">
        <v>20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S12" s="7"/>
      <c r="T12" s="10"/>
      <c r="U12" s="10"/>
      <c r="V12" s="10"/>
      <c r="W12" s="10"/>
      <c r="X12" s="10"/>
      <c r="Y12" s="73" t="s">
        <v>69</v>
      </c>
      <c r="Z12" s="7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73" t="s">
        <v>69</v>
      </c>
      <c r="AW12" s="7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71" t="s">
        <v>30</v>
      </c>
      <c r="Z13" s="76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74" t="s">
        <v>0</v>
      </c>
      <c r="AW13" s="75"/>
      <c r="AX13" s="10"/>
      <c r="AY13" s="10"/>
      <c r="AZ13" s="10"/>
      <c r="BA13" s="10"/>
    </row>
    <row r="14" spans="1:53" ht="15" thickBot="1" x14ac:dyDescent="0.35">
      <c r="A14" s="45">
        <v>44886</v>
      </c>
      <c r="B14" s="102" t="s">
        <v>25</v>
      </c>
      <c r="C14" s="102"/>
      <c r="D14" s="8">
        <v>3</v>
      </c>
      <c r="E14" s="42" t="s">
        <v>12</v>
      </c>
      <c r="F14" s="8">
        <v>0</v>
      </c>
      <c r="G14" s="102" t="s">
        <v>27</v>
      </c>
      <c r="H14" s="102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102" t="s">
        <v>26</v>
      </c>
      <c r="C15" s="102"/>
      <c r="D15" s="8">
        <v>2</v>
      </c>
      <c r="E15" s="42" t="s">
        <v>12</v>
      </c>
      <c r="F15" s="8">
        <v>2</v>
      </c>
      <c r="G15" s="102" t="s">
        <v>28</v>
      </c>
      <c r="H15" s="102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7" t="str">
        <f>IF(AND(SUM(L25:N25)=3,SUM(L26:N26)=3,SUM(L27:N27)=3,SUM(L28:N28)=3),J25,"")</f>
        <v>Argentina</v>
      </c>
      <c r="V15" s="78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81"/>
      <c r="AU15" s="81"/>
      <c r="AV15" s="10"/>
      <c r="AW15" s="10"/>
      <c r="AX15" s="10"/>
      <c r="AY15" s="10"/>
      <c r="AZ15" s="77" t="str">
        <f>IF(AND(SUM(L34:N34)=3,SUM(L35:N35)=3,SUM(L36:N36)=3,SUM(L37:N37)=3),J34,"")</f>
        <v>França</v>
      </c>
      <c r="BA15" s="78"/>
    </row>
    <row r="16" spans="1:53" ht="15" thickBot="1" x14ac:dyDescent="0.35">
      <c r="A16" s="45">
        <v>44890</v>
      </c>
      <c r="B16" s="102" t="s">
        <v>25</v>
      </c>
      <c r="C16" s="102"/>
      <c r="D16" s="8">
        <v>1</v>
      </c>
      <c r="E16" s="42" t="s">
        <v>12</v>
      </c>
      <c r="F16" s="8">
        <v>1</v>
      </c>
      <c r="G16" s="102" t="s">
        <v>26</v>
      </c>
      <c r="H16" s="102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7</v>
      </c>
      <c r="L16" s="3">
        <f>VLOOKUP(1,Planilha1!$A$14:$L$17,9,0)</f>
        <v>2</v>
      </c>
      <c r="M16" s="3">
        <f>VLOOKUP(1,Planilha1!$A$14:$L$17,10,0)</f>
        <v>1</v>
      </c>
      <c r="N16" s="4">
        <f>VLOOKUP(1,Planilha1!$A$14:$L$17,11,0)</f>
        <v>0</v>
      </c>
      <c r="O16" s="4">
        <f>VLOOKUP(1,Planilha1!$A$14:$L$17,8,0)</f>
        <v>7</v>
      </c>
      <c r="P16" s="4">
        <f>VLOOKUP(1,Planilha1!$A$14:$L$17,12,0)</f>
        <v>2</v>
      </c>
      <c r="Q16" s="4">
        <f>VLOOKUP(1,Planilha1!$A$14:$L$17,7,0)</f>
        <v>5</v>
      </c>
      <c r="S16" s="7"/>
      <c r="T16" s="10"/>
      <c r="U16" s="73" t="s">
        <v>69</v>
      </c>
      <c r="V16" s="7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79"/>
      <c r="AU16" s="79"/>
      <c r="AV16" s="10"/>
      <c r="AW16" s="10"/>
      <c r="AX16" s="10"/>
      <c r="AY16" s="10"/>
      <c r="AZ16" s="73" t="s">
        <v>69</v>
      </c>
      <c r="BA16" s="73"/>
    </row>
    <row r="17" spans="1:54" ht="16.95" customHeight="1" thickBot="1" x14ac:dyDescent="0.35">
      <c r="A17" s="45">
        <v>44890</v>
      </c>
      <c r="B17" s="102" t="s">
        <v>27</v>
      </c>
      <c r="C17" s="102"/>
      <c r="D17" s="8">
        <v>1</v>
      </c>
      <c r="E17" s="42" t="s">
        <v>12</v>
      </c>
      <c r="F17" s="8">
        <v>2</v>
      </c>
      <c r="G17" s="102" t="s">
        <v>28</v>
      </c>
      <c r="H17" s="102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5</v>
      </c>
      <c r="L17" s="3">
        <f>VLOOKUP(2,Planilha1!$A$14:$L$17,9,0)</f>
        <v>1</v>
      </c>
      <c r="M17" s="3">
        <f>VLOOKUP(2,Planilha1!$A$14:$L$17,10,0)</f>
        <v>2</v>
      </c>
      <c r="N17" s="4">
        <f>VLOOKUP(2,Planilha1!$A$14:$L$17,11,0)</f>
        <v>0</v>
      </c>
      <c r="O17" s="4">
        <f>VLOOKUP(2,Planilha1!$A$14:$L$17,8,0)</f>
        <v>5</v>
      </c>
      <c r="P17" s="4">
        <f>VLOOKUP(2,Planilha1!$A$14:$L$17,12,0)</f>
        <v>3</v>
      </c>
      <c r="Q17" s="4">
        <f>VLOOKUP(2,Planilha1!$A$14:$L$17,7,0)</f>
        <v>2</v>
      </c>
      <c r="S17" s="7"/>
      <c r="T17" s="10"/>
      <c r="U17" s="77" t="str">
        <f>IF(AND(SUM(L34:N34)=3,SUM(L35:N35)=3,SUM(L36:N36)=3,SUM(L37:N37)=3),J35,"")</f>
        <v>Dinamarca</v>
      </c>
      <c r="V17" s="78"/>
      <c r="W17" s="16"/>
      <c r="X17" s="10"/>
      <c r="Y17" s="10"/>
      <c r="Z17" s="10"/>
      <c r="AA17" s="10"/>
      <c r="AB17" s="10"/>
      <c r="AC17" s="10"/>
      <c r="AD17" s="115"/>
      <c r="AE17" s="115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81"/>
      <c r="AU17" s="81"/>
      <c r="AV17" s="10"/>
      <c r="AW17" s="10"/>
      <c r="AX17" s="10"/>
      <c r="AY17" s="10"/>
      <c r="AZ17" s="77" t="str">
        <f>IF(AND(SUM(L25:N25)=3,SUM(L26:N26)=3,SUM(L27:N27)=3,SUM(L28:N28)=3),J26,"")</f>
        <v>México</v>
      </c>
      <c r="BA17" s="78"/>
      <c r="BB17" s="16"/>
    </row>
    <row r="18" spans="1:54" ht="15.6" customHeight="1" thickBot="1" x14ac:dyDescent="0.35">
      <c r="A18" s="45">
        <v>44894</v>
      </c>
      <c r="B18" s="102" t="s">
        <v>25</v>
      </c>
      <c r="C18" s="102"/>
      <c r="D18" s="8">
        <v>3</v>
      </c>
      <c r="E18" s="42" t="s">
        <v>12</v>
      </c>
      <c r="F18" s="8">
        <v>1</v>
      </c>
      <c r="G18" s="102" t="s">
        <v>28</v>
      </c>
      <c r="H18" s="102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4</v>
      </c>
      <c r="L18" s="3">
        <f>VLOOKUP(3,Planilha1!$A$14:$L$17,9,0)</f>
        <v>1</v>
      </c>
      <c r="M18" s="3">
        <f>VLOOKUP(3,Planilha1!$A$14:$L$17,10,0)</f>
        <v>1</v>
      </c>
      <c r="N18" s="4">
        <f>VLOOKUP(3,Planilha1!$A$14:$L$17,11,0)</f>
        <v>1</v>
      </c>
      <c r="O18" s="4">
        <f>VLOOKUP(3,Planilha1!$A$14:$L$17,8,0)</f>
        <v>5</v>
      </c>
      <c r="P18" s="4">
        <f>VLOOKUP(3,Planilha1!$A$14:$L$17,12,0)</f>
        <v>6</v>
      </c>
      <c r="Q18" s="4">
        <f>VLOOKUP(3,Planilha1!$A$14:$L$17,7,0)</f>
        <v>-1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95" customHeight="1" thickBot="1" x14ac:dyDescent="0.35">
      <c r="A19" s="45">
        <v>44894</v>
      </c>
      <c r="B19" s="102" t="s">
        <v>27</v>
      </c>
      <c r="C19" s="102"/>
      <c r="D19" s="8">
        <v>0</v>
      </c>
      <c r="E19" s="42" t="s">
        <v>12</v>
      </c>
      <c r="F19" s="8">
        <v>2</v>
      </c>
      <c r="G19" s="102" t="s">
        <v>26</v>
      </c>
      <c r="H19" s="102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1</v>
      </c>
      <c r="P19" s="4">
        <f>VLOOKUP(4,Planilha1!$A$14:$L$17,12,0)</f>
        <v>7</v>
      </c>
      <c r="Q19" s="4">
        <f>VLOOKUP(4,Planilha1!$A$14:$L$17,7,0)</f>
        <v>-6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74" t="s">
        <v>30</v>
      </c>
      <c r="AE19" s="75"/>
      <c r="AF19" s="14"/>
      <c r="AG19" s="14"/>
      <c r="AH19" s="14"/>
      <c r="AI19" s="14"/>
      <c r="AJ19" s="83" t="s">
        <v>1</v>
      </c>
      <c r="AK19" s="84"/>
      <c r="AL19" s="85"/>
      <c r="AM19" s="19"/>
      <c r="AN19" s="19"/>
      <c r="AO19" s="19"/>
      <c r="AP19" s="10"/>
      <c r="AQ19" s="74" t="s">
        <v>0</v>
      </c>
      <c r="AR19" s="75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73" t="s">
        <v>69</v>
      </c>
      <c r="AE20" s="73"/>
      <c r="AF20" s="18"/>
      <c r="AG20" s="74" t="s">
        <v>1</v>
      </c>
      <c r="AH20" s="75"/>
      <c r="AI20" s="18"/>
      <c r="AJ20" s="86"/>
      <c r="AK20" s="87"/>
      <c r="AL20" s="88"/>
      <c r="AM20" s="19"/>
      <c r="AN20" s="74" t="s">
        <v>0</v>
      </c>
      <c r="AO20" s="75"/>
      <c r="AP20" s="10"/>
      <c r="AQ20" s="73" t="s">
        <v>69</v>
      </c>
      <c r="AR20" s="7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104" t="s">
        <v>29</v>
      </c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71" t="s">
        <v>1</v>
      </c>
      <c r="AE21" s="76"/>
      <c r="AF21" s="14"/>
      <c r="AG21" s="14"/>
      <c r="AH21" s="14"/>
      <c r="AI21" s="14"/>
      <c r="AJ21" s="89"/>
      <c r="AK21" s="90"/>
      <c r="AL21" s="91"/>
      <c r="AM21" s="19"/>
      <c r="AN21" s="19"/>
      <c r="AO21" s="19"/>
      <c r="AP21" s="10"/>
      <c r="AQ21" s="71" t="s">
        <v>46</v>
      </c>
      <c r="AR21" s="76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7" t="str">
        <f>IF(AND(SUM(L43:N43)=3,SUM(L44:N44)=3,SUM(L45:N45)=3,SUM(L46:N46)=3),J43,"")</f>
        <v>Alemanha</v>
      </c>
      <c r="V22" s="78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116"/>
      <c r="AK22" s="116"/>
      <c r="AL22" s="116"/>
      <c r="AM22" s="10"/>
      <c r="AN22" s="10"/>
      <c r="AO22" s="10"/>
      <c r="AP22" s="10"/>
      <c r="AQ22" s="15"/>
      <c r="AR22" s="15"/>
      <c r="AT22" s="81"/>
      <c r="AU22" s="81"/>
      <c r="AV22" s="10"/>
      <c r="AW22" s="10"/>
      <c r="AX22" s="10"/>
      <c r="AY22" s="10"/>
      <c r="AZ22" s="77" t="str">
        <f>IF(AND(SUM(L52:N52)=3,SUM(L53:N53)=3,SUM(L54:N54)=3,SUM(L55:N55)=3),J52,"")</f>
        <v>Bélgica</v>
      </c>
      <c r="BA22" s="78"/>
      <c r="BB22" s="16"/>
    </row>
    <row r="23" spans="1:54" ht="15" thickBot="1" x14ac:dyDescent="0.35">
      <c r="A23" s="45">
        <v>44887</v>
      </c>
      <c r="B23" s="102" t="s">
        <v>30</v>
      </c>
      <c r="C23" s="102"/>
      <c r="D23" s="8">
        <v>4</v>
      </c>
      <c r="E23" s="42" t="s">
        <v>12</v>
      </c>
      <c r="F23" s="8">
        <v>1</v>
      </c>
      <c r="G23" s="102" t="s">
        <v>31</v>
      </c>
      <c r="H23" s="102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79" t="s">
        <v>69</v>
      </c>
      <c r="V23" s="7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79"/>
      <c r="AU23" s="79"/>
      <c r="AV23" s="10"/>
      <c r="AW23" s="10"/>
      <c r="AX23" s="10"/>
      <c r="AY23" s="10"/>
      <c r="AZ23" s="79" t="s">
        <v>69</v>
      </c>
      <c r="BA23" s="79"/>
    </row>
    <row r="24" spans="1:54" ht="15" thickBot="1" x14ac:dyDescent="0.35">
      <c r="A24" s="45">
        <v>44887</v>
      </c>
      <c r="B24" s="102" t="s">
        <v>3</v>
      </c>
      <c r="C24" s="102"/>
      <c r="D24" s="8">
        <v>2</v>
      </c>
      <c r="E24" s="42" t="s">
        <v>12</v>
      </c>
      <c r="F24" s="8">
        <v>1</v>
      </c>
      <c r="G24" s="102" t="s">
        <v>32</v>
      </c>
      <c r="H24" s="102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7" t="str">
        <f>IF(AND(SUM(L52:N52)=3,SUM(L53:N53)=3,SUM(L54:N54)=3,SUM(L55:N55)=3),J53,"")</f>
        <v>Croácia</v>
      </c>
      <c r="V24" s="78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81"/>
      <c r="AU24" s="81"/>
      <c r="AV24" s="10"/>
      <c r="AW24" s="10"/>
      <c r="AX24" s="10"/>
      <c r="AY24" s="10"/>
      <c r="AZ24" s="77" t="str">
        <f>IF(AND(SUM(L43:N43)=3,SUM(L44:N44)=3,SUM(L45:N45)=3,SUM(L46:N46)=3),J44,"")</f>
        <v>Espanha</v>
      </c>
      <c r="BA24" s="78"/>
      <c r="BB24" s="16"/>
    </row>
    <row r="25" spans="1:54" ht="15" thickBot="1" x14ac:dyDescent="0.35">
      <c r="A25" s="45">
        <v>44891</v>
      </c>
      <c r="B25" s="102" t="s">
        <v>30</v>
      </c>
      <c r="C25" s="102"/>
      <c r="D25" s="8">
        <v>0</v>
      </c>
      <c r="E25" s="42" t="s">
        <v>12</v>
      </c>
      <c r="F25" s="8">
        <v>0</v>
      </c>
      <c r="G25" s="102" t="s">
        <v>3</v>
      </c>
      <c r="H25" s="102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6</v>
      </c>
      <c r="P25" s="4">
        <f>VLOOKUP(1,Planilha1!$A$23:$L$26,12,0)</f>
        <v>1</v>
      </c>
      <c r="Q25" s="4">
        <f>VLOOKUP(1,Planilha1!$A$23:$L$26,7,0)</f>
        <v>5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102" t="s">
        <v>31</v>
      </c>
      <c r="C26" s="102"/>
      <c r="D26" s="8">
        <v>1</v>
      </c>
      <c r="E26" s="42" t="s">
        <v>12</v>
      </c>
      <c r="F26" s="8">
        <v>3</v>
      </c>
      <c r="G26" s="102" t="s">
        <v>32</v>
      </c>
      <c r="H26" s="102"/>
      <c r="I26" s="9">
        <f t="shared" si="2"/>
        <v>1</v>
      </c>
      <c r="J26" s="6" t="str">
        <f>VLOOKUP(2,Planilha1!$A$23:$L$26,5,0)</f>
        <v>México</v>
      </c>
      <c r="K26" s="3">
        <f>VLOOKUP(2,Planilha1!$A$23:$L$26,6,0)</f>
        <v>7</v>
      </c>
      <c r="L26" s="3">
        <f>VLOOKUP(2,Planilha1!$A$23:$L$26,9,0)</f>
        <v>2</v>
      </c>
      <c r="M26" s="3">
        <f>VLOOKUP(2,Planilha1!$A$23:$L$26,10,0)</f>
        <v>1</v>
      </c>
      <c r="N26" s="4">
        <f>VLOOKUP(2,Planilha1!$A$23:$L$26,11,0)</f>
        <v>0</v>
      </c>
      <c r="O26" s="4">
        <f>VLOOKUP(2,Planilha1!$A$23:$L$26,8,0)</f>
        <v>4</v>
      </c>
      <c r="P26" s="4">
        <f>VLOOKUP(2,Planilha1!$A$23:$L$26,12,0)</f>
        <v>1</v>
      </c>
      <c r="Q26" s="4">
        <f>VLOOKUP(2,Planilha1!$A$23:$L$26,7,0)</f>
        <v>3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2" t="str">
        <f>IF(AJ19="","",IF(AJ19=Planilha1!U21,Planilha1!V21,Planilha1!U21))</f>
        <v>França</v>
      </c>
      <c r="AK26" s="93"/>
      <c r="AL26" s="94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102" t="s">
        <v>30</v>
      </c>
      <c r="C27" s="102"/>
      <c r="D27" s="8">
        <v>2</v>
      </c>
      <c r="E27" s="42" t="s">
        <v>12</v>
      </c>
      <c r="F27" s="8">
        <v>0</v>
      </c>
      <c r="G27" s="102" t="s">
        <v>32</v>
      </c>
      <c r="H27" s="102"/>
      <c r="I27" s="9">
        <f t="shared" si="2"/>
        <v>1</v>
      </c>
      <c r="J27" s="6" t="str">
        <f>VLOOKUP(3,Planilha1!$A$23:$L$26,5,0)</f>
        <v>Polônia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4</v>
      </c>
      <c r="P27" s="4">
        <f>VLOOKUP(3,Planilha1!$A$23:$L$26,12,0)</f>
        <v>5</v>
      </c>
      <c r="Q27" s="4">
        <f>VLOOKUP(3,Planilha1!$A$23:$L$26,7,0)</f>
        <v>-1</v>
      </c>
      <c r="S27" s="7"/>
      <c r="T27" s="10"/>
      <c r="U27" s="10"/>
      <c r="V27" s="10"/>
      <c r="W27" s="10"/>
      <c r="X27" s="10"/>
      <c r="Y27" s="74" t="s">
        <v>44</v>
      </c>
      <c r="Z27" s="75"/>
      <c r="AA27" s="10"/>
      <c r="AB27" s="10"/>
      <c r="AC27" s="10"/>
      <c r="AD27" s="10"/>
      <c r="AE27" s="10"/>
      <c r="AF27" s="10"/>
      <c r="AG27" s="10"/>
      <c r="AH27" s="10"/>
      <c r="AI27" s="10"/>
      <c r="AJ27" s="95"/>
      <c r="AK27" s="96"/>
      <c r="AL27" s="97"/>
      <c r="AM27" s="10"/>
      <c r="AN27" s="10"/>
      <c r="AO27" s="10"/>
      <c r="AP27" s="10"/>
      <c r="AQ27" s="10"/>
      <c r="AR27" s="10"/>
      <c r="AT27" s="10"/>
      <c r="AU27" s="10"/>
      <c r="AV27" s="71" t="s">
        <v>46</v>
      </c>
      <c r="AW27" s="72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102" t="s">
        <v>31</v>
      </c>
      <c r="C28" s="102"/>
      <c r="D28" s="8">
        <v>0</v>
      </c>
      <c r="E28" s="42" t="s">
        <v>12</v>
      </c>
      <c r="F28" s="8">
        <v>2</v>
      </c>
      <c r="G28" s="102" t="s">
        <v>3</v>
      </c>
      <c r="H28" s="102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2</v>
      </c>
      <c r="P28" s="4">
        <f>VLOOKUP(4,Planilha1!$A$23:$L$26,12,0)</f>
        <v>9</v>
      </c>
      <c r="Q28" s="4">
        <f>VLOOKUP(4,Planilha1!$A$23:$L$26,7,0)</f>
        <v>-7</v>
      </c>
      <c r="S28" s="7"/>
      <c r="T28" s="10"/>
      <c r="U28" s="10"/>
      <c r="V28" s="10"/>
      <c r="W28" s="10"/>
      <c r="X28" s="10"/>
      <c r="Y28" s="80" t="s">
        <v>69</v>
      </c>
      <c r="Z28" s="80"/>
      <c r="AA28" s="10"/>
      <c r="AB28" s="10"/>
      <c r="AC28" s="10"/>
      <c r="AD28" s="10"/>
      <c r="AE28" s="10"/>
      <c r="AF28" s="10"/>
      <c r="AG28" s="10"/>
      <c r="AH28" s="10"/>
      <c r="AI28" s="10"/>
      <c r="AJ28" s="98"/>
      <c r="AK28" s="99"/>
      <c r="AL28" s="100"/>
      <c r="AM28" s="10"/>
      <c r="AN28" s="10"/>
      <c r="AO28" s="10"/>
      <c r="AP28" s="10"/>
      <c r="AQ28" s="10"/>
      <c r="AR28" s="10"/>
      <c r="AT28" s="10"/>
      <c r="AU28" s="10"/>
      <c r="AV28" s="73" t="s">
        <v>69</v>
      </c>
      <c r="AW28" s="7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74" t="s">
        <v>1</v>
      </c>
      <c r="Z29" s="8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71" t="s">
        <v>50</v>
      </c>
      <c r="AW29" s="76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104" t="s">
        <v>33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7" t="str">
        <f>IF(AND(SUM(L61:N61)=3,SUM(L62:N62)=3,SUM(L63:N63)=3,SUM(L64:N64)=3),J61,"")</f>
        <v>Brasil</v>
      </c>
      <c r="V31" s="78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81"/>
      <c r="AU31" s="81"/>
      <c r="AV31" s="10"/>
      <c r="AW31" s="10"/>
      <c r="AX31" s="10"/>
      <c r="AY31" s="10"/>
      <c r="AZ31" s="77" t="str">
        <f>IF(AND(SUM(L70:N70)=3,SUM(L71:N71)=3,SUM(L72:N72)=3,SUM(L73:N73)=3),J70,"")</f>
        <v>Uruguai</v>
      </c>
      <c r="BA31" s="78"/>
      <c r="BB31" s="16"/>
    </row>
    <row r="32" spans="1:54" ht="15" thickBot="1" x14ac:dyDescent="0.35">
      <c r="A32" s="45">
        <v>44887</v>
      </c>
      <c r="B32" s="102" t="s">
        <v>0</v>
      </c>
      <c r="C32" s="102"/>
      <c r="D32" s="8">
        <v>3</v>
      </c>
      <c r="E32" s="42" t="s">
        <v>12</v>
      </c>
      <c r="F32" s="8">
        <v>0</v>
      </c>
      <c r="G32" s="102" t="s">
        <v>71</v>
      </c>
      <c r="H32" s="102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80" t="s">
        <v>69</v>
      </c>
      <c r="V32" s="8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79"/>
      <c r="AU32" s="79"/>
      <c r="AV32" s="10"/>
      <c r="AW32" s="10"/>
      <c r="AX32" s="10"/>
      <c r="AY32" s="10"/>
      <c r="AZ32" s="80" t="s">
        <v>69</v>
      </c>
      <c r="BA32" s="80"/>
    </row>
    <row r="33" spans="1:54" ht="15" thickBot="1" x14ac:dyDescent="0.35">
      <c r="A33" s="45">
        <v>44887</v>
      </c>
      <c r="B33" s="102" t="s">
        <v>34</v>
      </c>
      <c r="C33" s="102"/>
      <c r="D33" s="8">
        <v>4</v>
      </c>
      <c r="E33" s="42" t="s">
        <v>12</v>
      </c>
      <c r="F33" s="8">
        <v>1</v>
      </c>
      <c r="G33" s="102" t="s">
        <v>35</v>
      </c>
      <c r="H33" s="102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7" t="str">
        <f>IF(AND(SUM(L70:N70)=3,SUM(L71:N71)=3,SUM(L72:N72)=3,SUM(L73:N73)=3),J71,"")</f>
        <v>Portugal</v>
      </c>
      <c r="V33" s="78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5" t="s">
        <v>30</v>
      </c>
      <c r="AK33" s="106"/>
      <c r="AL33" s="107"/>
      <c r="AM33" s="10"/>
      <c r="AN33" s="10"/>
      <c r="AO33" s="10"/>
      <c r="AP33" s="10"/>
      <c r="AQ33" s="10"/>
      <c r="AR33" s="10"/>
      <c r="AT33" s="81"/>
      <c r="AU33" s="81"/>
      <c r="AV33" s="10"/>
      <c r="AW33" s="10"/>
      <c r="AX33" s="10"/>
      <c r="AY33" s="10"/>
      <c r="AZ33" s="77" t="str">
        <f>IF(AND(SUM(L61:N61)=3,SUM(L62:N62)=3,SUM(L63:N63)=3,SUM(L64:N64)=3),J62,"")</f>
        <v>Sérvia</v>
      </c>
      <c r="BA33" s="78"/>
      <c r="BB33" s="16"/>
    </row>
    <row r="34" spans="1:54" ht="15" thickBot="1" x14ac:dyDescent="0.35">
      <c r="A34" s="45">
        <v>44891</v>
      </c>
      <c r="B34" s="102" t="s">
        <v>0</v>
      </c>
      <c r="C34" s="102"/>
      <c r="D34" s="8">
        <v>2</v>
      </c>
      <c r="E34" s="42" t="s">
        <v>12</v>
      </c>
      <c r="F34" s="8">
        <v>2</v>
      </c>
      <c r="G34" s="102" t="s">
        <v>34</v>
      </c>
      <c r="H34" s="102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7</v>
      </c>
      <c r="L34" s="3">
        <f>VLOOKUP(1,Planilha1!$A$32:$L$35,9,0)</f>
        <v>2</v>
      </c>
      <c r="M34" s="3">
        <f>VLOOKUP(1,Planilha1!$A$32:$L$35,10,0)</f>
        <v>1</v>
      </c>
      <c r="N34" s="4">
        <f>VLOOKUP(1,Planilha1!$A$32:$L$35,11,0)</f>
        <v>0</v>
      </c>
      <c r="O34" s="4">
        <f>VLOOKUP(1,Planilha1!$A$32:$L$35,8,0)</f>
        <v>10</v>
      </c>
      <c r="P34" s="4">
        <f>VLOOKUP(1,Planilha1!$A$32:$L$35,12,0)</f>
        <v>3</v>
      </c>
      <c r="Q34" s="4">
        <f>VLOOKUP(1,Planilha1!$A$32:$L$35,7,0)</f>
        <v>7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8"/>
      <c r="AK34" s="109"/>
      <c r="AL34" s="110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102" t="s">
        <v>71</v>
      </c>
      <c r="C35" s="102"/>
      <c r="D35" s="8">
        <v>0</v>
      </c>
      <c r="E35" s="42" t="s">
        <v>12</v>
      </c>
      <c r="F35" s="8">
        <v>1</v>
      </c>
      <c r="G35" s="102" t="s">
        <v>35</v>
      </c>
      <c r="H35" s="102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7</v>
      </c>
      <c r="L35" s="3">
        <f>VLOOKUP(2,Planilha1!$A$32:$L$35,9,0)</f>
        <v>2</v>
      </c>
      <c r="M35" s="3">
        <f>VLOOKUP(2,Planilha1!$A$32:$L$35,10,0)</f>
        <v>1</v>
      </c>
      <c r="N35" s="4">
        <f>VLOOKUP(2,Planilha1!$A$32:$L$35,11,0)</f>
        <v>0</v>
      </c>
      <c r="O35" s="4">
        <f>VLOOKUP(2,Planilha1!$A$32:$L$35,8,0)</f>
        <v>9</v>
      </c>
      <c r="P35" s="4">
        <f>VLOOKUP(2,Planilha1!$A$32:$L$35,12,0)</f>
        <v>4</v>
      </c>
      <c r="Q35" s="4">
        <f>VLOOKUP(2,Planilha1!$A$32:$L$35,7,0)</f>
        <v>5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11"/>
      <c r="AK35" s="112"/>
      <c r="AL35" s="113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102" t="s">
        <v>0</v>
      </c>
      <c r="C36" s="102"/>
      <c r="D36" s="8">
        <v>5</v>
      </c>
      <c r="E36" s="42" t="s">
        <v>12</v>
      </c>
      <c r="F36" s="8">
        <v>1</v>
      </c>
      <c r="G36" s="102" t="s">
        <v>35</v>
      </c>
      <c r="H36" s="102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3</v>
      </c>
      <c r="L36" s="3">
        <f>VLOOKUP(3,Planilha1!$A$32:$L$35,9,0)</f>
        <v>1</v>
      </c>
      <c r="M36" s="3">
        <f>VLOOKUP(3,Planilha1!$A$32:$L$35,10,0)</f>
        <v>0</v>
      </c>
      <c r="N36" s="4">
        <f>VLOOKUP(3,Planilha1!$A$32:$L$35,11,0)</f>
        <v>2</v>
      </c>
      <c r="O36" s="4">
        <f>VLOOKUP(3,Planilha1!$A$32:$L$35,8,0)</f>
        <v>3</v>
      </c>
      <c r="P36" s="4">
        <f>VLOOKUP(3,Planilha1!$A$32:$L$35,12,0)</f>
        <v>9</v>
      </c>
      <c r="Q36" s="4">
        <f>VLOOKUP(3,Planilha1!$A$32:$L$35,7,0)</f>
        <v>-6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95" customHeight="1" x14ac:dyDescent="0.3">
      <c r="A37" s="45">
        <v>44895</v>
      </c>
      <c r="B37" s="102" t="s">
        <v>71</v>
      </c>
      <c r="C37" s="102"/>
      <c r="D37" s="8">
        <v>1</v>
      </c>
      <c r="E37" s="42" t="s">
        <v>12</v>
      </c>
      <c r="F37" s="8">
        <v>3</v>
      </c>
      <c r="G37" s="102" t="s">
        <v>34</v>
      </c>
      <c r="H37" s="102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0</v>
      </c>
      <c r="L37" s="3">
        <f>VLOOKUP(4,Planilha1!$A$32:$L$35,9,0)</f>
        <v>0</v>
      </c>
      <c r="M37" s="3">
        <f>VLOOKUP(4,Planilha1!$A$32:$L$35,10,0)</f>
        <v>0</v>
      </c>
      <c r="N37" s="4">
        <f>VLOOKUP(4,Planilha1!$A$32:$L$35,11,0)</f>
        <v>3</v>
      </c>
      <c r="O37" s="4">
        <f>VLOOKUP(4,Planilha1!$A$32:$L$35,8,0)</f>
        <v>1</v>
      </c>
      <c r="P37" s="4">
        <f>VLOOKUP(4,Planilha1!$A$32:$L$35,12,0)</f>
        <v>7</v>
      </c>
      <c r="Q37" s="4">
        <f>VLOOKUP(4,Planilha1!$A$32:$L$35,7,0)</f>
        <v>-6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104" t="s">
        <v>39</v>
      </c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102" t="s">
        <v>43</v>
      </c>
      <c r="C41" s="102"/>
      <c r="D41" s="8">
        <v>2</v>
      </c>
      <c r="E41" s="42" t="s">
        <v>12</v>
      </c>
      <c r="F41" s="8">
        <v>0</v>
      </c>
      <c r="G41" s="102" t="s">
        <v>45</v>
      </c>
      <c r="H41" s="102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102" t="s">
        <v>44</v>
      </c>
      <c r="C42" s="102"/>
      <c r="D42" s="8">
        <v>3</v>
      </c>
      <c r="E42" s="42" t="s">
        <v>12</v>
      </c>
      <c r="F42" s="8">
        <v>1</v>
      </c>
      <c r="G42" s="102" t="s">
        <v>2</v>
      </c>
      <c r="H42" s="102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102" t="s">
        <v>43</v>
      </c>
      <c r="C43" s="102"/>
      <c r="D43" s="8">
        <v>2</v>
      </c>
      <c r="E43" s="42" t="s">
        <v>12</v>
      </c>
      <c r="F43" s="8">
        <v>3</v>
      </c>
      <c r="G43" s="102" t="s">
        <v>44</v>
      </c>
      <c r="H43" s="102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10</v>
      </c>
      <c r="P43" s="4">
        <f>VLOOKUP(1,Planilha1!$A$41:$L$44,12,0)</f>
        <v>5</v>
      </c>
      <c r="Q43" s="4">
        <f>VLOOKUP(1,Planilha1!$A$41:$L$44,7,0)</f>
        <v>5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102" t="s">
        <v>45</v>
      </c>
      <c r="C44" s="102"/>
      <c r="D44" s="8">
        <v>1</v>
      </c>
      <c r="E44" s="42" t="s">
        <v>12</v>
      </c>
      <c r="F44" s="8">
        <v>0</v>
      </c>
      <c r="G44" s="102" t="s">
        <v>2</v>
      </c>
      <c r="H44" s="102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6</v>
      </c>
      <c r="P44" s="4">
        <f>VLOOKUP(2,Planilha1!$A$41:$L$44,12,0)</f>
        <v>4</v>
      </c>
      <c r="Q44" s="4">
        <f>VLOOKUP(2,Planilha1!$A$41:$L$44,7,0)</f>
        <v>2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102" t="s">
        <v>43</v>
      </c>
      <c r="C45" s="102"/>
      <c r="D45" s="8">
        <v>2</v>
      </c>
      <c r="E45" s="42" t="s">
        <v>12</v>
      </c>
      <c r="F45" s="8">
        <v>1</v>
      </c>
      <c r="G45" s="102" t="s">
        <v>2</v>
      </c>
      <c r="H45" s="102"/>
      <c r="I45" s="9">
        <f t="shared" si="4"/>
        <v>1</v>
      </c>
      <c r="J45" s="6" t="str">
        <f>VLOOKUP(3,Planilha1!$A$41:$L$44,5,0)</f>
        <v>Costa Rica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3</v>
      </c>
      <c r="P45" s="4">
        <f>VLOOKUP(3,Planilha1!$A$41:$L$44,12,0)</f>
        <v>6</v>
      </c>
      <c r="Q45" s="4">
        <f>VLOOKUP(3,Planilha1!$A$41:$L$44,7,0)</f>
        <v>-3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102" t="s">
        <v>45</v>
      </c>
      <c r="C46" s="102"/>
      <c r="D46" s="8">
        <v>2</v>
      </c>
      <c r="E46" s="42" t="s">
        <v>12</v>
      </c>
      <c r="F46" s="8">
        <v>4</v>
      </c>
      <c r="G46" s="102" t="s">
        <v>44</v>
      </c>
      <c r="H46" s="102"/>
      <c r="I46" s="20">
        <f>IF(AND(D45="",F45=""),"",IF(AND(ISNUMBER(D45),ISNUMBER(F45)),1,-1))</f>
        <v>1</v>
      </c>
      <c r="J46" s="6" t="str">
        <f>VLOOKUP(4,Planilha1!$A$41:$L$44,5,0)</f>
        <v>Japão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2</v>
      </c>
      <c r="P46" s="4">
        <f>VLOOKUP(4,Planilha1!$A$41:$L$44,12,0)</f>
        <v>6</v>
      </c>
      <c r="Q46" s="4">
        <f>VLOOKUP(4,Planilha1!$A$41:$L$44,7,0)</f>
        <v>-4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104" t="s">
        <v>40</v>
      </c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102" t="s">
        <v>46</v>
      </c>
      <c r="C50" s="102"/>
      <c r="D50" s="8">
        <v>2</v>
      </c>
      <c r="E50" s="42" t="s">
        <v>12</v>
      </c>
      <c r="F50" s="8">
        <v>0</v>
      </c>
      <c r="G50" s="102" t="s">
        <v>47</v>
      </c>
      <c r="H50" s="102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102" t="s">
        <v>14</v>
      </c>
      <c r="C51" s="102"/>
      <c r="D51" s="8">
        <v>1</v>
      </c>
      <c r="E51" s="42" t="s">
        <v>12</v>
      </c>
      <c r="F51" s="8">
        <v>3</v>
      </c>
      <c r="G51" s="102" t="s">
        <v>48</v>
      </c>
      <c r="H51" s="102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102" t="s">
        <v>46</v>
      </c>
      <c r="C52" s="102"/>
      <c r="D52" s="8">
        <v>3</v>
      </c>
      <c r="E52" s="42" t="s">
        <v>12</v>
      </c>
      <c r="F52" s="8">
        <v>0</v>
      </c>
      <c r="G52" s="102" t="s">
        <v>14</v>
      </c>
      <c r="H52" s="102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6</v>
      </c>
      <c r="P52" s="4">
        <f>VLOOKUP(1,Planilha1!$A$50:$L$53,12,0)</f>
        <v>1</v>
      </c>
      <c r="Q52" s="4">
        <f>VLOOKUP(1,Planilha1!$A$50:$L$53,7,0)</f>
        <v>5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102" t="s">
        <v>47</v>
      </c>
      <c r="C53" s="102"/>
      <c r="D53" s="8">
        <v>1</v>
      </c>
      <c r="E53" s="42" t="s">
        <v>12</v>
      </c>
      <c r="F53" s="8">
        <v>2</v>
      </c>
      <c r="G53" s="102" t="s">
        <v>48</v>
      </c>
      <c r="H53" s="102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7</v>
      </c>
      <c r="L53" s="3">
        <f>VLOOKUP(2,Planilha1!$A$50:$L$53,9,0)</f>
        <v>2</v>
      </c>
      <c r="M53" s="3">
        <f>VLOOKUP(2,Planilha1!$A$50:$L$53,10,0)</f>
        <v>1</v>
      </c>
      <c r="N53" s="4">
        <f>VLOOKUP(2,Planilha1!$A$50:$L$53,11,0)</f>
        <v>0</v>
      </c>
      <c r="O53" s="4">
        <f>VLOOKUP(2,Planilha1!$A$50:$L$53,8,0)</f>
        <v>6</v>
      </c>
      <c r="P53" s="4">
        <f>VLOOKUP(2,Planilha1!$A$50:$L$53,12,0)</f>
        <v>3</v>
      </c>
      <c r="Q53" s="4">
        <f>VLOOKUP(2,Planilha1!$A$50:$L$53,7,0)</f>
        <v>3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95" customHeight="1" x14ac:dyDescent="0.3">
      <c r="A54" s="46">
        <v>44896</v>
      </c>
      <c r="B54" s="102" t="s">
        <v>46</v>
      </c>
      <c r="C54" s="102"/>
      <c r="D54" s="8">
        <v>1</v>
      </c>
      <c r="E54" s="42" t="s">
        <v>12</v>
      </c>
      <c r="F54" s="8">
        <v>1</v>
      </c>
      <c r="G54" s="102" t="s">
        <v>48</v>
      </c>
      <c r="H54" s="102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3</v>
      </c>
      <c r="P54" s="4">
        <f>VLOOKUP(3,Planilha1!$A$50:$L$53,12,0)</f>
        <v>5</v>
      </c>
      <c r="Q54" s="4">
        <f>VLOOKUP(3,Planilha1!$A$50:$L$53,7,0)</f>
        <v>-2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102" t="s">
        <v>47</v>
      </c>
      <c r="C55" s="102"/>
      <c r="D55" s="8">
        <v>2</v>
      </c>
      <c r="E55" s="42" t="s">
        <v>12</v>
      </c>
      <c r="F55" s="8">
        <v>1</v>
      </c>
      <c r="G55" s="102" t="s">
        <v>14</v>
      </c>
      <c r="H55" s="102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2</v>
      </c>
      <c r="P55" s="4">
        <f>VLOOKUP(4,Planilha1!$A$50:$L$53,12,0)</f>
        <v>8</v>
      </c>
      <c r="Q55" s="4">
        <f>VLOOKUP(4,Planilha1!$A$50:$L$53,7,0)</f>
        <v>-6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104" t="s">
        <v>41</v>
      </c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102" t="s">
        <v>1</v>
      </c>
      <c r="C59" s="102"/>
      <c r="D59" s="8">
        <v>2</v>
      </c>
      <c r="E59" s="42" t="s">
        <v>12</v>
      </c>
      <c r="F59" s="8">
        <v>0</v>
      </c>
      <c r="G59" s="102" t="s">
        <v>50</v>
      </c>
      <c r="H59" s="102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102" t="s">
        <v>49</v>
      </c>
      <c r="C60" s="102"/>
      <c r="D60" s="8">
        <v>1</v>
      </c>
      <c r="E60" s="42" t="s">
        <v>12</v>
      </c>
      <c r="F60" s="8">
        <v>1</v>
      </c>
      <c r="G60" s="102" t="s">
        <v>22</v>
      </c>
      <c r="H60" s="102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102" t="s">
        <v>1</v>
      </c>
      <c r="C61" s="102"/>
      <c r="D61" s="8">
        <v>3</v>
      </c>
      <c r="E61" s="42" t="s">
        <v>12</v>
      </c>
      <c r="F61" s="8">
        <v>1</v>
      </c>
      <c r="G61" s="102" t="s">
        <v>49</v>
      </c>
      <c r="H61" s="102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8</v>
      </c>
      <c r="P61" s="4">
        <f>VLOOKUP(1,Planilha1!$A$59:$L$62,12,0)</f>
        <v>3</v>
      </c>
      <c r="Q61" s="4">
        <f>VLOOKUP(1,Planilha1!$A$59:$L$62,7,0)</f>
        <v>5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102" t="s">
        <v>50</v>
      </c>
      <c r="C62" s="102"/>
      <c r="D62" s="8">
        <v>2</v>
      </c>
      <c r="E62" s="42" t="s">
        <v>12</v>
      </c>
      <c r="F62" s="8">
        <v>2</v>
      </c>
      <c r="G62" s="102" t="s">
        <v>22</v>
      </c>
      <c r="H62" s="102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3</v>
      </c>
      <c r="P62" s="4">
        <f>VLOOKUP(2,Planilha1!$A$59:$L$62,12,0)</f>
        <v>4</v>
      </c>
      <c r="Q62" s="4">
        <f>VLOOKUP(2,Planilha1!$A$59:$L$62,7,0)</f>
        <v>-1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102" t="s">
        <v>1</v>
      </c>
      <c r="C63" s="102"/>
      <c r="D63" s="8">
        <v>3</v>
      </c>
      <c r="E63" s="42" t="s">
        <v>12</v>
      </c>
      <c r="F63" s="8">
        <v>2</v>
      </c>
      <c r="G63" s="102" t="s">
        <v>22</v>
      </c>
      <c r="H63" s="102"/>
      <c r="I63" s="9">
        <f t="shared" si="6"/>
        <v>1</v>
      </c>
      <c r="J63" s="6" t="str">
        <f>VLOOKUP(3,Planilha1!$A$59:$L$62,5,0)</f>
        <v>Camarões</v>
      </c>
      <c r="K63" s="3">
        <f>VLOOKUP(3,Planilha1!$A$59:$L$62,6,0)</f>
        <v>2</v>
      </c>
      <c r="L63" s="3">
        <f>VLOOKUP(3,Planilha1!$A$59:$L$62,9,0)</f>
        <v>0</v>
      </c>
      <c r="M63" s="3">
        <f>VLOOKUP(3,Planilha1!$A$59:$L$62,10,0)</f>
        <v>2</v>
      </c>
      <c r="N63" s="4">
        <f>VLOOKUP(3,Planilha1!$A$59:$L$62,11,0)</f>
        <v>1</v>
      </c>
      <c r="O63" s="4">
        <f>VLOOKUP(3,Planilha1!$A$59:$L$62,8,0)</f>
        <v>5</v>
      </c>
      <c r="P63" s="4">
        <f>VLOOKUP(3,Planilha1!$A$59:$L$62,12,0)</f>
        <v>6</v>
      </c>
      <c r="Q63" s="4">
        <f>VLOOKUP(3,Planilha1!$A$59:$L$62,7,0)</f>
        <v>-1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102" t="s">
        <v>50</v>
      </c>
      <c r="C64" s="102"/>
      <c r="D64" s="8">
        <v>1</v>
      </c>
      <c r="E64" s="42" t="s">
        <v>12</v>
      </c>
      <c r="F64" s="8">
        <v>0</v>
      </c>
      <c r="G64" s="102" t="s">
        <v>49</v>
      </c>
      <c r="H64" s="102"/>
      <c r="I64" s="9">
        <f t="shared" si="6"/>
        <v>1</v>
      </c>
      <c r="J64" s="6" t="str">
        <f>VLOOKUP(4,Planilha1!$A$59:$L$62,5,0)</f>
        <v>Suíça</v>
      </c>
      <c r="K64" s="3">
        <f>VLOOKUP(4,Planilha1!$A$59:$L$62,6,0)</f>
        <v>1</v>
      </c>
      <c r="L64" s="3">
        <f>VLOOKUP(4,Planilha1!$A$59:$L$62,9,0)</f>
        <v>0</v>
      </c>
      <c r="M64" s="3">
        <f>VLOOKUP(4,Planilha1!$A$59:$L$62,10,0)</f>
        <v>1</v>
      </c>
      <c r="N64" s="4">
        <f>VLOOKUP(4,Planilha1!$A$59:$L$62,11,0)</f>
        <v>2</v>
      </c>
      <c r="O64" s="4">
        <f>VLOOKUP(4,Planilha1!$A$59:$L$62,8,0)</f>
        <v>2</v>
      </c>
      <c r="P64" s="4">
        <f>VLOOKUP(4,Planilha1!$A$59:$L$62,12,0)</f>
        <v>5</v>
      </c>
      <c r="Q64" s="4">
        <f>VLOOKUP(4,Planilha1!$A$59:$L$62,7,0)</f>
        <v>-3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104" t="s">
        <v>42</v>
      </c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102" t="s">
        <v>51</v>
      </c>
      <c r="C68" s="102"/>
      <c r="D68" s="8">
        <v>2</v>
      </c>
      <c r="E68" s="42" t="s">
        <v>12</v>
      </c>
      <c r="F68" s="8">
        <v>0</v>
      </c>
      <c r="G68" s="102" t="s">
        <v>52</v>
      </c>
      <c r="H68" s="102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102" t="s">
        <v>13</v>
      </c>
      <c r="C69" s="102"/>
      <c r="D69" s="8">
        <v>3</v>
      </c>
      <c r="E69" s="42" t="s">
        <v>12</v>
      </c>
      <c r="F69" s="8">
        <v>0</v>
      </c>
      <c r="G69" s="102" t="s">
        <v>53</v>
      </c>
      <c r="H69" s="102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102" t="s">
        <v>51</v>
      </c>
      <c r="C70" s="102"/>
      <c r="D70" s="8">
        <v>1</v>
      </c>
      <c r="E70" s="42" t="s">
        <v>12</v>
      </c>
      <c r="F70" s="8">
        <v>2</v>
      </c>
      <c r="G70" s="102" t="s">
        <v>13</v>
      </c>
      <c r="H70" s="102"/>
      <c r="I70" s="9">
        <f t="shared" si="7"/>
        <v>1</v>
      </c>
      <c r="J70" s="6" t="str">
        <f>VLOOKUP(1,Planilha1!$A$68:$L$71,5,0)</f>
        <v>Uruguai</v>
      </c>
      <c r="K70" s="3">
        <f>VLOOKUP(1,Planilha1!$A$68:$L$71,6,0)</f>
        <v>9</v>
      </c>
      <c r="L70" s="3">
        <f>VLOOKUP(1,Planilha1!$A$68:$L$71,9,0)</f>
        <v>3</v>
      </c>
      <c r="M70" s="3">
        <f>VLOOKUP(1,Planilha1!$A$68:$L$71,10,0)</f>
        <v>0</v>
      </c>
      <c r="N70" s="4">
        <f>VLOOKUP(1,Planilha1!$A$68:$L$71,11,0)</f>
        <v>0</v>
      </c>
      <c r="O70" s="4">
        <f>VLOOKUP(1,Planilha1!$A$68:$L$71,8,0)</f>
        <v>6</v>
      </c>
      <c r="P70" s="4">
        <f>VLOOKUP(1,Planilha1!$A$68:$L$71,12,0)</f>
        <v>1</v>
      </c>
      <c r="Q70" s="4">
        <f>VLOOKUP(1,Planilha1!$A$68:$L$71,7,0)</f>
        <v>5</v>
      </c>
      <c r="S70" s="7"/>
    </row>
    <row r="71" spans="1:19" x14ac:dyDescent="0.3">
      <c r="A71" s="45">
        <v>44893</v>
      </c>
      <c r="B71" s="102" t="s">
        <v>52</v>
      </c>
      <c r="C71" s="102"/>
      <c r="D71" s="8">
        <v>3</v>
      </c>
      <c r="E71" s="42" t="s">
        <v>12</v>
      </c>
      <c r="F71" s="8">
        <v>0</v>
      </c>
      <c r="G71" s="102" t="s">
        <v>53</v>
      </c>
      <c r="H71" s="102"/>
      <c r="I71" s="9">
        <f t="shared" si="7"/>
        <v>1</v>
      </c>
      <c r="J71" s="6" t="str">
        <f>VLOOKUP(2,Planilha1!$A$68:$L$71,5,0)</f>
        <v>Portugal</v>
      </c>
      <c r="K71" s="3">
        <f>VLOOKUP(2,Planilha1!$A$68:$L$71,6,0)</f>
        <v>6</v>
      </c>
      <c r="L71" s="3">
        <f>VLOOKUP(2,Planilha1!$A$68:$L$71,9,0)</f>
        <v>2</v>
      </c>
      <c r="M71" s="3">
        <f>VLOOKUP(2,Planilha1!$A$68:$L$71,10,0)</f>
        <v>0</v>
      </c>
      <c r="N71" s="4">
        <f>VLOOKUP(2,Planilha1!$A$68:$L$71,11,0)</f>
        <v>1</v>
      </c>
      <c r="O71" s="4">
        <f>VLOOKUP(2,Planilha1!$A$68:$L$71,8,0)</f>
        <v>7</v>
      </c>
      <c r="P71" s="4">
        <f>VLOOKUP(2,Planilha1!$A$68:$L$71,12,0)</f>
        <v>2</v>
      </c>
      <c r="Q71" s="4">
        <f>VLOOKUP(2,Planilha1!$A$68:$L$71,7,0)</f>
        <v>5</v>
      </c>
      <c r="S71" s="7"/>
    </row>
    <row r="72" spans="1:19" ht="13.2" customHeight="1" x14ac:dyDescent="0.3">
      <c r="A72" s="45">
        <v>44897</v>
      </c>
      <c r="B72" s="102" t="s">
        <v>51</v>
      </c>
      <c r="C72" s="102"/>
      <c r="D72" s="8">
        <v>4</v>
      </c>
      <c r="E72" s="42" t="s">
        <v>12</v>
      </c>
      <c r="F72" s="8">
        <v>0</v>
      </c>
      <c r="G72" s="102" t="s">
        <v>53</v>
      </c>
      <c r="H72" s="102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3</v>
      </c>
      <c r="P72" s="4">
        <f>VLOOKUP(3,Planilha1!$A$68:$L$71,12,0)</f>
        <v>3</v>
      </c>
      <c r="Q72" s="4">
        <f>VLOOKUP(3,Planilha1!$A$68:$L$71,7,0)</f>
        <v>0</v>
      </c>
      <c r="S72" s="7"/>
    </row>
    <row r="73" spans="1:19" x14ac:dyDescent="0.3">
      <c r="A73" s="45">
        <v>44897</v>
      </c>
      <c r="B73" s="102" t="s">
        <v>52</v>
      </c>
      <c r="C73" s="102"/>
      <c r="D73" s="8">
        <v>0</v>
      </c>
      <c r="E73" s="42" t="s">
        <v>12</v>
      </c>
      <c r="F73" s="8">
        <v>1</v>
      </c>
      <c r="G73" s="102" t="s">
        <v>13</v>
      </c>
      <c r="H73" s="102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0</v>
      </c>
      <c r="P73" s="4">
        <f>VLOOKUP(4,Planilha1!$A$68:$L$71,12,0)</f>
        <v>10</v>
      </c>
      <c r="Q73" s="4">
        <f>VLOOKUP(4,Planilha1!$A$68:$L$71,7,0)</f>
        <v>-10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3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3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3</v>
      </c>
      <c r="D5" s="1">
        <f>_xlfn.RANK.EQ(F5,$F$5:$F$8)</f>
        <v>2</v>
      </c>
      <c r="E5" s="1" t="str">
        <f>Palpites!B5</f>
        <v>Qatar</v>
      </c>
      <c r="F5" s="1">
        <f>3*COUNTIF(N5:P5,"V")+COUNTIF(N5:P5,"E")</f>
        <v>4</v>
      </c>
      <c r="G5" s="1">
        <f>(Palpites!D5-Palpites!F5)+(Palpites!D7-Palpites!F7)+(Palpites!D9-Palpites!F9)</f>
        <v>-3</v>
      </c>
      <c r="H5" s="1">
        <f>Palpites!D5+Palpites!D7+Palpites!D9</f>
        <v>3</v>
      </c>
      <c r="I5" s="1">
        <f>COUNTIF(N5:P5,"V")</f>
        <v>1</v>
      </c>
      <c r="J5" s="1">
        <f>COUNTIF(N5:P5,"e")</f>
        <v>1</v>
      </c>
      <c r="K5" s="1">
        <f>COUNTIF(N5:P5,"D")</f>
        <v>1</v>
      </c>
      <c r="L5" s="1">
        <f>H5-G5</f>
        <v>6</v>
      </c>
      <c r="M5" s="1"/>
      <c r="N5" s="1" t="str">
        <f>IF(OR(Palpites!D5="",Palpites!F5=""),0,IF(Palpites!D5&gt;Palpites!F5,"V",IF(Palpites!D5=Palpites!F5,"E",IF(Palpites!D5&lt;Palpites!F5,"D"))))</f>
        <v>E</v>
      </c>
      <c r="O5" s="1" t="str">
        <f>IF(OR(Palpites!D7="",Palpites!F7=""),0,IF(Palpites!D7&gt;Palpites!F7,"V",IF(Palpites!D7=Palpites!F7,"E",IF(Palpites!D7&lt;Palpites!F7,"D"))))</f>
        <v>V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4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4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4</v>
      </c>
      <c r="D6" s="1">
        <f>_xlfn.RANK.EQ(F6,$F$5:$F$8)</f>
        <v>4</v>
      </c>
      <c r="E6" s="1" t="str">
        <f>Palpites!B6</f>
        <v>Senegal</v>
      </c>
      <c r="F6" s="1">
        <f>3*COUNTIF(N6:P6,"V")+COUNTIF(N6:P6,"E")</f>
        <v>0</v>
      </c>
      <c r="G6" s="1">
        <f>(Palpites!D6-Palpites!F6)+(Palpites!F7-Palpites!D7)+(Palpites!F10-Palpites!D10)</f>
        <v>-4</v>
      </c>
      <c r="H6" s="1">
        <f>Palpites!D6+Palpites!F7+Palpites!F10</f>
        <v>4</v>
      </c>
      <c r="I6" s="1">
        <f>COUNTIF(N6:P6,"V")</f>
        <v>0</v>
      </c>
      <c r="J6" s="1">
        <f>COUNTIF(N6:P6,"e")</f>
        <v>0</v>
      </c>
      <c r="K6" s="1">
        <f>COUNTIF(N6:P6,"D")</f>
        <v>3</v>
      </c>
      <c r="L6" s="1">
        <f>H6-G6</f>
        <v>8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D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4</v>
      </c>
      <c r="G7" s="1">
        <f>(Palpites!F5-Palpites!D5)+(Palpites!D8-Palpites!F8)+(Palpites!D10-Palpites!F10)</f>
        <v>-1</v>
      </c>
      <c r="H7" s="1">
        <f>Palpites!F5+Palpites!D8+Palpites!D10</f>
        <v>4</v>
      </c>
      <c r="I7" s="1">
        <f>COUNTIF(N7:P7,"V")</f>
        <v>1</v>
      </c>
      <c r="J7" s="1">
        <f>COUNTIF(N7:P7,"e")</f>
        <v>1</v>
      </c>
      <c r="K7" s="1">
        <f>COUNTIF(N7:P7,"D")</f>
        <v>1</v>
      </c>
      <c r="L7" s="1">
        <f>H7-G7</f>
        <v>5</v>
      </c>
      <c r="M7" s="1"/>
      <c r="N7" s="1" t="str">
        <f>IF(OR(Palpites!F5="",Palpites!D5=""),0,IF(Palpites!F5&gt;Palpites!D5,"V",IF(Palpites!F5=Palpites!D5,"E",IF(Palpites!F5&lt;Palpites!D5,"D"))))</f>
        <v>E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Dinamarca</v>
      </c>
      <c r="V7" t="str">
        <f>Palpites!AZ17</f>
        <v>México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8</v>
      </c>
      <c r="H8" s="1">
        <f>Palpites!F9+Palpites!F8+Palpites!F6</f>
        <v>9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1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Uruguai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Portugal</v>
      </c>
      <c r="V11" t="str">
        <f>Palpites!AZ33</f>
        <v>Sérvia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7</v>
      </c>
      <c r="G14" s="1">
        <f>Palpites!D14-Palpites!F14+Palpites!D16-Palpites!F16+Palpites!D18-Palpites!F18</f>
        <v>5</v>
      </c>
      <c r="H14" s="1">
        <f>Palpites!D14+Palpites!D16+Palpites!D18</f>
        <v>7</v>
      </c>
      <c r="I14" s="1">
        <f>COUNTIF(N14:P14,"V")</f>
        <v>2</v>
      </c>
      <c r="J14" s="1">
        <f>COUNTIF(N14:P14,"e")</f>
        <v>1</v>
      </c>
      <c r="K14" s="1">
        <f>COUNTIF(N14:P14,"D")</f>
        <v>0</v>
      </c>
      <c r="L14" s="1">
        <f>H14-G14</f>
        <v>2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E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5</v>
      </c>
      <c r="G15" s="1">
        <f>Palpites!D15-Palpites!F15+Palpites!F16-Palpites!D16+Palpites!F19-Palpites!D19</f>
        <v>2</v>
      </c>
      <c r="H15" s="1">
        <f>Palpites!D15+Palpites!F16+Palpites!F19</f>
        <v>5</v>
      </c>
      <c r="I15" s="1">
        <f>COUNTIF(N15:P15,"V")</f>
        <v>1</v>
      </c>
      <c r="J15" s="1">
        <f>COUNTIF(N15:P15,"e")</f>
        <v>2</v>
      </c>
      <c r="K15" s="1">
        <f>COUNTIF(N15:P15,"D")</f>
        <v>0</v>
      </c>
      <c r="L15" s="1">
        <f>H15-G15</f>
        <v>3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E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-6</v>
      </c>
      <c r="H16" s="1">
        <f>Palpites!F14+Palpites!D17+Palpites!D19</f>
        <v>1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7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Sérvia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3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-1</v>
      </c>
      <c r="H17" s="1">
        <f>Palpites!F15+Palpites!F17+Palpites!F18</f>
        <v>5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6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Bélgica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França</v>
      </c>
      <c r="X21" t="str">
        <f>IF(U21=U18,U19,U18)</f>
        <v>Argentina</v>
      </c>
      <c r="Y21" t="str">
        <f>IF(V21=V18,V19,V18)</f>
        <v>Bélgica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5</v>
      </c>
      <c r="H23" s="1">
        <f>Palpites!D23+Palpites!D25+Palpites!D27</f>
        <v>6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1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E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2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2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2</v>
      </c>
      <c r="D24" s="1">
        <f>_xlfn.RANK.EQ(F24,$F$23:$F$26)</f>
        <v>1</v>
      </c>
      <c r="E24" s="1" t="str">
        <f>Palpites!B24</f>
        <v>México</v>
      </c>
      <c r="F24" s="1">
        <f>3*COUNTIF(N24:P24,"V")+COUNTIF(N24:P24,"E")</f>
        <v>7</v>
      </c>
      <c r="G24" s="1">
        <f>Palpites!D24-Palpites!F24+Palpites!F25-Palpites!D25+Palpites!F28-Palpites!D28</f>
        <v>3</v>
      </c>
      <c r="H24" s="1">
        <f>Palpites!D24+Palpites!F25+Palpites!F28</f>
        <v>4</v>
      </c>
      <c r="I24" s="1">
        <f>COUNTIF(N24:P24,"V")</f>
        <v>2</v>
      </c>
      <c r="J24" s="1">
        <f>COUNTIF(N24:P24,"e")</f>
        <v>1</v>
      </c>
      <c r="K24" s="1">
        <f>COUNTIF(N24:P24,"D")</f>
        <v>0</v>
      </c>
      <c r="L24" s="1">
        <f>H24-G24</f>
        <v>1</v>
      </c>
      <c r="M24" s="1"/>
      <c r="N24" s="1" t="str">
        <f>IF(OR(Palpites!D24="",Palpites!F24=""),0,IF(Palpites!D24&gt;Palpites!F24,"V",IF(Palpites!D24=Palpites!F24,"E",IF(Palpites!D24&lt;Palpites!F24,"D"))))</f>
        <v>V</v>
      </c>
      <c r="O24" s="1" t="str">
        <f>IF(OR(Palpites!F25="",Palpites!D25=""),0,IF(Palpites!F25&gt;Palpites!D25,"V",IF(Palpites!F25=Palpites!D25,"E",IF(Palpites!F25&lt;Palpites!D25,"D"))))</f>
        <v>E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-7</v>
      </c>
      <c r="H25" s="1">
        <f>Palpites!F23+Palpites!D26+Palpites!D28</f>
        <v>2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9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">
        <f>_xlfn.RANK.EQ(F26,$F$23:$F$26)</f>
        <v>3</v>
      </c>
      <c r="E26" s="1" t="str">
        <f>Palpites!G24</f>
        <v>Polônia</v>
      </c>
      <c r="F26" s="1">
        <f>3*COUNTIF(N26:P26,"V")+COUNTIF(N26:P26,"E")</f>
        <v>3</v>
      </c>
      <c r="G26" s="1">
        <f>Palpites!F24-Palpites!D24+Palpites!F26-Palpites!D26+Palpites!F27-Palpites!D27</f>
        <v>-1</v>
      </c>
      <c r="H26" s="1">
        <f>Palpites!F24+Palpites!F26+Palpites!F27</f>
        <v>4</v>
      </c>
      <c r="I26" s="1">
        <f>COUNTIF(N26:P26,"V")</f>
        <v>1</v>
      </c>
      <c r="J26" s="1">
        <f>COUNTIF(N26:P26,"e")</f>
        <v>0</v>
      </c>
      <c r="K26" s="1">
        <f>COUNTIF(N26:P26,"D")</f>
        <v>2</v>
      </c>
      <c r="L26" s="1">
        <f>H26-G26</f>
        <v>5</v>
      </c>
      <c r="M26" s="1"/>
      <c r="N26" s="1" t="str">
        <f>IF(OR(Palpites!F24="",Palpites!D24=""),0,IF(Palpites!F24&gt;Palpites!D24,"V",IF(Palpites!F24=Palpites!D24,"E",IF(Palpites!F24&lt;Palpites!D24,"D"))))</f>
        <v>D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7</v>
      </c>
      <c r="G32" s="1">
        <f>Palpites!D32-Palpites!F32+Palpites!D34-Palpites!F34+Palpites!D36-Palpites!F36</f>
        <v>7</v>
      </c>
      <c r="H32" s="1">
        <f>Palpites!D32+Palpites!D34+Palpites!D36</f>
        <v>10</v>
      </c>
      <c r="I32" s="1">
        <f>COUNTIF(N32:P32,"V")</f>
        <v>2</v>
      </c>
      <c r="J32" s="1">
        <f>COUNTIF(N32:P32,"e")</f>
        <v>1</v>
      </c>
      <c r="K32" s="1">
        <f>COUNTIF(N32:P32,"D")</f>
        <v>0</v>
      </c>
      <c r="L32" s="1">
        <f>H32-G32</f>
        <v>3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E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1</v>
      </c>
      <c r="E33" s="1" t="str">
        <f>Palpites!B33</f>
        <v>Dinamarca</v>
      </c>
      <c r="F33" s="1">
        <f>3*COUNTIF(N33:P33,"V")+COUNTIF(N33:P33,"E")</f>
        <v>7</v>
      </c>
      <c r="G33" s="1">
        <f>Palpites!D33-Palpites!F33+Palpites!F34-Palpites!D34+Palpites!F37-Palpites!D37</f>
        <v>5</v>
      </c>
      <c r="H33" s="1">
        <f>Palpites!D33+Palpites!F34+Palpites!F37</f>
        <v>9</v>
      </c>
      <c r="I33" s="1">
        <f>COUNTIF(N33:P33,"V")</f>
        <v>2</v>
      </c>
      <c r="J33" s="1">
        <f>COUNTIF(N33:P33,"e")</f>
        <v>1</v>
      </c>
      <c r="K33" s="1">
        <f>COUNTIF(N33:P33,"D")</f>
        <v>0</v>
      </c>
      <c r="L33" s="1">
        <f>H33-G33</f>
        <v>4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E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4</v>
      </c>
      <c r="E34" s="1" t="str">
        <f>Palpites!G32</f>
        <v>Austrália</v>
      </c>
      <c r="F34" s="1">
        <f>3*COUNTIF(N34:P34,"V")+COUNTIF(N34:P34,"E")</f>
        <v>0</v>
      </c>
      <c r="G34" s="1">
        <f>Palpites!F32-Palpites!D32+Palpites!D35-Palpites!F35+Palpites!D37-Palpites!F37</f>
        <v>-6</v>
      </c>
      <c r="H34" s="1">
        <f>Palpites!F32+Palpites!D35+Palpites!D37</f>
        <v>1</v>
      </c>
      <c r="I34" s="1">
        <f>COUNTIF(N34:P34,"V")</f>
        <v>0</v>
      </c>
      <c r="J34" s="1">
        <f>COUNTIF(N34:P34,"e")</f>
        <v>0</v>
      </c>
      <c r="K34" s="1">
        <f>COUNTIF(N34:P34,"D")</f>
        <v>3</v>
      </c>
      <c r="L34" s="1">
        <f>H34-G34</f>
        <v>7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D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3</v>
      </c>
      <c r="G35" s="1">
        <f>Palpites!F33-Palpites!D33+Palpites!F35-Palpites!D35+Palpites!F36-Palpites!D36</f>
        <v>-6</v>
      </c>
      <c r="H35" s="1">
        <f>Palpites!F33+Palpites!F35+Palpites!F36</f>
        <v>3</v>
      </c>
      <c r="I35" s="1">
        <f>COUNTIF(N35:P35,"V")</f>
        <v>1</v>
      </c>
      <c r="J35" s="1">
        <f>COUNTIF(N35:P35,"e")</f>
        <v>0</v>
      </c>
      <c r="K35" s="1">
        <f>COUNTIF(N35:P35,"D")</f>
        <v>2</v>
      </c>
      <c r="L35" s="1">
        <f>H35-G35</f>
        <v>9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V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6</v>
      </c>
      <c r="G41" s="1">
        <f>Palpites!D41-Palpites!F41+Palpites!D43-Palpites!F43+Palpites!D45-Palpites!F45</f>
        <v>2</v>
      </c>
      <c r="H41" s="1">
        <f>Palpites!D41+Palpites!D43+Palpites!D45</f>
        <v>6</v>
      </c>
      <c r="I41" s="1">
        <f>COUNTIF(N41:P41,"V")</f>
        <v>2</v>
      </c>
      <c r="J41" s="1">
        <f>COUNTIF(N41:P41,"e")</f>
        <v>0</v>
      </c>
      <c r="K41" s="1">
        <f>COUNTIF(N41:P41,"D")</f>
        <v>1</v>
      </c>
      <c r="L41" s="1">
        <f>H41-G41</f>
        <v>4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5</v>
      </c>
      <c r="H42" s="1">
        <f>Palpites!D42+Palpites!F43+Palpites!F46</f>
        <v>10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5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3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3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3</v>
      </c>
      <c r="D43" s="1">
        <f>_xlfn.RANK.EQ(F43,$F$41:$F$44)</f>
        <v>3</v>
      </c>
      <c r="E43" s="1" t="str">
        <f>Palpites!G41</f>
        <v>Costa Rica</v>
      </c>
      <c r="F43" s="1">
        <f>3*COUNTIF(N43:P43,"V")+COUNTIF(N43:P43,"E")</f>
        <v>3</v>
      </c>
      <c r="G43" s="1">
        <f>Palpites!F41-Palpites!D41+Palpites!D44-Palpites!F44+Palpites!D46-Palpites!F46</f>
        <v>-3</v>
      </c>
      <c r="H43" s="1">
        <f>Palpites!F41+Palpites!D44+Palpites!D46</f>
        <v>3</v>
      </c>
      <c r="I43" s="1">
        <f>COUNTIF(N43:P43,"V")</f>
        <v>1</v>
      </c>
      <c r="J43" s="1">
        <f>COUNTIF(N43:P43,"e")</f>
        <v>0</v>
      </c>
      <c r="K43" s="1">
        <f>COUNTIF(N43:P43,"D")</f>
        <v>2</v>
      </c>
      <c r="L43" s="1">
        <f>H43-G43</f>
        <v>6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V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4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4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4</v>
      </c>
      <c r="D44" s="1">
        <f>_xlfn.RANK.EQ(F44,$F$41:$F$44)</f>
        <v>4</v>
      </c>
      <c r="E44" s="1" t="str">
        <f>Palpites!G42</f>
        <v>Japão</v>
      </c>
      <c r="F44" s="1">
        <f>3*COUNTIF(N44:P44,"V")+COUNTIF(N44:P44,"E")</f>
        <v>0</v>
      </c>
      <c r="G44" s="1">
        <f>Palpites!F42-Palpites!D42+Palpites!F44-Palpites!D44+Palpites!F45-Palpites!D45</f>
        <v>-4</v>
      </c>
      <c r="H44" s="1">
        <f>Palpites!F42+Palpites!F44+Palpites!F45</f>
        <v>2</v>
      </c>
      <c r="I44" s="1">
        <f>COUNTIF(N44:P44,"V")</f>
        <v>0</v>
      </c>
      <c r="J44" s="1">
        <f>COUNTIF(N44:P44,"e")</f>
        <v>0</v>
      </c>
      <c r="K44" s="1">
        <f>COUNTIF(N44:P44,"D")</f>
        <v>3</v>
      </c>
      <c r="L44" s="1">
        <f>H44-G44</f>
        <v>6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D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5</v>
      </c>
      <c r="H50" s="1">
        <f>Palpites!D50+Palpites!D52+Palpites!D54</f>
        <v>6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1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0</v>
      </c>
      <c r="G51" s="1">
        <f>Palpites!D51-Palpites!F51+Palpites!F52-Palpites!D52+Palpites!F55-Palpites!D55</f>
        <v>-6</v>
      </c>
      <c r="H51" s="1">
        <f>Palpites!D51+Palpites!F52+Palpites!F55</f>
        <v>2</v>
      </c>
      <c r="I51" s="1">
        <f>COUNTIF(N51:P51,"V")</f>
        <v>0</v>
      </c>
      <c r="J51" s="1">
        <f>COUNTIF(N51:P51,"e")</f>
        <v>0</v>
      </c>
      <c r="K51" s="1">
        <f>COUNTIF(N51:P51,"D")</f>
        <v>3</v>
      </c>
      <c r="L51" s="1">
        <f>H51-G51</f>
        <v>8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D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3</v>
      </c>
      <c r="G52" s="1">
        <f>Palpites!F50-Palpites!D50+Palpites!D53-Palpites!F53+Palpites!D55-Palpites!F55</f>
        <v>-2</v>
      </c>
      <c r="H52" s="1">
        <f>Palpites!F50+Palpites!D53+Palpites!D55</f>
        <v>3</v>
      </c>
      <c r="I52" s="1">
        <f>COUNTIF(N52:P52,"V")</f>
        <v>1</v>
      </c>
      <c r="J52" s="1">
        <f>COUNTIF(N52:P52,"e")</f>
        <v>0</v>
      </c>
      <c r="K52" s="1">
        <f>COUNTIF(N52:P52,"D")</f>
        <v>2</v>
      </c>
      <c r="L52" s="1">
        <f>H52-G52</f>
        <v>5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V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1</v>
      </c>
      <c r="E53" s="1" t="str">
        <f>Palpites!G51</f>
        <v>Croácia</v>
      </c>
      <c r="F53" s="1">
        <f>3*COUNTIF(N53:P53,"V")+COUNTIF(N53:P53,"E")</f>
        <v>7</v>
      </c>
      <c r="G53" s="1">
        <f>Palpites!F51-Palpites!D51+Palpites!F53-Palpites!D53+Palpites!F54-Palpites!D54</f>
        <v>3</v>
      </c>
      <c r="H53" s="1">
        <f>Palpites!F51+Palpites!F53+Palpites!F54</f>
        <v>6</v>
      </c>
      <c r="I53" s="1">
        <f>COUNTIF(N53:P53,"V")</f>
        <v>2</v>
      </c>
      <c r="J53" s="1">
        <f>COUNTIF(N53:P53,"e")</f>
        <v>1</v>
      </c>
      <c r="K53" s="1">
        <f>COUNTIF(N53:P53,"D")</f>
        <v>0</v>
      </c>
      <c r="L53" s="1">
        <f>H53-G53</f>
        <v>3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5</v>
      </c>
      <c r="H59" s="1">
        <f>Palpites!D59+Palpites!D61+Palpites!D63</f>
        <v>8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3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4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4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4</v>
      </c>
      <c r="D60" s="1">
        <f>_xlfn.RANK.EQ(F60,$F$59:$F$62)</f>
        <v>4</v>
      </c>
      <c r="E60" s="1" t="str">
        <f>Palpites!B60</f>
        <v>Suíça</v>
      </c>
      <c r="F60" s="1">
        <f>3*COUNTIF(N60:P60,"V")+COUNTIF(N60:P60,"E")</f>
        <v>1</v>
      </c>
      <c r="G60" s="1">
        <f>Palpites!D60-Palpites!F60+Palpites!F61-Palpites!D61+Palpites!F64-Palpites!D64</f>
        <v>-3</v>
      </c>
      <c r="H60" s="1">
        <f>Palpites!D60+Palpites!F61+Palpites!F64</f>
        <v>2</v>
      </c>
      <c r="I60" s="1">
        <f>COUNTIF(N60:P60,"V")</f>
        <v>0</v>
      </c>
      <c r="J60" s="1">
        <f>COUNTIF(N60:P60,"e")</f>
        <v>1</v>
      </c>
      <c r="K60" s="1">
        <f>COUNTIF(N60:P60,"D")</f>
        <v>2</v>
      </c>
      <c r="L60" s="1">
        <f>H60-G60</f>
        <v>5</v>
      </c>
      <c r="M60" s="1"/>
      <c r="N60" s="1" t="str">
        <f>IF(OR(Palpites!D60="",Palpites!F60=""),0,IF(Palpites!D60&gt;Palpites!F60,"V",IF(Palpites!D60=Palpites!F60,"E",IF(Palpites!D60&lt;Palpites!F60,"D"))))</f>
        <v>E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D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4</v>
      </c>
      <c r="G61" s="1">
        <f>Palpites!F59-Palpites!D59+Palpites!D62-Palpites!F62+Palpites!D64-Palpites!F64</f>
        <v>-1</v>
      </c>
      <c r="H61" s="1">
        <f>Palpites!F59+Palpites!D62+Palpites!D64</f>
        <v>3</v>
      </c>
      <c r="I61" s="1">
        <f>COUNTIF(N61:P61,"V")</f>
        <v>1</v>
      </c>
      <c r="J61" s="1">
        <f>COUNTIF(N61:P61,"e")</f>
        <v>1</v>
      </c>
      <c r="K61" s="1">
        <f>COUNTIF(N61:P61,"D")</f>
        <v>1</v>
      </c>
      <c r="L61" s="1">
        <f>H61-G61</f>
        <v>4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E</v>
      </c>
      <c r="P61" s="1" t="str">
        <f>IF(OR(Palpites!D64="",Palpites!F64=""),0,IF(Palpites!D64&gt;Palpites!F64,"V",IF(Palpites!D64=Palpites!F64,"E",IF(Palpites!D64&lt;Palpites!F64,"D"))))</f>
        <v>V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3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3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3</v>
      </c>
      <c r="D62" s="1">
        <f>_xlfn.RANK.EQ(F62,$F$59:$F$62)</f>
        <v>3</v>
      </c>
      <c r="E62" s="1" t="str">
        <f>Palpites!G60</f>
        <v>Camarões</v>
      </c>
      <c r="F62" s="1">
        <f>3*COUNTIF(N62:P62,"V")+COUNTIF(N62:P62,"E")</f>
        <v>2</v>
      </c>
      <c r="G62" s="1">
        <f>Palpites!F60-Palpites!D60+Palpites!F62-Palpites!D62+Palpites!F63-Palpites!D63</f>
        <v>-1</v>
      </c>
      <c r="H62" s="1">
        <f>Palpites!F60+Palpites!F62+Palpites!F63</f>
        <v>5</v>
      </c>
      <c r="I62" s="1">
        <f>COUNTIF(N62:P62,"V")</f>
        <v>0</v>
      </c>
      <c r="J62" s="1">
        <f>COUNTIF(N62:P62,"e")</f>
        <v>2</v>
      </c>
      <c r="K62" s="1">
        <f>COUNTIF(N62:P62,"D")</f>
        <v>1</v>
      </c>
      <c r="L62" s="1">
        <f>H62-G62</f>
        <v>6</v>
      </c>
      <c r="M62" s="1"/>
      <c r="N62" s="1" t="str">
        <f>IF(OR(Palpites!F60="",Palpites!D60=""),0,IF(Palpites!F60&gt;Palpites!D60,"V",IF(Palpites!F60=Palpites!D60,"E",IF(Palpites!F60&lt;Palpites!D60,"D"))))</f>
        <v>E</v>
      </c>
      <c r="O62" s="1" t="str">
        <f>IF(OR(Palpites!F62="",Palpites!D62=""),0,IF(Palpites!F62&gt;Palpites!D62,"V",IF(Palpites!F62=Palpites!D62,"E",IF(Palpites!F62&lt;Palpites!D62,"D"))))</f>
        <v>E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2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2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2</v>
      </c>
      <c r="D68" s="1">
        <f>_xlfn.RANK.EQ(F68,$F$68:$F$71)</f>
        <v>2</v>
      </c>
      <c r="E68" s="1" t="str">
        <f>Palpites!B68</f>
        <v>Portugal</v>
      </c>
      <c r="F68" s="1">
        <f>3*COUNTIF(N68:P68,"V")+COUNTIF(N68:P68,"E")</f>
        <v>6</v>
      </c>
      <c r="G68" s="1">
        <f>Palpites!D68-Palpites!F68+Palpites!D70-Palpites!F70+Palpites!D72-Palpites!F72</f>
        <v>5</v>
      </c>
      <c r="H68" s="1">
        <f>Palpites!D68+Palpites!D70+Palpites!D72</f>
        <v>7</v>
      </c>
      <c r="I68" s="1">
        <f>COUNTIF(N68:P68,"V")</f>
        <v>2</v>
      </c>
      <c r="J68" s="1">
        <f>COUNTIF(N68:P68,"e")</f>
        <v>0</v>
      </c>
      <c r="K68" s="1">
        <f>COUNTIF(N68:P68,"D")</f>
        <v>1</v>
      </c>
      <c r="L68" s="1">
        <f>H68-G68</f>
        <v>2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D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1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1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1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9</v>
      </c>
      <c r="G69" s="1">
        <f>Palpites!D69-Palpites!F69+Palpites!F70-Palpites!D70+Palpites!F73-Palpites!D73</f>
        <v>5</v>
      </c>
      <c r="H69" s="1">
        <f>Palpites!D69+Palpites!F70+Palpites!F73</f>
        <v>6</v>
      </c>
      <c r="I69" s="1">
        <f>COUNTIF(N69:P69,"V")</f>
        <v>3</v>
      </c>
      <c r="J69" s="1">
        <f>COUNTIF(N69:P69,"e")</f>
        <v>0</v>
      </c>
      <c r="K69" s="1">
        <f>COUNTIF(N69:P69,"D")</f>
        <v>0</v>
      </c>
      <c r="L69" s="1">
        <f>H69-G69</f>
        <v>1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V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3</v>
      </c>
      <c r="G70" s="1">
        <f>Palpites!F68-Palpites!D68+Palpites!D71-Palpites!F71+Palpites!D73-Palpites!F73</f>
        <v>0</v>
      </c>
      <c r="H70" s="1">
        <f>Palpites!F68+Palpites!D71+Palpites!D73</f>
        <v>3</v>
      </c>
      <c r="I70" s="1">
        <f>COUNTIF(N70:P70,"V")</f>
        <v>1</v>
      </c>
      <c r="J70" s="1">
        <f>COUNTIF(N70:P70,"e")</f>
        <v>0</v>
      </c>
      <c r="K70" s="1">
        <f>COUNTIF(N70:P70,"D")</f>
        <v>2</v>
      </c>
      <c r="L70" s="1">
        <f>H70-G70</f>
        <v>3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V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0</v>
      </c>
      <c r="G71" s="1">
        <f>Palpites!F69-Palpites!D69+Palpites!F71-Palpites!D71+Palpites!F72-Palpites!D72</f>
        <v>-10</v>
      </c>
      <c r="H71" s="1">
        <f>Palpites!F69+Palpites!F71+Palpites!F72</f>
        <v>0</v>
      </c>
      <c r="I71" s="1">
        <f>COUNTIF(N71:P71,"V")</f>
        <v>0</v>
      </c>
      <c r="J71" s="1">
        <f>COUNTIF(N71:P71,"e")</f>
        <v>0</v>
      </c>
      <c r="K71" s="1">
        <f>COUNTIF(N71:P71,"D")</f>
        <v>3</v>
      </c>
      <c r="L71" s="1">
        <f>H71-G71</f>
        <v>10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D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2022-10-31T19:09:03Z</dcterms:modified>
</cp:coreProperties>
</file>