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04A9F7EE-8653-4DA6-868E-7E8BC2D73016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1" i="3" l="1"/>
  <c r="B69" i="3"/>
  <c r="B68" i="3"/>
  <c r="B70" i="3"/>
  <c r="B61" i="3"/>
  <c r="B62" i="3"/>
  <c r="B60" i="3"/>
  <c r="B59" i="3"/>
  <c r="B52" i="3"/>
  <c r="B53" i="3"/>
  <c r="B51" i="3"/>
  <c r="B50" i="3"/>
  <c r="B43" i="3"/>
  <c r="B44" i="3"/>
  <c r="B42" i="3"/>
  <c r="B41" i="3"/>
  <c r="B35" i="3"/>
  <c r="B33" i="3"/>
  <c r="B32" i="3"/>
  <c r="B34" i="3"/>
  <c r="B25" i="3"/>
  <c r="B26" i="3"/>
  <c r="B24" i="3"/>
  <c r="B23" i="3"/>
  <c r="B17" i="3"/>
  <c r="B15" i="3"/>
  <c r="B14" i="3"/>
  <c r="B16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Q72" i="1"/>
  <c r="Q71" i="1"/>
  <c r="Q70" i="1"/>
  <c r="N73" i="1"/>
  <c r="N71" i="1"/>
  <c r="M73" i="1"/>
  <c r="M70" i="1"/>
  <c r="L72" i="1"/>
  <c r="L70" i="1"/>
  <c r="K73" i="1"/>
  <c r="K71" i="1"/>
  <c r="J72" i="1"/>
  <c r="J70" i="1"/>
  <c r="P73" i="1"/>
  <c r="P72" i="1"/>
  <c r="P71" i="1"/>
  <c r="P70" i="1"/>
  <c r="O73" i="1"/>
  <c r="O72" i="1"/>
  <c r="O71" i="1"/>
  <c r="O70" i="1"/>
  <c r="N72" i="1"/>
  <c r="N70" i="1"/>
  <c r="M72" i="1"/>
  <c r="M71" i="1"/>
  <c r="L73" i="1"/>
  <c r="L71" i="1"/>
  <c r="K72" i="1"/>
  <c r="K70" i="1"/>
  <c r="J71" i="1"/>
  <c r="J73" i="1"/>
  <c r="Q64" i="1"/>
  <c r="Q63" i="1"/>
  <c r="Q62" i="1"/>
  <c r="Q61" i="1"/>
  <c r="P63" i="1"/>
  <c r="P62" i="1"/>
  <c r="O64" i="1"/>
  <c r="O62" i="1"/>
  <c r="N64" i="1"/>
  <c r="N61" i="1"/>
  <c r="M63" i="1"/>
  <c r="M61" i="1"/>
  <c r="P64" i="1"/>
  <c r="P61" i="1"/>
  <c r="O63" i="1"/>
  <c r="O61" i="1"/>
  <c r="N63" i="1"/>
  <c r="N62" i="1"/>
  <c r="M64" i="1"/>
  <c r="M62" i="1"/>
  <c r="J61" i="1"/>
  <c r="L64" i="1"/>
  <c r="L63" i="1"/>
  <c r="L62" i="1"/>
  <c r="L61" i="1"/>
  <c r="K64" i="1"/>
  <c r="K63" i="1"/>
  <c r="K62" i="1"/>
  <c r="K61" i="1"/>
  <c r="J64" i="1"/>
  <c r="J63" i="1"/>
  <c r="J62" i="1"/>
  <c r="Q55" i="1"/>
  <c r="Q54" i="1"/>
  <c r="Q53" i="1"/>
  <c r="Q52" i="1"/>
  <c r="P54" i="1"/>
  <c r="P53" i="1"/>
  <c r="P52" i="1"/>
  <c r="N53" i="1"/>
  <c r="M55" i="1"/>
  <c r="P55" i="1"/>
  <c r="M53" i="1"/>
  <c r="M52" i="1"/>
  <c r="L55" i="1"/>
  <c r="L53" i="1"/>
  <c r="L52" i="1"/>
  <c r="K55" i="1"/>
  <c r="K54" i="1"/>
  <c r="K53" i="1"/>
  <c r="J55" i="1"/>
  <c r="J54" i="1"/>
  <c r="O55" i="1"/>
  <c r="O54" i="1"/>
  <c r="O53" i="1"/>
  <c r="O52" i="1"/>
  <c r="N55" i="1"/>
  <c r="N54" i="1"/>
  <c r="N52" i="1"/>
  <c r="M54" i="1"/>
  <c r="L54" i="1"/>
  <c r="K52" i="1"/>
  <c r="J53" i="1"/>
  <c r="J52" i="1"/>
  <c r="Q46" i="1"/>
  <c r="Q45" i="1"/>
  <c r="Q44" i="1"/>
  <c r="Q43" i="1"/>
  <c r="O44" i="1"/>
  <c r="N45" i="1"/>
  <c r="N43" i="1"/>
  <c r="M44" i="1"/>
  <c r="L44" i="1"/>
  <c r="P46" i="1"/>
  <c r="P45" i="1"/>
  <c r="P44" i="1"/>
  <c r="P43" i="1"/>
  <c r="O45" i="1"/>
  <c r="O43" i="1"/>
  <c r="N44" i="1"/>
  <c r="M45" i="1"/>
  <c r="M43" i="1"/>
  <c r="L46" i="1"/>
  <c r="L43" i="1"/>
  <c r="O46" i="1"/>
  <c r="N46" i="1"/>
  <c r="M46" i="1"/>
  <c r="K46" i="1"/>
  <c r="K45" i="1"/>
  <c r="K44" i="1"/>
  <c r="K43" i="1"/>
  <c r="J46" i="1"/>
  <c r="J45" i="1"/>
  <c r="J44" i="1"/>
  <c r="J43" i="1"/>
  <c r="L45" i="1"/>
  <c r="Q37" i="1"/>
  <c r="Q36" i="1"/>
  <c r="Q35" i="1"/>
  <c r="Q34" i="1"/>
  <c r="N35" i="1"/>
  <c r="M35" i="1"/>
  <c r="L36" i="1"/>
  <c r="L34" i="1"/>
  <c r="K35" i="1"/>
  <c r="J37" i="1"/>
  <c r="J34" i="1"/>
  <c r="P37" i="1"/>
  <c r="P36" i="1"/>
  <c r="P35" i="1"/>
  <c r="P34" i="1"/>
  <c r="N36" i="1"/>
  <c r="M37" i="1"/>
  <c r="L35" i="1"/>
  <c r="K36" i="1"/>
  <c r="J36" i="1"/>
  <c r="O37" i="1"/>
  <c r="O36" i="1"/>
  <c r="O35" i="1"/>
  <c r="O34" i="1"/>
  <c r="N37" i="1"/>
  <c r="N34" i="1"/>
  <c r="M36" i="1"/>
  <c r="M34" i="1"/>
  <c r="L37" i="1"/>
  <c r="K37" i="1"/>
  <c r="K34" i="1"/>
  <c r="J35" i="1"/>
  <c r="Q28" i="1"/>
  <c r="Q27" i="1"/>
  <c r="Q26" i="1"/>
  <c r="Q25" i="1"/>
  <c r="O26" i="1"/>
  <c r="N26" i="1"/>
  <c r="P28" i="1"/>
  <c r="P27" i="1"/>
  <c r="P26" i="1"/>
  <c r="P25" i="1"/>
  <c r="O27" i="1"/>
  <c r="O25" i="1"/>
  <c r="N27" i="1"/>
  <c r="O28" i="1"/>
  <c r="N28" i="1"/>
  <c r="N25" i="1"/>
  <c r="M28" i="1"/>
  <c r="M27" i="1"/>
  <c r="M26" i="1"/>
  <c r="M25" i="1"/>
  <c r="J27" i="1"/>
  <c r="L28" i="1"/>
  <c r="L27" i="1"/>
  <c r="L26" i="1"/>
  <c r="L25" i="1"/>
  <c r="J26" i="1"/>
  <c r="K28" i="1"/>
  <c r="K27" i="1"/>
  <c r="K26" i="1"/>
  <c r="K25" i="1"/>
  <c r="J28" i="1"/>
  <c r="J25" i="1"/>
  <c r="Q19" i="1"/>
  <c r="Q18" i="1"/>
  <c r="Q17" i="1"/>
  <c r="Q16" i="1"/>
  <c r="N18" i="1"/>
  <c r="N16" i="1"/>
  <c r="M18" i="1"/>
  <c r="L19" i="1"/>
  <c r="L16" i="1"/>
  <c r="K18" i="1"/>
  <c r="K16" i="1"/>
  <c r="J19" i="1"/>
  <c r="J16" i="1"/>
  <c r="P19" i="1"/>
  <c r="P18" i="1"/>
  <c r="P17" i="1"/>
  <c r="P16" i="1"/>
  <c r="O16" i="1"/>
  <c r="N17" i="1"/>
  <c r="M17" i="1"/>
  <c r="L17" i="1"/>
  <c r="K17" i="1"/>
  <c r="J18" i="1"/>
  <c r="O19" i="1"/>
  <c r="O18" i="1"/>
  <c r="O17" i="1"/>
  <c r="N19" i="1"/>
  <c r="M19" i="1"/>
  <c r="M16" i="1"/>
  <c r="L18" i="1"/>
  <c r="K19" i="1"/>
  <c r="J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<sst xmlns="http://schemas.openxmlformats.org/spreadsheetml/2006/main" count="423" uniqueCount="111">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</sst>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21" Type="http://schemas.openxmlformats.org/officeDocument/2006/relationships/image" Target="../media/image19.png"/><Relationship Id="rId42" Type="http://schemas.openxmlformats.org/officeDocument/2006/relationships/hyperlink" Target="https://en.wikinews.org/wiki/File:Flag_of_England.svg" TargetMode="External"/><Relationship Id="rId47" Type="http://schemas.openxmlformats.org/officeDocument/2006/relationships/image" Target="../media/image39.png"/><Relationship Id="rId63" Type="http://schemas.openxmlformats.org/officeDocument/2006/relationships/image" Target="../media/image55.png"/><Relationship Id="rId68" Type="http://schemas.openxmlformats.org/officeDocument/2006/relationships/image" Target="../media/image60.png"/><Relationship Id="rId84" Type="http://schemas.openxmlformats.org/officeDocument/2006/relationships/image" Target="../media/image76.png"/><Relationship Id="rId89" Type="http://schemas.openxmlformats.org/officeDocument/2006/relationships/image" Target="../media/image81.png"/><Relationship Id="rId16" Type="http://schemas.openxmlformats.org/officeDocument/2006/relationships/hyperlink" Target="https://pixabay.com/en/uruguay-flag-symbol-country-nation-26970/" TargetMode="External"/><Relationship Id="rId11" Type="http://schemas.openxmlformats.org/officeDocument/2006/relationships/image" Target="../media/image12.png"/><Relationship Id="rId32" Type="http://schemas.openxmlformats.org/officeDocument/2006/relationships/hyperlink" Target="https://www.wikidata.org/wiki/Q4847867" TargetMode="External"/><Relationship Id="rId37" Type="http://schemas.openxmlformats.org/officeDocument/2006/relationships/image" Target="../media/image31.jpe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74" Type="http://schemas.openxmlformats.org/officeDocument/2006/relationships/image" Target="../media/image66.png"/><Relationship Id="rId79" Type="http://schemas.openxmlformats.org/officeDocument/2006/relationships/image" Target="../media/image71.jpeg"/><Relationship Id="rId5" Type="http://schemas.openxmlformats.org/officeDocument/2006/relationships/image" Target="../media/image7.jpeg"/><Relationship Id="rId90" Type="http://schemas.openxmlformats.org/officeDocument/2006/relationships/image" Target="../media/image82.jpeg"/><Relationship Id="rId22" Type="http://schemas.openxmlformats.org/officeDocument/2006/relationships/image" Target="../media/image20.png"/><Relationship Id="rId27" Type="http://schemas.openxmlformats.org/officeDocument/2006/relationships/hyperlink" Target="https://bs.wikiquote.org/wiki/Datoteka:Flag_of_Senegal.svg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64" Type="http://schemas.openxmlformats.org/officeDocument/2006/relationships/image" Target="../media/image56.png"/><Relationship Id="rId69" Type="http://schemas.openxmlformats.org/officeDocument/2006/relationships/image" Target="../media/image61.png"/><Relationship Id="rId8" Type="http://schemas.openxmlformats.org/officeDocument/2006/relationships/hyperlink" Target="https://www.flickr.com/photos/azucrinarecords/6261316147/" TargetMode="External"/><Relationship Id="rId51" Type="http://schemas.openxmlformats.org/officeDocument/2006/relationships/image" Target="../media/image43.png"/><Relationship Id="rId72" Type="http://schemas.openxmlformats.org/officeDocument/2006/relationships/image" Target="../media/image64.png"/><Relationship Id="rId80" Type="http://schemas.openxmlformats.org/officeDocument/2006/relationships/image" Target="../media/image72.jpeg"/><Relationship Id="rId85" Type="http://schemas.openxmlformats.org/officeDocument/2006/relationships/image" Target="../media/image77.png"/><Relationship Id="rId93" Type="http://schemas.openxmlformats.org/officeDocument/2006/relationships/image" Target="../media/image85.png"/><Relationship Id="rId3" Type="http://schemas.openxmlformats.org/officeDocument/2006/relationships/image" Target="../media/image5.png"/><Relationship Id="rId12" Type="http://schemas.openxmlformats.org/officeDocument/2006/relationships/hyperlink" Target="https://en.wikipedia.org/wiki/Ghana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2.jpeg"/><Relationship Id="rId33" Type="http://schemas.openxmlformats.org/officeDocument/2006/relationships/image" Target="../media/image27.png"/><Relationship Id="rId38" Type="http://schemas.openxmlformats.org/officeDocument/2006/relationships/image" Target="../media/image32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67" Type="http://schemas.openxmlformats.org/officeDocument/2006/relationships/image" Target="../media/image59.png"/><Relationship Id="rId20" Type="http://schemas.openxmlformats.org/officeDocument/2006/relationships/hyperlink" Target="https://gartic.com.br/ciicerow/desenho-livre/coreia-do-sul" TargetMode="External"/><Relationship Id="rId41" Type="http://schemas.openxmlformats.org/officeDocument/2006/relationships/image" Target="../media/image34.png"/><Relationship Id="rId54" Type="http://schemas.openxmlformats.org/officeDocument/2006/relationships/image" Target="../media/image46.png"/><Relationship Id="rId62" Type="http://schemas.openxmlformats.org/officeDocument/2006/relationships/image" Target="../media/image54.png"/><Relationship Id="rId70" Type="http://schemas.openxmlformats.org/officeDocument/2006/relationships/image" Target="../media/image62.png"/><Relationship Id="rId75" Type="http://schemas.openxmlformats.org/officeDocument/2006/relationships/image" Target="../media/image67.png"/><Relationship Id="rId83" Type="http://schemas.openxmlformats.org/officeDocument/2006/relationships/image" Target="../media/image75.png"/><Relationship Id="rId88" Type="http://schemas.openxmlformats.org/officeDocument/2006/relationships/image" Target="../media/image80.png"/><Relationship Id="rId91" Type="http://schemas.openxmlformats.org/officeDocument/2006/relationships/image" Target="../media/image83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5.png"/><Relationship Id="rId23" Type="http://schemas.openxmlformats.org/officeDocument/2006/relationships/image" Target="../media/image21.jpeg"/><Relationship Id="rId28" Type="http://schemas.openxmlformats.org/officeDocument/2006/relationships/image" Target="../media/image24.jpeg"/><Relationship Id="rId36" Type="http://schemas.openxmlformats.org/officeDocument/2006/relationships/image" Target="../media/image30.jpe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jpeg"/><Relationship Id="rId31" Type="http://schemas.openxmlformats.org/officeDocument/2006/relationships/image" Target="../media/image26.pn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image" Target="../media/image57.png"/><Relationship Id="rId73" Type="http://schemas.openxmlformats.org/officeDocument/2006/relationships/image" Target="../media/image65.png"/><Relationship Id="rId78" Type="http://schemas.openxmlformats.org/officeDocument/2006/relationships/image" Target="../media/image70.png"/><Relationship Id="rId81" Type="http://schemas.openxmlformats.org/officeDocument/2006/relationships/image" Target="../media/image73.jpeg"/><Relationship Id="rId86" Type="http://schemas.openxmlformats.org/officeDocument/2006/relationships/image" Target="../media/image78.png"/><Relationship Id="rId94" Type="http://schemas.openxmlformats.org/officeDocument/2006/relationships/image" Target="../media/image86.png"/><Relationship Id="rId4" Type="http://schemas.openxmlformats.org/officeDocument/2006/relationships/image" Target="../media/image6.jpg"/><Relationship Id="rId9" Type="http://schemas.openxmlformats.org/officeDocument/2006/relationships/image" Target="../media/image10.jpe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hyperlink" Target="https://www.partidosdelaroja.com/1970/01/estados-unidos.html" TargetMode="External"/><Relationship Id="rId34" Type="http://schemas.openxmlformats.org/officeDocument/2006/relationships/image" Target="../media/image28.png"/><Relationship Id="rId50" Type="http://schemas.openxmlformats.org/officeDocument/2006/relationships/image" Target="../media/image42.png"/><Relationship Id="rId55" Type="http://schemas.openxmlformats.org/officeDocument/2006/relationships/image" Target="../media/image47.png"/><Relationship Id="rId76" Type="http://schemas.openxmlformats.org/officeDocument/2006/relationships/image" Target="../media/image68.png"/><Relationship Id="rId7" Type="http://schemas.openxmlformats.org/officeDocument/2006/relationships/image" Target="../media/image9.jpeg"/><Relationship Id="rId71" Type="http://schemas.openxmlformats.org/officeDocument/2006/relationships/image" Target="../media/image63.png"/><Relationship Id="rId92" Type="http://schemas.openxmlformats.org/officeDocument/2006/relationships/image" Target="../media/image84.jpeg"/><Relationship Id="rId2" Type="http://schemas.openxmlformats.org/officeDocument/2006/relationships/image" Target="../media/image4.png"/><Relationship Id="rId29" Type="http://schemas.openxmlformats.org/officeDocument/2006/relationships/hyperlink" Target="http://www.public-domain-image.com/free-images/flags-of-the-world/flag-of-ecuador" TargetMode="External"/><Relationship Id="rId24" Type="http://schemas.openxmlformats.org/officeDocument/2006/relationships/hyperlink" Target="https://www.wallpaperflare.com/flag-qatar-qatari-qatar-large-flag-flag-of-qatar-wallpaper-grfaq" TargetMode="External"/><Relationship Id="rId40" Type="http://schemas.openxmlformats.org/officeDocument/2006/relationships/image" Target="../media/image33.png"/><Relationship Id="rId45" Type="http://schemas.openxmlformats.org/officeDocument/2006/relationships/image" Target="../media/image37.png"/><Relationship Id="rId66" Type="http://schemas.openxmlformats.org/officeDocument/2006/relationships/image" Target="../media/image58.png"/><Relationship Id="rId87" Type="http://schemas.openxmlformats.org/officeDocument/2006/relationships/image" Target="../media/image79.png"/><Relationship Id="rId61" Type="http://schemas.openxmlformats.org/officeDocument/2006/relationships/image" Target="../media/image53.png"/><Relationship Id="rId82" Type="http://schemas.openxmlformats.org/officeDocument/2006/relationships/image" Target="../media/image74.png"/><Relationship Id="rId19" Type="http://schemas.openxmlformats.org/officeDocument/2006/relationships/image" Target="../media/image18.png"/><Relationship Id="rId14" Type="http://schemas.openxmlformats.org/officeDocument/2006/relationships/image" Target="../media/image14.png"/><Relationship Id="rId30" Type="http://schemas.openxmlformats.org/officeDocument/2006/relationships/image" Target="../media/image25.jpeg"/><Relationship Id="rId35" Type="http://schemas.openxmlformats.org/officeDocument/2006/relationships/image" Target="../media/image29.jpeg"/><Relationship Id="rId56" Type="http://schemas.openxmlformats.org/officeDocument/2006/relationships/image" Target="../media/image48.png"/><Relationship Id="rId77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5936686" y="2928258"/>
          <a:ext cx="1717431" cy="3167742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492425" y="5133034"/>
          <a:ext cx="1103644" cy="1755950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514196" y="2025581"/>
          <a:ext cx="1103644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44</xdr:row>
      <xdr:rowOff>179558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8945749" y="4304881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029293" y="4304881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5874191" y="2916011"/>
          <a:ext cx="1717432" cy="3167742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8879170" y="1998364"/>
          <a:ext cx="1124054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8850597" y="5186101"/>
          <a:ext cx="1124054" cy="1709687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ColWidth="8.77734375"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777343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55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55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activeCell="AJ33" sqref="AJ33:AL35"/>
    </sheetView>
  </sheetViews>
  <sheetFormatPr defaultColWidth="8.77734375" defaultRowHeight="14.4" x14ac:dyDescent="0.3"/>
  <cols>
    <col min="3" max="3" width="11.77734375" bestFit="1" customWidth="1"/>
    <col min="4" max="4" width="8.77734375" style="1"/>
    <col min="6" max="6" width="8.777343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77734375" style="9"/>
  </cols>
  <sheetData>
    <row r="1" spans="1:53" ht="71.55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0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7</v>
      </c>
      <c r="P7" s="3">
        <f>VLOOKUP(1,Planilha1!$B$5:$J$8,9,0)</f>
        <v>1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3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1</v>
      </c>
      <c r="P8" s="3">
        <f>VLOOKUP(2,Planilha1!$B$5:$J$8,9,0)</f>
        <v>2</v>
      </c>
      <c r="Q8" s="3">
        <f>VLOOKUP(2,Planilha1!$B$5:$J$8,4,0)</f>
        <v>-1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1</v>
      </c>
      <c r="P9" s="3">
        <f>VLOOKUP(3,Planilha1!$B$5:$J$8,9,0)</f>
        <v>3</v>
      </c>
      <c r="Q9" s="3">
        <f>VLOOKUP(3,Planilha1!$B$5:$J$8,4,0)</f>
        <v>-2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55" customHeight="1" thickBot="1" x14ac:dyDescent="0.35">
      <c r="A10" s="44">
        <v>44894</v>
      </c>
      <c r="B10" s="99" t="s">
        <v>23</v>
      </c>
      <c r="C10" s="99"/>
      <c r="D10" s="7">
        <v>0</v>
      </c>
      <c r="E10" s="41" t="s">
        <v>11</v>
      </c>
      <c r="F10" s="7">
        <v>0</v>
      </c>
      <c r="G10" s="99" t="s">
        <v>22</v>
      </c>
      <c r="H10" s="99"/>
      <c r="I10" s="19">
        <f t="shared" si="0"/>
        <v>1</v>
      </c>
      <c r="J10" s="5" t="str">
        <f>VLOOKUP(4,Planilha1!$B$5:$J$8,2,0)</f>
        <v>Equador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1</v>
      </c>
      <c r="P10" s="3">
        <f>VLOOKUP(4,Planilha1!$B$5:$J$8,9,0)</f>
        <v>4</v>
      </c>
      <c r="Q10" s="3">
        <f>VLOOKUP(4,Planilha1!$B$5:$J$8,4,0)</f>
        <v>-3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55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0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3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10</v>
      </c>
      <c r="P16" s="3">
        <f>VLOOKUP(1,Planilha1!$B$14:$J$17,9,0)</f>
        <v>1</v>
      </c>
      <c r="Q16" s="3">
        <f>VLOOKUP(1,Planilha1!$B$14:$J$17,4,0)</f>
        <v>9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2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4</v>
      </c>
      <c r="Q17" s="3">
        <f>VLOOKUP(2,Planilha1!$B$14:$J$17,4,0)</f>
        <v>-1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45" customHeight="1" thickBot="1" x14ac:dyDescent="0.35">
      <c r="A18" s="44">
        <v>44894</v>
      </c>
      <c r="B18" s="99" t="s">
        <v>24</v>
      </c>
      <c r="C18" s="99"/>
      <c r="D18" s="7">
        <v>4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3</v>
      </c>
      <c r="P18" s="3">
        <f>VLOOKUP(3,Planilha1!$B$14:$J$17,9,0)</f>
        <v>5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1</v>
      </c>
      <c r="P19" s="3">
        <f>VLOOKUP(4,Planilha1!$B$14:$J$17,9,0)</f>
        <v>7</v>
      </c>
      <c r="Q19" s="3">
        <f>VLOOKUP(4,Planilha1!$B$14:$J$17,4,0)</f>
        <v>-6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50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2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9</v>
      </c>
      <c r="P25" s="3">
        <f>VLOOKUP(1,Planilha1!$B$23:$J$26,9,0)</f>
        <v>4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0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7</v>
      </c>
      <c r="L26" s="3">
        <f>VLOOKUP(2,Planilha1!$B$23:$J$26,6,0)</f>
        <v>2</v>
      </c>
      <c r="M26" s="3">
        <f>VLOOKUP(2,Planilha1!$B$23:$J$26,7,0)</f>
        <v>1</v>
      </c>
      <c r="N26" s="3">
        <f>VLOOKUP(2,Planilha1!$B$23:$J$26,8,0)</f>
        <v>0</v>
      </c>
      <c r="O26" s="3">
        <f>VLOOKUP(2,Planilha1!$B$23:$J$26,5,0)</f>
        <v>6</v>
      </c>
      <c r="P26" s="3">
        <f>VLOOKUP(2,Planilha1!$B$23:$J$26,9,0)</f>
        <v>3</v>
      </c>
      <c r="Q26" s="3">
        <f>VLOOKUP(2,Planilha1!$B$23:$J$26,4,0)</f>
        <v>3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4</v>
      </c>
      <c r="E27" s="41" t="s">
        <v>11</v>
      </c>
      <c r="F27" s="7">
        <v>2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1</v>
      </c>
      <c r="L27" s="3">
        <f>VLOOKUP(3,Planilha1!$B$23:$J$26,6,0)</f>
        <v>0</v>
      </c>
      <c r="M27" s="3">
        <f>VLOOKUP(3,Planilha1!$B$23:$J$26,7,0)</f>
        <v>1</v>
      </c>
      <c r="N27" s="3">
        <f>VLOOKUP(3,Planilha1!$B$23:$J$26,8,0)</f>
        <v>2</v>
      </c>
      <c r="O27" s="3">
        <f>VLOOKUP(3,Planilha1!$B$23:$J$26,5,0)</f>
        <v>3</v>
      </c>
      <c r="P27" s="3">
        <f>VLOOKUP(3,Planilha1!$B$23:$J$26,9,0)</f>
        <v>6</v>
      </c>
      <c r="Q27" s="3">
        <f>VLOOKUP(3,Planilha1!$B$23:$J$26,4,0)</f>
        <v>-3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42</v>
      </c>
      <c r="AW27" s="69"/>
      <c r="AX27" s="15"/>
      <c r="AY27" s="9"/>
      <c r="AZ27" s="9"/>
      <c r="BA27" s="9"/>
    </row>
    <row r="28" spans="1:54" ht="14.55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1</v>
      </c>
      <c r="L28" s="3">
        <f>VLOOKUP(4,Planilha1!$B$23:$J$26,6,0)</f>
        <v>0</v>
      </c>
      <c r="M28" s="3">
        <f>VLOOKUP(4,Planilha1!$B$23:$J$26,7,0)</f>
        <v>1</v>
      </c>
      <c r="N28" s="3">
        <f>VLOOKUP(4,Planilha1!$B$23:$J$26,8,0)</f>
        <v>2</v>
      </c>
      <c r="O28" s="3">
        <f>VLOOKUP(4,Planilha1!$B$23:$J$26,5,0)</f>
        <v>0</v>
      </c>
      <c r="P28" s="3">
        <f>VLOOKUP(4,Planilha1!$B$23:$J$26,9,0)</f>
        <v>5</v>
      </c>
      <c r="Q28" s="3">
        <f>VLOOKUP(4,Planilha1!$B$23:$J$26,4,0)</f>
        <v>-5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Camarões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1</v>
      </c>
      <c r="Q34" s="3">
        <f>VLOOKUP(1,Planilha1!$B$32:$J$35,4,0)</f>
        <v>7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4</v>
      </c>
      <c r="Q35" s="3">
        <f>VLOOKUP(2,Planilha1!$B$32:$J$35,4,0)</f>
        <v>0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3</v>
      </c>
      <c r="P36" s="3">
        <f>VLOOKUP(3,Planilha1!$B$32:$J$35,9,0)</f>
        <v>6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2</v>
      </c>
      <c r="P37" s="3">
        <f>VLOOKUP(4,Planilha1!$B$32:$J$35,9,0)</f>
        <v>6</v>
      </c>
      <c r="Q37" s="3">
        <f>VLOOKUP(4,Planilha1!$B$32:$J$35,4,0)</f>
        <v>-4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1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1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6</v>
      </c>
      <c r="P43" s="3">
        <f>VLOOKUP(1,Planilha1!$B$41:$J44,9,0)</f>
        <v>1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2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7</v>
      </c>
      <c r="P44" s="3">
        <f>VLOOKUP(2,Planilha1!$B$41:$J44,9,0)</f>
        <v>3</v>
      </c>
      <c r="Q44" s="3">
        <f>VLOOKUP(2,Planilha1!$B$41:$J44,4,0)</f>
        <v>4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55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7</v>
      </c>
      <c r="Q45" s="3">
        <f>VLOOKUP(3,Planilha1!$B$41:$J44,4,0)</f>
        <v>-4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2</v>
      </c>
      <c r="P46" s="3">
        <f>VLOOKUP(4,Planilha1!$B$41:$J44,9,0)</f>
        <v>7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1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1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4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1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2</v>
      </c>
      <c r="L53" s="3">
        <f>VLOOKUP(2,Planilha1!$B$50:$J53,6,0)</f>
        <v>0</v>
      </c>
      <c r="M53" s="3">
        <f>VLOOKUP(2,Planilha1!$B$50:$J53,7,0)</f>
        <v>2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5</v>
      </c>
      <c r="Q53" s="3">
        <f>VLOOKUP(2,Planilha1!$B$50:$J53,4,0)</f>
        <v>-1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3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2</v>
      </c>
      <c r="L55" s="3">
        <f>VLOOKUP(4,Planilha1!$B$50:$J53,6,0)</f>
        <v>0</v>
      </c>
      <c r="M55" s="3">
        <f>VLOOKUP(4,Planilha1!$B$50:$J53,7,0)</f>
        <v>2</v>
      </c>
      <c r="N55" s="3">
        <f>VLOOKUP(4,Planilha1!$B$50:$J53,8,0)</f>
        <v>1</v>
      </c>
      <c r="O55" s="3">
        <f>VLOOKUP(4,Planilha1!$B$50:$J53,5,0)</f>
        <v>3</v>
      </c>
      <c r="P55" s="3">
        <f>VLOOKUP(4,Planilha1!$B$50:$J53,9,0)</f>
        <v>4</v>
      </c>
      <c r="Q55" s="3">
        <f>VLOOKUP(4,Planilha1!$B$50:$J53,4,0)</f>
        <v>-1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3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3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9</v>
      </c>
      <c r="P61" s="3">
        <f>VLOOKUP(1,Planilha1!$B$59:$J62,9,0)</f>
        <v>2</v>
      </c>
      <c r="Q61" s="3">
        <f>VLOOKUP(1,Planilha1!$B$59:$J62,4,0)</f>
        <v>7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Camarões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6</v>
      </c>
      <c r="P62" s="3">
        <f>VLOOKUP(2,Planilha1!$B$59:$J62,9,0)</f>
        <v>5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55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1</v>
      </c>
      <c r="L63" s="3">
        <f>VLOOKUP(3,Planilha1!$B$59:$J62,6,0)</f>
        <v>0</v>
      </c>
      <c r="M63" s="3">
        <f>VLOOKUP(3,Planilha1!$B$59:$J62,7,0)</f>
        <v>1</v>
      </c>
      <c r="N63" s="3">
        <f>VLOOKUP(3,Planilha1!$B$59:$J62,8,0)</f>
        <v>2</v>
      </c>
      <c r="O63" s="3">
        <f>VLOOKUP(3,Planilha1!$B$59:$J62,5,0)</f>
        <v>3</v>
      </c>
      <c r="P63" s="3">
        <f>VLOOKUP(3,Planilha1!$B$59:$J62,9,0)</f>
        <v>7</v>
      </c>
      <c r="Q63" s="3">
        <f>VLOOKUP(3,Planilha1!$B$59:$J62,4,0)</f>
        <v>-4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1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2</v>
      </c>
      <c r="P64" s="3">
        <f>VLOOKUP(4,Planilha1!$B$59:$J62,9,0)</f>
        <v>6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1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8</v>
      </c>
      <c r="P70" s="3">
        <f>VLOOKUP(1,Planilha1!$B$68:$J71,9,0)</f>
        <v>3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0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4</v>
      </c>
      <c r="P71" s="3">
        <f>VLOOKUP(2,Planilha1!$B$68:$J71,9,0)</f>
        <v>3</v>
      </c>
      <c r="Q71" s="3">
        <f>VLOOKUP(2,Planilha1!$B$68:$J71,4,0)</f>
        <v>1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3</v>
      </c>
      <c r="P72" s="3">
        <f>VLOOKUP(3,Planilha1!$B$68:$J71,9,0)</f>
        <v>5</v>
      </c>
      <c r="Q72" s="3">
        <f>VLOOKUP(3,Planilha1!$B$68:$J71,4,0)</f>
        <v>-2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1</v>
      </c>
      <c r="P73" s="3">
        <f>VLOOKUP(4,Planilha1!$B$68:$J71,9,0)</f>
        <v>5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77734375" style="1" bestFit="1" customWidth="1"/>
    <col min="2" max="2" width="9" style="1"/>
    <col min="3" max="3" width="13.44140625" style="1" bestFit="1" customWidth="1"/>
    <col min="4" max="10" width="9" style="1"/>
    <col min="11" max="11" width="16.1093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299801040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3</v>
      </c>
      <c r="E5" s="1">
        <f>(Palpites!D5-Palpites!F5)+(Palpites!D7-Palpites!F7)+(Palpites!D9-Palpites!F9)</f>
        <v>-2</v>
      </c>
      <c r="F5" s="1">
        <f>Palpites!D5+Palpites!D7+Palpites!D9</f>
        <v>1</v>
      </c>
      <c r="G5" s="1">
        <f>COUNTIF(L5:N5,"V")</f>
        <v>1</v>
      </c>
      <c r="H5" s="1">
        <f>COUNTIF(L5:N5,"e")</f>
        <v>0</v>
      </c>
      <c r="I5" s="1">
        <f>COUNTIF(L5:N5,"D")</f>
        <v>2</v>
      </c>
      <c r="J5" s="1">
        <f>F5-E5</f>
        <v>3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399901030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-1</v>
      </c>
      <c r="F6" s="1">
        <f>Palpites!D6+Palpites!F7+Palpites!F10</f>
        <v>1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2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99701020</v>
      </c>
      <c r="B7" s="1">
        <f>RANK(A7,$A$5:$A$8)</f>
        <v>4</v>
      </c>
      <c r="C7" s="1" t="str">
        <f>Palpites!G5</f>
        <v>Equador</v>
      </c>
      <c r="D7" s="1">
        <f>3*COUNTIF(L7:N7,"V")+COUNTIF(L7:N7,"E")</f>
        <v>1</v>
      </c>
      <c r="E7" s="1">
        <f>(Palpites!F5-Palpites!D5)+(Palpites!D8-Palpites!F8)+(Palpites!D10-Palpites!F10)</f>
        <v>-3</v>
      </c>
      <c r="F7" s="1">
        <f>Palpites!F5+Palpites!D8+Palpites!D10</f>
        <v>1</v>
      </c>
      <c r="G7" s="1">
        <f>COUNTIF(L7:N7,"V")</f>
        <v>0</v>
      </c>
      <c r="H7" s="1">
        <f>COUNTIF(L7:N7,"e")</f>
        <v>1</v>
      </c>
      <c r="I7" s="1">
        <f>COUNTIF(L7:N7,"D")</f>
        <v>2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900607010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7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Camarões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900910040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9</v>
      </c>
      <c r="F14" s="1">
        <f>Palpites!D14+Palpites!D16+Palpites!D18</f>
        <v>10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399903030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-1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E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399803020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4</v>
      </c>
      <c r="E16" s="1">
        <f>Palpites!F14-Palpites!D14+Palpites!D17-Palpites!F17+Palpites!D19-Palpites!F19</f>
        <v>-2</v>
      </c>
      <c r="F16" s="1">
        <f>Palpites!F14+Palpites!D17+Palpites!D19</f>
        <v>3</v>
      </c>
      <c r="G16" s="1">
        <f>COUNTIF(L16:N16,"V")</f>
        <v>1</v>
      </c>
      <c r="H16" s="1">
        <f>COUNTIF(L16:N16,"e")</f>
        <v>1</v>
      </c>
      <c r="I16" s="1">
        <f>COUNTIF(L16:N16,"D")</f>
        <v>1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E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-598990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0</v>
      </c>
      <c r="E17" s="1">
        <f>Palpites!F15-Palpites!D15+Palpites!F17-Palpites!D17+Palpites!F18-Palpites!D18</f>
        <v>-6</v>
      </c>
      <c r="F17" s="1">
        <f>Palpites!F15+Palpites!F17+Palpites!F18</f>
        <v>1</v>
      </c>
      <c r="G17" s="1">
        <f>COUNTIF(L17:N17,"V")</f>
        <v>0</v>
      </c>
      <c r="H17" s="1">
        <f>COUNTIF(L17:N17,"e")</f>
        <v>0</v>
      </c>
      <c r="I17" s="1">
        <f>COUNTIF(L17:N17,"D")</f>
        <v>3</v>
      </c>
      <c r="J17" s="1">
        <f>F17-E17</f>
        <v>7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Portugal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700509040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5</v>
      </c>
      <c r="F23" s="1">
        <f>Palpites!D23+Palpites!D25+Palpites!D27</f>
        <v>9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4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E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700306030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7</v>
      </c>
      <c r="E24" s="1">
        <f>Palpites!D24-Palpites!F24+Palpites!F25-Palpites!D25+Palpites!F28-Palpites!D28</f>
        <v>3</v>
      </c>
      <c r="F24" s="1">
        <f>Palpites!D24+Palpites!F25+Palpites!F28</f>
        <v>6</v>
      </c>
      <c r="G24" s="1">
        <f>COUNTIF(L24:N24,"V")</f>
        <v>2</v>
      </c>
      <c r="H24" s="1">
        <f>COUNTIF(L24:N24,"e")</f>
        <v>1</v>
      </c>
      <c r="I24" s="1">
        <f>COUNTIF(L24:N24,"D")</f>
        <v>0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E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99500020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1</v>
      </c>
      <c r="E25" s="1">
        <f>Palpites!F23-Palpites!D23+Palpites!D26-Palpites!F26+Palpites!D28-Palpites!F28</f>
        <v>-5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1</v>
      </c>
      <c r="I25" s="1">
        <f>COUNTIF(L25:N25,"D")</f>
        <v>2</v>
      </c>
      <c r="J25" s="1">
        <f>F25-E25</f>
        <v>5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E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99703010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1</v>
      </c>
      <c r="E26" s="1">
        <f>Palpites!F24-Palpites!D24+Palpites!F26-Palpites!D26+Palpites!F27-Palpites!D27</f>
        <v>-3</v>
      </c>
      <c r="F26" s="1">
        <f>Palpites!F24+Palpites!F26+Palpites!F27</f>
        <v>3</v>
      </c>
      <c r="G26" s="1">
        <f>COUNTIF(L26:N26,"V")</f>
        <v>0</v>
      </c>
      <c r="H26" s="1">
        <f>COUNTIF(L26:N26,"e")</f>
        <v>1</v>
      </c>
      <c r="I26" s="1">
        <f>COUNTIF(L26:N26,"D")</f>
        <v>2</v>
      </c>
      <c r="J26" s="1">
        <f>F26-E26</f>
        <v>6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E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900708040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7</v>
      </c>
      <c r="F32" s="1">
        <f>Palpites!D32+Palpites!D34+Palpites!D36</f>
        <v>8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600004030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0</v>
      </c>
      <c r="F33" s="1">
        <f>Palpites!D33+Palpites!F34+Palpites!F37</f>
        <v>4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4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99602020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-4</v>
      </c>
      <c r="F34" s="1">
        <f>Palpites!F32+Palpites!D35+Palpites!D37</f>
        <v>2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6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99703010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-3</v>
      </c>
      <c r="F35" s="1">
        <f>Palpites!F33+Palpites!F35+Palpites!F36</f>
        <v>3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700407040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4</v>
      </c>
      <c r="F41" s="1">
        <f>Palpites!D41+Palpites!D43+Palpites!D45</f>
        <v>7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700506030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5</v>
      </c>
      <c r="F42" s="1">
        <f>Palpites!D42+Palpites!F43+Palpites!F46</f>
        <v>6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299603020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3</v>
      </c>
      <c r="E43" s="1">
        <f>Palpites!F41-Palpites!D41+Palpites!D44-Palpites!F44+Palpites!D46-Palpites!F46</f>
        <v>-4</v>
      </c>
      <c r="F43" s="1">
        <f>Palpites!F41+Palpites!D44+Palpites!D46</f>
        <v>3</v>
      </c>
      <c r="G43" s="1">
        <f>COUNTIF(L43:N43,"V")</f>
        <v>1</v>
      </c>
      <c r="H43" s="1">
        <f>COUNTIF(L43:N43,"e")</f>
        <v>0</v>
      </c>
      <c r="I43" s="1">
        <f>COUNTIF(L43:N43,"D")</f>
        <v>2</v>
      </c>
      <c r="J43" s="1">
        <f>F43-E43</f>
        <v>7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V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-497990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0</v>
      </c>
      <c r="E44" s="1">
        <f>Palpites!F42-Palpites!D42+Palpites!F44-Palpites!D44+Palpites!F45-Palpites!D45</f>
        <v>-5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0</v>
      </c>
      <c r="I44" s="1">
        <f>COUNTIF(L44:N44,"D")</f>
        <v>3</v>
      </c>
      <c r="J44" s="1">
        <f>F44-E44</f>
        <v>7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D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900307040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3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4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199903030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-1</v>
      </c>
      <c r="F51" s="1">
        <f>Palpites!D51+Palpites!F52+Palpites!F55</f>
        <v>3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199903020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2</v>
      </c>
      <c r="E52" s="1">
        <f>Palpites!F50-Palpites!D50+Palpites!D53-Palpites!F53+Palpites!D55-Palpites!F55</f>
        <v>-1</v>
      </c>
      <c r="F52" s="1">
        <f>Palpites!F50+Palpites!D53+Palpites!D55</f>
        <v>3</v>
      </c>
      <c r="G52" s="1">
        <f>COUNTIF(L52:N52,"V")</f>
        <v>0</v>
      </c>
      <c r="H52" s="1">
        <f>COUNTIF(L52:N52,"e")</f>
        <v>2</v>
      </c>
      <c r="I52" s="1">
        <f>COUNTIF(L52:N52,"D")</f>
        <v>1</v>
      </c>
      <c r="J52" s="1">
        <f>F52-E52</f>
        <v>4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E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199904010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2</v>
      </c>
      <c r="E53" s="1">
        <f>Palpites!F51-Palpites!D51+Palpites!F53-Palpites!D53+Palpites!F54-Palpites!D54</f>
        <v>-1</v>
      </c>
      <c r="F53" s="1">
        <f>Palpites!F51+Palpites!F53+Palpites!F54</f>
        <v>4</v>
      </c>
      <c r="G53" s="1">
        <f>COUNTIF(L53:N53,"V")</f>
        <v>0</v>
      </c>
      <c r="H53" s="1">
        <f>COUNTIF(L53:N53,"e")</f>
        <v>2</v>
      </c>
      <c r="I53" s="1">
        <f>COUNTIF(L53:N53,"D")</f>
        <v>1</v>
      </c>
      <c r="J53" s="1">
        <f>F53-E53</f>
        <v>5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E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900709040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7</v>
      </c>
      <c r="F59" s="1">
        <f>Palpites!D59+Palpites!D61+Palpites!D63</f>
        <v>9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99603030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1</v>
      </c>
      <c r="E60" s="1">
        <f>Palpites!D60-Palpites!F60+Palpites!F61-Palpites!D61+Palpites!F64-Palpites!D64</f>
        <v>-4</v>
      </c>
      <c r="F60" s="1">
        <f>Palpites!D60+Palpites!F61+Palpites!F64</f>
        <v>3</v>
      </c>
      <c r="G60" s="1">
        <f>COUNTIF(L60:N60,"V")</f>
        <v>0</v>
      </c>
      <c r="H60" s="1">
        <f>COUNTIF(L60:N60,"e")</f>
        <v>1</v>
      </c>
      <c r="I60" s="1">
        <f>COUNTIF(L60:N60,"D")</f>
        <v>2</v>
      </c>
      <c r="J60" s="1">
        <f>F60-E60</f>
        <v>7</v>
      </c>
      <c r="K60" s="1">
        <v>3</v>
      </c>
      <c r="L60" s="1" t="str">
        <f>IF(OR(Palpites!D60="",Palpites!F60=""),0,IF(Palpites!D60&gt;Palpites!F60,"V",IF(Palpites!D60=Palpites!F60,"E",IF(Palpites!D60&lt;Palpites!F60,"D"))))</f>
        <v>D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99602020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-4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6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D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600106010</v>
      </c>
      <c r="B62" s="1">
        <f t="shared" si="5"/>
        <v>2</v>
      </c>
      <c r="C62" s="1" t="str">
        <f>Palpites!G60</f>
        <v>Camarões</v>
      </c>
      <c r="D62" s="1">
        <f>3*COUNTIF(L62:N62,"V")+COUNTIF(L62:N62,"E")</f>
        <v>6</v>
      </c>
      <c r="E62" s="1">
        <f>Palpites!F60-Palpites!D60+Palpites!F62-Palpites!D62+Palpites!F63-Palpites!D63</f>
        <v>1</v>
      </c>
      <c r="F62" s="1">
        <f>Palpites!F60+Palpites!F62+Palpites!F63</f>
        <v>6</v>
      </c>
      <c r="G62" s="1">
        <f>COUNTIF(L62:N62,"V")</f>
        <v>2</v>
      </c>
      <c r="H62" s="1">
        <f>COUNTIF(L62:N62,"e")</f>
        <v>0</v>
      </c>
      <c r="I62" s="1">
        <f>COUNTIF(L62:N62,"D")</f>
        <v>1</v>
      </c>
      <c r="J62" s="1">
        <f>F62-E62</f>
        <v>5</v>
      </c>
      <c r="K62" s="1">
        <v>1</v>
      </c>
      <c r="L62" s="1" t="str">
        <f>IF(OR(Palpites!F60="",Palpites!D60=""),0,IF(Palpites!F60&gt;Palpites!D60,"V",IF(Palpites!F60=Palpites!D60,"E",IF(Palpites!F60&lt;Palpites!D60,"D"))))</f>
        <v>V</v>
      </c>
      <c r="M62" s="1" t="str">
        <f>IF(OR(Palpites!F62="",Palpites!D62=""),0,IF(Palpites!F62&gt;Palpites!D62,"V",IF(Palpites!F62=Palpites!D62,"E",IF(Palpites!F62&lt;Palpites!D62,"D"))))</f>
        <v>V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900508040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8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600104030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1</v>
      </c>
      <c r="F69" s="1">
        <f>Palpites!D69+Palpites!F70+Palpites!F73</f>
        <v>4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299803020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3</v>
      </c>
      <c r="E70" s="1">
        <f>Palpites!F68-Palpites!D68+Palpites!D71-Palpites!F71+Palpites!D73-Palpites!F73</f>
        <v>-2</v>
      </c>
      <c r="F70" s="1">
        <f>Palpites!F68+Palpites!D71+Palpites!D73</f>
        <v>3</v>
      </c>
      <c r="G70" s="1">
        <f>COUNTIF(L70:N70,"V")</f>
        <v>1</v>
      </c>
      <c r="H70" s="1">
        <f>COUNTIF(L70:N70,"e")</f>
        <v>0</v>
      </c>
      <c r="I70" s="1">
        <f>COUNTIF(L70:N70,"D")</f>
        <v>2</v>
      </c>
      <c r="J70" s="1">
        <f>F70-E70</f>
        <v>5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-398990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-4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2022-11-15T15:01:07Z</dcterms:modified>
</cp:coreProperties>
</file>