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929E0195-8E37-4701-95E8-6EDDCCECE585}" xr6:coauthVersionLast="47" xr6:coauthVersionMax="47" xr10:uidLastSave="{00000000-0000-0000-0000-000000000000}"/>
  <bookViews>
    <workbookView xWindow="-108" yWindow="-108" windowWidth="23256" windowHeight="12576" firstSheet="1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<sst xmlns="http://schemas.openxmlformats.org/spreadsheetml/2006/main" count="415" uniqueCount="109">
  <si>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Pix para participar:</t>
  </si>
  <si>
    <t>Premiação</t>
  </si>
  <si>
    <t>1º colocado</t>
  </si>
  <si>
    <t>65% do acumulado</t>
  </si>
  <si>
    <t>2º colocado</t>
  </si>
  <si>
    <t>25% do acumulado</t>
  </si>
  <si>
    <t>Pontuação do bolão</t>
  </si>
  <si>
    <t>3º colocado</t>
  </si>
  <si>
    <t>10% do acumulado</t>
  </si>
  <si>
    <t>Fase</t>
  </si>
  <si>
    <t>Critérios</t>
  </si>
  <si>
    <t>Pontuação</t>
  </si>
  <si>
    <t>Exemplo</t>
  </si>
  <si>
    <t>1ª Fase</t>
  </si>
  <si>
    <t>Acertar o placar correto</t>
  </si>
  <si>
    <t xml:space="preserve">25 pontos </t>
  </si>
  <si>
    <t>Placar final do jogo 2x0, palpite no bolão 2x0</t>
  </si>
  <si>
    <t>Acertar o vencedor + o número de gols da equipe vencedora</t>
  </si>
  <si>
    <t>18 pontos</t>
  </si>
  <si>
    <t>Placar final do jogo 3x0, palpite no bolão 3x1</t>
  </si>
  <si>
    <t xml:space="preserve">Acertar o empate 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</si>
  <si>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</si>
  <si>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</si>
  <si>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</si>
  <si>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</si>
  <si>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</si>
  <si>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</si>
  <si>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</si>
  <si>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2ª Fase</t>
  </si>
  <si>
    <t xml:space="preserve">Acertar os classificados de cada fase </t>
  </si>
  <si>
    <t xml:space="preserve">10 pontos </t>
  </si>
  <si>
    <t>Bônus por seleção correta que avança em cada etapa (independente do lado do chaveamento)</t>
  </si>
  <si>
    <t>Acertar o 3º colocado</t>
  </si>
  <si>
    <t>-</t>
  </si>
  <si>
    <t>Regras Gerais para participar do bolão</t>
  </si>
  <si>
    <t>Acerta o vice-campeão</t>
  </si>
  <si>
    <t>15 pontos</t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</si>
  <si>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</si>
  <si>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t>Acertar o campeão</t>
  </si>
  <si>
    <t>25 pontos</t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</si>
  <si>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</si>
  <si>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</si>
  <si>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Persistindo o empate:</t>
  </si>
  <si>
    <t>3.1.1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</si>
  <si>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</si>
  <si>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3.1.2</t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</si>
  <si>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</si>
  <si>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</si>
  <si>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</si>
  <si>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</si>
  <si>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</si>
  <si>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t>BOLÃO COPA DO MUNDO 2022 QATAR 1ª FASE</t>
  </si>
  <si>
    <t>BOLÃO COPA DO MUNDO 2022 QATAR 2ª FASE</t>
  </si>
  <si>
    <t>Data</t>
  </si>
  <si>
    <t>Grupo A</t>
  </si>
  <si>
    <t>Qatar</t>
  </si>
  <si>
    <t>x</t>
  </si>
  <si>
    <t>Equador</t>
  </si>
  <si>
    <t>Senegal</t>
  </si>
  <si>
    <t>Holanda</t>
  </si>
  <si>
    <t>PT</t>
  </si>
  <si>
    <t>V</t>
  </si>
  <si>
    <t>E</t>
  </si>
  <si>
    <t>D</t>
  </si>
  <si>
    <t>GP</t>
  </si>
  <si>
    <t>GC</t>
  </si>
  <si>
    <t>SG</t>
  </si>
  <si>
    <t>X</t>
  </si>
  <si>
    <t>Inglaterra</t>
  </si>
  <si>
    <t>Grupo B</t>
  </si>
  <si>
    <t>Argentina</t>
  </si>
  <si>
    <t>França</t>
  </si>
  <si>
    <t>Irã</t>
  </si>
  <si>
    <t>EUA</t>
  </si>
  <si>
    <t>País de Gales</t>
  </si>
  <si>
    <t>Brasil</t>
  </si>
  <si>
    <t>Grupo C</t>
  </si>
  <si>
    <t>Bélgica</t>
  </si>
  <si>
    <t>Arábia Saudita</t>
  </si>
  <si>
    <t>México</t>
  </si>
  <si>
    <t>Polônia</t>
  </si>
  <si>
    <t>Alemanha</t>
  </si>
  <si>
    <t>Uruguai</t>
  </si>
  <si>
    <t>Grupo D</t>
  </si>
  <si>
    <t>Austrália</t>
  </si>
  <si>
    <t>Dinamarca</t>
  </si>
  <si>
    <t>Tunísia</t>
  </si>
  <si>
    <t>Grupo E</t>
  </si>
  <si>
    <t>Espanha</t>
  </si>
  <si>
    <t>Costa Rica</t>
  </si>
  <si>
    <t>Japão</t>
  </si>
  <si>
    <t>Grupo F</t>
  </si>
  <si>
    <t>Canadá</t>
  </si>
  <si>
    <t>Marrocos</t>
  </si>
  <si>
    <t>Croácia</t>
  </si>
  <si>
    <t>Grupo G</t>
  </si>
  <si>
    <t>Sérvia</t>
  </si>
  <si>
    <t>Suíça</t>
  </si>
  <si>
    <t>Camarões</t>
  </si>
  <si>
    <t>Grupo H</t>
  </si>
  <si>
    <t>Portugal</t>
  </si>
  <si>
    <t>Gana</t>
  </si>
  <si>
    <t>Coréia do Sul</t>
  </si>
  <si>
    <t>ORDEM</t>
  </si>
  <si>
    <t>País</t>
  </si>
  <si>
    <t>PTS</t>
  </si>
  <si>
    <t>J1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</si>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</sst>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4" borderId="0" xfId="0" applyFill="1" applyProtection="1">
      <protection locked="0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04158" y="2911510"/>
          <a:ext cx="1734179" cy="3159369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26403" y="5124660"/>
          <a:ext cx="1112017" cy="1739203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48174" y="2017207"/>
          <a:ext cx="1112017" cy="1741715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8</xdr:row>
      <xdr:rowOff>181303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7</xdr:row>
      <xdr:rowOff>779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6</xdr:row>
      <xdr:rowOff>2009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8</xdr:row>
      <xdr:rowOff>181304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15</xdr:row>
      <xdr:rowOff>3917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14</xdr:row>
      <xdr:rowOff>187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23</xdr:row>
      <xdr:rowOff>780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26</xdr:row>
      <xdr:rowOff>1897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28</xdr:row>
      <xdr:rowOff>3350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45</xdr:row>
      <xdr:rowOff>5108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42</xdr:row>
      <xdr:rowOff>180976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43</xdr:row>
      <xdr:rowOff>183435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45</xdr:row>
      <xdr:rowOff>3550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49</xdr:row>
      <xdr:rowOff>182089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50</xdr:row>
      <xdr:rowOff>181087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49</xdr:row>
      <xdr:rowOff>182090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52</xdr:row>
      <xdr:rowOff>181479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50</xdr:row>
      <xdr:rowOff>180975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55090" y="4296508"/>
          <a:ext cx="533399" cy="409804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13996" y="4296508"/>
          <a:ext cx="533399" cy="409804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84016" y="2899263"/>
          <a:ext cx="1734178" cy="3159369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0862" y="1989990"/>
          <a:ext cx="1132428" cy="1703617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02289" y="5177727"/>
          <a:ext cx="1132428" cy="1692940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topLeftCell="A24" workbookViewId="0">
      <selection activeCell="A59" sqref="A59"/>
    </sheetView>
  </sheetViews>
  <sheetFormatPr defaultRowHeight="14.4" x14ac:dyDescent="0.3"/>
  <cols>
    <col min="3" max="3" width="16.44140625" bestFit="1" customWidth="1"/>
    <col min="7" max="7" width="16.5546875" bestFit="1" customWidth="1"/>
    <col min="10" max="10" width="12" bestFit="1" customWidth="1"/>
    <col min="18" max="18" width="6.777343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49" t="s">
        <v>0</v>
      </c>
      <c r="H1" s="49"/>
      <c r="I1" s="34"/>
      <c r="J1" s="5"/>
    </row>
    <row r="3" spans="2:21" ht="15" thickBot="1" x14ac:dyDescent="0.35"/>
    <row r="4" spans="2:21" ht="15" thickBot="1" x14ac:dyDescent="0.35">
      <c r="C4" s="50" t="s">
        <v>1</v>
      </c>
      <c r="D4" s="51"/>
      <c r="E4" s="52"/>
    </row>
    <row r="5" spans="2:21" ht="15" thickBot="1" x14ac:dyDescent="0.35">
      <c r="C5" s="21" t="s">
        <v>2</v>
      </c>
      <c r="D5" s="22" t="s">
        <v>3</v>
      </c>
      <c r="E5" s="23"/>
    </row>
    <row r="6" spans="2:21" ht="15" thickBot="1" x14ac:dyDescent="0.35">
      <c r="C6" s="21" t="s">
        <v>4</v>
      </c>
      <c r="D6" s="22" t="s">
        <v>5</v>
      </c>
      <c r="E6" s="23"/>
      <c r="R6" s="48" t="s">
        <v>6</v>
      </c>
      <c r="S6" s="48"/>
      <c r="T6" s="48"/>
      <c r="U6" s="48"/>
    </row>
    <row r="7" spans="2:21" ht="15" thickBot="1" x14ac:dyDescent="0.35">
      <c r="C7" s="24" t="s">
        <v>7</v>
      </c>
      <c r="D7" s="25" t="s">
        <v>8</v>
      </c>
      <c r="E7" s="26"/>
      <c r="R7" s="27" t="s">
        <v>9</v>
      </c>
      <c r="S7" s="27" t="s">
        <v>10</v>
      </c>
      <c r="T7" s="27" t="s">
        <v>11</v>
      </c>
      <c r="U7" s="27" t="s">
        <v>12</v>
      </c>
    </row>
    <row r="8" spans="2:21" ht="15" thickBot="1" x14ac:dyDescent="0.35">
      <c r="R8" s="27" t="s">
        <v>13</v>
      </c>
      <c r="S8" s="28" t="s">
        <v>14</v>
      </c>
      <c r="T8" s="28" t="s">
        <v>15</v>
      </c>
      <c r="U8" s="28" t="s">
        <v>16</v>
      </c>
    </row>
    <row r="9" spans="2:21" ht="15" thickBot="1" x14ac:dyDescent="0.35">
      <c r="R9" s="27" t="s">
        <v>13</v>
      </c>
      <c r="S9" s="28" t="s">
        <v>17</v>
      </c>
      <c r="T9" s="28" t="s">
        <v>18</v>
      </c>
      <c r="U9" s="28" t="s">
        <v>19</v>
      </c>
    </row>
    <row r="10" spans="2:21" ht="15" thickBot="1" x14ac:dyDescent="0.35">
      <c r="G10" s="5"/>
      <c r="R10" s="27" t="s">
        <v>13</v>
      </c>
      <c r="S10" s="28" t="s">
        <v>20</v>
      </c>
      <c r="T10" s="28" t="s">
        <v>18</v>
      </c>
      <c r="U10" s="28" t="s">
        <v>21</v>
      </c>
    </row>
    <row r="11" spans="2:21" ht="15" thickBot="1" x14ac:dyDescent="0.35">
      <c r="R11" s="27" t="s">
        <v>13</v>
      </c>
      <c r="S11" s="28" t="s">
        <v>22</v>
      </c>
      <c r="T11" s="28" t="s">
        <v>23</v>
      </c>
      <c r="U11" s="28" t="s">
        <v>24</v>
      </c>
    </row>
    <row r="12" spans="2:21" ht="15" thickBot="1" x14ac:dyDescent="0.35">
      <c r="R12" s="27" t="s">
        <v>13</v>
      </c>
      <c r="S12" s="28" t="s">
        <v>25</v>
      </c>
      <c r="T12" s="28" t="s">
        <v>26</v>
      </c>
      <c r="U12" s="28" t="s">
        <v>27</v>
      </c>
    </row>
    <row r="13" spans="2:21" ht="15" thickBot="1" x14ac:dyDescent="0.35">
      <c r="R13" s="27" t="s">
        <v>28</v>
      </c>
      <c r="S13" s="28" t="s">
        <v>29</v>
      </c>
      <c r="T13" s="28" t="s">
        <v>30</v>
      </c>
      <c r="U13" s="28" t="s">
        <v>31</v>
      </c>
    </row>
    <row r="14" spans="2:21" ht="15" thickBot="1" x14ac:dyDescent="0.35">
      <c r="R14" s="27" t="s">
        <v>28</v>
      </c>
      <c r="S14" s="28" t="s">
        <v>32</v>
      </c>
      <c r="T14" s="28" t="s">
        <v>30</v>
      </c>
      <c r="U14" s="28" t="s">
        <v>33</v>
      </c>
    </row>
    <row r="15" spans="2:21" ht="15" thickBot="1" x14ac:dyDescent="0.35">
      <c r="B15" s="57" t="s">
        <v>34</v>
      </c>
      <c r="C15" s="58"/>
      <c r="D15" s="58"/>
      <c r="E15" s="58"/>
      <c r="F15" s="58"/>
      <c r="G15" s="58"/>
      <c r="H15" s="59"/>
      <c r="R15" s="27" t="s">
        <v>28</v>
      </c>
      <c r="S15" s="28" t="s">
        <v>35</v>
      </c>
      <c r="T15" s="28" t="s">
        <v>36</v>
      </c>
      <c r="U15" s="28" t="s">
        <v>33</v>
      </c>
    </row>
    <row r="16" spans="2:21" ht="15" thickBot="1" x14ac:dyDescent="0.35">
      <c r="B16" s="29">
        <v>1</v>
      </c>
      <c r="C16" s="35" t="s">
        <v>37</v>
      </c>
      <c r="D16" s="35"/>
      <c r="E16" s="35"/>
      <c r="F16" s="35"/>
      <c r="G16" s="35"/>
      <c r="H16" s="36"/>
      <c r="R16" s="27" t="s">
        <v>28</v>
      </c>
      <c r="S16" s="28" t="s">
        <v>38</v>
      </c>
      <c r="T16" s="28" t="s">
        <v>39</v>
      </c>
      <c r="U16" s="28" t="s">
        <v>33</v>
      </c>
    </row>
    <row r="17" spans="2:19" ht="15" customHeight="1" x14ac:dyDescent="0.3">
      <c r="B17" s="30">
        <v>2</v>
      </c>
      <c r="C17" s="60" t="s">
        <v>40</v>
      </c>
      <c r="D17" s="61"/>
      <c r="E17" s="61"/>
      <c r="F17" s="61"/>
      <c r="G17" s="61"/>
      <c r="H17" s="62"/>
      <c r="S17" s="1"/>
    </row>
    <row r="18" spans="2:19" x14ac:dyDescent="0.3">
      <c r="B18" s="31"/>
      <c r="C18" s="63"/>
      <c r="D18" s="64"/>
      <c r="E18" s="64"/>
      <c r="F18" s="64"/>
      <c r="G18" s="64"/>
      <c r="H18" s="65"/>
      <c r="S18" s="1"/>
    </row>
    <row r="19" spans="2:19" x14ac:dyDescent="0.3">
      <c r="B19" s="31"/>
      <c r="C19" s="63"/>
      <c r="D19" s="64"/>
      <c r="E19" s="64"/>
      <c r="F19" s="64"/>
      <c r="G19" s="64"/>
      <c r="H19" s="65"/>
    </row>
    <row r="20" spans="2:19" ht="14.55" customHeight="1" x14ac:dyDescent="0.3">
      <c r="B20" s="30">
        <v>3</v>
      </c>
      <c r="C20" s="61" t="s">
        <v>41</v>
      </c>
      <c r="D20" s="61"/>
      <c r="E20" s="61"/>
      <c r="F20" s="61"/>
      <c r="G20" s="61"/>
      <c r="H20" s="37"/>
    </row>
    <row r="21" spans="2:19" x14ac:dyDescent="0.3">
      <c r="B21" s="31"/>
      <c r="C21" s="64"/>
      <c r="D21" s="64"/>
      <c r="E21" s="64"/>
      <c r="F21" s="64"/>
      <c r="G21" s="64"/>
      <c r="H21" s="38"/>
    </row>
    <row r="22" spans="2:19" x14ac:dyDescent="0.3">
      <c r="B22" s="31"/>
      <c r="C22" s="64"/>
      <c r="D22" s="64"/>
      <c r="E22" s="64"/>
      <c r="F22" s="64"/>
      <c r="G22" s="64"/>
      <c r="H22" s="38"/>
    </row>
    <row r="23" spans="2:19" x14ac:dyDescent="0.3">
      <c r="B23" s="31"/>
      <c r="C23" s="64"/>
      <c r="D23" s="64"/>
      <c r="E23" s="64"/>
      <c r="F23" s="64"/>
      <c r="G23" s="64"/>
      <c r="H23" s="38"/>
    </row>
    <row r="24" spans="2:19" x14ac:dyDescent="0.3">
      <c r="B24" s="29"/>
      <c r="C24" s="66"/>
      <c r="D24" s="66"/>
      <c r="E24" s="66"/>
      <c r="F24" s="66"/>
      <c r="G24" s="66"/>
      <c r="H24" s="39"/>
    </row>
    <row r="25" spans="2:19" x14ac:dyDescent="0.3">
      <c r="B25" s="31">
        <v>3.1</v>
      </c>
      <c r="C25" s="40" t="s">
        <v>42</v>
      </c>
      <c r="D25" s="41"/>
      <c r="E25" s="41"/>
      <c r="F25" s="41"/>
      <c r="G25" s="41"/>
      <c r="H25" s="38"/>
    </row>
    <row r="26" spans="2:19" x14ac:dyDescent="0.3">
      <c r="B26" s="32" t="s">
        <v>43</v>
      </c>
      <c r="C26" s="64" t="s">
        <v>44</v>
      </c>
      <c r="D26" s="64"/>
      <c r="E26" s="64"/>
      <c r="F26" s="64"/>
      <c r="G26" s="64"/>
      <c r="H26" s="65"/>
    </row>
    <row r="27" spans="2:19" x14ac:dyDescent="0.3">
      <c r="B27" s="32"/>
      <c r="C27" s="64"/>
      <c r="D27" s="64"/>
      <c r="E27" s="64"/>
      <c r="F27" s="64"/>
      <c r="G27" s="64"/>
      <c r="H27" s="65"/>
    </row>
    <row r="28" spans="2:19" ht="14.55" customHeight="1" x14ac:dyDescent="0.3">
      <c r="B28" s="32" t="s">
        <v>45</v>
      </c>
      <c r="C28" s="63" t="s">
        <v>46</v>
      </c>
      <c r="D28" s="64"/>
      <c r="E28" s="64"/>
      <c r="F28" s="64"/>
      <c r="G28" s="64"/>
      <c r="H28" s="65"/>
    </row>
    <row r="29" spans="2:19" x14ac:dyDescent="0.3">
      <c r="B29" s="31"/>
      <c r="C29" s="63"/>
      <c r="D29" s="64"/>
      <c r="E29" s="64"/>
      <c r="F29" s="64"/>
      <c r="G29" s="64"/>
      <c r="H29" s="65"/>
    </row>
    <row r="30" spans="2:19" x14ac:dyDescent="0.3">
      <c r="B30" s="31"/>
      <c r="C30" s="63"/>
      <c r="D30" s="64"/>
      <c r="E30" s="64"/>
      <c r="F30" s="64"/>
      <c r="G30" s="64"/>
      <c r="H30" s="65"/>
    </row>
    <row r="31" spans="2:19" x14ac:dyDescent="0.3">
      <c r="B31" s="31"/>
      <c r="C31" s="63"/>
      <c r="D31" s="64"/>
      <c r="E31" s="64"/>
      <c r="F31" s="64"/>
      <c r="G31" s="64"/>
      <c r="H31" s="65"/>
    </row>
    <row r="32" spans="2:19" x14ac:dyDescent="0.3">
      <c r="B32" s="31"/>
      <c r="C32" s="63"/>
      <c r="D32" s="64"/>
      <c r="E32" s="64"/>
      <c r="F32" s="64"/>
      <c r="G32" s="64"/>
      <c r="H32" s="65"/>
    </row>
    <row r="33" spans="2:8" ht="13.8" customHeight="1" x14ac:dyDescent="0.3">
      <c r="B33" s="32" t="s">
        <v>47</v>
      </c>
      <c r="C33" s="67" t="s">
        <v>48</v>
      </c>
      <c r="D33" s="67"/>
      <c r="E33" s="67"/>
      <c r="F33" s="67"/>
      <c r="G33" s="67"/>
      <c r="H33" s="68"/>
    </row>
    <row r="34" spans="2:8" x14ac:dyDescent="0.3">
      <c r="B34" s="31"/>
      <c r="C34" s="67"/>
      <c r="D34" s="67"/>
      <c r="E34" s="67"/>
      <c r="F34" s="67"/>
      <c r="G34" s="67"/>
      <c r="H34" s="68"/>
    </row>
    <row r="35" spans="2:8" x14ac:dyDescent="0.3">
      <c r="B35" s="31"/>
      <c r="C35" s="67"/>
      <c r="D35" s="67"/>
      <c r="E35" s="67"/>
      <c r="F35" s="67"/>
      <c r="G35" s="67"/>
      <c r="H35" s="68"/>
    </row>
    <row r="36" spans="2:8" x14ac:dyDescent="0.3">
      <c r="B36" s="31"/>
      <c r="C36" s="67"/>
      <c r="D36" s="67"/>
      <c r="E36" s="67"/>
      <c r="F36" s="67"/>
      <c r="G36" s="67"/>
      <c r="H36" s="68"/>
    </row>
    <row r="37" spans="2:8" x14ac:dyDescent="0.3">
      <c r="B37" s="31"/>
      <c r="C37" s="67"/>
      <c r="D37" s="67"/>
      <c r="E37" s="67"/>
      <c r="F37" s="67"/>
      <c r="G37" s="67"/>
      <c r="H37" s="68"/>
    </row>
    <row r="38" spans="2:8" ht="13.8" customHeight="1" x14ac:dyDescent="0.3">
      <c r="B38" s="32" t="s">
        <v>49</v>
      </c>
      <c r="C38" s="53" t="s">
        <v>50</v>
      </c>
      <c r="D38" s="53"/>
      <c r="E38" s="53"/>
      <c r="F38" s="53"/>
      <c r="G38" s="53"/>
      <c r="H38" s="54"/>
    </row>
    <row r="39" spans="2:8" ht="15" thickBot="1" x14ac:dyDescent="0.35">
      <c r="B39" s="33"/>
      <c r="C39" s="55"/>
      <c r="D39" s="55"/>
      <c r="E39" s="55"/>
      <c r="F39" s="55"/>
      <c r="G39" s="55"/>
      <c r="H39" s="56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zoomScale="91" zoomScaleNormal="91" workbookViewId="0">
      <selection activeCell="C3" sqref="C3:Q3"/>
    </sheetView>
  </sheetViews>
  <sheetFormatPr defaultRowHeight="14.4" x14ac:dyDescent="0.3"/>
  <cols>
    <col min="3" max="3" width="11.77734375" bestFit="1" customWidth="1"/>
    <col min="4" max="4" width="8.77734375" style="1"/>
    <col min="6" max="6" width="8.777343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21875" customWidth="1"/>
    <col min="54" max="56" width="8.77734375" style="10"/>
  </cols>
  <sheetData>
    <row r="1" spans="1:53" ht="71.55" customHeight="1" x14ac:dyDescent="0.3">
      <c r="A1" s="84" t="s">
        <v>51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S1" s="7"/>
      <c r="U1" s="84" t="s">
        <v>52</v>
      </c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</row>
    <row r="2" spans="1:53" s="10" customFormat="1" x14ac:dyDescent="0.3">
      <c r="D2" s="14"/>
      <c r="F2" s="14"/>
      <c r="S2" s="47"/>
    </row>
    <row r="3" spans="1:53" s="10" customFormat="1" ht="18" x14ac:dyDescent="0.35">
      <c r="A3" s="44" t="s">
        <v>53</v>
      </c>
      <c r="B3" s="13"/>
      <c r="C3" s="85" t="s">
        <v>54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S3" s="47"/>
    </row>
    <row r="4" spans="1:53" s="10" customFormat="1" x14ac:dyDescent="0.3">
      <c r="D4" s="14"/>
      <c r="F4" s="14"/>
      <c r="S4" s="47"/>
      <c r="U4" s="69"/>
      <c r="V4" s="69"/>
    </row>
    <row r="5" spans="1:53" s="10" customFormat="1" x14ac:dyDescent="0.3">
      <c r="A5" s="45">
        <v>44885</v>
      </c>
      <c r="B5" s="71" t="s">
        <v>55</v>
      </c>
      <c r="C5" s="71"/>
      <c r="D5" s="8">
        <v>0</v>
      </c>
      <c r="E5" s="42" t="s">
        <v>56</v>
      </c>
      <c r="F5" s="8">
        <v>1</v>
      </c>
      <c r="G5" s="71" t="s">
        <v>57</v>
      </c>
      <c r="H5" s="71"/>
      <c r="I5" s="9">
        <f>IF(AND(D5="",F5=""),"",IF(AND(ISNUMBER(D5),ISNUMBER(F5)),1,-1))</f>
        <v>1</v>
      </c>
      <c r="S5" s="47"/>
    </row>
    <row r="6" spans="1:53" ht="15" customHeight="1" x14ac:dyDescent="0.3">
      <c r="A6" s="45">
        <v>44886</v>
      </c>
      <c r="B6" s="71" t="s">
        <v>58</v>
      </c>
      <c r="C6" s="71"/>
      <c r="D6" s="8">
        <v>0</v>
      </c>
      <c r="E6" s="42" t="s">
        <v>56</v>
      </c>
      <c r="F6" s="8">
        <v>2</v>
      </c>
      <c r="G6" s="71" t="s">
        <v>59</v>
      </c>
      <c r="H6" s="71"/>
      <c r="I6" s="20">
        <f t="shared" ref="I6:I10" si="0">IF(AND(D6="",F6=""),"",IF(AND(ISNUMBER(D6),ISNUMBER(F6)),1,-1))</f>
        <v>1</v>
      </c>
      <c r="K6" s="2" t="s">
        <v>60</v>
      </c>
      <c r="L6" s="2" t="s">
        <v>61</v>
      </c>
      <c r="M6" s="2" t="s">
        <v>62</v>
      </c>
      <c r="N6" s="2" t="s">
        <v>63</v>
      </c>
      <c r="O6" s="2" t="s">
        <v>64</v>
      </c>
      <c r="P6" s="2" t="s">
        <v>65</v>
      </c>
      <c r="Q6" s="2" t="s">
        <v>66</v>
      </c>
      <c r="S6" s="7"/>
      <c r="T6" s="10"/>
      <c r="U6" s="73" t="str">
        <f>IF(AND(SUM(L7:N7)=3,SUM(L8:N8)=3,SUM(L9:N9)=3,SUM(L10:N10)=3),J7,"")</f>
        <v>Holanda</v>
      </c>
      <c r="V6" s="74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2"/>
      <c r="AU6" s="112"/>
      <c r="AV6" s="10"/>
      <c r="AW6" s="10"/>
      <c r="AX6" s="10"/>
      <c r="AY6" s="10"/>
      <c r="AZ6" s="73" t="str">
        <f>IF(AND(SUM(L16:N16)=3,SUM(L17:N17)=3,SUM(L18:N18)=3,SUM(L19:N19)=3),J16,"")</f>
        <v>Inglaterra</v>
      </c>
      <c r="BA6" s="74"/>
    </row>
    <row r="7" spans="1:53" x14ac:dyDescent="0.3">
      <c r="A7" s="45">
        <v>44890</v>
      </c>
      <c r="B7" s="71" t="s">
        <v>55</v>
      </c>
      <c r="C7" s="71"/>
      <c r="D7" s="8">
        <v>1</v>
      </c>
      <c r="E7" s="42" t="s">
        <v>56</v>
      </c>
      <c r="F7" s="8">
        <v>1</v>
      </c>
      <c r="G7" s="71" t="s">
        <v>58</v>
      </c>
      <c r="H7" s="71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7</v>
      </c>
      <c r="P7" s="4">
        <f>VLOOKUP(1,Planilha1!$A$5:$L$8,12,0)</f>
        <v>1</v>
      </c>
      <c r="Q7" s="4">
        <f>VLOOKUP(1,Planilha1!$A$5:$L$8,7,0)</f>
        <v>6</v>
      </c>
      <c r="S7" s="7"/>
      <c r="T7" s="10"/>
      <c r="U7" s="72" t="s">
        <v>67</v>
      </c>
      <c r="V7" s="72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3"/>
      <c r="AU7" s="93"/>
      <c r="AV7" s="10"/>
      <c r="AW7" s="10"/>
      <c r="AX7" s="10"/>
      <c r="AY7" s="10"/>
      <c r="AZ7" s="72" t="s">
        <v>67</v>
      </c>
      <c r="BA7" s="72"/>
    </row>
    <row r="8" spans="1:53" ht="15" customHeight="1" thickBot="1" x14ac:dyDescent="0.35">
      <c r="A8" s="45">
        <v>44890</v>
      </c>
      <c r="B8" s="71" t="s">
        <v>57</v>
      </c>
      <c r="C8" s="71"/>
      <c r="D8" s="8">
        <v>1</v>
      </c>
      <c r="E8" s="42" t="s">
        <v>56</v>
      </c>
      <c r="F8" s="8">
        <v>2</v>
      </c>
      <c r="G8" s="71" t="s">
        <v>59</v>
      </c>
      <c r="H8" s="71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4</v>
      </c>
      <c r="P8" s="4">
        <f>VLOOKUP(2,Planilha1!$A$5:$L$8,12,0)</f>
        <v>3</v>
      </c>
      <c r="Q8" s="4">
        <f>VLOOKUP(2,Planilha1!$A$5:$L$8,7,0)</f>
        <v>1</v>
      </c>
      <c r="S8" s="7"/>
      <c r="T8" s="10"/>
      <c r="U8" s="73" t="str">
        <f>IF(AND(SUM(L16:N16)=3,SUM(L17:N17)=3,SUM(L18:N18)=3,SUM(L19:N19)=3),J17,"")</f>
        <v>EUA</v>
      </c>
      <c r="V8" s="74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2"/>
      <c r="AU8" s="112"/>
      <c r="AV8" s="10"/>
      <c r="AW8" s="10"/>
      <c r="AX8" s="10"/>
      <c r="AY8" s="10"/>
      <c r="AZ8" s="73" t="str">
        <f>IF(AND(SUM(L7:N7)=3,SUM(L8:N8)=3,SUM(L9:N9)=3,SUM(L10:N10)=3),J8,"")</f>
        <v>Equador</v>
      </c>
      <c r="BA8" s="74"/>
    </row>
    <row r="9" spans="1:53" x14ac:dyDescent="0.3">
      <c r="A9" s="45">
        <v>44894</v>
      </c>
      <c r="B9" s="71" t="s">
        <v>55</v>
      </c>
      <c r="C9" s="71"/>
      <c r="D9" s="8">
        <v>0</v>
      </c>
      <c r="E9" s="42" t="s">
        <v>56</v>
      </c>
      <c r="F9" s="8">
        <v>3</v>
      </c>
      <c r="G9" s="71" t="s">
        <v>59</v>
      </c>
      <c r="H9" s="71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1</v>
      </c>
      <c r="L9" s="3">
        <f>VLOOKUP(3,Planilha1!$A$5:$L$8,9,0)</f>
        <v>0</v>
      </c>
      <c r="M9" s="3">
        <f>VLOOKUP(3,Planilha1!$A$5:$L$8,10,0)</f>
        <v>1</v>
      </c>
      <c r="N9" s="4">
        <f>VLOOKUP(3,Planilha1!$A$5:$L$8,11,0)</f>
        <v>2</v>
      </c>
      <c r="O9" s="4">
        <f>VLOOKUP(3,Planilha1!$A$5:$L$8,8,0)</f>
        <v>2</v>
      </c>
      <c r="P9" s="4">
        <f>VLOOKUP(3,Planilha1!$A$5:$L$8,12,0)</f>
        <v>5</v>
      </c>
      <c r="Q9" s="4">
        <f>VLOOKUP(3,Planilha1!$A$5:$L$8,7,0)</f>
        <v>-3</v>
      </c>
      <c r="S9" s="7"/>
      <c r="T9" s="10"/>
      <c r="U9" s="15"/>
      <c r="V9" s="15"/>
      <c r="W9" s="10"/>
      <c r="X9" s="10"/>
      <c r="Y9" s="69"/>
      <c r="Z9" s="6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55" customHeight="1" thickBot="1" x14ac:dyDescent="0.35">
      <c r="A10" s="45">
        <v>44894</v>
      </c>
      <c r="B10" s="71" t="s">
        <v>57</v>
      </c>
      <c r="C10" s="71"/>
      <c r="D10" s="8">
        <v>2</v>
      </c>
      <c r="E10" s="42" t="s">
        <v>56</v>
      </c>
      <c r="F10" s="8">
        <v>1</v>
      </c>
      <c r="G10" s="71" t="s">
        <v>58</v>
      </c>
      <c r="H10" s="71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1</v>
      </c>
      <c r="L10" s="3">
        <f>VLOOKUP(4,Planilha1!$A$5:$L$8,9,0)</f>
        <v>0</v>
      </c>
      <c r="M10" s="3">
        <f>VLOOKUP(4,Planilha1!$A$5:$L$8,10,0)</f>
        <v>1</v>
      </c>
      <c r="N10" s="4">
        <f>VLOOKUP(4,Planilha1!$A$5:$L$8,11,0)</f>
        <v>2</v>
      </c>
      <c r="O10" s="4">
        <f>VLOOKUP(4,Planilha1!$A$5:$L$8,8,0)</f>
        <v>1</v>
      </c>
      <c r="P10" s="4">
        <f>VLOOKUP(4,Planilha1!$A$5:$L$8,12,0)</f>
        <v>5</v>
      </c>
      <c r="Q10" s="4">
        <f>VLOOKUP(4,Planilha1!$A$5:$L$8,7,0)</f>
        <v>-4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1" t="s">
        <v>59</v>
      </c>
      <c r="Z11" s="113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1" t="s">
        <v>68</v>
      </c>
      <c r="AW11" s="113"/>
      <c r="AX11" s="16"/>
      <c r="AY11" s="10"/>
      <c r="AZ11" s="10"/>
      <c r="BA11" s="10"/>
    </row>
    <row r="12" spans="1:53" ht="18.600000000000001" thickBot="1" x14ac:dyDescent="0.4">
      <c r="A12" s="44" t="s">
        <v>53</v>
      </c>
      <c r="B12" s="13"/>
      <c r="C12" s="86" t="s">
        <v>69</v>
      </c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S12" s="7"/>
      <c r="T12" s="10"/>
      <c r="U12" s="10"/>
      <c r="V12" s="10"/>
      <c r="W12" s="10"/>
      <c r="X12" s="10"/>
      <c r="Y12" s="90" t="s">
        <v>67</v>
      </c>
      <c r="Z12" s="9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0" t="s">
        <v>67</v>
      </c>
      <c r="AW12" s="90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1" t="s">
        <v>70</v>
      </c>
      <c r="Z13" s="92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87" t="s">
        <v>71</v>
      </c>
      <c r="AW13" s="88"/>
      <c r="AX13" s="10"/>
      <c r="AY13" s="10"/>
      <c r="AZ13" s="10"/>
      <c r="BA13" s="10"/>
    </row>
    <row r="14" spans="1:53" ht="15" thickBot="1" x14ac:dyDescent="0.35">
      <c r="A14" s="45">
        <v>44886</v>
      </c>
      <c r="B14" s="71" t="s">
        <v>68</v>
      </c>
      <c r="C14" s="71"/>
      <c r="D14" s="8">
        <v>2</v>
      </c>
      <c r="E14" s="42" t="s">
        <v>56</v>
      </c>
      <c r="F14" s="8">
        <v>1</v>
      </c>
      <c r="G14" s="71" t="s">
        <v>72</v>
      </c>
      <c r="H14" s="71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55" customHeight="1" thickBot="1" x14ac:dyDescent="0.35">
      <c r="A15" s="45">
        <v>44886</v>
      </c>
      <c r="B15" s="71" t="s">
        <v>73</v>
      </c>
      <c r="C15" s="71"/>
      <c r="D15" s="8">
        <v>2</v>
      </c>
      <c r="E15" s="42" t="s">
        <v>56</v>
      </c>
      <c r="F15" s="8">
        <v>1</v>
      </c>
      <c r="G15" s="71" t="s">
        <v>74</v>
      </c>
      <c r="H15" s="71"/>
      <c r="I15" s="9">
        <f t="shared" si="1"/>
        <v>1</v>
      </c>
      <c r="K15" s="2" t="s">
        <v>60</v>
      </c>
      <c r="L15" s="2" t="s">
        <v>61</v>
      </c>
      <c r="M15" s="2" t="s">
        <v>62</v>
      </c>
      <c r="N15" s="2" t="s">
        <v>63</v>
      </c>
      <c r="O15" s="2" t="s">
        <v>64</v>
      </c>
      <c r="P15" s="2" t="s">
        <v>65</v>
      </c>
      <c r="Q15" s="2" t="s">
        <v>66</v>
      </c>
      <c r="S15" s="7"/>
      <c r="T15" s="10"/>
      <c r="U15" s="73" t="str">
        <f>IF(AND(SUM(L25:N25)=3,SUM(L26:N26)=3,SUM(L27:N27)=3,SUM(L28:N28)=3),J25,"")</f>
        <v>Argentina</v>
      </c>
      <c r="V15" s="7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2"/>
      <c r="AU15" s="112"/>
      <c r="AV15" s="10"/>
      <c r="AW15" s="10"/>
      <c r="AX15" s="10"/>
      <c r="AY15" s="10"/>
      <c r="AZ15" s="73" t="str">
        <f>IF(AND(SUM(L34:N34)=3,SUM(L35:N35)=3,SUM(L36:N36)=3,SUM(L37:N37)=3),J34,"")</f>
        <v>França</v>
      </c>
      <c r="BA15" s="74"/>
    </row>
    <row r="16" spans="1:53" ht="15" thickBot="1" x14ac:dyDescent="0.35">
      <c r="A16" s="45">
        <v>44890</v>
      </c>
      <c r="B16" s="71" t="s">
        <v>68</v>
      </c>
      <c r="C16" s="71"/>
      <c r="D16" s="8">
        <v>3</v>
      </c>
      <c r="E16" s="42" t="s">
        <v>56</v>
      </c>
      <c r="F16" s="8">
        <v>2</v>
      </c>
      <c r="G16" s="71" t="s">
        <v>73</v>
      </c>
      <c r="H16" s="71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7</v>
      </c>
      <c r="L16" s="3">
        <f>VLOOKUP(1,Planilha1!$A$14:$L$17,9,0)</f>
        <v>2</v>
      </c>
      <c r="M16" s="3">
        <f>VLOOKUP(1,Planilha1!$A$14:$L$17,10,0)</f>
        <v>1</v>
      </c>
      <c r="N16" s="4">
        <f>VLOOKUP(1,Planilha1!$A$14:$L$17,11,0)</f>
        <v>0</v>
      </c>
      <c r="O16" s="4">
        <f>VLOOKUP(1,Planilha1!$A$14:$L$17,8,0)</f>
        <v>7</v>
      </c>
      <c r="P16" s="4">
        <f>VLOOKUP(1,Planilha1!$A$14:$L$17,12,0)</f>
        <v>5</v>
      </c>
      <c r="Q16" s="4">
        <f>VLOOKUP(1,Planilha1!$A$14:$L$17,7,0)</f>
        <v>2</v>
      </c>
      <c r="S16" s="7"/>
      <c r="T16" s="10"/>
      <c r="U16" s="90" t="s">
        <v>67</v>
      </c>
      <c r="V16" s="9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3"/>
      <c r="AU16" s="93"/>
      <c r="AV16" s="10"/>
      <c r="AW16" s="10"/>
      <c r="AX16" s="10"/>
      <c r="AY16" s="10"/>
      <c r="AZ16" s="90" t="s">
        <v>67</v>
      </c>
      <c r="BA16" s="90"/>
    </row>
    <row r="17" spans="1:54" ht="16.8" customHeight="1" thickBot="1" x14ac:dyDescent="0.35">
      <c r="A17" s="45">
        <v>44890</v>
      </c>
      <c r="B17" s="71" t="s">
        <v>72</v>
      </c>
      <c r="C17" s="71"/>
      <c r="D17" s="8">
        <v>1</v>
      </c>
      <c r="E17" s="42" t="s">
        <v>56</v>
      </c>
      <c r="F17" s="8">
        <v>2</v>
      </c>
      <c r="G17" s="71" t="s">
        <v>74</v>
      </c>
      <c r="H17" s="71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6</v>
      </c>
      <c r="L17" s="3">
        <f>VLOOKUP(2,Planilha1!$A$14:$L$17,9,0)</f>
        <v>2</v>
      </c>
      <c r="M17" s="3">
        <f>VLOOKUP(2,Planilha1!$A$14:$L$17,10,0)</f>
        <v>0</v>
      </c>
      <c r="N17" s="4">
        <f>VLOOKUP(2,Planilha1!$A$14:$L$17,11,0)</f>
        <v>1</v>
      </c>
      <c r="O17" s="4">
        <f>VLOOKUP(2,Planilha1!$A$14:$L$17,8,0)</f>
        <v>5</v>
      </c>
      <c r="P17" s="4">
        <f>VLOOKUP(2,Planilha1!$A$14:$L$17,12,0)</f>
        <v>4</v>
      </c>
      <c r="Q17" s="4">
        <f>VLOOKUP(2,Planilha1!$A$14:$L$17,7,0)</f>
        <v>1</v>
      </c>
      <c r="S17" s="7"/>
      <c r="T17" s="10"/>
      <c r="U17" s="73" t="str">
        <f>IF(AND(SUM(L34:N34)=3,SUM(L35:N35)=3,SUM(L36:N36)=3,SUM(L37:N37)=3),J35,"")</f>
        <v>Dinamarca</v>
      </c>
      <c r="V17" s="74"/>
      <c r="W17" s="16"/>
      <c r="X17" s="10"/>
      <c r="Y17" s="10"/>
      <c r="Z17" s="10"/>
      <c r="AA17" s="10"/>
      <c r="AB17" s="10"/>
      <c r="AC17" s="10"/>
      <c r="AD17" s="69"/>
      <c r="AE17" s="69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2"/>
      <c r="AU17" s="112"/>
      <c r="AV17" s="10"/>
      <c r="AW17" s="10"/>
      <c r="AX17" s="10"/>
      <c r="AY17" s="10"/>
      <c r="AZ17" s="73" t="str">
        <f>IF(AND(SUM(L25:N25)=3,SUM(L26:N26)=3,SUM(L27:N27)=3,SUM(L28:N28)=3),J26,"")</f>
        <v>Polônia</v>
      </c>
      <c r="BA17" s="74"/>
      <c r="BB17" s="16"/>
    </row>
    <row r="18" spans="1:54" ht="15.6" customHeight="1" thickBot="1" x14ac:dyDescent="0.35">
      <c r="A18" s="45">
        <v>44894</v>
      </c>
      <c r="B18" s="71" t="s">
        <v>68</v>
      </c>
      <c r="C18" s="71"/>
      <c r="D18" s="8">
        <v>2</v>
      </c>
      <c r="E18" s="42" t="s">
        <v>56</v>
      </c>
      <c r="F18" s="8">
        <v>2</v>
      </c>
      <c r="G18" s="71" t="s">
        <v>74</v>
      </c>
      <c r="H18" s="71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4</v>
      </c>
      <c r="L18" s="3">
        <f>VLOOKUP(3,Planilha1!$A$14:$L$17,9,0)</f>
        <v>1</v>
      </c>
      <c r="M18" s="3">
        <f>VLOOKUP(3,Planilha1!$A$14:$L$17,10,0)</f>
        <v>1</v>
      </c>
      <c r="N18" s="4">
        <f>VLOOKUP(3,Planilha1!$A$14:$L$17,11,0)</f>
        <v>1</v>
      </c>
      <c r="O18" s="4">
        <f>VLOOKUP(3,Planilha1!$A$14:$L$17,8,0)</f>
        <v>5</v>
      </c>
      <c r="P18" s="4">
        <f>VLOOKUP(3,Planilha1!$A$14:$L$17,12,0)</f>
        <v>5</v>
      </c>
      <c r="Q18" s="4">
        <f>VLOOKUP(3,Planilha1!$A$14:$L$17,7,0)</f>
        <v>0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x14ac:dyDescent="0.3">
      <c r="A19" s="45">
        <v>44894</v>
      </c>
      <c r="B19" s="71" t="s">
        <v>72</v>
      </c>
      <c r="C19" s="71"/>
      <c r="D19" s="8">
        <v>0</v>
      </c>
      <c r="E19" s="42" t="s">
        <v>56</v>
      </c>
      <c r="F19" s="8">
        <v>1</v>
      </c>
      <c r="G19" s="71" t="s">
        <v>73</v>
      </c>
      <c r="H19" s="71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2</v>
      </c>
      <c r="P19" s="4">
        <f>VLOOKUP(4,Planilha1!$A$14:$L$17,12,0)</f>
        <v>5</v>
      </c>
      <c r="Q19" s="4">
        <f>VLOOKUP(4,Planilha1!$A$14:$L$17,7,0)</f>
        <v>-3</v>
      </c>
      <c r="S19" s="7"/>
      <c r="T19" s="10"/>
      <c r="U19" s="10"/>
      <c r="V19" s="10"/>
      <c r="W19" s="10"/>
      <c r="X19" s="10"/>
      <c r="Y19" s="10"/>
      <c r="Z19" s="10" t="s">
        <v>33</v>
      </c>
      <c r="AA19" s="10"/>
      <c r="AB19" s="10"/>
      <c r="AC19" s="10"/>
      <c r="AD19" s="87" t="s">
        <v>70</v>
      </c>
      <c r="AE19" s="88"/>
      <c r="AF19" s="14"/>
      <c r="AG19" s="14"/>
      <c r="AH19" s="14"/>
      <c r="AI19" s="14"/>
      <c r="AJ19" s="94" t="s">
        <v>75</v>
      </c>
      <c r="AK19" s="95"/>
      <c r="AL19" s="96"/>
      <c r="AM19" s="19"/>
      <c r="AN19" s="19"/>
      <c r="AO19" s="19"/>
      <c r="AP19" s="10"/>
      <c r="AQ19" s="87" t="s">
        <v>71</v>
      </c>
      <c r="AR19" s="88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0" t="s">
        <v>67</v>
      </c>
      <c r="AE20" s="90"/>
      <c r="AF20" s="18"/>
      <c r="AG20" s="87" t="s">
        <v>75</v>
      </c>
      <c r="AH20" s="88"/>
      <c r="AI20" s="18"/>
      <c r="AJ20" s="97"/>
      <c r="AK20" s="98"/>
      <c r="AL20" s="99"/>
      <c r="AM20" s="19"/>
      <c r="AN20" s="87" t="s">
        <v>71</v>
      </c>
      <c r="AO20" s="88"/>
      <c r="AP20" s="10"/>
      <c r="AQ20" s="90" t="s">
        <v>67</v>
      </c>
      <c r="AR20" s="90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53</v>
      </c>
      <c r="B21" s="43"/>
      <c r="C21" s="86" t="s">
        <v>76</v>
      </c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1" t="s">
        <v>75</v>
      </c>
      <c r="AE21" s="92"/>
      <c r="AF21" s="14"/>
      <c r="AG21" s="14"/>
      <c r="AH21" s="14"/>
      <c r="AI21" s="14"/>
      <c r="AJ21" s="100"/>
      <c r="AK21" s="101"/>
      <c r="AL21" s="102"/>
      <c r="AM21" s="19"/>
      <c r="AN21" s="19"/>
      <c r="AO21" s="19"/>
      <c r="AP21" s="10"/>
      <c r="AQ21" s="91" t="s">
        <v>77</v>
      </c>
      <c r="AR21" s="92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3" t="str">
        <f>IF(AND(SUM(L43:N43)=3,SUM(L44:N44)=3,SUM(L45:N45)=3,SUM(L46:N46)=3),J43,"")</f>
        <v>Alemanha</v>
      </c>
      <c r="V22" s="74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0"/>
      <c r="AK22" s="70"/>
      <c r="AL22" s="70"/>
      <c r="AM22" s="10"/>
      <c r="AN22" s="10"/>
      <c r="AO22" s="10"/>
      <c r="AP22" s="10"/>
      <c r="AQ22" s="15"/>
      <c r="AR22" s="15"/>
      <c r="AT22" s="112"/>
      <c r="AU22" s="112"/>
      <c r="AV22" s="10"/>
      <c r="AW22" s="10"/>
      <c r="AX22" s="10"/>
      <c r="AY22" s="10"/>
      <c r="AZ22" s="73" t="str">
        <f>IF(AND(SUM(L52:N52)=3,SUM(L53:N53)=3,SUM(L54:N54)=3,SUM(L55:N55)=3),J52,"")</f>
        <v>Bélgica</v>
      </c>
      <c r="BA22" s="74"/>
      <c r="BB22" s="16"/>
    </row>
    <row r="23" spans="1:54" ht="15" thickBot="1" x14ac:dyDescent="0.35">
      <c r="A23" s="45">
        <v>44887</v>
      </c>
      <c r="B23" s="71" t="s">
        <v>70</v>
      </c>
      <c r="C23" s="71"/>
      <c r="D23" s="8">
        <v>2</v>
      </c>
      <c r="E23" s="42" t="s">
        <v>56</v>
      </c>
      <c r="F23" s="8">
        <v>1</v>
      </c>
      <c r="G23" s="71" t="s">
        <v>78</v>
      </c>
      <c r="H23" s="71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3" t="s">
        <v>67</v>
      </c>
      <c r="V23" s="93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3"/>
      <c r="AU23" s="93"/>
      <c r="AV23" s="10"/>
      <c r="AW23" s="10"/>
      <c r="AX23" s="10"/>
      <c r="AY23" s="10"/>
      <c r="AZ23" s="93" t="s">
        <v>67</v>
      </c>
      <c r="BA23" s="93"/>
    </row>
    <row r="24" spans="1:54" ht="15" thickBot="1" x14ac:dyDescent="0.35">
      <c r="A24" s="45">
        <v>44887</v>
      </c>
      <c r="B24" s="71" t="s">
        <v>79</v>
      </c>
      <c r="C24" s="71"/>
      <c r="D24" s="8">
        <v>1</v>
      </c>
      <c r="E24" s="42" t="s">
        <v>56</v>
      </c>
      <c r="F24" s="8">
        <v>1</v>
      </c>
      <c r="G24" s="71" t="s">
        <v>80</v>
      </c>
      <c r="H24" s="71"/>
      <c r="I24" s="9">
        <f t="shared" si="2"/>
        <v>1</v>
      </c>
      <c r="K24" s="2" t="s">
        <v>60</v>
      </c>
      <c r="L24" s="2" t="s">
        <v>61</v>
      </c>
      <c r="M24" s="2" t="s">
        <v>62</v>
      </c>
      <c r="N24" s="2" t="s">
        <v>63</v>
      </c>
      <c r="O24" s="2" t="s">
        <v>64</v>
      </c>
      <c r="P24" s="2" t="s">
        <v>65</v>
      </c>
      <c r="Q24" s="2" t="s">
        <v>66</v>
      </c>
      <c r="S24" s="7"/>
      <c r="T24" s="10"/>
      <c r="U24" s="73" t="str">
        <f>IF(AND(SUM(L52:N52)=3,SUM(L53:N53)=3,SUM(L54:N54)=3,SUM(L55:N55)=3),J53,"")</f>
        <v>Croácia</v>
      </c>
      <c r="V24" s="74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2"/>
      <c r="AU24" s="112"/>
      <c r="AV24" s="10"/>
      <c r="AW24" s="10"/>
      <c r="AX24" s="10"/>
      <c r="AY24" s="10"/>
      <c r="AZ24" s="73" t="str">
        <f>IF(AND(SUM(L43:N43)=3,SUM(L44:N44)=3,SUM(L45:N45)=3,SUM(L46:N46)=3),J44,"")</f>
        <v>Espanha</v>
      </c>
      <c r="BA24" s="74"/>
      <c r="BB24" s="16"/>
    </row>
    <row r="25" spans="1:54" ht="15" thickBot="1" x14ac:dyDescent="0.35">
      <c r="A25" s="45">
        <v>44891</v>
      </c>
      <c r="B25" s="71" t="s">
        <v>70</v>
      </c>
      <c r="C25" s="71"/>
      <c r="D25" s="8">
        <v>2</v>
      </c>
      <c r="E25" s="42" t="s">
        <v>56</v>
      </c>
      <c r="F25" s="8">
        <v>1</v>
      </c>
      <c r="G25" s="71" t="s">
        <v>79</v>
      </c>
      <c r="H25" s="71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5</v>
      </c>
      <c r="P25" s="4">
        <f>VLOOKUP(1,Planilha1!$A$23:$L$26,12,0)</f>
        <v>3</v>
      </c>
      <c r="Q25" s="4">
        <f>VLOOKUP(1,Planilha1!$A$23:$L$26,7,0)</f>
        <v>2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x14ac:dyDescent="0.3">
      <c r="A26" s="45">
        <v>44891</v>
      </c>
      <c r="B26" s="71" t="s">
        <v>78</v>
      </c>
      <c r="C26" s="71"/>
      <c r="D26" s="8">
        <v>1</v>
      </c>
      <c r="E26" s="42" t="s">
        <v>56</v>
      </c>
      <c r="F26" s="8">
        <v>3</v>
      </c>
      <c r="G26" s="71" t="s">
        <v>80</v>
      </c>
      <c r="H26" s="71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5</v>
      </c>
      <c r="L26" s="3">
        <f>VLOOKUP(2,Planilha1!$A$23:$L$26,9,0)</f>
        <v>1</v>
      </c>
      <c r="M26" s="3">
        <f>VLOOKUP(2,Planilha1!$A$23:$L$26,10,0)</f>
        <v>2</v>
      </c>
      <c r="N26" s="4">
        <f>VLOOKUP(2,Planilha1!$A$23:$L$26,11,0)</f>
        <v>0</v>
      </c>
      <c r="O26" s="4">
        <f>VLOOKUP(2,Planilha1!$A$23:$L$26,8,0)</f>
        <v>5</v>
      </c>
      <c r="P26" s="4">
        <f>VLOOKUP(2,Planilha1!$A$23:$L$26,12,0)</f>
        <v>3</v>
      </c>
      <c r="Q26" s="4">
        <f>VLOOKUP(2,Planilha1!$A$23:$L$26,7,0)</f>
        <v>2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3" t="str">
        <f>IF(AJ19="","",IF(AJ19=Planilha1!U21,Planilha1!V21,Planilha1!U21))</f>
        <v>França</v>
      </c>
      <c r="AK26" s="104"/>
      <c r="AL26" s="105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x14ac:dyDescent="0.3">
      <c r="A27" s="45">
        <v>44895</v>
      </c>
      <c r="B27" s="71" t="s">
        <v>70</v>
      </c>
      <c r="C27" s="71"/>
      <c r="D27" s="8">
        <v>1</v>
      </c>
      <c r="E27" s="42" t="s">
        <v>56</v>
      </c>
      <c r="F27" s="8">
        <v>1</v>
      </c>
      <c r="G27" s="71" t="s">
        <v>80</v>
      </c>
      <c r="H27" s="71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4</v>
      </c>
      <c r="L27" s="3">
        <f>VLOOKUP(3,Planilha1!$A$23:$L$26,9,0)</f>
        <v>1</v>
      </c>
      <c r="M27" s="3">
        <f>VLOOKUP(3,Planilha1!$A$23:$L$26,10,0)</f>
        <v>1</v>
      </c>
      <c r="N27" s="4">
        <f>VLOOKUP(3,Planilha1!$A$23:$L$26,11,0)</f>
        <v>1</v>
      </c>
      <c r="O27" s="4">
        <f>VLOOKUP(3,Planilha1!$A$23:$L$26,8,0)</f>
        <v>3</v>
      </c>
      <c r="P27" s="4">
        <f>VLOOKUP(3,Planilha1!$A$23:$L$26,12,0)</f>
        <v>3</v>
      </c>
      <c r="Q27" s="4">
        <f>VLOOKUP(3,Planilha1!$A$23:$L$26,7,0)</f>
        <v>0</v>
      </c>
      <c r="S27" s="7"/>
      <c r="T27" s="10"/>
      <c r="U27" s="10"/>
      <c r="V27" s="10"/>
      <c r="W27" s="10"/>
      <c r="X27" s="10"/>
      <c r="Y27" s="87" t="s">
        <v>81</v>
      </c>
      <c r="Z27" s="88"/>
      <c r="AA27" s="10"/>
      <c r="AB27" s="10"/>
      <c r="AC27" s="10"/>
      <c r="AD27" s="10"/>
      <c r="AE27" s="10"/>
      <c r="AF27" s="10"/>
      <c r="AG27" s="10"/>
      <c r="AH27" s="10"/>
      <c r="AI27" s="10"/>
      <c r="AJ27" s="106"/>
      <c r="AK27" s="107"/>
      <c r="AL27" s="108"/>
      <c r="AM27" s="10"/>
      <c r="AN27" s="10"/>
      <c r="AO27" s="10"/>
      <c r="AP27" s="10"/>
      <c r="AQ27" s="10"/>
      <c r="AR27" s="10"/>
      <c r="AT27" s="10"/>
      <c r="AU27" s="10"/>
      <c r="AV27" s="91" t="s">
        <v>77</v>
      </c>
      <c r="AW27" s="113"/>
      <c r="AX27" s="16"/>
      <c r="AY27" s="10"/>
      <c r="AZ27" s="10"/>
      <c r="BA27" s="10"/>
    </row>
    <row r="28" spans="1:54" ht="14.55" customHeight="1" thickBot="1" x14ac:dyDescent="0.35">
      <c r="A28" s="45">
        <v>44895</v>
      </c>
      <c r="B28" s="71" t="s">
        <v>78</v>
      </c>
      <c r="C28" s="71"/>
      <c r="D28" s="8">
        <v>0</v>
      </c>
      <c r="E28" s="42" t="s">
        <v>56</v>
      </c>
      <c r="F28" s="8">
        <v>1</v>
      </c>
      <c r="G28" s="71" t="s">
        <v>79</v>
      </c>
      <c r="H28" s="71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2</v>
      </c>
      <c r="P28" s="4">
        <f>VLOOKUP(4,Planilha1!$A$23:$L$26,12,0)</f>
        <v>6</v>
      </c>
      <c r="Q28" s="4">
        <f>VLOOKUP(4,Planilha1!$A$23:$L$26,7,0)</f>
        <v>-4</v>
      </c>
      <c r="S28" s="7"/>
      <c r="T28" s="10"/>
      <c r="U28" s="10"/>
      <c r="V28" s="10"/>
      <c r="W28" s="10"/>
      <c r="X28" s="10"/>
      <c r="Y28" s="72" t="s">
        <v>67</v>
      </c>
      <c r="Z28" s="72"/>
      <c r="AA28" s="10"/>
      <c r="AB28" s="10"/>
      <c r="AC28" s="10"/>
      <c r="AD28" s="10"/>
      <c r="AE28" s="10"/>
      <c r="AF28" s="10"/>
      <c r="AG28" s="10"/>
      <c r="AH28" s="10"/>
      <c r="AI28" s="10"/>
      <c r="AJ28" s="109"/>
      <c r="AK28" s="110"/>
      <c r="AL28" s="111"/>
      <c r="AM28" s="10"/>
      <c r="AN28" s="10"/>
      <c r="AO28" s="10"/>
      <c r="AP28" s="10"/>
      <c r="AQ28" s="10"/>
      <c r="AR28" s="10"/>
      <c r="AT28" s="10"/>
      <c r="AU28" s="10"/>
      <c r="AV28" s="90" t="s">
        <v>67</v>
      </c>
      <c r="AW28" s="90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87" t="s">
        <v>75</v>
      </c>
      <c r="Z29" s="89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1" t="s">
        <v>82</v>
      </c>
      <c r="AW29" s="92"/>
      <c r="AX29" s="10"/>
      <c r="AY29" s="10"/>
      <c r="AZ29" s="10"/>
      <c r="BA29" s="10"/>
    </row>
    <row r="30" spans="1:54" ht="18.600000000000001" thickBot="1" x14ac:dyDescent="0.4">
      <c r="A30" s="44" t="s">
        <v>53</v>
      </c>
      <c r="B30" s="43"/>
      <c r="C30" s="86" t="s">
        <v>83</v>
      </c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3" t="str">
        <f>IF(AND(SUM(L61:N61)=3,SUM(L62:N62)=3,SUM(L63:N63)=3,SUM(L64:N64)=3),J61,"")</f>
        <v>Brasil</v>
      </c>
      <c r="V31" s="74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2"/>
      <c r="AU31" s="112"/>
      <c r="AV31" s="10"/>
      <c r="AW31" s="10"/>
      <c r="AX31" s="10"/>
      <c r="AY31" s="10"/>
      <c r="AZ31" s="73" t="str">
        <f>IF(AND(SUM(L70:N70)=3,SUM(L71:N71)=3,SUM(L72:N72)=3,SUM(L73:N73)=3),J70,"")</f>
        <v>Uruguai</v>
      </c>
      <c r="BA31" s="74"/>
      <c r="BB31" s="16"/>
    </row>
    <row r="32" spans="1:54" x14ac:dyDescent="0.3">
      <c r="A32" s="45">
        <v>44887</v>
      </c>
      <c r="B32" s="71" t="s">
        <v>71</v>
      </c>
      <c r="C32" s="71"/>
      <c r="D32" s="8">
        <v>2</v>
      </c>
      <c r="E32" s="42" t="s">
        <v>56</v>
      </c>
      <c r="F32" s="8">
        <v>1</v>
      </c>
      <c r="G32" s="71" t="s">
        <v>84</v>
      </c>
      <c r="H32" s="71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2" t="s">
        <v>67</v>
      </c>
      <c r="V32" s="72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3"/>
      <c r="AU32" s="93"/>
      <c r="AV32" s="10"/>
      <c r="AW32" s="10"/>
      <c r="AX32" s="10"/>
      <c r="AY32" s="10"/>
      <c r="AZ32" s="72" t="s">
        <v>67</v>
      </c>
      <c r="BA32" s="72"/>
    </row>
    <row r="33" spans="1:54" x14ac:dyDescent="0.3">
      <c r="A33" s="45">
        <v>44887</v>
      </c>
      <c r="B33" s="71" t="s">
        <v>85</v>
      </c>
      <c r="C33" s="71"/>
      <c r="D33" s="8">
        <v>1</v>
      </c>
      <c r="E33" s="42" t="s">
        <v>56</v>
      </c>
      <c r="F33" s="8">
        <v>1</v>
      </c>
      <c r="G33" s="71" t="s">
        <v>86</v>
      </c>
      <c r="H33" s="71"/>
      <c r="I33" s="9">
        <f t="shared" si="3"/>
        <v>1</v>
      </c>
      <c r="K33" s="2" t="s">
        <v>60</v>
      </c>
      <c r="L33" s="2" t="s">
        <v>61</v>
      </c>
      <c r="M33" s="2" t="s">
        <v>62</v>
      </c>
      <c r="N33" s="2" t="s">
        <v>63</v>
      </c>
      <c r="O33" s="2" t="s">
        <v>64</v>
      </c>
      <c r="P33" s="2" t="s">
        <v>65</v>
      </c>
      <c r="Q33" s="2" t="s">
        <v>66</v>
      </c>
      <c r="S33" s="7"/>
      <c r="T33" s="10"/>
      <c r="U33" s="73" t="str">
        <f>IF(AND(SUM(L70:N70)=3,SUM(L71:N71)=3,SUM(L72:N72)=3,SUM(L73:N73)=3),J71,"")</f>
        <v>Portugal</v>
      </c>
      <c r="V33" s="74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5" t="s">
        <v>77</v>
      </c>
      <c r="AK33" s="76"/>
      <c r="AL33" s="77"/>
      <c r="AM33" s="10"/>
      <c r="AN33" s="10"/>
      <c r="AO33" s="10"/>
      <c r="AP33" s="10"/>
      <c r="AQ33" s="10"/>
      <c r="AR33" s="10"/>
      <c r="AT33" s="112"/>
      <c r="AU33" s="112"/>
      <c r="AV33" s="10"/>
      <c r="AW33" s="10"/>
      <c r="AX33" s="10"/>
      <c r="AY33" s="10"/>
      <c r="AZ33" s="73" t="str">
        <f>IF(AND(SUM(L61:N61)=3,SUM(L62:N62)=3,SUM(L63:N63)=3,SUM(L64:N64)=3),J62,"")</f>
        <v>Suíça</v>
      </c>
      <c r="BA33" s="74"/>
      <c r="BB33" s="16"/>
    </row>
    <row r="34" spans="1:54" x14ac:dyDescent="0.3">
      <c r="A34" s="45">
        <v>44891</v>
      </c>
      <c r="B34" s="71" t="s">
        <v>71</v>
      </c>
      <c r="C34" s="71"/>
      <c r="D34" s="8">
        <v>2</v>
      </c>
      <c r="E34" s="42" t="s">
        <v>56</v>
      </c>
      <c r="F34" s="8">
        <v>0</v>
      </c>
      <c r="G34" s="71" t="s">
        <v>85</v>
      </c>
      <c r="H34" s="71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6</v>
      </c>
      <c r="P34" s="4">
        <f>VLOOKUP(1,Planilha1!$A$32:$L$35,12,0)</f>
        <v>1</v>
      </c>
      <c r="Q34" s="4">
        <f>VLOOKUP(1,Planilha1!$A$32:$L$35,7,0)</f>
        <v>5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78"/>
      <c r="AK34" s="79"/>
      <c r="AL34" s="80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1" t="s">
        <v>84</v>
      </c>
      <c r="C35" s="71"/>
      <c r="D35" s="8">
        <v>1</v>
      </c>
      <c r="E35" s="42" t="s">
        <v>56</v>
      </c>
      <c r="F35" s="8">
        <v>1</v>
      </c>
      <c r="G35" s="71" t="s">
        <v>86</v>
      </c>
      <c r="H35" s="71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4</v>
      </c>
      <c r="L35" s="3">
        <f>VLOOKUP(2,Planilha1!$A$32:$L$35,9,0)</f>
        <v>1</v>
      </c>
      <c r="M35" s="3">
        <f>VLOOKUP(2,Planilha1!$A$32:$L$35,10,0)</f>
        <v>1</v>
      </c>
      <c r="N35" s="4">
        <f>VLOOKUP(2,Planilha1!$A$32:$L$35,11,0)</f>
        <v>1</v>
      </c>
      <c r="O35" s="4">
        <f>VLOOKUP(2,Planilha1!$A$32:$L$35,8,0)</f>
        <v>3</v>
      </c>
      <c r="P35" s="4">
        <f>VLOOKUP(2,Planilha1!$A$32:$L$35,12,0)</f>
        <v>4</v>
      </c>
      <c r="Q35" s="4">
        <f>VLOOKUP(2,Planilha1!$A$32:$L$35,7,0)</f>
        <v>-1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1"/>
      <c r="AK35" s="82"/>
      <c r="AL35" s="83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1" t="s">
        <v>71</v>
      </c>
      <c r="C36" s="71"/>
      <c r="D36" s="8">
        <v>2</v>
      </c>
      <c r="E36" s="42" t="s">
        <v>56</v>
      </c>
      <c r="F36" s="8">
        <v>0</v>
      </c>
      <c r="G36" s="71" t="s">
        <v>86</v>
      </c>
      <c r="H36" s="71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2</v>
      </c>
      <c r="L36" s="3">
        <f>VLOOKUP(3,Planilha1!$A$32:$L$35,9,0)</f>
        <v>0</v>
      </c>
      <c r="M36" s="3">
        <f>VLOOKUP(3,Planilha1!$A$32:$L$35,10,0)</f>
        <v>2</v>
      </c>
      <c r="N36" s="4">
        <f>VLOOKUP(3,Planilha1!$A$32:$L$35,11,0)</f>
        <v>1</v>
      </c>
      <c r="O36" s="4">
        <f>VLOOKUP(3,Planilha1!$A$32:$L$35,8,0)</f>
        <v>2</v>
      </c>
      <c r="P36" s="4">
        <f>VLOOKUP(3,Planilha1!$A$32:$L$35,12,0)</f>
        <v>4</v>
      </c>
      <c r="Q36" s="4">
        <f>VLOOKUP(3,Planilha1!$A$32:$L$35,7,0)</f>
        <v>-2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1" t="s">
        <v>84</v>
      </c>
      <c r="C37" s="71"/>
      <c r="D37" s="8">
        <v>1</v>
      </c>
      <c r="E37" s="42" t="s">
        <v>56</v>
      </c>
      <c r="F37" s="8">
        <v>2</v>
      </c>
      <c r="G37" s="71" t="s">
        <v>85</v>
      </c>
      <c r="H37" s="71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3</v>
      </c>
      <c r="P37" s="4">
        <f>VLOOKUP(4,Planilha1!$A$32:$L$35,12,0)</f>
        <v>5</v>
      </c>
      <c r="Q37" s="4">
        <f>VLOOKUP(4,Planilha1!$A$32:$L$35,7,0)</f>
        <v>-2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53</v>
      </c>
      <c r="B39" s="43"/>
      <c r="C39" s="86" t="s">
        <v>87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1" t="s">
        <v>88</v>
      </c>
      <c r="C41" s="71"/>
      <c r="D41" s="8">
        <v>2</v>
      </c>
      <c r="E41" s="42" t="s">
        <v>56</v>
      </c>
      <c r="F41" s="8">
        <v>0</v>
      </c>
      <c r="G41" s="71" t="s">
        <v>89</v>
      </c>
      <c r="H41" s="71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1" t="s">
        <v>81</v>
      </c>
      <c r="C42" s="71"/>
      <c r="D42" s="8">
        <v>2</v>
      </c>
      <c r="E42" s="42" t="s">
        <v>56</v>
      </c>
      <c r="F42" s="8">
        <v>0</v>
      </c>
      <c r="G42" s="71" t="s">
        <v>90</v>
      </c>
      <c r="H42" s="71"/>
      <c r="I42" s="9">
        <f t="shared" si="4"/>
        <v>1</v>
      </c>
      <c r="K42" s="2" t="s">
        <v>60</v>
      </c>
      <c r="L42" s="2" t="s">
        <v>61</v>
      </c>
      <c r="M42" s="2" t="s">
        <v>62</v>
      </c>
      <c r="N42" s="2" t="s">
        <v>63</v>
      </c>
      <c r="O42" s="2" t="s">
        <v>64</v>
      </c>
      <c r="P42" s="2" t="s">
        <v>65</v>
      </c>
      <c r="Q42" s="2" t="s">
        <v>66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1" t="s">
        <v>88</v>
      </c>
      <c r="C43" s="71"/>
      <c r="D43" s="8">
        <v>1</v>
      </c>
      <c r="E43" s="42" t="s">
        <v>56</v>
      </c>
      <c r="F43" s="8">
        <v>2</v>
      </c>
      <c r="G43" s="71" t="s">
        <v>81</v>
      </c>
      <c r="H43" s="71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6</v>
      </c>
      <c r="P43" s="4">
        <f>VLOOKUP(1,Planilha1!$A$41:$L$44,12,0)</f>
        <v>2</v>
      </c>
      <c r="Q43" s="4">
        <f>VLOOKUP(1,Planilha1!$A$41:$L$44,7,0)</f>
        <v>4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1" t="s">
        <v>89</v>
      </c>
      <c r="C44" s="71"/>
      <c r="D44" s="8">
        <v>2</v>
      </c>
      <c r="E44" s="42" t="s">
        <v>56</v>
      </c>
      <c r="F44" s="8">
        <v>1</v>
      </c>
      <c r="G44" s="71" t="s">
        <v>90</v>
      </c>
      <c r="H44" s="71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5</v>
      </c>
      <c r="P44" s="4">
        <f>VLOOKUP(2,Planilha1!$A$41:$L$44,12,0)</f>
        <v>3</v>
      </c>
      <c r="Q44" s="4">
        <f>VLOOKUP(2,Planilha1!$A$41:$L$44,7,0)</f>
        <v>2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55" customHeight="1" x14ac:dyDescent="0.3">
      <c r="A45" s="45">
        <v>44896</v>
      </c>
      <c r="B45" s="71" t="s">
        <v>88</v>
      </c>
      <c r="C45" s="71"/>
      <c r="D45" s="8">
        <v>2</v>
      </c>
      <c r="E45" s="42" t="s">
        <v>56</v>
      </c>
      <c r="F45" s="8">
        <v>1</v>
      </c>
      <c r="G45" s="71" t="s">
        <v>90</v>
      </c>
      <c r="H45" s="71"/>
      <c r="I45" s="9">
        <f t="shared" si="4"/>
        <v>1</v>
      </c>
      <c r="J45" s="6" t="str">
        <f>VLOOKUP(3,Planilha1!$A$41:$L$44,5,0)</f>
        <v>Costa Rica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3</v>
      </c>
      <c r="P45" s="4">
        <f>VLOOKUP(3,Planilha1!$A$41:$L$44,12,0)</f>
        <v>5</v>
      </c>
      <c r="Q45" s="4">
        <f>VLOOKUP(3,Planilha1!$A$41:$L$44,7,0)</f>
        <v>-2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1" t="s">
        <v>89</v>
      </c>
      <c r="C46" s="71"/>
      <c r="D46" s="8">
        <v>1</v>
      </c>
      <c r="E46" s="42" t="s">
        <v>56</v>
      </c>
      <c r="F46" s="8">
        <v>2</v>
      </c>
      <c r="G46" s="71" t="s">
        <v>81</v>
      </c>
      <c r="H46" s="71"/>
      <c r="I46" s="20">
        <f>IF(AND(D45="",F45=""),"",IF(AND(ISNUMBER(D45),ISNUMBER(F45)),1,-1))</f>
        <v>1</v>
      </c>
      <c r="J46" s="6" t="str">
        <f>VLOOKUP(4,Planilha1!$A$41:$L$44,5,0)</f>
        <v>Japão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2</v>
      </c>
      <c r="P46" s="4">
        <f>VLOOKUP(4,Planilha1!$A$41:$L$44,12,0)</f>
        <v>6</v>
      </c>
      <c r="Q46" s="4">
        <f>VLOOKUP(4,Planilha1!$A$41:$L$44,7,0)</f>
        <v>-4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53</v>
      </c>
      <c r="B48" s="43"/>
      <c r="C48" s="86" t="s">
        <v>91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1" t="s">
        <v>77</v>
      </c>
      <c r="C50" s="71"/>
      <c r="D50" s="8">
        <v>2</v>
      </c>
      <c r="E50" s="42" t="s">
        <v>56</v>
      </c>
      <c r="F50" s="8">
        <v>0</v>
      </c>
      <c r="G50" s="71" t="s">
        <v>92</v>
      </c>
      <c r="H50" s="71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1" t="s">
        <v>93</v>
      </c>
      <c r="C51" s="71"/>
      <c r="D51" s="8">
        <v>0</v>
      </c>
      <c r="E51" s="42" t="s">
        <v>56</v>
      </c>
      <c r="F51" s="8">
        <v>1</v>
      </c>
      <c r="G51" s="71" t="s">
        <v>94</v>
      </c>
      <c r="H51" s="71"/>
      <c r="I51" s="9">
        <f t="shared" si="5"/>
        <v>1</v>
      </c>
      <c r="K51" s="2" t="s">
        <v>60</v>
      </c>
      <c r="L51" s="2" t="s">
        <v>61</v>
      </c>
      <c r="M51" s="2" t="s">
        <v>62</v>
      </c>
      <c r="N51" s="2" t="s">
        <v>63</v>
      </c>
      <c r="O51" s="2" t="s">
        <v>64</v>
      </c>
      <c r="P51" s="2" t="s">
        <v>65</v>
      </c>
      <c r="Q51" s="2" t="s">
        <v>66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1" t="s">
        <v>77</v>
      </c>
      <c r="C52" s="71"/>
      <c r="D52" s="8">
        <v>2</v>
      </c>
      <c r="E52" s="42" t="s">
        <v>56</v>
      </c>
      <c r="F52" s="8">
        <v>1</v>
      </c>
      <c r="G52" s="71" t="s">
        <v>93</v>
      </c>
      <c r="H52" s="71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9</v>
      </c>
      <c r="L52" s="3">
        <f>VLOOKUP(1,Planilha1!$A$50:$L$53,9,0)</f>
        <v>3</v>
      </c>
      <c r="M52" s="3">
        <f>VLOOKUP(1,Planilha1!$A$50:$L$53,10,0)</f>
        <v>0</v>
      </c>
      <c r="N52" s="4">
        <f>VLOOKUP(1,Planilha1!$A$50:$L$53,11,0)</f>
        <v>0</v>
      </c>
      <c r="O52" s="4">
        <f>VLOOKUP(1,Planilha1!$A$50:$L$53,8,0)</f>
        <v>6</v>
      </c>
      <c r="P52" s="4">
        <f>VLOOKUP(1,Planilha1!$A$50:$L$53,12,0)</f>
        <v>2</v>
      </c>
      <c r="Q52" s="4">
        <f>VLOOKUP(1,Planilha1!$A$50:$L$53,7,0)</f>
        <v>4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1" t="s">
        <v>92</v>
      </c>
      <c r="C53" s="71"/>
      <c r="D53" s="8">
        <v>1</v>
      </c>
      <c r="E53" s="42" t="s">
        <v>56</v>
      </c>
      <c r="F53" s="8">
        <v>2</v>
      </c>
      <c r="G53" s="71" t="s">
        <v>94</v>
      </c>
      <c r="H53" s="71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6</v>
      </c>
      <c r="L53" s="3">
        <f>VLOOKUP(2,Planilha1!$A$50:$L$53,9,0)</f>
        <v>2</v>
      </c>
      <c r="M53" s="3">
        <f>VLOOKUP(2,Planilha1!$A$50:$L$53,10,0)</f>
        <v>0</v>
      </c>
      <c r="N53" s="4">
        <f>VLOOKUP(2,Planilha1!$A$50:$L$53,11,0)</f>
        <v>1</v>
      </c>
      <c r="O53" s="4">
        <f>VLOOKUP(2,Planilha1!$A$50:$L$53,8,0)</f>
        <v>4</v>
      </c>
      <c r="P53" s="4">
        <f>VLOOKUP(2,Planilha1!$A$50:$L$53,12,0)</f>
        <v>3</v>
      </c>
      <c r="Q53" s="4">
        <f>VLOOKUP(2,Planilha1!$A$50:$L$53,7,0)</f>
        <v>1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1" t="s">
        <v>77</v>
      </c>
      <c r="C54" s="71"/>
      <c r="D54" s="8">
        <v>2</v>
      </c>
      <c r="E54" s="42" t="s">
        <v>56</v>
      </c>
      <c r="F54" s="8">
        <v>1</v>
      </c>
      <c r="G54" s="71" t="s">
        <v>94</v>
      </c>
      <c r="H54" s="71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1</v>
      </c>
      <c r="L54" s="3">
        <f>VLOOKUP(3,Planilha1!$A$50:$L$53,9,0)</f>
        <v>0</v>
      </c>
      <c r="M54" s="3">
        <f>VLOOKUP(3,Planilha1!$A$50:$L$53,10,0)</f>
        <v>1</v>
      </c>
      <c r="N54" s="4">
        <f>VLOOKUP(3,Planilha1!$A$50:$L$53,11,0)</f>
        <v>2</v>
      </c>
      <c r="O54" s="4">
        <f>VLOOKUP(3,Planilha1!$A$50:$L$53,8,0)</f>
        <v>2</v>
      </c>
      <c r="P54" s="4">
        <f>VLOOKUP(3,Planilha1!$A$50:$L$53,12,0)</f>
        <v>4</v>
      </c>
      <c r="Q54" s="4">
        <f>VLOOKUP(3,Planilha1!$A$50:$L$53,7,0)</f>
        <v>-2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1" t="s">
        <v>92</v>
      </c>
      <c r="C55" s="71"/>
      <c r="D55" s="8">
        <v>1</v>
      </c>
      <c r="E55" s="42" t="s">
        <v>56</v>
      </c>
      <c r="F55" s="8">
        <v>1</v>
      </c>
      <c r="G55" s="71" t="s">
        <v>93</v>
      </c>
      <c r="H55" s="71"/>
      <c r="I55" s="9">
        <f t="shared" si="5"/>
        <v>1</v>
      </c>
      <c r="J55" s="6" t="str">
        <f>VLOOKUP(4,Planilha1!$A$50:$L$53,5,0)</f>
        <v>Canadá</v>
      </c>
      <c r="K55" s="3">
        <f>VLOOKUP(4,Planilha1!$A$50:$L$53,6,0)</f>
        <v>1</v>
      </c>
      <c r="L55" s="3">
        <f>VLOOKUP(4,Planilha1!$A$50:$L$53,9,0)</f>
        <v>0</v>
      </c>
      <c r="M55" s="3">
        <f>VLOOKUP(4,Planilha1!$A$50:$L$53,10,0)</f>
        <v>1</v>
      </c>
      <c r="N55" s="4">
        <f>VLOOKUP(4,Planilha1!$A$50:$L$53,11,0)</f>
        <v>2</v>
      </c>
      <c r="O55" s="4">
        <f>VLOOKUP(4,Planilha1!$A$50:$L$53,8,0)</f>
        <v>2</v>
      </c>
      <c r="P55" s="4">
        <f>VLOOKUP(4,Planilha1!$A$50:$L$53,12,0)</f>
        <v>5</v>
      </c>
      <c r="Q55" s="4">
        <f>VLOOKUP(4,Planilha1!$A$50:$L$53,7,0)</f>
        <v>-3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53</v>
      </c>
      <c r="B57" s="43"/>
      <c r="C57" s="86" t="s">
        <v>95</v>
      </c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1" t="s">
        <v>75</v>
      </c>
      <c r="C59" s="71"/>
      <c r="D59" s="8">
        <v>2</v>
      </c>
      <c r="E59" s="42" t="s">
        <v>56</v>
      </c>
      <c r="F59" s="8">
        <v>0</v>
      </c>
      <c r="G59" s="71" t="s">
        <v>96</v>
      </c>
      <c r="H59" s="71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1" t="s">
        <v>97</v>
      </c>
      <c r="C60" s="71"/>
      <c r="D60" s="8">
        <v>1</v>
      </c>
      <c r="E60" s="42" t="s">
        <v>56</v>
      </c>
      <c r="F60" s="8">
        <v>1</v>
      </c>
      <c r="G60" s="71" t="s">
        <v>98</v>
      </c>
      <c r="H60" s="71"/>
      <c r="I60" s="9">
        <f t="shared" si="6"/>
        <v>1</v>
      </c>
      <c r="K60" s="2" t="s">
        <v>60</v>
      </c>
      <c r="L60" s="2" t="s">
        <v>61</v>
      </c>
      <c r="M60" s="2" t="s">
        <v>62</v>
      </c>
      <c r="N60" s="2" t="s">
        <v>63</v>
      </c>
      <c r="O60" s="2" t="s">
        <v>64</v>
      </c>
      <c r="P60" s="2" t="s">
        <v>65</v>
      </c>
      <c r="Q60" s="2" t="s">
        <v>66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1" t="s">
        <v>75</v>
      </c>
      <c r="C61" s="71"/>
      <c r="D61" s="8">
        <v>2</v>
      </c>
      <c r="E61" s="42" t="s">
        <v>56</v>
      </c>
      <c r="F61" s="8">
        <v>1</v>
      </c>
      <c r="G61" s="71" t="s">
        <v>97</v>
      </c>
      <c r="H61" s="71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6</v>
      </c>
      <c r="P61" s="4">
        <f>VLOOKUP(1,Planilha1!$A$59:$L$62,12,0)</f>
        <v>2</v>
      </c>
      <c r="Q61" s="4">
        <f>VLOOKUP(1,Planilha1!$A$59:$L$62,7,0)</f>
        <v>4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1" t="s">
        <v>96</v>
      </c>
      <c r="C62" s="71"/>
      <c r="D62" s="8">
        <v>1</v>
      </c>
      <c r="E62" s="42" t="s">
        <v>56</v>
      </c>
      <c r="F62" s="8">
        <v>1</v>
      </c>
      <c r="G62" s="71" t="s">
        <v>98</v>
      </c>
      <c r="H62" s="71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4</v>
      </c>
      <c r="P62" s="4">
        <f>VLOOKUP(2,Planilha1!$A$59:$L$62,12,0)</f>
        <v>4</v>
      </c>
      <c r="Q62" s="4">
        <f>VLOOKUP(2,Planilha1!$A$59:$L$62,7,0)</f>
        <v>0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55" customHeight="1" x14ac:dyDescent="0.3">
      <c r="A63" s="45">
        <v>44897</v>
      </c>
      <c r="B63" s="71" t="s">
        <v>75</v>
      </c>
      <c r="C63" s="71"/>
      <c r="D63" s="8">
        <v>2</v>
      </c>
      <c r="E63" s="42" t="s">
        <v>56</v>
      </c>
      <c r="F63" s="8">
        <v>1</v>
      </c>
      <c r="G63" s="71" t="s">
        <v>98</v>
      </c>
      <c r="H63" s="71"/>
      <c r="I63" s="9">
        <f t="shared" si="6"/>
        <v>1</v>
      </c>
      <c r="J63" s="6" t="str">
        <f>VLOOKUP(3,Planilha1!$A$59:$L$62,5,0)</f>
        <v>Camarões</v>
      </c>
      <c r="K63" s="3">
        <f>VLOOKUP(3,Planilha1!$A$59:$L$62,6,0)</f>
        <v>2</v>
      </c>
      <c r="L63" s="3">
        <f>VLOOKUP(3,Planilha1!$A$59:$L$62,9,0)</f>
        <v>0</v>
      </c>
      <c r="M63" s="3">
        <f>VLOOKUP(3,Planilha1!$A$59:$L$62,10,0)</f>
        <v>2</v>
      </c>
      <c r="N63" s="4">
        <f>VLOOKUP(3,Planilha1!$A$59:$L$62,11,0)</f>
        <v>1</v>
      </c>
      <c r="O63" s="4">
        <f>VLOOKUP(3,Planilha1!$A$59:$L$62,8,0)</f>
        <v>3</v>
      </c>
      <c r="P63" s="4">
        <f>VLOOKUP(3,Planilha1!$A$59:$L$62,12,0)</f>
        <v>4</v>
      </c>
      <c r="Q63" s="4">
        <f>VLOOKUP(3,Planilha1!$A$59:$L$62,7,0)</f>
        <v>-1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1" t="s">
        <v>96</v>
      </c>
      <c r="C64" s="71"/>
      <c r="D64" s="8">
        <v>1</v>
      </c>
      <c r="E64" s="42" t="s">
        <v>56</v>
      </c>
      <c r="F64" s="8">
        <v>2</v>
      </c>
      <c r="G64" s="71" t="s">
        <v>97</v>
      </c>
      <c r="H64" s="71"/>
      <c r="I64" s="9">
        <f t="shared" si="6"/>
        <v>1</v>
      </c>
      <c r="J64" s="6" t="str">
        <f>VLOOKUP(4,Planilha1!$A$59:$L$62,5,0)</f>
        <v>Sérvia</v>
      </c>
      <c r="K64" s="3">
        <f>VLOOKUP(4,Planilha1!$A$59:$L$62,6,0)</f>
        <v>1</v>
      </c>
      <c r="L64" s="3">
        <f>VLOOKUP(4,Planilha1!$A$59:$L$62,9,0)</f>
        <v>0</v>
      </c>
      <c r="M64" s="3">
        <f>VLOOKUP(4,Planilha1!$A$59:$L$62,10,0)</f>
        <v>1</v>
      </c>
      <c r="N64" s="4">
        <f>VLOOKUP(4,Planilha1!$A$59:$L$62,11,0)</f>
        <v>2</v>
      </c>
      <c r="O64" s="4">
        <f>VLOOKUP(4,Planilha1!$A$59:$L$62,8,0)</f>
        <v>2</v>
      </c>
      <c r="P64" s="4">
        <f>VLOOKUP(4,Planilha1!$A$59:$L$62,12,0)</f>
        <v>5</v>
      </c>
      <c r="Q64" s="4">
        <f>VLOOKUP(4,Planilha1!$A$59:$L$62,7,0)</f>
        <v>-3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53</v>
      </c>
      <c r="B66" s="43"/>
      <c r="C66" s="86" t="s">
        <v>99</v>
      </c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1" t="s">
        <v>100</v>
      </c>
      <c r="C68" s="71"/>
      <c r="D68" s="8">
        <v>1</v>
      </c>
      <c r="E68" s="42" t="s">
        <v>56</v>
      </c>
      <c r="F68" s="8">
        <v>0</v>
      </c>
      <c r="G68" s="71" t="s">
        <v>101</v>
      </c>
      <c r="H68" s="71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1" t="s">
        <v>82</v>
      </c>
      <c r="C69" s="71"/>
      <c r="D69" s="8">
        <v>2</v>
      </c>
      <c r="E69" s="42" t="s">
        <v>56</v>
      </c>
      <c r="F69" s="8">
        <v>1</v>
      </c>
      <c r="G69" s="71" t="s">
        <v>102</v>
      </c>
      <c r="H69" s="71"/>
      <c r="I69" s="9">
        <f>IF(AND(D69="",F69=""),"",IF(AND(ISNUMBER(D69),ISNUMBER(F69)),1,-1))</f>
        <v>1</v>
      </c>
      <c r="K69" s="2" t="s">
        <v>60</v>
      </c>
      <c r="L69" s="2" t="s">
        <v>61</v>
      </c>
      <c r="M69" s="2" t="s">
        <v>62</v>
      </c>
      <c r="N69" s="2" t="s">
        <v>63</v>
      </c>
      <c r="O69" s="2" t="s">
        <v>64</v>
      </c>
      <c r="P69" s="2" t="s">
        <v>65</v>
      </c>
      <c r="Q69" s="2" t="s">
        <v>66</v>
      </c>
      <c r="S69" s="7"/>
    </row>
    <row r="70" spans="1:19" x14ac:dyDescent="0.3">
      <c r="A70" s="45">
        <v>44893</v>
      </c>
      <c r="B70" s="71" t="s">
        <v>100</v>
      </c>
      <c r="C70" s="71"/>
      <c r="D70" s="8">
        <v>1</v>
      </c>
      <c r="E70" s="42" t="s">
        <v>56</v>
      </c>
      <c r="F70" s="8">
        <v>1</v>
      </c>
      <c r="G70" s="71" t="s">
        <v>82</v>
      </c>
      <c r="H70" s="71"/>
      <c r="I70" s="9">
        <f t="shared" si="7"/>
        <v>1</v>
      </c>
      <c r="J70" s="6" t="str">
        <f>VLOOKUP(1,Planilha1!$A$68:$L$71,5,0)</f>
        <v>Uruguai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5</v>
      </c>
      <c r="P70" s="4">
        <f>VLOOKUP(1,Planilha1!$A$68:$L$71,12,0)</f>
        <v>3</v>
      </c>
      <c r="Q70" s="4">
        <f>VLOOKUP(1,Planilha1!$A$68:$L$71,7,0)</f>
        <v>2</v>
      </c>
      <c r="S70" s="7"/>
    </row>
    <row r="71" spans="1:19" x14ac:dyDescent="0.3">
      <c r="A71" s="45">
        <v>44893</v>
      </c>
      <c r="B71" s="71" t="s">
        <v>101</v>
      </c>
      <c r="C71" s="71"/>
      <c r="D71" s="8">
        <v>1</v>
      </c>
      <c r="E71" s="42" t="s">
        <v>56</v>
      </c>
      <c r="F71" s="8">
        <v>0</v>
      </c>
      <c r="G71" s="71" t="s">
        <v>102</v>
      </c>
      <c r="H71" s="71"/>
      <c r="I71" s="9">
        <f t="shared" si="7"/>
        <v>1</v>
      </c>
      <c r="J71" s="6" t="str">
        <f>VLOOKUP(2,Planilha1!$A$68:$L$71,5,0)</f>
        <v>Portugal</v>
      </c>
      <c r="K71" s="3">
        <f>VLOOKUP(2,Planilha1!$A$68:$L$71,6,0)</f>
        <v>7</v>
      </c>
      <c r="L71" s="3">
        <f>VLOOKUP(2,Planilha1!$A$68:$L$71,9,0)</f>
        <v>2</v>
      </c>
      <c r="M71" s="3">
        <f>VLOOKUP(2,Planilha1!$A$68:$L$71,10,0)</f>
        <v>1</v>
      </c>
      <c r="N71" s="4">
        <f>VLOOKUP(2,Planilha1!$A$68:$L$71,11,0)</f>
        <v>0</v>
      </c>
      <c r="O71" s="4">
        <f>VLOOKUP(2,Planilha1!$A$68:$L$71,8,0)</f>
        <v>4</v>
      </c>
      <c r="P71" s="4">
        <f>VLOOKUP(2,Planilha1!$A$68:$L$71,12,0)</f>
        <v>2</v>
      </c>
      <c r="Q71" s="4">
        <f>VLOOKUP(2,Planilha1!$A$68:$L$71,7,0)</f>
        <v>2</v>
      </c>
      <c r="S71" s="7"/>
    </row>
    <row r="72" spans="1:19" ht="13.35" customHeight="1" x14ac:dyDescent="0.3">
      <c r="A72" s="45">
        <v>44897</v>
      </c>
      <c r="B72" s="71" t="s">
        <v>100</v>
      </c>
      <c r="C72" s="71"/>
      <c r="D72" s="8">
        <v>2</v>
      </c>
      <c r="E72" s="42" t="s">
        <v>56</v>
      </c>
      <c r="F72" s="8">
        <v>1</v>
      </c>
      <c r="G72" s="71" t="s">
        <v>102</v>
      </c>
      <c r="H72" s="71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2</v>
      </c>
      <c r="P72" s="4">
        <f>VLOOKUP(3,Planilha1!$A$68:$L$71,12,0)</f>
        <v>3</v>
      </c>
      <c r="Q72" s="4">
        <f>VLOOKUP(3,Planilha1!$A$68:$L$71,7,0)</f>
        <v>-1</v>
      </c>
      <c r="S72" s="7"/>
    </row>
    <row r="73" spans="1:19" x14ac:dyDescent="0.3">
      <c r="A73" s="45">
        <v>44897</v>
      </c>
      <c r="B73" s="71" t="s">
        <v>101</v>
      </c>
      <c r="C73" s="71"/>
      <c r="D73" s="8">
        <v>1</v>
      </c>
      <c r="E73" s="42" t="s">
        <v>56</v>
      </c>
      <c r="F73" s="8">
        <v>2</v>
      </c>
      <c r="G73" s="71" t="s">
        <v>82</v>
      </c>
      <c r="H73" s="71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2</v>
      </c>
      <c r="P73" s="4">
        <f>VLOOKUP(4,Planilha1!$A$68:$L$71,12,0)</f>
        <v>5</v>
      </c>
      <c r="Q73" s="4">
        <f>VLOOKUP(4,Planilha1!$A$68:$L$71,7,0)</f>
        <v>-3</v>
      </c>
      <c r="S73" s="7"/>
    </row>
    <row r="74" spans="1:19" s="10" customFormat="1" x14ac:dyDescent="0.3">
      <c r="D74" s="14"/>
      <c r="F74" s="14"/>
      <c r="S74" s="47"/>
    </row>
    <row r="75" spans="1:19" s="10" customFormat="1" x14ac:dyDescent="0.3">
      <c r="D75" s="14"/>
      <c r="F75" s="14"/>
    </row>
    <row r="76" spans="1:19" s="10" customFormat="1" x14ac:dyDescent="0.3">
      <c r="D76" s="14"/>
      <c r="F76" s="14"/>
    </row>
    <row r="77" spans="1:19" s="10" customFormat="1" x14ac:dyDescent="0.3">
      <c r="D77" s="14"/>
      <c r="F77" s="14"/>
    </row>
    <row r="78" spans="1:19" s="10" customFormat="1" x14ac:dyDescent="0.3">
      <c r="D78" s="14"/>
      <c r="F78" s="14"/>
    </row>
    <row r="79" spans="1:19" s="10" customFormat="1" x14ac:dyDescent="0.3">
      <c r="D79" s="14"/>
      <c r="F79" s="14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218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4" t="s">
        <v>54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</row>
    <row r="4" spans="1:22" x14ac:dyDescent="0.3">
      <c r="A4" s="114" t="s">
        <v>103</v>
      </c>
      <c r="B4" s="114"/>
      <c r="C4" s="114"/>
      <c r="D4" s="114"/>
      <c r="E4" s="1" t="s">
        <v>104</v>
      </c>
      <c r="F4" s="1" t="s">
        <v>105</v>
      </c>
      <c r="G4" s="1" t="s">
        <v>66</v>
      </c>
      <c r="H4" s="1" t="s">
        <v>64</v>
      </c>
      <c r="I4" s="1" t="s">
        <v>61</v>
      </c>
      <c r="J4" s="1" t="s">
        <v>62</v>
      </c>
      <c r="K4" s="1" t="s">
        <v>63</v>
      </c>
      <c r="L4" s="1" t="s">
        <v>65</v>
      </c>
      <c r="M4" s="1"/>
      <c r="N4" s="1" t="s">
        <v>106</v>
      </c>
      <c r="O4" s="1" t="s">
        <v>107</v>
      </c>
      <c r="P4" s="1" t="s">
        <v>108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3</v>
      </c>
      <c r="E5" s="1" t="str">
        <f>Palpites!B5</f>
        <v>Qatar</v>
      </c>
      <c r="F5" s="1">
        <f>3*COUNTIF(N5:P5,"V")+COUNTIF(N5:P5,"E")</f>
        <v>1</v>
      </c>
      <c r="G5" s="1">
        <f>(Palpites!D5-Palpites!F5)+(Palpites!D7-Palpites!F7)+(Palpites!D9-Palpites!F9)</f>
        <v>-4</v>
      </c>
      <c r="H5" s="1">
        <f>Palpites!D5+Palpites!D7+Palpites!D9</f>
        <v>1</v>
      </c>
      <c r="I5" s="1">
        <f>COUNTIF(N5:P5,"V")</f>
        <v>0</v>
      </c>
      <c r="J5" s="1">
        <f>COUNTIF(N5:P5,"e")</f>
        <v>1</v>
      </c>
      <c r="K5" s="1">
        <f>COUNTIF(N5:P5,"D")</f>
        <v>2</v>
      </c>
      <c r="L5" s="1">
        <f>H5-G5</f>
        <v>5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E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1</v>
      </c>
      <c r="G6" s="1">
        <f>(Palpites!D6-Palpites!F6)+(Palpites!F7-Palpites!D7)+(Palpites!F10-Palpites!D10)</f>
        <v>-3</v>
      </c>
      <c r="H6" s="1">
        <f>Palpites!D6+Palpites!F7+Palpites!F10</f>
        <v>2</v>
      </c>
      <c r="I6" s="1">
        <f>COUNTIF(N6:P6,"V")</f>
        <v>0</v>
      </c>
      <c r="J6" s="1">
        <f>COUNTIF(N6:P6,"e")</f>
        <v>1</v>
      </c>
      <c r="K6" s="1">
        <f>COUNTIF(N6:P6,"D")</f>
        <v>2</v>
      </c>
      <c r="L6" s="1">
        <f>H6-G6</f>
        <v>5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E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6</v>
      </c>
      <c r="G7" s="1">
        <f>(Palpites!F5-Palpites!D5)+(Palpites!D8-Palpites!F8)+(Palpites!D10-Palpites!F10)</f>
        <v>1</v>
      </c>
      <c r="H7" s="1">
        <f>Palpites!F5+Palpites!D8+Palpites!D10</f>
        <v>4</v>
      </c>
      <c r="I7" s="1">
        <f>COUNTIF(N7:P7,"V")</f>
        <v>2</v>
      </c>
      <c r="J7" s="1">
        <f>COUNTIF(N7:P7,"e")</f>
        <v>0</v>
      </c>
      <c r="K7" s="1">
        <f>COUNTIF(N7:P7,"D")</f>
        <v>1</v>
      </c>
      <c r="L7" s="1">
        <f>H7-G7</f>
        <v>3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6</v>
      </c>
      <c r="H8" s="1">
        <f>Palpites!F9+Palpites!F8+Palpites!F6</f>
        <v>7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1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Uruguai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Portugal</v>
      </c>
      <c r="V11" t="str">
        <f>Palpites!AZ33</f>
        <v>Suíça</v>
      </c>
    </row>
    <row r="12" spans="1:22" x14ac:dyDescent="0.3">
      <c r="A12" s="114" t="s">
        <v>69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</row>
    <row r="13" spans="1:22" x14ac:dyDescent="0.3">
      <c r="A13" s="114" t="s">
        <v>103</v>
      </c>
      <c r="B13" s="114"/>
      <c r="C13" s="114"/>
      <c r="D13" s="114"/>
      <c r="E13" s="1" t="s">
        <v>104</v>
      </c>
      <c r="F13" s="1" t="s">
        <v>105</v>
      </c>
      <c r="G13" s="1" t="s">
        <v>66</v>
      </c>
      <c r="H13" s="1" t="s">
        <v>64</v>
      </c>
      <c r="I13" s="1" t="s">
        <v>61</v>
      </c>
      <c r="J13" s="1" t="s">
        <v>62</v>
      </c>
      <c r="K13" s="1" t="s">
        <v>63</v>
      </c>
      <c r="L13" s="1" t="s">
        <v>65</v>
      </c>
      <c r="M13" s="1"/>
      <c r="N13" s="1" t="s">
        <v>106</v>
      </c>
      <c r="O13" s="1" t="s">
        <v>107</v>
      </c>
      <c r="P13" s="1" t="s">
        <v>108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7</v>
      </c>
      <c r="G14" s="1">
        <f>Palpites!D14-Palpites!F14+Palpites!D16-Palpites!F16+Palpites!D18-Palpites!F18</f>
        <v>2</v>
      </c>
      <c r="H14" s="1">
        <f>Palpites!D14+Palpites!D16+Palpites!D18</f>
        <v>7</v>
      </c>
      <c r="I14" s="1">
        <f>COUNTIF(N14:P14,"V")</f>
        <v>2</v>
      </c>
      <c r="J14" s="1">
        <f>COUNTIF(N14:P14,"e")</f>
        <v>1</v>
      </c>
      <c r="K14" s="1">
        <f>COUNTIF(N14:P14,"D")</f>
        <v>0</v>
      </c>
      <c r="L14" s="1">
        <f>H14-G14</f>
        <v>5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E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6</v>
      </c>
      <c r="G15" s="1">
        <f>Palpites!D15-Palpites!F15+Palpites!F16-Palpites!D16+Palpites!F19-Palpites!D19</f>
        <v>1</v>
      </c>
      <c r="H15" s="1">
        <f>Palpites!D15+Palpites!F16+Palpites!F19</f>
        <v>5</v>
      </c>
      <c r="I15" s="1">
        <f>COUNTIF(N15:P15,"V")</f>
        <v>2</v>
      </c>
      <c r="J15" s="1">
        <f>COUNTIF(N15:P15,"e")</f>
        <v>0</v>
      </c>
      <c r="K15" s="1">
        <f>COUNTIF(N15:P15,"D")</f>
        <v>1</v>
      </c>
      <c r="L15" s="1">
        <f>H15-G15</f>
        <v>4</v>
      </c>
      <c r="M15" s="1"/>
      <c r="N15" s="1" t="str">
        <f>IF(OR(Palpites!D15="",Palpites!F15=""),0,IF(Palpites!D15&gt;Palpites!F15,"V",IF(Palpites!D15=Palpites!F15,"E",IF(Palpites!D15&lt;Palpites!F15,"D"))))</f>
        <v>V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-3</v>
      </c>
      <c r="H16" s="1">
        <f>Palpites!F14+Palpites!D17+Palpites!D19</f>
        <v>2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5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Uruguai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3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0</v>
      </c>
      <c r="H17" s="1">
        <f>Palpites!F15+Palpites!F17+Palpites!F18</f>
        <v>5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5</v>
      </c>
      <c r="M17" s="1"/>
      <c r="N17" s="1" t="str">
        <f>IF(OR(Palpites!F15="",Palpites!D15=""),0,IF(Palpites!F15&gt;Palpites!D15,"V",IF(Palpites!F15=Palpites!D15,"E",IF(Palpites!F15&lt;Palpites!D15,"D"))))</f>
        <v>D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E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Bélgica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4" t="s">
        <v>76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U21" t="str">
        <f>Palpites!AG20</f>
        <v>Brasil</v>
      </c>
      <c r="V21" t="str">
        <f>Palpites!AN20</f>
        <v>França</v>
      </c>
      <c r="X21" t="str">
        <f>IF(U21=U18,U19,U18)</f>
        <v>Argentina</v>
      </c>
      <c r="Y21" t="str">
        <f>IF(V21=V18,V19,V18)</f>
        <v>Bélgica</v>
      </c>
    </row>
    <row r="22" spans="1:25" x14ac:dyDescent="0.3">
      <c r="A22" s="114" t="s">
        <v>103</v>
      </c>
      <c r="B22" s="114"/>
      <c r="C22" s="114"/>
      <c r="D22" s="114"/>
      <c r="E22" s="1" t="s">
        <v>104</v>
      </c>
      <c r="F22" s="1" t="s">
        <v>105</v>
      </c>
      <c r="G22" s="1" t="s">
        <v>66</v>
      </c>
      <c r="H22" s="1" t="s">
        <v>64</v>
      </c>
      <c r="I22" s="1" t="s">
        <v>61</v>
      </c>
      <c r="J22" s="1" t="s">
        <v>62</v>
      </c>
      <c r="K22" s="1" t="s">
        <v>63</v>
      </c>
      <c r="L22" s="1" t="s">
        <v>65</v>
      </c>
      <c r="M22" s="1"/>
      <c r="N22" s="1" t="s">
        <v>106</v>
      </c>
      <c r="O22" s="1" t="s">
        <v>107</v>
      </c>
      <c r="P22" s="1" t="s">
        <v>108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2</v>
      </c>
      <c r="H23" s="1">
        <f>Palpites!D23+Palpites!D25+Palpites!D27</f>
        <v>5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3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E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3</v>
      </c>
      <c r="E24" s="1" t="str">
        <f>Palpites!B24</f>
        <v>México</v>
      </c>
      <c r="F24" s="1">
        <f>3*COUNTIF(N24:P24,"V")+COUNTIF(N24:P24,"E")</f>
        <v>4</v>
      </c>
      <c r="G24" s="1">
        <f>Palpites!D24-Palpites!F24+Palpites!F25-Palpites!D25+Palpites!F28-Palpites!D28</f>
        <v>0</v>
      </c>
      <c r="H24" s="1">
        <f>Palpites!D24+Palpites!F25+Palpites!F28</f>
        <v>3</v>
      </c>
      <c r="I24" s="1">
        <f>COUNTIF(N24:P24,"V")</f>
        <v>1</v>
      </c>
      <c r="J24" s="1">
        <f>COUNTIF(N24:P24,"e")</f>
        <v>1</v>
      </c>
      <c r="K24" s="1">
        <f>COUNTIF(N24:P24,"D")</f>
        <v>1</v>
      </c>
      <c r="L24" s="1">
        <f>H24-G24</f>
        <v>3</v>
      </c>
      <c r="M24" s="1"/>
      <c r="N24" s="1" t="str">
        <f>IF(OR(Palpites!D24="",Palpites!F24=""),0,IF(Palpites!D24&gt;Palpites!F24,"V",IF(Palpites!D24=Palpites!F24,"E",IF(Palpites!D24&lt;Palpites!F24,"D"))))</f>
        <v>E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-4</v>
      </c>
      <c r="H25" s="1">
        <f>Palpites!F23+Palpites!D26+Palpites!D28</f>
        <v>2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6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5</v>
      </c>
      <c r="G26" s="1">
        <f>Palpites!F24-Palpites!D24+Palpites!F26-Palpites!D26+Palpites!F27-Palpites!D27</f>
        <v>2</v>
      </c>
      <c r="H26" s="1">
        <f>Palpites!F24+Palpites!F26+Palpites!F27</f>
        <v>5</v>
      </c>
      <c r="I26" s="1">
        <f>COUNTIF(N26:P26,"V")</f>
        <v>1</v>
      </c>
      <c r="J26" s="1">
        <f>COUNTIF(N26:P26,"e")</f>
        <v>2</v>
      </c>
      <c r="K26" s="1">
        <f>COUNTIF(N26:P26,"D")</f>
        <v>0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E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E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4" t="s">
        <v>83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</row>
    <row r="31" spans="1:25" x14ac:dyDescent="0.3">
      <c r="A31" s="114" t="s">
        <v>103</v>
      </c>
      <c r="B31" s="114"/>
      <c r="C31" s="114"/>
      <c r="D31" s="114"/>
      <c r="E31" s="1" t="s">
        <v>104</v>
      </c>
      <c r="F31" s="1" t="s">
        <v>105</v>
      </c>
      <c r="G31" s="1" t="s">
        <v>66</v>
      </c>
      <c r="H31" s="1" t="s">
        <v>64</v>
      </c>
      <c r="I31" s="1" t="s">
        <v>61</v>
      </c>
      <c r="J31" s="1" t="s">
        <v>62</v>
      </c>
      <c r="K31" s="1" t="s">
        <v>63</v>
      </c>
      <c r="L31" s="1" t="s">
        <v>65</v>
      </c>
      <c r="M31" s="1"/>
      <c r="N31" s="1" t="s">
        <v>106</v>
      </c>
      <c r="O31" s="1" t="s">
        <v>107</v>
      </c>
      <c r="P31" s="1" t="s">
        <v>108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9</v>
      </c>
      <c r="G32" s="1">
        <f>Palpites!D32-Palpites!F32+Palpites!D34-Palpites!F34+Palpites!D36-Palpites!F36</f>
        <v>5</v>
      </c>
      <c r="H32" s="1">
        <f>Palpites!D32+Palpites!D34+Palpites!D36</f>
        <v>6</v>
      </c>
      <c r="I32" s="1">
        <f>COUNTIF(N32:P32,"V")</f>
        <v>3</v>
      </c>
      <c r="J32" s="1">
        <f>COUNTIF(N32:P32,"e")</f>
        <v>0</v>
      </c>
      <c r="K32" s="1">
        <f>COUNTIF(N32:P32,"D")</f>
        <v>0</v>
      </c>
      <c r="L32" s="1">
        <f>H32-G32</f>
        <v>1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2</v>
      </c>
      <c r="E33" s="1" t="str">
        <f>Palpites!B33</f>
        <v>Dinamarca</v>
      </c>
      <c r="F33" s="1">
        <f>3*COUNTIF(N33:P33,"V")+COUNTIF(N33:P33,"E")</f>
        <v>4</v>
      </c>
      <c r="G33" s="1">
        <f>Palpites!D33-Palpites!F33+Palpites!F34-Palpites!D34+Palpites!F37-Palpites!D37</f>
        <v>-1</v>
      </c>
      <c r="H33" s="1">
        <f>Palpites!D33+Palpites!F34+Palpites!F37</f>
        <v>3</v>
      </c>
      <c r="I33" s="1">
        <f>COUNTIF(N33:P33,"V")</f>
        <v>1</v>
      </c>
      <c r="J33" s="1">
        <f>COUNTIF(N33:P33,"e")</f>
        <v>1</v>
      </c>
      <c r="K33" s="1">
        <f>COUNTIF(N33:P33,"D")</f>
        <v>1</v>
      </c>
      <c r="L33" s="1">
        <f>H33-G33</f>
        <v>4</v>
      </c>
      <c r="M33" s="1"/>
      <c r="N33" s="1" t="str">
        <f>IF(OR(Palpites!D33="",Palpites!F33=""),0,IF(Palpites!D33&gt;Palpites!F33,"V",IF(Palpites!D33=Palpites!F33,"E",IF(Palpites!D33&lt;Palpites!F33,"D"))))</f>
        <v>E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4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-2</v>
      </c>
      <c r="H34" s="1">
        <f>Palpites!F32+Palpites!D35+Palpites!D37</f>
        <v>3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5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2</v>
      </c>
      <c r="G35" s="1">
        <f>Palpites!F33-Palpites!D33+Palpites!F35-Palpites!D35+Palpites!F36-Palpites!D36</f>
        <v>-2</v>
      </c>
      <c r="H35" s="1">
        <f>Palpites!F33+Palpites!F35+Palpites!F36</f>
        <v>2</v>
      </c>
      <c r="I35" s="1">
        <f>COUNTIF(N35:P35,"V")</f>
        <v>0</v>
      </c>
      <c r="J35" s="1">
        <f>COUNTIF(N35:P35,"e")</f>
        <v>2</v>
      </c>
      <c r="K35" s="1">
        <f>COUNTIF(N35:P35,"D")</f>
        <v>1</v>
      </c>
      <c r="L35" s="1">
        <f>H35-G35</f>
        <v>4</v>
      </c>
      <c r="M35" s="1"/>
      <c r="N35" s="1" t="str">
        <f>IF(OR(Palpites!F33="",Palpites!D33=""),0,IF(Palpites!F33&gt;Palpites!D33,"V",IF(Palpites!F33=Palpites!D33,"E",IF(Palpites!F33&lt;Palpites!D33,"D"))))</f>
        <v>E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4" t="s">
        <v>87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</row>
    <row r="40" spans="1:16" x14ac:dyDescent="0.3">
      <c r="A40" s="114" t="s">
        <v>103</v>
      </c>
      <c r="B40" s="114"/>
      <c r="C40" s="114"/>
      <c r="D40" s="114"/>
      <c r="E40" s="1" t="s">
        <v>104</v>
      </c>
      <c r="F40" s="1" t="s">
        <v>105</v>
      </c>
      <c r="G40" s="1" t="s">
        <v>66</v>
      </c>
      <c r="H40" s="1" t="s">
        <v>64</v>
      </c>
      <c r="I40" s="1" t="s">
        <v>61</v>
      </c>
      <c r="J40" s="1" t="s">
        <v>62</v>
      </c>
      <c r="K40" s="1" t="s">
        <v>63</v>
      </c>
      <c r="L40" s="1" t="s">
        <v>65</v>
      </c>
      <c r="M40" s="1"/>
      <c r="N40" s="1" t="s">
        <v>106</v>
      </c>
      <c r="O40" s="1" t="s">
        <v>107</v>
      </c>
      <c r="P40" s="1" t="s">
        <v>108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6</v>
      </c>
      <c r="G41" s="1">
        <f>Palpites!D41-Palpites!F41+Palpites!D43-Palpites!F43+Palpites!D45-Palpites!F45</f>
        <v>2</v>
      </c>
      <c r="H41" s="1">
        <f>Palpites!D41+Palpites!D43+Palpites!D45</f>
        <v>5</v>
      </c>
      <c r="I41" s="1">
        <f>COUNTIF(N41:P41,"V")</f>
        <v>2</v>
      </c>
      <c r="J41" s="1">
        <f>COUNTIF(N41:P41,"e")</f>
        <v>0</v>
      </c>
      <c r="K41" s="1">
        <f>COUNTIF(N41:P41,"D")</f>
        <v>1</v>
      </c>
      <c r="L41" s="1">
        <f>H41-G41</f>
        <v>3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4</v>
      </c>
      <c r="H42" s="1">
        <f>Palpites!D42+Palpites!F43+Palpites!F46</f>
        <v>6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2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3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3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3</v>
      </c>
      <c r="D43" s="1">
        <f>_xlfn.RANK.EQ(F43,$F$41:$F$44)</f>
        <v>3</v>
      </c>
      <c r="E43" s="1" t="str">
        <f>Palpites!G41</f>
        <v>Costa Rica</v>
      </c>
      <c r="F43" s="1">
        <f>3*COUNTIF(N43:P43,"V")+COUNTIF(N43:P43,"E")</f>
        <v>3</v>
      </c>
      <c r="G43" s="1">
        <f>Palpites!F41-Palpites!D41+Palpites!D44-Palpites!F44+Palpites!D46-Palpites!F46</f>
        <v>-2</v>
      </c>
      <c r="H43" s="1">
        <f>Palpites!F41+Palpites!D44+Palpites!D46</f>
        <v>3</v>
      </c>
      <c r="I43" s="1">
        <f>COUNTIF(N43:P43,"V")</f>
        <v>1</v>
      </c>
      <c r="J43" s="1">
        <f>COUNTIF(N43:P43,"e")</f>
        <v>0</v>
      </c>
      <c r="K43" s="1">
        <f>COUNTIF(N43:P43,"D")</f>
        <v>2</v>
      </c>
      <c r="L43" s="1">
        <f>H43-G43</f>
        <v>5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V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4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4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4</v>
      </c>
      <c r="D44" s="1">
        <f>_xlfn.RANK.EQ(F44,$F$41:$F$44)</f>
        <v>4</v>
      </c>
      <c r="E44" s="1" t="str">
        <f>Palpites!G42</f>
        <v>Japão</v>
      </c>
      <c r="F44" s="1">
        <f>3*COUNTIF(N44:P44,"V")+COUNTIF(N44:P44,"E")</f>
        <v>0</v>
      </c>
      <c r="G44" s="1">
        <f>Palpites!F42-Palpites!D42+Palpites!F44-Palpites!D44+Palpites!F45-Palpites!D45</f>
        <v>-4</v>
      </c>
      <c r="H44" s="1">
        <f>Palpites!F42+Palpites!F44+Palpites!F45</f>
        <v>2</v>
      </c>
      <c r="I44" s="1">
        <f>COUNTIF(N44:P44,"V")</f>
        <v>0</v>
      </c>
      <c r="J44" s="1">
        <f>COUNTIF(N44:P44,"e")</f>
        <v>0</v>
      </c>
      <c r="K44" s="1">
        <f>COUNTIF(N44:P44,"D")</f>
        <v>3</v>
      </c>
      <c r="L44" s="1">
        <f>H44-G44</f>
        <v>6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D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4" t="s">
        <v>91</v>
      </c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</row>
    <row r="49" spans="1:16" x14ac:dyDescent="0.3">
      <c r="A49" s="114" t="s">
        <v>103</v>
      </c>
      <c r="B49" s="114"/>
      <c r="C49" s="114"/>
      <c r="D49" s="114"/>
      <c r="E49" s="1" t="s">
        <v>104</v>
      </c>
      <c r="F49" s="1" t="s">
        <v>105</v>
      </c>
      <c r="G49" s="1" t="s">
        <v>66</v>
      </c>
      <c r="H49" s="1" t="s">
        <v>64</v>
      </c>
      <c r="I49" s="1" t="s">
        <v>61</v>
      </c>
      <c r="J49" s="1" t="s">
        <v>62</v>
      </c>
      <c r="K49" s="1" t="s">
        <v>63</v>
      </c>
      <c r="L49" s="1" t="s">
        <v>65</v>
      </c>
      <c r="M49" s="1"/>
      <c r="N49" s="1" t="s">
        <v>106</v>
      </c>
      <c r="O49" s="1" t="s">
        <v>107</v>
      </c>
      <c r="P49" s="1" t="s">
        <v>108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9</v>
      </c>
      <c r="G50" s="1">
        <f>Palpites!D50-Palpites!F50+Palpites!D52-Palpites!F52+Palpites!D54-Palpites!F54</f>
        <v>4</v>
      </c>
      <c r="H50" s="1">
        <f>Palpites!D50+Palpites!D52+Palpites!D54</f>
        <v>6</v>
      </c>
      <c r="I50" s="1">
        <f>COUNTIF(N50:P50,"V")</f>
        <v>3</v>
      </c>
      <c r="J50" s="1">
        <f>COUNTIF(N50:P50,"e")</f>
        <v>0</v>
      </c>
      <c r="K50" s="1">
        <f>COUNTIF(N50:P50,"D")</f>
        <v>0</v>
      </c>
      <c r="L50" s="1">
        <f>H50-G50</f>
        <v>2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1</v>
      </c>
      <c r="G51" s="1">
        <f>Palpites!D51-Palpites!F51+Palpites!F52-Palpites!D52+Palpites!F55-Palpites!D55</f>
        <v>-2</v>
      </c>
      <c r="H51" s="1">
        <f>Palpites!D51+Palpites!F52+Palpites!F55</f>
        <v>2</v>
      </c>
      <c r="I51" s="1">
        <f>COUNTIF(N51:P51,"V")</f>
        <v>0</v>
      </c>
      <c r="J51" s="1">
        <f>COUNTIF(N51:P51,"e")</f>
        <v>1</v>
      </c>
      <c r="K51" s="1">
        <f>COUNTIF(N51:P51,"D")</f>
        <v>2</v>
      </c>
      <c r="L51" s="1">
        <f>H51-G51</f>
        <v>4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E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1</v>
      </c>
      <c r="G52" s="1">
        <f>Palpites!F50-Palpites!D50+Palpites!D53-Palpites!F53+Palpites!D55-Palpites!F55</f>
        <v>-3</v>
      </c>
      <c r="H52" s="1">
        <f>Palpites!F50+Palpites!D53+Palpites!D55</f>
        <v>2</v>
      </c>
      <c r="I52" s="1">
        <f>COUNTIF(N52:P52,"V")</f>
        <v>0</v>
      </c>
      <c r="J52" s="1">
        <f>COUNTIF(N52:P52,"e")</f>
        <v>1</v>
      </c>
      <c r="K52" s="1">
        <f>COUNTIF(N52:P52,"D")</f>
        <v>2</v>
      </c>
      <c r="L52" s="1">
        <f>H52-G52</f>
        <v>5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E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6</v>
      </c>
      <c r="G53" s="1">
        <f>Palpites!F51-Palpites!D51+Palpites!F53-Palpites!D53+Palpites!F54-Palpites!D54</f>
        <v>1</v>
      </c>
      <c r="H53" s="1">
        <f>Palpites!F51+Palpites!F53+Palpites!F54</f>
        <v>4</v>
      </c>
      <c r="I53" s="1">
        <f>COUNTIF(N53:P53,"V")</f>
        <v>2</v>
      </c>
      <c r="J53" s="1">
        <f>COUNTIF(N53:P53,"e")</f>
        <v>0</v>
      </c>
      <c r="K53" s="1">
        <f>COUNTIF(N53:P53,"D")</f>
        <v>1</v>
      </c>
      <c r="L53" s="1">
        <f>H53-G53</f>
        <v>3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4" t="s">
        <v>95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6" x14ac:dyDescent="0.3">
      <c r="A58" s="114" t="s">
        <v>103</v>
      </c>
      <c r="B58" s="114"/>
      <c r="C58" s="114"/>
      <c r="D58" s="114"/>
      <c r="E58" s="1" t="s">
        <v>104</v>
      </c>
      <c r="F58" s="1" t="s">
        <v>105</v>
      </c>
      <c r="G58" s="1" t="s">
        <v>66</v>
      </c>
      <c r="H58" s="1" t="s">
        <v>64</v>
      </c>
      <c r="I58" s="1" t="s">
        <v>61</v>
      </c>
      <c r="J58" s="1" t="s">
        <v>62</v>
      </c>
      <c r="K58" s="1" t="s">
        <v>63</v>
      </c>
      <c r="L58" s="1" t="s">
        <v>65</v>
      </c>
      <c r="M58" s="1"/>
      <c r="N58" s="1" t="s">
        <v>106</v>
      </c>
      <c r="O58" s="1" t="s">
        <v>107</v>
      </c>
      <c r="P58" s="1" t="s">
        <v>108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4</v>
      </c>
      <c r="H59" s="1">
        <f>Palpites!D59+Palpites!D61+Palpites!D63</f>
        <v>6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2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4</v>
      </c>
      <c r="G60" s="1">
        <f>Palpites!D60-Palpites!F60+Palpites!F61-Palpites!D61+Palpites!F64-Palpites!D64</f>
        <v>0</v>
      </c>
      <c r="H60" s="1">
        <f>Palpites!D60+Palpites!F61+Palpites!F64</f>
        <v>4</v>
      </c>
      <c r="I60" s="1">
        <f>COUNTIF(N60:P60,"V")</f>
        <v>1</v>
      </c>
      <c r="J60" s="1">
        <f>COUNTIF(N60:P60,"e")</f>
        <v>1</v>
      </c>
      <c r="K60" s="1">
        <f>COUNTIF(N60:P60,"D")</f>
        <v>1</v>
      </c>
      <c r="L60" s="1">
        <f>H60-G60</f>
        <v>4</v>
      </c>
      <c r="M60" s="1"/>
      <c r="N60" s="1" t="str">
        <f>IF(OR(Palpites!D60="",Palpites!F60=""),0,IF(Palpites!D60&gt;Palpites!F60,"V",IF(Palpites!D60=Palpites!F60,"E",IF(Palpites!D60&lt;Palpites!F60,"D"))))</f>
        <v>E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V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4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4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4</v>
      </c>
      <c r="D61" s="1">
        <f>_xlfn.RANK.EQ(F61,$F$59:$F$62)</f>
        <v>4</v>
      </c>
      <c r="E61" s="1" t="str">
        <f>Palpites!G59</f>
        <v>Sérvia</v>
      </c>
      <c r="F61" s="1">
        <f>3*COUNTIF(N61:P61,"V")+COUNTIF(N61:P61,"E")</f>
        <v>1</v>
      </c>
      <c r="G61" s="1">
        <f>Palpites!F59-Palpites!D59+Palpites!D62-Palpites!F62+Palpites!D64-Palpites!F64</f>
        <v>-3</v>
      </c>
      <c r="H61" s="1">
        <f>Palpites!F59+Palpites!D62+Palpites!D64</f>
        <v>2</v>
      </c>
      <c r="I61" s="1">
        <f>COUNTIF(N61:P61,"V")</f>
        <v>0</v>
      </c>
      <c r="J61" s="1">
        <f>COUNTIF(N61:P61,"e")</f>
        <v>1</v>
      </c>
      <c r="K61" s="1">
        <f>COUNTIF(N61:P61,"D")</f>
        <v>2</v>
      </c>
      <c r="L61" s="1">
        <f>H61-G61</f>
        <v>5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E</v>
      </c>
      <c r="P61" s="1" t="str">
        <f>IF(OR(Palpites!D64="",Palpites!F64=""),0,IF(Palpites!D64&gt;Palpites!F64,"V",IF(Palpites!D64=Palpites!F64,"E",IF(Palpites!D64&lt;Palpites!F64,"D"))))</f>
        <v>D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3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3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3</v>
      </c>
      <c r="D62" s="1">
        <f>_xlfn.RANK.EQ(F62,$F$59:$F$62)</f>
        <v>3</v>
      </c>
      <c r="E62" s="1" t="str">
        <f>Palpites!G60</f>
        <v>Camarões</v>
      </c>
      <c r="F62" s="1">
        <f>3*COUNTIF(N62:P62,"V")+COUNTIF(N62:P62,"E")</f>
        <v>2</v>
      </c>
      <c r="G62" s="1">
        <f>Palpites!F60-Palpites!D60+Palpites!F62-Palpites!D62+Palpites!F63-Palpites!D63</f>
        <v>-1</v>
      </c>
      <c r="H62" s="1">
        <f>Palpites!F60+Palpites!F62+Palpites!F63</f>
        <v>3</v>
      </c>
      <c r="I62" s="1">
        <f>COUNTIF(N62:P62,"V")</f>
        <v>0</v>
      </c>
      <c r="J62" s="1">
        <f>COUNTIF(N62:P62,"e")</f>
        <v>2</v>
      </c>
      <c r="K62" s="1">
        <f>COUNTIF(N62:P62,"D")</f>
        <v>1</v>
      </c>
      <c r="L62" s="1">
        <f>H62-G62</f>
        <v>4</v>
      </c>
      <c r="M62" s="1"/>
      <c r="N62" s="1" t="str">
        <f>IF(OR(Palpites!F60="",Palpites!D60=""),0,IF(Palpites!F60&gt;Palpites!D60,"V",IF(Palpites!F60=Palpites!D60,"E",IF(Palpites!F60&lt;Palpites!D60,"D"))))</f>
        <v>E</v>
      </c>
      <c r="O62" s="1" t="str">
        <f>IF(OR(Palpites!F62="",Palpites!D62=""),0,IF(Palpites!F62&gt;Palpites!D62,"V",IF(Palpites!F62=Palpites!D62,"E",IF(Palpites!F62&lt;Palpites!D62,"D"))))</f>
        <v>E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4" t="s">
        <v>99</v>
      </c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</row>
    <row r="67" spans="1:16" x14ac:dyDescent="0.3">
      <c r="A67" s="114" t="s">
        <v>103</v>
      </c>
      <c r="B67" s="114"/>
      <c r="C67" s="114"/>
      <c r="D67" s="114"/>
      <c r="E67" s="1" t="s">
        <v>104</v>
      </c>
      <c r="F67" s="1" t="s">
        <v>105</v>
      </c>
      <c r="G67" s="1" t="s">
        <v>66</v>
      </c>
      <c r="H67" s="1" t="s">
        <v>64</v>
      </c>
      <c r="I67" s="1" t="s">
        <v>61</v>
      </c>
      <c r="J67" s="1" t="s">
        <v>62</v>
      </c>
      <c r="K67" s="1" t="s">
        <v>63</v>
      </c>
      <c r="L67" s="1" t="s">
        <v>65</v>
      </c>
      <c r="M67" s="1"/>
      <c r="N67" s="1" t="s">
        <v>106</v>
      </c>
      <c r="O67" s="1" t="s">
        <v>107</v>
      </c>
      <c r="P67" s="1" t="s">
        <v>108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2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2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2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2</v>
      </c>
      <c r="H68" s="1">
        <f>Palpites!D68+Palpites!D70+Palpites!D72</f>
        <v>4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2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1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1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1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2</v>
      </c>
      <c r="H69" s="1">
        <f>Palpites!D69+Palpites!F70+Palpites!F73</f>
        <v>5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3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3</v>
      </c>
      <c r="G70" s="1">
        <f>Palpites!F68-Palpites!D68+Palpites!D71-Palpites!F71+Palpites!D73-Palpites!F73</f>
        <v>-1</v>
      </c>
      <c r="H70" s="1">
        <f>Palpites!F68+Palpites!D71+Palpites!D73</f>
        <v>2</v>
      </c>
      <c r="I70" s="1">
        <f>COUNTIF(N70:P70,"V")</f>
        <v>1</v>
      </c>
      <c r="J70" s="1">
        <f>COUNTIF(N70:P70,"e")</f>
        <v>0</v>
      </c>
      <c r="K70" s="1">
        <f>COUNTIF(N70:P70,"D")</f>
        <v>2</v>
      </c>
      <c r="L70" s="1">
        <f>H70-G70</f>
        <v>3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V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0</v>
      </c>
      <c r="G71" s="1">
        <f>Palpites!F69-Palpites!D69+Palpites!F71-Palpites!D71+Palpites!F72-Palpites!D72</f>
        <v>-3</v>
      </c>
      <c r="H71" s="1">
        <f>Palpites!F69+Palpites!F71+Palpites!F72</f>
        <v>2</v>
      </c>
      <c r="I71" s="1">
        <f>COUNTIF(N71:P71,"V")</f>
        <v>0</v>
      </c>
      <c r="J71" s="1">
        <f>COUNTIF(N71:P71,"e")</f>
        <v>0</v>
      </c>
      <c r="K71" s="1">
        <f>COUNTIF(N71:P71,"D")</f>
        <v>3</v>
      </c>
      <c r="L71" s="1">
        <f>H71-G71</f>
        <v>5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D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cp:keywords/>
  <dc:description/>
  <cp:lastModifiedBy>Filipe Bacci -X (fibacci - Manpower at Cisco)</cp:lastModifiedBy>
  <cp:revision/>
  <dcterms:created xsi:type="dcterms:W3CDTF">2022-03-29T20:00:23Z</dcterms:created>
  <dcterms:modified xsi:type="dcterms:W3CDTF">2022-11-08T19:17:22Z</dcterms:modified>
  <cp:category/>
  <cp:contentStatus/>
</cp:coreProperties>
</file>