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8_{EC28F12E-E582-4D51-89FC-A62240FFBCA5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T21" i="3"/>
  <c r="S21" i="3"/>
  <c r="AJ26" i="1" s="1"/>
  <c r="T19" i="3"/>
  <c r="T18" i="3"/>
  <c r="S19" i="3"/>
  <c r="S18" i="3"/>
  <c r="T16" i="3"/>
  <c r="T15" i="3"/>
  <c r="T14" i="3"/>
  <c r="T13" i="3"/>
  <c r="S16" i="3"/>
  <c r="S15" i="3"/>
  <c r="S14" i="3"/>
  <c r="S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L5" i="3"/>
  <c r="N71" i="3"/>
  <c r="M71" i="3"/>
  <c r="L71" i="3"/>
  <c r="F71" i="3"/>
  <c r="E71" i="3"/>
  <c r="C71" i="3"/>
  <c r="N70" i="3"/>
  <c r="M70" i="3"/>
  <c r="L70" i="3"/>
  <c r="F70" i="3"/>
  <c r="E70" i="3"/>
  <c r="C70" i="3"/>
  <c r="N69" i="3"/>
  <c r="M69" i="3"/>
  <c r="L69" i="3"/>
  <c r="F69" i="3"/>
  <c r="E69" i="3"/>
  <c r="C69" i="3"/>
  <c r="N68" i="3"/>
  <c r="M68" i="3"/>
  <c r="L68" i="3"/>
  <c r="F68" i="3"/>
  <c r="E68" i="3"/>
  <c r="C68" i="3"/>
  <c r="N62" i="3"/>
  <c r="M62" i="3"/>
  <c r="L62" i="3"/>
  <c r="F62" i="3"/>
  <c r="E62" i="3"/>
  <c r="C62" i="3"/>
  <c r="N61" i="3"/>
  <c r="M61" i="3"/>
  <c r="L61" i="3"/>
  <c r="F61" i="3"/>
  <c r="E61" i="3"/>
  <c r="C61" i="3"/>
  <c r="N60" i="3"/>
  <c r="M60" i="3"/>
  <c r="L60" i="3"/>
  <c r="F60" i="3"/>
  <c r="E60" i="3"/>
  <c r="C60" i="3"/>
  <c r="N59" i="3"/>
  <c r="M59" i="3"/>
  <c r="L59" i="3"/>
  <c r="F59" i="3"/>
  <c r="E59" i="3"/>
  <c r="C59" i="3"/>
  <c r="N53" i="3"/>
  <c r="M53" i="3"/>
  <c r="L53" i="3"/>
  <c r="F53" i="3"/>
  <c r="E53" i="3"/>
  <c r="C53" i="3"/>
  <c r="N52" i="3"/>
  <c r="M52" i="3"/>
  <c r="L52" i="3"/>
  <c r="F52" i="3"/>
  <c r="E52" i="3"/>
  <c r="C52" i="3"/>
  <c r="N51" i="3"/>
  <c r="M51" i="3"/>
  <c r="L51" i="3"/>
  <c r="F51" i="3"/>
  <c r="E51" i="3"/>
  <c r="C51" i="3"/>
  <c r="N50" i="3"/>
  <c r="M50" i="3"/>
  <c r="L50" i="3"/>
  <c r="F50" i="3"/>
  <c r="E50" i="3"/>
  <c r="C50" i="3"/>
  <c r="N44" i="3"/>
  <c r="M44" i="3"/>
  <c r="L44" i="3"/>
  <c r="F44" i="3"/>
  <c r="E44" i="3"/>
  <c r="C44" i="3"/>
  <c r="N43" i="3"/>
  <c r="M43" i="3"/>
  <c r="L43" i="3"/>
  <c r="F43" i="3"/>
  <c r="E43" i="3"/>
  <c r="C43" i="3"/>
  <c r="N42" i="3"/>
  <c r="M42" i="3"/>
  <c r="L42" i="3"/>
  <c r="F42" i="3"/>
  <c r="E42" i="3"/>
  <c r="C42" i="3"/>
  <c r="N41" i="3"/>
  <c r="M41" i="3"/>
  <c r="L41" i="3"/>
  <c r="F41" i="3"/>
  <c r="E41" i="3"/>
  <c r="C41" i="3"/>
  <c r="N35" i="3"/>
  <c r="M35" i="3"/>
  <c r="L35" i="3"/>
  <c r="F35" i="3"/>
  <c r="E35" i="3"/>
  <c r="C35" i="3"/>
  <c r="N34" i="3"/>
  <c r="M34" i="3"/>
  <c r="L34" i="3"/>
  <c r="F34" i="3"/>
  <c r="E34" i="3"/>
  <c r="C34" i="3"/>
  <c r="N33" i="3"/>
  <c r="M33" i="3"/>
  <c r="L33" i="3"/>
  <c r="F33" i="3"/>
  <c r="E33" i="3"/>
  <c r="C33" i="3"/>
  <c r="N32" i="3"/>
  <c r="M32" i="3"/>
  <c r="L32" i="3"/>
  <c r="F32" i="3"/>
  <c r="E32" i="3"/>
  <c r="C32" i="3"/>
  <c r="N26" i="3"/>
  <c r="M26" i="3"/>
  <c r="L26" i="3"/>
  <c r="F26" i="3"/>
  <c r="E26" i="3"/>
  <c r="C26" i="3"/>
  <c r="N25" i="3"/>
  <c r="M25" i="3"/>
  <c r="L25" i="3"/>
  <c r="F25" i="3"/>
  <c r="E25" i="3"/>
  <c r="C25" i="3"/>
  <c r="N24" i="3"/>
  <c r="M24" i="3"/>
  <c r="L24" i="3"/>
  <c r="F24" i="3"/>
  <c r="E24" i="3"/>
  <c r="C24" i="3"/>
  <c r="N23" i="3"/>
  <c r="M23" i="3"/>
  <c r="L23" i="3"/>
  <c r="F23" i="3"/>
  <c r="E23" i="3"/>
  <c r="C23" i="3"/>
  <c r="N17" i="3"/>
  <c r="M17" i="3"/>
  <c r="L17" i="3"/>
  <c r="N16" i="3"/>
  <c r="M16" i="3"/>
  <c r="L16" i="3"/>
  <c r="N15" i="3"/>
  <c r="M15" i="3"/>
  <c r="L15" i="3"/>
  <c r="N14" i="3"/>
  <c r="M14" i="3"/>
  <c r="L14" i="3"/>
  <c r="N6" i="3"/>
  <c r="M6" i="3"/>
  <c r="N8" i="3"/>
  <c r="M8" i="3"/>
  <c r="L8" i="3"/>
  <c r="N7" i="3"/>
  <c r="M7" i="3"/>
  <c r="L7" i="3"/>
  <c r="N5" i="3"/>
  <c r="L6" i="3"/>
  <c r="M5" i="3"/>
  <c r="F17" i="3"/>
  <c r="F16" i="3"/>
  <c r="F15" i="3"/>
  <c r="F14" i="3"/>
  <c r="E17" i="3"/>
  <c r="E16" i="3"/>
  <c r="E15" i="3"/>
  <c r="E14" i="3"/>
  <c r="F8" i="3"/>
  <c r="E8" i="3"/>
  <c r="F7" i="3"/>
  <c r="E7" i="3"/>
  <c r="F6" i="3"/>
  <c r="E6" i="3"/>
  <c r="F5" i="3"/>
  <c r="E5" i="3"/>
  <c r="D5" i="3" l="1"/>
  <c r="A5" i="3" s="1"/>
  <c r="D6" i="3"/>
  <c r="A6" i="3" s="1"/>
  <c r="W21" i="3"/>
  <c r="V21" i="3"/>
  <c r="H71" i="3"/>
  <c r="J51" i="3"/>
  <c r="D32" i="3"/>
  <c r="A32" i="3" s="1"/>
  <c r="D41" i="3"/>
  <c r="A41" i="3" s="1"/>
  <c r="H34" i="3"/>
  <c r="I17" i="3"/>
  <c r="J43" i="3"/>
  <c r="J61" i="3"/>
  <c r="H62" i="3"/>
  <c r="J33" i="3"/>
  <c r="G33" i="3"/>
  <c r="I42" i="3"/>
  <c r="J50" i="3"/>
  <c r="I51" i="3"/>
  <c r="I60" i="3"/>
  <c r="H69" i="3"/>
  <c r="I25" i="3"/>
  <c r="D26" i="3"/>
  <c r="A26" i="3" s="1"/>
  <c r="I41" i="3"/>
  <c r="G42" i="3"/>
  <c r="I50" i="3"/>
  <c r="J24" i="3"/>
  <c r="J44" i="3"/>
  <c r="D50" i="3"/>
  <c r="A50" i="3" s="1"/>
  <c r="J53" i="3"/>
  <c r="J32" i="3"/>
  <c r="G53" i="3"/>
  <c r="G62" i="3"/>
  <c r="G34" i="3"/>
  <c r="I44" i="3"/>
  <c r="H53" i="3"/>
  <c r="G23" i="3"/>
  <c r="I32" i="3"/>
  <c r="I33" i="3"/>
  <c r="I52" i="3"/>
  <c r="G61" i="3"/>
  <c r="I62" i="3"/>
  <c r="I71" i="3"/>
  <c r="J25" i="3"/>
  <c r="J60" i="3"/>
  <c r="H59" i="3"/>
  <c r="D60" i="3"/>
  <c r="A60" i="3" s="1"/>
  <c r="D62" i="3"/>
  <c r="A62" i="3" s="1"/>
  <c r="D59" i="3"/>
  <c r="A59" i="3" s="1"/>
  <c r="H61" i="3"/>
  <c r="J62" i="3"/>
  <c r="J59" i="3"/>
  <c r="G59" i="3"/>
  <c r="D53" i="3"/>
  <c r="A53" i="3" s="1"/>
  <c r="H52" i="3"/>
  <c r="G52" i="3"/>
  <c r="I53" i="3"/>
  <c r="J52" i="3"/>
  <c r="G41" i="3"/>
  <c r="H41" i="3"/>
  <c r="J42" i="3"/>
  <c r="J41" i="3"/>
  <c r="G43" i="3"/>
  <c r="D44" i="3"/>
  <c r="A44" i="3" s="1"/>
  <c r="J34" i="3"/>
  <c r="D34" i="3"/>
  <c r="A34" i="3" s="1"/>
  <c r="H32" i="3"/>
  <c r="J35" i="3"/>
  <c r="D35" i="3"/>
  <c r="A35" i="3" s="1"/>
  <c r="J26" i="3"/>
  <c r="I24" i="3"/>
  <c r="D25" i="3"/>
  <c r="A25" i="3" s="1"/>
  <c r="J23" i="3"/>
  <c r="G25" i="3"/>
  <c r="H24" i="3"/>
  <c r="H25" i="3"/>
  <c r="J69" i="3"/>
  <c r="D68" i="3"/>
  <c r="A68" i="3" s="1"/>
  <c r="D71" i="3"/>
  <c r="A71" i="3" s="1"/>
  <c r="G71" i="3"/>
  <c r="G70" i="3"/>
  <c r="J70" i="3"/>
  <c r="J71" i="3"/>
  <c r="H70" i="3"/>
  <c r="J68" i="3"/>
  <c r="I68" i="3"/>
  <c r="I69" i="3"/>
  <c r="I70" i="3"/>
  <c r="D69" i="3"/>
  <c r="A69" i="3" s="1"/>
  <c r="G68" i="3"/>
  <c r="H68" i="3"/>
  <c r="D70" i="3"/>
  <c r="A70" i="3" s="1"/>
  <c r="G69" i="3"/>
  <c r="I61" i="3"/>
  <c r="D61" i="3"/>
  <c r="A61" i="3" s="1"/>
  <c r="I59" i="3"/>
  <c r="G60" i="3"/>
  <c r="H60" i="3"/>
  <c r="D51" i="3"/>
  <c r="A51" i="3" s="1"/>
  <c r="H50" i="3"/>
  <c r="D52" i="3"/>
  <c r="A52" i="3" s="1"/>
  <c r="G50" i="3"/>
  <c r="G51" i="3"/>
  <c r="H51" i="3"/>
  <c r="H43" i="3"/>
  <c r="I43" i="3"/>
  <c r="G44" i="3"/>
  <c r="D42" i="3"/>
  <c r="A42" i="3" s="1"/>
  <c r="H44" i="3"/>
  <c r="D43" i="3"/>
  <c r="A43" i="3" s="1"/>
  <c r="H42" i="3"/>
  <c r="I34" i="3"/>
  <c r="G35" i="3"/>
  <c r="D33" i="3"/>
  <c r="A33" i="3" s="1"/>
  <c r="H35" i="3"/>
  <c r="G32" i="3"/>
  <c r="I35" i="3"/>
  <c r="H33" i="3"/>
  <c r="D23" i="3"/>
  <c r="A23" i="3" s="1"/>
  <c r="G26" i="3"/>
  <c r="D24" i="3"/>
  <c r="A24" i="3" s="1"/>
  <c r="H26" i="3"/>
  <c r="I26" i="3"/>
  <c r="H23" i="3"/>
  <c r="I23" i="3"/>
  <c r="G24" i="3"/>
  <c r="H7" i="3"/>
  <c r="G8" i="3"/>
  <c r="I16" i="3"/>
  <c r="H15" i="3"/>
  <c r="D8" i="3"/>
  <c r="A8" i="3" s="1"/>
  <c r="I14" i="3"/>
  <c r="D16" i="3"/>
  <c r="A16" i="3" s="1"/>
  <c r="H6" i="3"/>
  <c r="D14" i="3"/>
  <c r="A14" i="3" s="1"/>
  <c r="H16" i="3"/>
  <c r="I15" i="3"/>
  <c r="H5" i="3"/>
  <c r="D17" i="3"/>
  <c r="A17" i="3" s="1"/>
  <c r="G16" i="3"/>
  <c r="G14" i="3"/>
  <c r="G6" i="3"/>
  <c r="H14" i="3"/>
  <c r="G17" i="3"/>
  <c r="I6" i="3"/>
  <c r="H17" i="3"/>
  <c r="I7" i="3"/>
  <c r="G15" i="3"/>
  <c r="D15" i="3"/>
  <c r="A15" i="3" s="1"/>
  <c r="H8" i="3"/>
  <c r="I8" i="3"/>
  <c r="G7" i="3"/>
  <c r="G5" i="3"/>
  <c r="D7" i="3"/>
  <c r="A7" i="3" s="1"/>
  <c r="I5" i="3"/>
  <c r="C17" i="3"/>
  <c r="C16" i="3"/>
  <c r="C15" i="3"/>
  <c r="C14" i="3"/>
  <c r="C8" i="3"/>
  <c r="C7" i="3"/>
  <c r="C6" i="3"/>
  <c r="C5" i="3"/>
  <c r="B70" i="3" l="1"/>
  <c r="B69" i="3"/>
  <c r="B68" i="3"/>
  <c r="B71" i="3"/>
  <c r="B62" i="3"/>
  <c r="B60" i="3"/>
  <c r="B61" i="3"/>
  <c r="B59" i="3"/>
  <c r="B44" i="3"/>
  <c r="B43" i="3"/>
  <c r="B41" i="3"/>
  <c r="B42" i="3"/>
  <c r="B53" i="3"/>
  <c r="B52" i="3"/>
  <c r="B51" i="3"/>
  <c r="B50" i="3"/>
  <c r="B25" i="3"/>
  <c r="B35" i="3"/>
  <c r="B32" i="3"/>
  <c r="B33" i="3"/>
  <c r="B34" i="3"/>
  <c r="B26" i="3"/>
  <c r="B24" i="3"/>
  <c r="B23" i="3"/>
  <c r="B16" i="3"/>
  <c r="B14" i="3"/>
  <c r="B15" i="3"/>
  <c r="B17" i="3"/>
  <c r="B7" i="3"/>
  <c r="B8" i="3"/>
  <c r="B6" i="3"/>
  <c r="B5" i="3"/>
  <c r="J16" i="3"/>
  <c r="J14" i="3"/>
  <c r="J17" i="3"/>
  <c r="J15" i="3"/>
  <c r="J8" i="3"/>
  <c r="J5" i="3"/>
  <c r="J6" i="3"/>
  <c r="J7" i="3"/>
  <c r="J73" i="1" l="1"/>
  <c r="Q73" i="1"/>
  <c r="Q72" i="1"/>
  <c r="Q71" i="1"/>
  <c r="Q70" i="1"/>
  <c r="N71" i="1"/>
  <c r="J71" i="1"/>
  <c r="P73" i="1"/>
  <c r="P72" i="1"/>
  <c r="P71" i="1"/>
  <c r="P70" i="1"/>
  <c r="N72" i="1"/>
  <c r="N70" i="1"/>
  <c r="O73" i="1"/>
  <c r="O72" i="1"/>
  <c r="O71" i="1"/>
  <c r="O70" i="1"/>
  <c r="N73" i="1"/>
  <c r="K70" i="1"/>
  <c r="J70" i="1"/>
  <c r="M73" i="1"/>
  <c r="M72" i="1"/>
  <c r="M71" i="1"/>
  <c r="M70" i="1"/>
  <c r="K72" i="1"/>
  <c r="J72" i="1"/>
  <c r="L73" i="1"/>
  <c r="L72" i="1"/>
  <c r="L71" i="1"/>
  <c r="L70" i="1"/>
  <c r="K73" i="1"/>
  <c r="K71" i="1"/>
  <c r="M64" i="1"/>
  <c r="M63" i="1"/>
  <c r="M62" i="1"/>
  <c r="M61" i="1"/>
  <c r="L64" i="1"/>
  <c r="L63" i="1"/>
  <c r="L62" i="1"/>
  <c r="L61" i="1"/>
  <c r="Q64" i="1"/>
  <c r="Q62" i="1"/>
  <c r="P64" i="1"/>
  <c r="P62" i="1"/>
  <c r="O63" i="1"/>
  <c r="O61" i="1"/>
  <c r="N64" i="1"/>
  <c r="N62" i="1"/>
  <c r="K64" i="1"/>
  <c r="K63" i="1"/>
  <c r="K62" i="1"/>
  <c r="K61" i="1"/>
  <c r="J64" i="1"/>
  <c r="J63" i="1"/>
  <c r="J62" i="1"/>
  <c r="J61" i="1"/>
  <c r="Q63" i="1"/>
  <c r="Q61" i="1"/>
  <c r="P63" i="1"/>
  <c r="P61" i="1"/>
  <c r="O64" i="1"/>
  <c r="O62" i="1"/>
  <c r="N63" i="1"/>
  <c r="N61" i="1"/>
  <c r="J46" i="1"/>
  <c r="J45" i="1"/>
  <c r="J44" i="1"/>
  <c r="J43" i="1"/>
  <c r="Q45" i="1"/>
  <c r="Q43" i="1"/>
  <c r="P46" i="1"/>
  <c r="P45" i="1"/>
  <c r="P44" i="1"/>
  <c r="P43" i="1"/>
  <c r="L43" i="1"/>
  <c r="O46" i="1"/>
  <c r="O45" i="1"/>
  <c r="O44" i="1"/>
  <c r="O43" i="1"/>
  <c r="L44" i="1"/>
  <c r="N46" i="1"/>
  <c r="N45" i="1"/>
  <c r="N44" i="1"/>
  <c r="N43" i="1"/>
  <c r="L45" i="1"/>
  <c r="M46" i="1"/>
  <c r="M45" i="1"/>
  <c r="M44" i="1"/>
  <c r="M43" i="1"/>
  <c r="L46" i="1"/>
  <c r="K46" i="1"/>
  <c r="K45" i="1"/>
  <c r="K44" i="1"/>
  <c r="K43" i="1"/>
  <c r="Q46" i="1"/>
  <c r="Q44" i="1"/>
  <c r="M55" i="1"/>
  <c r="M54" i="1"/>
  <c r="M53" i="1"/>
  <c r="M52" i="1"/>
  <c r="L55" i="1"/>
  <c r="L54" i="1"/>
  <c r="L53" i="1"/>
  <c r="L52" i="1"/>
  <c r="Q54" i="1"/>
  <c r="Q52" i="1"/>
  <c r="P54" i="1"/>
  <c r="P53" i="1"/>
  <c r="O55" i="1"/>
  <c r="O53" i="1"/>
  <c r="N54" i="1"/>
  <c r="N53" i="1"/>
  <c r="K55" i="1"/>
  <c r="K54" i="1"/>
  <c r="K53" i="1"/>
  <c r="K52" i="1"/>
  <c r="J55" i="1"/>
  <c r="J54" i="1"/>
  <c r="J53" i="1"/>
  <c r="J52" i="1"/>
  <c r="Q55" i="1"/>
  <c r="Q53" i="1"/>
  <c r="P55" i="1"/>
  <c r="P52" i="1"/>
  <c r="O54" i="1"/>
  <c r="O52" i="1"/>
  <c r="N55" i="1"/>
  <c r="N52" i="1"/>
  <c r="J37" i="1"/>
  <c r="J36" i="1"/>
  <c r="J35" i="1"/>
  <c r="J34" i="1"/>
  <c r="K36" i="1"/>
  <c r="Q37" i="1"/>
  <c r="Q36" i="1"/>
  <c r="Q35" i="1"/>
  <c r="Q34" i="1"/>
  <c r="P37" i="1"/>
  <c r="P36" i="1"/>
  <c r="P35" i="1"/>
  <c r="P34" i="1"/>
  <c r="O37" i="1"/>
  <c r="O36" i="1"/>
  <c r="O35" i="1"/>
  <c r="O34" i="1"/>
  <c r="K34" i="1"/>
  <c r="N37" i="1"/>
  <c r="N36" i="1"/>
  <c r="N35" i="1"/>
  <c r="N34" i="1"/>
  <c r="K35" i="1"/>
  <c r="M37" i="1"/>
  <c r="M36" i="1"/>
  <c r="M35" i="1"/>
  <c r="M34" i="1"/>
  <c r="K37" i="1"/>
  <c r="L37" i="1"/>
  <c r="L36" i="1"/>
  <c r="L35" i="1"/>
  <c r="L34" i="1"/>
  <c r="J28" i="1"/>
  <c r="J27" i="1"/>
  <c r="J26" i="1"/>
  <c r="J25" i="1"/>
  <c r="Q28" i="1"/>
  <c r="Q27" i="1"/>
  <c r="Q26" i="1"/>
  <c r="Q25" i="1"/>
  <c r="P28" i="1"/>
  <c r="P27" i="1"/>
  <c r="P26" i="1"/>
  <c r="P25" i="1"/>
  <c r="K25" i="1"/>
  <c r="O28" i="1"/>
  <c r="O27" i="1"/>
  <c r="O26" i="1"/>
  <c r="O25" i="1"/>
  <c r="N28" i="1"/>
  <c r="N27" i="1"/>
  <c r="N26" i="1"/>
  <c r="N25" i="1"/>
  <c r="M28" i="1"/>
  <c r="M27" i="1"/>
  <c r="M26" i="1"/>
  <c r="M25" i="1"/>
  <c r="L28" i="1"/>
  <c r="L27" i="1"/>
  <c r="L26" i="1"/>
  <c r="L25" i="1"/>
  <c r="K28" i="1"/>
  <c r="K27" i="1"/>
  <c r="K26" i="1"/>
  <c r="J17" i="1"/>
  <c r="O17" i="1"/>
  <c r="P17" i="1"/>
  <c r="O19" i="1"/>
  <c r="N19" i="1"/>
  <c r="N18" i="1"/>
  <c r="N17" i="1"/>
  <c r="N16" i="1"/>
  <c r="M19" i="1"/>
  <c r="M18" i="1"/>
  <c r="M17" i="1"/>
  <c r="M16" i="1"/>
  <c r="J19" i="1"/>
  <c r="J16" i="1"/>
  <c r="Q18" i="1"/>
  <c r="Q16" i="1"/>
  <c r="P18" i="1"/>
  <c r="P16" i="1"/>
  <c r="O16" i="1"/>
  <c r="L19" i="1"/>
  <c r="L18" i="1"/>
  <c r="L17" i="1"/>
  <c r="L16" i="1"/>
  <c r="K19" i="1"/>
  <c r="K18" i="1"/>
  <c r="K17" i="1"/>
  <c r="K16" i="1"/>
  <c r="J18" i="1"/>
  <c r="Q19" i="1"/>
  <c r="Q17" i="1"/>
  <c r="P19" i="1"/>
  <c r="O18" i="1"/>
  <c r="Q10" i="1"/>
  <c r="M10" i="1"/>
  <c r="L8" i="1"/>
  <c r="N10" i="1"/>
  <c r="L7" i="1"/>
  <c r="Q9" i="1"/>
  <c r="M9" i="1"/>
  <c r="M8" i="1"/>
  <c r="L10" i="1"/>
  <c r="L9" i="1"/>
  <c r="Q7" i="1"/>
  <c r="N7" i="1"/>
  <c r="N8" i="1"/>
  <c r="Q8" i="1"/>
  <c r="P10" i="1"/>
  <c r="P9" i="1"/>
  <c r="P8" i="1"/>
  <c r="O10" i="1"/>
  <c r="O7" i="1"/>
  <c r="M7" i="1"/>
  <c r="O9" i="1"/>
  <c r="P7" i="1"/>
  <c r="O8" i="1"/>
  <c r="N9" i="1"/>
  <c r="K10" i="1"/>
  <c r="K9" i="1"/>
  <c r="J8" i="1"/>
  <c r="K8" i="1"/>
  <c r="K7" i="1"/>
  <c r="J10" i="1"/>
  <c r="J9" i="1"/>
  <c r="J7" i="1"/>
  <c r="AZ31" i="1" l="1"/>
  <c r="T10" i="3" s="1"/>
  <c r="AZ33" i="1"/>
  <c r="T11" i="3" s="1"/>
  <c r="AZ22" i="1"/>
  <c r="T8" i="3" s="1"/>
  <c r="AZ24" i="1"/>
  <c r="T9" i="3" s="1"/>
  <c r="AZ15" i="1"/>
  <c r="T6" i="3" s="1"/>
  <c r="AZ17" i="1"/>
  <c r="T7" i="3" s="1"/>
  <c r="U31" i="1"/>
  <c r="S10" i="3" s="1"/>
  <c r="U17" i="1"/>
  <c r="S7" i="3" s="1"/>
  <c r="U22" i="1"/>
  <c r="S8" i="3" s="1"/>
  <c r="U15" i="1"/>
  <c r="S6" i="3" s="1"/>
  <c r="U33" i="1"/>
  <c r="S11" i="3" s="1"/>
  <c r="U24" i="1"/>
  <c r="S9" i="3" s="1"/>
  <c r="AZ6" i="1" l="1"/>
  <c r="T4" i="3" s="1"/>
  <c r="AZ8" i="1"/>
  <c r="T5" i="3" s="1"/>
  <c r="U8" i="1"/>
  <c r="S5" i="3" s="1"/>
  <c r="U6" i="1"/>
  <c r="S4" i="3" l="1"/>
</calcChain>
</file>

<file path=xl/sharedStrings.xml><?xml version="1.0" encoding="utf-8"?>
<sst xmlns="http://schemas.openxmlformats.org/spreadsheetml/2006/main" count="423" uniqueCount="111">
  <si>
    <t>França</t>
  </si>
  <si>
    <t>Brasil</t>
  </si>
  <si>
    <t>Japão</t>
  </si>
  <si>
    <t>México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</si>
  <si>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</si>
  <si>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</si>
  <si>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</si>
  <si>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</si>
  <si>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</si>
  <si>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</si>
  <si>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</si>
  <si>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</si>
  <si>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</si>
  <si>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</si>
  <si>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</si>
  <si>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</si>
  <si>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</si>
  <si>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</si>
  <si>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</si>
  <si>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</si>
  <si>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</si>
  <si>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</si>
  <si>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</si>
  <si>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</si>
  <si>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</si>
  <si>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</si>
  <si>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</si>
  <si>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</si>
  <si>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</si>
  <si>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</si>
  <si>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</si>
  <si>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</si>
  <si>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</si>
  <si>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</si>
  <si>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</si>
  <si>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</si>
  <si>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</si>
  <si>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</si>
  <si>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</si>
  <si>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</si>
  <si>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</si>
  <si>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</si>
  <si>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</si>
  <si>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</si>
  <si>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</si>
  <si>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</si>
  <si>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</si>
  <si>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</si>
  <si>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</si>
  <si>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</si>
  <si>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</si>
  <si>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</si>
  <si>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</si>
  <si>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</si>
  <si>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</si>
  <si>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</si>
  <si>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</si>
  <si>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</si>
  <si>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</si>
  <si>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</si>
  <si>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</si>
  <si>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</si>
  <si>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</si>
  <si>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</si>
  <si>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</si>
  <si>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</si>
  <si>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</si>
  <si>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</si>
  <si>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</si>
  <si>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</si>
  <si>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</si>
  <si>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</si>
  <si>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</si>
  <si>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</si>
  <si>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</si>
  <si>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</si>
  <si>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</si>
  <si>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</si>
  <si>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</si>
  <si>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</si>
  <si>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</si>
  <si>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</si>
  <si>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</si>
  <si>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</si>
  <si>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</si>
  <si>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</si>
  <si>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</si>
  <si>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</si>
  <si>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</si>
  <si>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</si>
  <si>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</si>
  <si>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</si>
  <si>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</si>
  <si>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</si>
  <si>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</si>
  <si>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</si>
  <si>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</si>
  <si>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</si>
  <si>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</si>
  <si>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</si>
  <si>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</si>
  <si>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</si>
  <si>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</si>
  <si>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</si>
  <si>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</si>
  <si>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</si>
  <si>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</si>
  <si>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</si>
  <si>
    <t>Desempate</t>
  </si>
  <si>
    <t>Score</t>
  </si>
  <si>
    <t>Ordem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</si>
</sst>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4" borderId="0" xfId="0" applyFill="1" applyProtection="1">
      <protection locked="0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6</xdr:row>
      <xdr:rowOff>824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26</xdr:row>
      <xdr:rowOff>711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topLeftCell="O1" workbookViewId="0">
      <selection activeCell="S18" sqref="S18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48" t="s">
        <v>77</v>
      </c>
      <c r="H1" s="48"/>
      <c r="I1" s="33"/>
      <c r="J1" s="4"/>
    </row>
    <row r="3" spans="2:21" ht="15" thickBot="1" x14ac:dyDescent="0.35"/>
    <row r="4" spans="2:21" ht="15" thickBot="1" x14ac:dyDescent="0.35">
      <c r="C4" s="49" t="s">
        <v>78</v>
      </c>
      <c r="D4" s="50"/>
      <c r="E4" s="51"/>
    </row>
    <row r="5" spans="2:21" ht="15" thickBot="1" x14ac:dyDescent="0.35">
      <c r="C5" s="20" t="s">
        <v>79</v>
      </c>
      <c r="D5" s="21" t="s">
        <v>95</v>
      </c>
      <c r="E5" s="22"/>
    </row>
    <row r="6" spans="2:21" ht="15" thickBot="1" x14ac:dyDescent="0.35">
      <c r="C6" s="20" t="s">
        <v>80</v>
      </c>
      <c r="D6" s="21" t="s">
        <v>94</v>
      </c>
      <c r="E6" s="22"/>
      <c r="R6" s="47" t="s">
        <v>90</v>
      </c>
      <c r="S6" s="47"/>
      <c r="T6" s="47"/>
      <c r="U6" s="47"/>
    </row>
    <row r="7" spans="2:21" ht="15" thickBot="1" x14ac:dyDescent="0.35">
      <c r="C7" s="23" t="s">
        <v>81</v>
      </c>
      <c r="D7" s="24" t="s">
        <v>82</v>
      </c>
      <c r="E7" s="25"/>
      <c r="R7" s="26" t="s">
        <v>72</v>
      </c>
      <c r="S7" s="26" t="s">
        <v>53</v>
      </c>
      <c r="T7" s="26" t="s">
        <v>54</v>
      </c>
      <c r="U7" s="26" t="s">
        <v>55</v>
      </c>
    </row>
    <row r="8" spans="2:21" ht="15" thickBot="1" x14ac:dyDescent="0.35">
      <c r="R8" s="26" t="s">
        <v>73</v>
      </c>
      <c r="S8" s="27" t="s">
        <v>86</v>
      </c>
      <c r="T8" s="27" t="s">
        <v>56</v>
      </c>
      <c r="U8" s="27" t="s">
        <v>58</v>
      </c>
    </row>
    <row r="9" spans="2:21" ht="15" thickBot="1" x14ac:dyDescent="0.35">
      <c r="R9" s="26" t="s">
        <v>73</v>
      </c>
      <c r="S9" s="27" t="s">
        <v>87</v>
      </c>
      <c r="T9" s="27" t="s">
        <v>57</v>
      </c>
      <c r="U9" s="27" t="s">
        <v>59</v>
      </c>
    </row>
    <row r="10" spans="2:21" ht="15" thickBot="1" x14ac:dyDescent="0.35">
      <c r="G10" s="4"/>
      <c r="R10" s="26" t="s">
        <v>73</v>
      </c>
      <c r="S10" s="27" t="s">
        <v>88</v>
      </c>
      <c r="T10" s="27" t="s">
        <v>57</v>
      </c>
      <c r="U10" s="27" t="s">
        <v>60</v>
      </c>
    </row>
    <row r="11" spans="2:21" ht="15" thickBot="1" x14ac:dyDescent="0.35">
      <c r="R11" s="26" t="s">
        <v>73</v>
      </c>
      <c r="S11" s="27" t="s">
        <v>61</v>
      </c>
      <c r="T11" s="27" t="s">
        <v>62</v>
      </c>
      <c r="U11" s="27" t="s">
        <v>63</v>
      </c>
    </row>
    <row r="12" spans="2:21" ht="15" thickBot="1" x14ac:dyDescent="0.35">
      <c r="R12" s="26" t="s">
        <v>73</v>
      </c>
      <c r="S12" s="27" t="s">
        <v>64</v>
      </c>
      <c r="T12" s="27" t="s">
        <v>65</v>
      </c>
      <c r="U12" s="27" t="s">
        <v>66</v>
      </c>
    </row>
    <row r="13" spans="2:21" ht="15" thickBot="1" x14ac:dyDescent="0.35">
      <c r="R13" s="26" t="s">
        <v>74</v>
      </c>
      <c r="S13" s="27" t="s">
        <v>76</v>
      </c>
      <c r="T13" s="27" t="s">
        <v>91</v>
      </c>
      <c r="U13" s="27" t="s">
        <v>85</v>
      </c>
    </row>
    <row r="14" spans="2:21" ht="15" thickBot="1" x14ac:dyDescent="0.35">
      <c r="R14" s="26" t="s">
        <v>74</v>
      </c>
      <c r="S14" s="27" t="s">
        <v>89</v>
      </c>
      <c r="T14" s="27" t="s">
        <v>91</v>
      </c>
      <c r="U14" s="27" t="s">
        <v>69</v>
      </c>
    </row>
    <row r="15" spans="2:21" ht="15" thickBot="1" x14ac:dyDescent="0.35">
      <c r="B15" s="56" t="s">
        <v>93</v>
      </c>
      <c r="C15" s="57"/>
      <c r="D15" s="57"/>
      <c r="E15" s="57"/>
      <c r="F15" s="57"/>
      <c r="G15" s="57"/>
      <c r="H15" s="58"/>
      <c r="R15" s="26" t="s">
        <v>74</v>
      </c>
      <c r="S15" s="27" t="s">
        <v>83</v>
      </c>
      <c r="T15" s="27" t="s">
        <v>84</v>
      </c>
      <c r="U15" s="27" t="s">
        <v>69</v>
      </c>
    </row>
    <row r="16" spans="2:21" ht="15" thickBot="1" x14ac:dyDescent="0.35">
      <c r="B16" s="28">
        <v>1</v>
      </c>
      <c r="C16" s="34" t="s">
        <v>106</v>
      </c>
      <c r="D16" s="34"/>
      <c r="E16" s="34"/>
      <c r="F16" s="34"/>
      <c r="G16" s="34"/>
      <c r="H16" s="35"/>
      <c r="R16" s="26" t="s">
        <v>74</v>
      </c>
      <c r="S16" s="27" t="s">
        <v>75</v>
      </c>
      <c r="T16" s="27" t="s">
        <v>92</v>
      </c>
      <c r="U16" s="27" t="s">
        <v>69</v>
      </c>
    </row>
    <row r="17" spans="2:19" ht="15" customHeight="1" x14ac:dyDescent="0.3">
      <c r="B17" s="29">
        <v>2</v>
      </c>
      <c r="C17" s="59" t="s">
        <v>107</v>
      </c>
      <c r="D17" s="60"/>
      <c r="E17" s="60"/>
      <c r="F17" s="60"/>
      <c r="G17" s="60"/>
      <c r="H17" s="61"/>
      <c r="S17" s="1"/>
    </row>
    <row r="18" spans="2:19" x14ac:dyDescent="0.3">
      <c r="B18" s="30"/>
      <c r="C18" s="62"/>
      <c r="D18" s="63"/>
      <c r="E18" s="63"/>
      <c r="F18" s="63"/>
      <c r="G18" s="63"/>
      <c r="H18" s="64"/>
      <c r="S18" s="1"/>
    </row>
    <row r="19" spans="2:19" x14ac:dyDescent="0.3">
      <c r="B19" s="30"/>
      <c r="C19" s="62"/>
      <c r="D19" s="63"/>
      <c r="E19" s="63"/>
      <c r="F19" s="63"/>
      <c r="G19" s="63"/>
      <c r="H19" s="64"/>
    </row>
    <row r="20" spans="2:19" ht="14.4" customHeight="1" x14ac:dyDescent="0.3">
      <c r="B20" s="29">
        <v>3</v>
      </c>
      <c r="C20" s="60" t="s">
        <v>96</v>
      </c>
      <c r="D20" s="60"/>
      <c r="E20" s="60"/>
      <c r="F20" s="60"/>
      <c r="G20" s="60"/>
      <c r="H20" s="36"/>
    </row>
    <row r="21" spans="2:19" x14ac:dyDescent="0.3">
      <c r="B21" s="30"/>
      <c r="C21" s="63"/>
      <c r="D21" s="63"/>
      <c r="E21" s="63"/>
      <c r="F21" s="63"/>
      <c r="G21" s="63"/>
      <c r="H21" s="37"/>
    </row>
    <row r="22" spans="2:19" x14ac:dyDescent="0.3">
      <c r="B22" s="30"/>
      <c r="C22" s="63"/>
      <c r="D22" s="63"/>
      <c r="E22" s="63"/>
      <c r="F22" s="63"/>
      <c r="G22" s="63"/>
      <c r="H22" s="37"/>
    </row>
    <row r="23" spans="2:19" x14ac:dyDescent="0.3">
      <c r="B23" s="30"/>
      <c r="C23" s="63"/>
      <c r="D23" s="63"/>
      <c r="E23" s="63"/>
      <c r="F23" s="63"/>
      <c r="G23" s="63"/>
      <c r="H23" s="37"/>
    </row>
    <row r="24" spans="2:19" x14ac:dyDescent="0.3">
      <c r="B24" s="28"/>
      <c r="C24" s="65"/>
      <c r="D24" s="65"/>
      <c r="E24" s="65"/>
      <c r="F24" s="65"/>
      <c r="G24" s="65"/>
      <c r="H24" s="38"/>
    </row>
    <row r="25" spans="2:19" x14ac:dyDescent="0.3">
      <c r="B25" s="30">
        <v>3.1</v>
      </c>
      <c r="C25" s="39" t="s">
        <v>98</v>
      </c>
      <c r="D25" s="40"/>
      <c r="E25" s="40"/>
      <c r="F25" s="40"/>
      <c r="G25" s="40"/>
      <c r="H25" s="37"/>
    </row>
    <row r="26" spans="2:19" x14ac:dyDescent="0.3">
      <c r="B26" s="31" t="s">
        <v>97</v>
      </c>
      <c r="C26" s="63" t="s">
        <v>100</v>
      </c>
      <c r="D26" s="63"/>
      <c r="E26" s="63"/>
      <c r="F26" s="63"/>
      <c r="G26" s="63"/>
      <c r="H26" s="64"/>
    </row>
    <row r="27" spans="2:19" x14ac:dyDescent="0.3">
      <c r="B27" s="31"/>
      <c r="C27" s="63"/>
      <c r="D27" s="63"/>
      <c r="E27" s="63"/>
      <c r="F27" s="63"/>
      <c r="G27" s="63"/>
      <c r="H27" s="64"/>
    </row>
    <row r="28" spans="2:19" ht="14.4" customHeight="1" x14ac:dyDescent="0.3">
      <c r="B28" s="31" t="s">
        <v>99</v>
      </c>
      <c r="C28" s="62" t="s">
        <v>105</v>
      </c>
      <c r="D28" s="63"/>
      <c r="E28" s="63"/>
      <c r="F28" s="63"/>
      <c r="G28" s="63"/>
      <c r="H28" s="64"/>
    </row>
    <row r="29" spans="2:19" x14ac:dyDescent="0.3">
      <c r="B29" s="30"/>
      <c r="C29" s="62"/>
      <c r="D29" s="63"/>
      <c r="E29" s="63"/>
      <c r="F29" s="63"/>
      <c r="G29" s="63"/>
      <c r="H29" s="64"/>
    </row>
    <row r="30" spans="2:19" x14ac:dyDescent="0.3">
      <c r="B30" s="30"/>
      <c r="C30" s="62"/>
      <c r="D30" s="63"/>
      <c r="E30" s="63"/>
      <c r="F30" s="63"/>
      <c r="G30" s="63"/>
      <c r="H30" s="64"/>
    </row>
    <row r="31" spans="2:19" x14ac:dyDescent="0.3">
      <c r="B31" s="30"/>
      <c r="C31" s="62"/>
      <c r="D31" s="63"/>
      <c r="E31" s="63"/>
      <c r="F31" s="63"/>
      <c r="G31" s="63"/>
      <c r="H31" s="64"/>
    </row>
    <row r="32" spans="2:19" x14ac:dyDescent="0.3">
      <c r="B32" s="30"/>
      <c r="C32" s="62"/>
      <c r="D32" s="63"/>
      <c r="E32" s="63"/>
      <c r="F32" s="63"/>
      <c r="G32" s="63"/>
      <c r="H32" s="64"/>
    </row>
    <row r="33" spans="2:8" ht="13.8" customHeight="1" x14ac:dyDescent="0.3">
      <c r="B33" s="31" t="s">
        <v>101</v>
      </c>
      <c r="C33" s="66" t="s">
        <v>102</v>
      </c>
      <c r="D33" s="66"/>
      <c r="E33" s="66"/>
      <c r="F33" s="66"/>
      <c r="G33" s="66"/>
      <c r="H33" s="67"/>
    </row>
    <row r="34" spans="2:8" x14ac:dyDescent="0.3">
      <c r="B34" s="30"/>
      <c r="C34" s="66"/>
      <c r="D34" s="66"/>
      <c r="E34" s="66"/>
      <c r="F34" s="66"/>
      <c r="G34" s="66"/>
      <c r="H34" s="67"/>
    </row>
    <row r="35" spans="2:8" x14ac:dyDescent="0.3">
      <c r="B35" s="30"/>
      <c r="C35" s="66"/>
      <c r="D35" s="66"/>
      <c r="E35" s="66"/>
      <c r="F35" s="66"/>
      <c r="G35" s="66"/>
      <c r="H35" s="67"/>
    </row>
    <row r="36" spans="2:8" x14ac:dyDescent="0.3">
      <c r="B36" s="30"/>
      <c r="C36" s="66"/>
      <c r="D36" s="66"/>
      <c r="E36" s="66"/>
      <c r="F36" s="66"/>
      <c r="G36" s="66"/>
      <c r="H36" s="67"/>
    </row>
    <row r="37" spans="2:8" x14ac:dyDescent="0.3">
      <c r="B37" s="30"/>
      <c r="C37" s="66"/>
      <c r="D37" s="66"/>
      <c r="E37" s="66"/>
      <c r="F37" s="66"/>
      <c r="G37" s="66"/>
      <c r="H37" s="67"/>
    </row>
    <row r="38" spans="2:8" ht="13.8" customHeight="1" x14ac:dyDescent="0.3">
      <c r="B38" s="31" t="s">
        <v>103</v>
      </c>
      <c r="C38" s="52" t="s">
        <v>104</v>
      </c>
      <c r="D38" s="52"/>
      <c r="E38" s="52"/>
      <c r="F38" s="52"/>
      <c r="G38" s="52"/>
      <c r="H38" s="53"/>
    </row>
    <row r="39" spans="2:8" ht="15" thickBot="1" x14ac:dyDescent="0.35">
      <c r="B39" s="32"/>
      <c r="C39" s="54"/>
      <c r="D39" s="54"/>
      <c r="E39" s="54"/>
      <c r="F39" s="54"/>
      <c r="G39" s="54"/>
      <c r="H39" s="55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zoomScale="91" zoomScaleNormal="91" workbookViewId="0">
      <selection activeCell="A7" sqref="A7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9"/>
  </cols>
  <sheetData>
    <row r="1" spans="1:53" ht="71.400000000000006" customHeight="1" x14ac:dyDescent="0.3">
      <c r="A1" s="83" t="s">
        <v>67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S1" s="6"/>
      <c r="U1" s="83" t="s">
        <v>71</v>
      </c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</row>
    <row r="2" spans="1:53" s="9" customFormat="1" x14ac:dyDescent="0.3">
      <c r="D2" s="13"/>
      <c r="F2" s="13"/>
      <c r="S2" s="46"/>
    </row>
    <row r="3" spans="1:53" s="9" customFormat="1" ht="18" x14ac:dyDescent="0.35">
      <c r="A3" s="43" t="s">
        <v>8</v>
      </c>
      <c r="B3" s="12"/>
      <c r="C3" s="84" t="s">
        <v>9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S3" s="46"/>
    </row>
    <row r="4" spans="1:53" s="9" customFormat="1" x14ac:dyDescent="0.3">
      <c r="D4" s="13"/>
      <c r="F4" s="13"/>
      <c r="S4" s="46"/>
      <c r="U4" s="68"/>
      <c r="V4" s="68"/>
    </row>
    <row r="5" spans="1:53" s="9" customFormat="1" ht="15" thickBot="1" x14ac:dyDescent="0.35">
      <c r="A5" s="44">
        <v>44885</v>
      </c>
      <c r="B5" s="70" t="s">
        <v>10</v>
      </c>
      <c r="C5" s="70"/>
      <c r="D5" s="7">
        <v>0</v>
      </c>
      <c r="E5" s="41" t="s">
        <v>11</v>
      </c>
      <c r="F5" s="7">
        <v>1</v>
      </c>
      <c r="G5" s="70" t="s">
        <v>23</v>
      </c>
      <c r="H5" s="70"/>
      <c r="I5" s="8">
        <f>IF(AND(D5="",F5=""),"",IF(AND(ISNUMBER(D5),ISNUMBER(F5)),1,-1))</f>
        <v>1</v>
      </c>
      <c r="S5" s="46"/>
    </row>
    <row r="6" spans="1:53" ht="15" customHeight="1" thickBot="1" x14ac:dyDescent="0.35">
      <c r="A6" s="44">
        <v>44886</v>
      </c>
      <c r="B6" s="70" t="s">
        <v>22</v>
      </c>
      <c r="C6" s="70"/>
      <c r="D6" s="7">
        <v>0</v>
      </c>
      <c r="E6" s="41" t="s">
        <v>11</v>
      </c>
      <c r="F6" s="7">
        <v>1</v>
      </c>
      <c r="G6" s="70" t="s">
        <v>20</v>
      </c>
      <c r="H6" s="70"/>
      <c r="I6" s="19">
        <f t="shared" ref="I6:I10" si="0">IF(AND(D6="",F6=""),"",IF(AND(ISNUMBER(D6),ISNUMBER(F6)),1,-1))</f>
        <v>1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5</v>
      </c>
      <c r="P6" s="2" t="s">
        <v>18</v>
      </c>
      <c r="Q6" s="2" t="s">
        <v>4</v>
      </c>
      <c r="S6" s="6"/>
      <c r="T6" s="9"/>
      <c r="U6" s="72" t="str">
        <f>IF(AND(SUM(L7:N7)=3,SUM(L8:N8)=3,SUM(L9:N9)=3,SUM(L10:N10)=3),J7,"")</f>
        <v>Holanda</v>
      </c>
      <c r="V6" s="73"/>
      <c r="W6" s="15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T6" s="111"/>
      <c r="AU6" s="111"/>
      <c r="AV6" s="9"/>
      <c r="AW6" s="9"/>
      <c r="AX6" s="9"/>
      <c r="AY6" s="9"/>
      <c r="AZ6" s="72" t="str">
        <f>IF(AND(SUM(L16:N16)=3,SUM(L17:N17)=3,SUM(L18:N18)=3,SUM(L19:N19)=3),J16,"")</f>
        <v>Inglaterra</v>
      </c>
      <c r="BA6" s="73"/>
    </row>
    <row r="7" spans="1:53" ht="15" thickBot="1" x14ac:dyDescent="0.35">
      <c r="A7" s="44">
        <v>44890</v>
      </c>
      <c r="B7" s="70" t="s">
        <v>10</v>
      </c>
      <c r="C7" s="70"/>
      <c r="D7" s="7">
        <v>0</v>
      </c>
      <c r="E7" s="41" t="s">
        <v>11</v>
      </c>
      <c r="F7" s="7">
        <v>1</v>
      </c>
      <c r="G7" s="70" t="s">
        <v>22</v>
      </c>
      <c r="H7" s="70"/>
      <c r="I7" s="19">
        <f t="shared" si="0"/>
        <v>1</v>
      </c>
      <c r="J7" s="5" t="str">
        <f>VLOOKUP(1,Planilha1!$B$5:$J$8,2,0)</f>
        <v>Holanda</v>
      </c>
      <c r="K7" s="3">
        <f>VLOOKUP(1,Planilha1!$B$5:$J$8,3,0)</f>
        <v>9</v>
      </c>
      <c r="L7" s="3">
        <f>VLOOKUP(1,Planilha1!$B$5:$J$8,6,0)</f>
        <v>3</v>
      </c>
      <c r="M7" s="3">
        <f>VLOOKUP(1,Planilha1!$B$5:$J$8,7,0)</f>
        <v>0</v>
      </c>
      <c r="N7" s="3">
        <f>VLOOKUP(1,Planilha1!$B$5:$J$8,8,0)</f>
        <v>0</v>
      </c>
      <c r="O7" s="3">
        <f>VLOOKUP(1,Planilha1!$B$5:$J$8,5,0)</f>
        <v>5</v>
      </c>
      <c r="P7" s="3">
        <f>VLOOKUP(1,Planilha1!$B$5:$J$8,9,0)</f>
        <v>1</v>
      </c>
      <c r="Q7" s="3">
        <f>VLOOKUP(1,Planilha1!$B$5:$J$8,4,0)</f>
        <v>4</v>
      </c>
      <c r="S7" s="6"/>
      <c r="T7" s="9"/>
      <c r="U7" s="71" t="s">
        <v>68</v>
      </c>
      <c r="V7" s="71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T7" s="92"/>
      <c r="AU7" s="92"/>
      <c r="AV7" s="9"/>
      <c r="AW7" s="9"/>
      <c r="AX7" s="9"/>
      <c r="AY7" s="9"/>
      <c r="AZ7" s="71" t="s">
        <v>68</v>
      </c>
      <c r="BA7" s="71"/>
    </row>
    <row r="8" spans="1:53" ht="15" customHeight="1" thickBot="1" x14ac:dyDescent="0.35">
      <c r="A8" s="44">
        <v>44890</v>
      </c>
      <c r="B8" s="70" t="s">
        <v>23</v>
      </c>
      <c r="C8" s="70"/>
      <c r="D8" s="7">
        <v>1</v>
      </c>
      <c r="E8" s="41" t="s">
        <v>11</v>
      </c>
      <c r="F8" s="7">
        <v>2</v>
      </c>
      <c r="G8" s="70" t="s">
        <v>20</v>
      </c>
      <c r="H8" s="70"/>
      <c r="I8" s="19">
        <f>IF(AND(D8="",F8=""),"",IF(AND(ISNUMBER(D8),ISNUMBER(F8)),1,-1))</f>
        <v>1</v>
      </c>
      <c r="J8" s="5" t="str">
        <f>VLOOKUP(2,Planilha1!$B$5:$J$8,2,0)</f>
        <v>Equador</v>
      </c>
      <c r="K8" s="3">
        <f>VLOOKUP(2,Planilha1!$B$5:$J$8,3,0)</f>
        <v>4</v>
      </c>
      <c r="L8" s="3">
        <f>VLOOKUP(2,Planilha1!$B$5:$J$8,6,0)</f>
        <v>1</v>
      </c>
      <c r="M8" s="3">
        <f>VLOOKUP(2,Planilha1!$B$5:$J$8,7,0)</f>
        <v>1</v>
      </c>
      <c r="N8" s="3">
        <f>VLOOKUP(2,Planilha1!$B$5:$J$8,8,0)</f>
        <v>1</v>
      </c>
      <c r="O8" s="3">
        <f>VLOOKUP(2,Planilha1!$B$5:$J$8,5,0)</f>
        <v>3</v>
      </c>
      <c r="P8" s="3">
        <f>VLOOKUP(2,Planilha1!$B$5:$J$8,9,0)</f>
        <v>3</v>
      </c>
      <c r="Q8" s="3">
        <f>VLOOKUP(2,Planilha1!$B$5:$J$8,4,0)</f>
        <v>0</v>
      </c>
      <c r="S8" s="6"/>
      <c r="T8" s="9"/>
      <c r="U8" s="72" t="str">
        <f>IF(AND(SUM(L16:N16)=3,SUM(L17:N17)=3,SUM(L18:N18)=3,SUM(L19:N19)=3),J17,"")</f>
        <v>EUA</v>
      </c>
      <c r="V8" s="73"/>
      <c r="W8" s="15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T8" s="111"/>
      <c r="AU8" s="111"/>
      <c r="AV8" s="9"/>
      <c r="AW8" s="9"/>
      <c r="AX8" s="9"/>
      <c r="AY8" s="9"/>
      <c r="AZ8" s="72" t="str">
        <f>IF(AND(SUM(L7:N7)=3,SUM(L8:N8)=3,SUM(L9:N9)=3,SUM(L10:N10)=3),J8,"")</f>
        <v>Equador</v>
      </c>
      <c r="BA8" s="73"/>
    </row>
    <row r="9" spans="1:53" x14ac:dyDescent="0.3">
      <c r="A9" s="44">
        <v>44894</v>
      </c>
      <c r="B9" s="70" t="s">
        <v>10</v>
      </c>
      <c r="C9" s="70"/>
      <c r="D9" s="7">
        <v>0</v>
      </c>
      <c r="E9" s="41" t="s">
        <v>11</v>
      </c>
      <c r="F9" s="7">
        <v>2</v>
      </c>
      <c r="G9" s="70" t="s">
        <v>20</v>
      </c>
      <c r="H9" s="70"/>
      <c r="I9" s="19">
        <f t="shared" si="0"/>
        <v>1</v>
      </c>
      <c r="J9" s="5" t="str">
        <f>VLOOKUP(3,Planilha1!$B$5:$J$8,2,0)</f>
        <v>Senegal</v>
      </c>
      <c r="K9" s="3">
        <f>VLOOKUP(3,Planilha1!$B$5:$J$8,3,0)</f>
        <v>4</v>
      </c>
      <c r="L9" s="3">
        <f>VLOOKUP(3,Planilha1!$B$5:$J$8,6,0)</f>
        <v>1</v>
      </c>
      <c r="M9" s="3">
        <f>VLOOKUP(3,Planilha1!$B$5:$J$8,7,0)</f>
        <v>1</v>
      </c>
      <c r="N9" s="3">
        <f>VLOOKUP(3,Planilha1!$B$5:$J$8,8,0)</f>
        <v>1</v>
      </c>
      <c r="O9" s="3">
        <f>VLOOKUP(3,Planilha1!$B$5:$J$8,5,0)</f>
        <v>2</v>
      </c>
      <c r="P9" s="3">
        <f>VLOOKUP(3,Planilha1!$B$5:$J$8,9,0)</f>
        <v>2</v>
      </c>
      <c r="Q9" s="3">
        <f>VLOOKUP(3,Planilha1!$B$5:$J$8,4,0)</f>
        <v>0</v>
      </c>
      <c r="S9" s="6"/>
      <c r="T9" s="9"/>
      <c r="U9" s="14"/>
      <c r="V9" s="14"/>
      <c r="W9" s="9"/>
      <c r="X9" s="9"/>
      <c r="Y9" s="68"/>
      <c r="Z9" s="68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T9" s="9"/>
      <c r="AU9" s="9"/>
      <c r="AV9" s="9"/>
      <c r="AW9" s="9"/>
      <c r="AX9" s="9"/>
      <c r="AY9" s="9"/>
      <c r="AZ9" s="14"/>
      <c r="BA9" s="14"/>
    </row>
    <row r="10" spans="1:53" ht="14.4" customHeight="1" thickBot="1" x14ac:dyDescent="0.35">
      <c r="A10" s="44">
        <v>44894</v>
      </c>
      <c r="B10" s="70" t="s">
        <v>23</v>
      </c>
      <c r="C10" s="70"/>
      <c r="D10" s="7">
        <v>1</v>
      </c>
      <c r="E10" s="41" t="s">
        <v>11</v>
      </c>
      <c r="F10" s="7">
        <v>1</v>
      </c>
      <c r="G10" s="70" t="s">
        <v>22</v>
      </c>
      <c r="H10" s="70"/>
      <c r="I10" s="19">
        <f t="shared" si="0"/>
        <v>1</v>
      </c>
      <c r="J10" s="5" t="str">
        <f>VLOOKUP(4,Planilha1!$B$5:$J$8,2,0)</f>
        <v>Qatar</v>
      </c>
      <c r="K10" s="3">
        <f>VLOOKUP(4,Planilha1!$B$5:$J$8,3,0)</f>
        <v>0</v>
      </c>
      <c r="L10" s="3">
        <f>VLOOKUP(4,Planilha1!$B$5:$J$8,6,0)</f>
        <v>0</v>
      </c>
      <c r="M10" s="3">
        <f>VLOOKUP(4,Planilha1!$B$5:$J$8,7,0)</f>
        <v>0</v>
      </c>
      <c r="N10" s="3">
        <f>VLOOKUP(4,Planilha1!$B$5:$J$8,8,0)</f>
        <v>3</v>
      </c>
      <c r="O10" s="3">
        <f>VLOOKUP(4,Planilha1!$B$5:$J$8,5,0)</f>
        <v>0</v>
      </c>
      <c r="P10" s="3">
        <f>VLOOKUP(4,Planilha1!$B$5:$J$8,9,0)</f>
        <v>4</v>
      </c>
      <c r="Q10" s="3">
        <f>VLOOKUP(4,Planilha1!$B$5:$J$8,4,0)</f>
        <v>-4</v>
      </c>
      <c r="S10" s="6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T10" s="9"/>
      <c r="AU10" s="9"/>
      <c r="AV10" s="9"/>
      <c r="AW10" s="9"/>
      <c r="AX10" s="9"/>
      <c r="AY10" s="9"/>
      <c r="AZ10" s="9"/>
      <c r="BA10" s="9"/>
    </row>
    <row r="11" spans="1:53" ht="15" thickBot="1" x14ac:dyDescent="0.35">
      <c r="A11" s="9"/>
      <c r="B11" s="10"/>
      <c r="C11" s="10"/>
      <c r="D11" s="11"/>
      <c r="E11" s="10"/>
      <c r="F11" s="11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S11" s="6"/>
      <c r="T11" s="9"/>
      <c r="U11" s="9"/>
      <c r="V11" s="9"/>
      <c r="W11" s="9"/>
      <c r="X11" s="9"/>
      <c r="Y11" s="90" t="s">
        <v>20</v>
      </c>
      <c r="Z11" s="112"/>
      <c r="AA11" s="15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T11" s="9"/>
      <c r="AU11" s="9"/>
      <c r="AV11" s="90" t="s">
        <v>24</v>
      </c>
      <c r="AW11" s="112"/>
      <c r="AX11" s="15"/>
      <c r="AY11" s="9"/>
      <c r="AZ11" s="9"/>
      <c r="BA11" s="9"/>
    </row>
    <row r="12" spans="1:53" ht="18.600000000000001" thickBot="1" x14ac:dyDescent="0.4">
      <c r="A12" s="43" t="s">
        <v>8</v>
      </c>
      <c r="B12" s="12"/>
      <c r="C12" s="85" t="s">
        <v>19</v>
      </c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S12" s="6"/>
      <c r="T12" s="9"/>
      <c r="U12" s="9"/>
      <c r="V12" s="9"/>
      <c r="W12" s="9"/>
      <c r="X12" s="9"/>
      <c r="Y12" s="89" t="s">
        <v>68</v>
      </c>
      <c r="Z12" s="8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T12" s="9"/>
      <c r="AU12" s="9"/>
      <c r="AV12" s="89" t="s">
        <v>68</v>
      </c>
      <c r="AW12" s="89"/>
      <c r="AX12" s="9"/>
      <c r="AY12" s="9"/>
      <c r="AZ12" s="9"/>
      <c r="BA12" s="9"/>
    </row>
    <row r="13" spans="1:53" ht="15" thickBot="1" x14ac:dyDescent="0.35">
      <c r="A13" s="9"/>
      <c r="B13" s="10"/>
      <c r="C13" s="10"/>
      <c r="D13" s="11"/>
      <c r="E13" s="10"/>
      <c r="F13" s="11"/>
      <c r="G13" s="10"/>
      <c r="H13" s="10"/>
      <c r="I13" s="9"/>
      <c r="K13" s="9"/>
      <c r="L13" s="9"/>
      <c r="M13" s="9"/>
      <c r="N13" s="9"/>
      <c r="O13" s="9"/>
      <c r="P13" s="9"/>
      <c r="Q13" s="9"/>
      <c r="S13" s="6"/>
      <c r="T13" s="9"/>
      <c r="U13" s="9"/>
      <c r="V13" s="9"/>
      <c r="W13" s="9"/>
      <c r="X13" s="9"/>
      <c r="Y13" s="90" t="s">
        <v>29</v>
      </c>
      <c r="Z13" s="91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T13" s="9"/>
      <c r="AU13" s="9"/>
      <c r="AV13" s="86" t="s">
        <v>0</v>
      </c>
      <c r="AW13" s="87"/>
      <c r="AX13" s="9"/>
      <c r="AY13" s="9"/>
      <c r="AZ13" s="9"/>
      <c r="BA13" s="9"/>
    </row>
    <row r="14" spans="1:53" ht="15" thickBot="1" x14ac:dyDescent="0.35">
      <c r="A14" s="44">
        <v>44886</v>
      </c>
      <c r="B14" s="70" t="s">
        <v>24</v>
      </c>
      <c r="C14" s="70"/>
      <c r="D14" s="7">
        <v>2</v>
      </c>
      <c r="E14" s="41" t="s">
        <v>11</v>
      </c>
      <c r="F14" s="7">
        <v>0</v>
      </c>
      <c r="G14" s="70" t="s">
        <v>26</v>
      </c>
      <c r="H14" s="70"/>
      <c r="I14" s="8">
        <f t="shared" ref="I14:I19" si="1">IF(AND(D14="",F14=""),"",IF(AND(ISNUMBER(D14),ISNUMBER(F14)),1,-1))</f>
        <v>1</v>
      </c>
      <c r="J14" s="9"/>
      <c r="K14" s="9"/>
      <c r="L14" s="9"/>
      <c r="M14" s="9"/>
      <c r="N14" s="9"/>
      <c r="O14" s="9"/>
      <c r="P14" s="9"/>
      <c r="Q14" s="9"/>
      <c r="S14" s="6"/>
      <c r="T14" s="9"/>
      <c r="U14" s="16"/>
      <c r="V14" s="16"/>
      <c r="W14" s="9"/>
      <c r="X14" s="9"/>
      <c r="Y14" s="14"/>
      <c r="Z14" s="14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T14" s="16"/>
      <c r="AU14" s="16"/>
      <c r="AV14" s="9"/>
      <c r="AW14" s="9"/>
      <c r="AX14" s="9"/>
      <c r="AY14" s="9"/>
      <c r="AZ14" s="16"/>
      <c r="BA14" s="16"/>
    </row>
    <row r="15" spans="1:53" ht="14.4" customHeight="1" thickBot="1" x14ac:dyDescent="0.35">
      <c r="A15" s="44">
        <v>44886</v>
      </c>
      <c r="B15" s="70" t="s">
        <v>25</v>
      </c>
      <c r="C15" s="70"/>
      <c r="D15" s="7">
        <v>1</v>
      </c>
      <c r="E15" s="41" t="s">
        <v>11</v>
      </c>
      <c r="F15" s="7">
        <v>1</v>
      </c>
      <c r="G15" s="70" t="s">
        <v>27</v>
      </c>
      <c r="H15" s="70"/>
      <c r="I15" s="8">
        <f t="shared" si="1"/>
        <v>1</v>
      </c>
      <c r="K15" s="2" t="s">
        <v>14</v>
      </c>
      <c r="L15" s="2" t="s">
        <v>15</v>
      </c>
      <c r="M15" s="2" t="s">
        <v>16</v>
      </c>
      <c r="N15" s="2" t="s">
        <v>17</v>
      </c>
      <c r="O15" s="2" t="s">
        <v>5</v>
      </c>
      <c r="P15" s="2" t="s">
        <v>18</v>
      </c>
      <c r="Q15" s="2" t="s">
        <v>4</v>
      </c>
      <c r="S15" s="6"/>
      <c r="T15" s="9"/>
      <c r="U15" s="72" t="str">
        <f>IF(AND(SUM(L25:N25)=3,SUM(L26:N26)=3,SUM(L27:N27)=3,SUM(L28:N28)=3),J25,"")</f>
        <v>Argentina</v>
      </c>
      <c r="V15" s="73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T15" s="111"/>
      <c r="AU15" s="111"/>
      <c r="AV15" s="9"/>
      <c r="AW15" s="9"/>
      <c r="AX15" s="9"/>
      <c r="AY15" s="9"/>
      <c r="AZ15" s="72" t="str">
        <f>IF(AND(SUM(L34:N34)=3,SUM(L35:N35)=3,SUM(L36:N36)=3,SUM(L37:N37)=3),J34,"")</f>
        <v>França</v>
      </c>
      <c r="BA15" s="73"/>
    </row>
    <row r="16" spans="1:53" ht="15" thickBot="1" x14ac:dyDescent="0.35">
      <c r="A16" s="44">
        <v>44890</v>
      </c>
      <c r="B16" s="70" t="s">
        <v>24</v>
      </c>
      <c r="C16" s="70"/>
      <c r="D16" s="7">
        <v>1</v>
      </c>
      <c r="E16" s="41" t="s">
        <v>11</v>
      </c>
      <c r="F16" s="7">
        <v>0</v>
      </c>
      <c r="G16" s="70" t="s">
        <v>25</v>
      </c>
      <c r="H16" s="70"/>
      <c r="I16" s="8">
        <f t="shared" si="1"/>
        <v>1</v>
      </c>
      <c r="J16" s="5" t="str">
        <f>VLOOKUP(1,Planilha1!$B$14:$J$17,2,0)</f>
        <v>Inglaterra</v>
      </c>
      <c r="K16" s="3">
        <f>VLOOKUP(1,Planilha1!$B$14:$J$17,3,0)</f>
        <v>9</v>
      </c>
      <c r="L16" s="3">
        <f>VLOOKUP(1,Planilha1!$B$14:$J$17,6,0)</f>
        <v>3</v>
      </c>
      <c r="M16" s="3">
        <f>VLOOKUP(1,Planilha1!$B$14:$J$17,7,0)</f>
        <v>0</v>
      </c>
      <c r="N16" s="3">
        <f>VLOOKUP(1,Planilha1!$B$14:$J$17,8,0)</f>
        <v>0</v>
      </c>
      <c r="O16" s="3">
        <f>VLOOKUP(1,Planilha1!$B$14:$J$17,5,0)</f>
        <v>5</v>
      </c>
      <c r="P16" s="3">
        <f>VLOOKUP(1,Planilha1!$B$14:$J$17,9,0)</f>
        <v>0</v>
      </c>
      <c r="Q16" s="3">
        <f>VLOOKUP(1,Planilha1!$B$14:$J$17,4,0)</f>
        <v>5</v>
      </c>
      <c r="S16" s="6"/>
      <c r="T16" s="9"/>
      <c r="U16" s="89" t="s">
        <v>68</v>
      </c>
      <c r="V16" s="8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T16" s="92"/>
      <c r="AU16" s="92"/>
      <c r="AV16" s="9"/>
      <c r="AW16" s="9"/>
      <c r="AX16" s="9"/>
      <c r="AY16" s="9"/>
      <c r="AZ16" s="89" t="s">
        <v>68</v>
      </c>
      <c r="BA16" s="89"/>
    </row>
    <row r="17" spans="1:54" ht="16.8" customHeight="1" thickBot="1" x14ac:dyDescent="0.35">
      <c r="A17" s="44">
        <v>44890</v>
      </c>
      <c r="B17" s="70" t="s">
        <v>26</v>
      </c>
      <c r="C17" s="70"/>
      <c r="D17" s="7">
        <v>0</v>
      </c>
      <c r="E17" s="41" t="s">
        <v>11</v>
      </c>
      <c r="F17" s="7">
        <v>1</v>
      </c>
      <c r="G17" s="70" t="s">
        <v>27</v>
      </c>
      <c r="H17" s="70"/>
      <c r="I17" s="8">
        <f t="shared" si="1"/>
        <v>1</v>
      </c>
      <c r="J17" s="5" t="str">
        <f>VLOOKUP(2,Planilha1!$B$14:$J$17,2,0)</f>
        <v>EUA</v>
      </c>
      <c r="K17" s="3">
        <f>VLOOKUP(2,Planilha1!$B$14:$J$17,3,0)</f>
        <v>4</v>
      </c>
      <c r="L17" s="3">
        <f>VLOOKUP(2,Planilha1!$B$14:$J$17,6,0)</f>
        <v>1</v>
      </c>
      <c r="M17" s="3">
        <f>VLOOKUP(2,Planilha1!$B$14:$J$17,7,0)</f>
        <v>1</v>
      </c>
      <c r="N17" s="3">
        <f>VLOOKUP(2,Planilha1!$B$14:$J$17,8,0)</f>
        <v>1</v>
      </c>
      <c r="O17" s="3">
        <f>VLOOKUP(2,Planilha1!$B$14:$J$17,5,0)</f>
        <v>2</v>
      </c>
      <c r="P17" s="3">
        <f>VLOOKUP(2,Planilha1!$B$14:$J$17,9,0)</f>
        <v>2</v>
      </c>
      <c r="Q17" s="3">
        <f>VLOOKUP(2,Planilha1!$B$14:$J$17,4,0)</f>
        <v>0</v>
      </c>
      <c r="S17" s="6"/>
      <c r="T17" s="9"/>
      <c r="U17" s="72" t="str">
        <f>IF(AND(SUM(L34:N34)=3,SUM(L35:N35)=3,SUM(L36:N36)=3,SUM(L37:N37)=3),J35,"")</f>
        <v>Dinamarca</v>
      </c>
      <c r="V17" s="73"/>
      <c r="W17" s="15"/>
      <c r="X17" s="9"/>
      <c r="Y17" s="9"/>
      <c r="Z17" s="9"/>
      <c r="AA17" s="9"/>
      <c r="AB17" s="9"/>
      <c r="AC17" s="9"/>
      <c r="AD17" s="68"/>
      <c r="AE17" s="68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T17" s="111"/>
      <c r="AU17" s="111"/>
      <c r="AV17" s="9"/>
      <c r="AW17" s="9"/>
      <c r="AX17" s="9"/>
      <c r="AY17" s="9"/>
      <c r="AZ17" s="72" t="str">
        <f>IF(AND(SUM(L25:N25)=3,SUM(L26:N26)=3,SUM(L27:N27)=3,SUM(L28:N28)=3),J26,"")</f>
        <v>Polônia</v>
      </c>
      <c r="BA17" s="73"/>
      <c r="BB17" s="15"/>
    </row>
    <row r="18" spans="1:54" ht="15.6" customHeight="1" thickBot="1" x14ac:dyDescent="0.35">
      <c r="A18" s="44">
        <v>44894</v>
      </c>
      <c r="B18" s="70" t="s">
        <v>24</v>
      </c>
      <c r="C18" s="70"/>
      <c r="D18" s="7">
        <v>2</v>
      </c>
      <c r="E18" s="41" t="s">
        <v>11</v>
      </c>
      <c r="F18" s="7">
        <v>0</v>
      </c>
      <c r="G18" s="70" t="s">
        <v>27</v>
      </c>
      <c r="H18" s="70"/>
      <c r="I18" s="8">
        <f t="shared" si="1"/>
        <v>1</v>
      </c>
      <c r="J18" s="5" t="str">
        <f>VLOOKUP(3,Planilha1!$B$14:$J$17,2,0)</f>
        <v>País de Gales</v>
      </c>
      <c r="K18" s="3">
        <f>VLOOKUP(3,Planilha1!$B$14:$J$17,3,0)</f>
        <v>4</v>
      </c>
      <c r="L18" s="3">
        <f>VLOOKUP(3,Planilha1!$B$14:$J$17,6,0)</f>
        <v>1</v>
      </c>
      <c r="M18" s="3">
        <f>VLOOKUP(3,Planilha1!$B$14:$J$17,7,0)</f>
        <v>1</v>
      </c>
      <c r="N18" s="3">
        <f>VLOOKUP(3,Planilha1!$B$14:$J$17,8,0)</f>
        <v>1</v>
      </c>
      <c r="O18" s="3">
        <f>VLOOKUP(3,Planilha1!$B$14:$J$17,5,0)</f>
        <v>2</v>
      </c>
      <c r="P18" s="3">
        <f>VLOOKUP(3,Planilha1!$B$14:$J$17,9,0)</f>
        <v>3</v>
      </c>
      <c r="Q18" s="3">
        <f>VLOOKUP(3,Planilha1!$B$14:$J$17,4,0)</f>
        <v>-1</v>
      </c>
      <c r="S18" s="6"/>
      <c r="T18" s="9"/>
      <c r="U18" s="14"/>
      <c r="V18" s="14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T18" s="9"/>
      <c r="AU18" s="9"/>
      <c r="AV18" s="9"/>
      <c r="AW18" s="9"/>
      <c r="AX18" s="9"/>
      <c r="AY18" s="9"/>
      <c r="AZ18" s="14"/>
      <c r="BA18" s="14"/>
    </row>
    <row r="19" spans="1:54" ht="13.8" customHeight="1" thickBot="1" x14ac:dyDescent="0.35">
      <c r="A19" s="44">
        <v>44894</v>
      </c>
      <c r="B19" s="70" t="s">
        <v>26</v>
      </c>
      <c r="C19" s="70"/>
      <c r="D19" s="7">
        <v>0</v>
      </c>
      <c r="E19" s="41" t="s">
        <v>11</v>
      </c>
      <c r="F19" s="7">
        <v>1</v>
      </c>
      <c r="G19" s="70" t="s">
        <v>25</v>
      </c>
      <c r="H19" s="70"/>
      <c r="I19" s="8">
        <f t="shared" si="1"/>
        <v>1</v>
      </c>
      <c r="J19" s="5" t="str">
        <f>VLOOKUP(4,Planilha1!$B$14:$J$17,2,0)</f>
        <v>Irã</v>
      </c>
      <c r="K19" s="3">
        <f>VLOOKUP(4,Planilha1!$B$14:$J$17,3,0)</f>
        <v>0</v>
      </c>
      <c r="L19" s="3">
        <f>VLOOKUP(4,Planilha1!$B$14:$J$17,6,0)</f>
        <v>0</v>
      </c>
      <c r="M19" s="3">
        <f>VLOOKUP(4,Planilha1!$B$14:$J$17,7,0)</f>
        <v>0</v>
      </c>
      <c r="N19" s="3">
        <f>VLOOKUP(4,Planilha1!$B$14:$J$17,8,0)</f>
        <v>3</v>
      </c>
      <c r="O19" s="3">
        <f>VLOOKUP(4,Planilha1!$B$14:$J$17,5,0)</f>
        <v>0</v>
      </c>
      <c r="P19" s="3">
        <f>VLOOKUP(4,Planilha1!$B$14:$J$17,9,0)</f>
        <v>4</v>
      </c>
      <c r="Q19" s="3">
        <f>VLOOKUP(4,Planilha1!$B$14:$J$17,4,0)</f>
        <v>-4</v>
      </c>
      <c r="S19" s="6"/>
      <c r="T19" s="9"/>
      <c r="U19" s="9"/>
      <c r="V19" s="9"/>
      <c r="W19" s="9"/>
      <c r="X19" s="9"/>
      <c r="Y19" s="9"/>
      <c r="Z19" s="9" t="s">
        <v>69</v>
      </c>
      <c r="AA19" s="9"/>
      <c r="AB19" s="9"/>
      <c r="AC19" s="9"/>
      <c r="AD19" s="86" t="s">
        <v>29</v>
      </c>
      <c r="AE19" s="87"/>
      <c r="AF19" s="13"/>
      <c r="AG19" s="13"/>
      <c r="AH19" s="13"/>
      <c r="AI19" s="13"/>
      <c r="AJ19" s="93" t="s">
        <v>1</v>
      </c>
      <c r="AK19" s="94"/>
      <c r="AL19" s="95"/>
      <c r="AM19" s="18"/>
      <c r="AN19" s="18"/>
      <c r="AO19" s="18"/>
      <c r="AP19" s="9"/>
      <c r="AQ19" s="86" t="s">
        <v>24</v>
      </c>
      <c r="AR19" s="87"/>
      <c r="AT19" s="9"/>
      <c r="AU19" s="9"/>
      <c r="AV19" s="9"/>
      <c r="AW19" s="9"/>
      <c r="AX19" s="9"/>
      <c r="AY19" s="9"/>
      <c r="AZ19" s="9"/>
      <c r="BA19" s="9"/>
    </row>
    <row r="20" spans="1:54" ht="15" thickBot="1" x14ac:dyDescent="0.35">
      <c r="A20" s="9"/>
      <c r="B20" s="10"/>
      <c r="C20" s="10"/>
      <c r="D20" s="11"/>
      <c r="E20" s="10"/>
      <c r="F20" s="11"/>
      <c r="G20" s="10"/>
      <c r="H20" s="10"/>
      <c r="J20" s="9"/>
      <c r="K20" s="9"/>
      <c r="L20" s="9"/>
      <c r="M20" s="9"/>
      <c r="N20" s="9"/>
      <c r="O20" s="9"/>
      <c r="P20" s="9"/>
      <c r="Q20" s="9"/>
      <c r="S20" s="6"/>
      <c r="T20" s="9"/>
      <c r="U20" s="9"/>
      <c r="V20" s="9"/>
      <c r="W20" s="9"/>
      <c r="X20" s="9"/>
      <c r="Y20" s="9"/>
      <c r="Z20" s="9"/>
      <c r="AA20" s="9"/>
      <c r="AB20" s="9"/>
      <c r="AC20" s="9"/>
      <c r="AD20" s="89" t="s">
        <v>68</v>
      </c>
      <c r="AE20" s="89"/>
      <c r="AF20" s="17"/>
      <c r="AG20" s="86" t="s">
        <v>1</v>
      </c>
      <c r="AH20" s="87"/>
      <c r="AI20" s="17"/>
      <c r="AJ20" s="96"/>
      <c r="AK20" s="97"/>
      <c r="AL20" s="98"/>
      <c r="AM20" s="18"/>
      <c r="AN20" s="86" t="s">
        <v>24</v>
      </c>
      <c r="AO20" s="87"/>
      <c r="AP20" s="9"/>
      <c r="AQ20" s="89" t="s">
        <v>68</v>
      </c>
      <c r="AR20" s="89"/>
      <c r="AT20" s="9"/>
      <c r="AU20" s="9"/>
      <c r="AV20" s="9"/>
      <c r="AW20" s="9"/>
      <c r="AX20" s="9"/>
      <c r="AY20" s="9"/>
      <c r="AZ20" s="9"/>
      <c r="BA20" s="9"/>
    </row>
    <row r="21" spans="1:54" ht="18.600000000000001" thickBot="1" x14ac:dyDescent="0.4">
      <c r="A21" s="43" t="s">
        <v>8</v>
      </c>
      <c r="B21" s="42"/>
      <c r="C21" s="85" t="s">
        <v>28</v>
      </c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S21" s="6"/>
      <c r="T21" s="9"/>
      <c r="U21" s="9"/>
      <c r="V21" s="9"/>
      <c r="W21" s="9"/>
      <c r="X21" s="9"/>
      <c r="Y21" s="9"/>
      <c r="Z21" s="9"/>
      <c r="AA21" s="9"/>
      <c r="AB21" s="9"/>
      <c r="AC21" s="9"/>
      <c r="AD21" s="90" t="s">
        <v>1</v>
      </c>
      <c r="AE21" s="91"/>
      <c r="AF21" s="13"/>
      <c r="AG21" s="13"/>
      <c r="AH21" s="13"/>
      <c r="AI21" s="13"/>
      <c r="AJ21" s="99"/>
      <c r="AK21" s="100"/>
      <c r="AL21" s="101"/>
      <c r="AM21" s="18"/>
      <c r="AN21" s="18"/>
      <c r="AO21" s="18"/>
      <c r="AP21" s="9"/>
      <c r="AQ21" s="90" t="s">
        <v>45</v>
      </c>
      <c r="AR21" s="91"/>
      <c r="AT21" s="9"/>
      <c r="AU21" s="9"/>
      <c r="AV21" s="9"/>
      <c r="AW21" s="9"/>
      <c r="AX21" s="9"/>
      <c r="AY21" s="9"/>
      <c r="AZ21" s="9"/>
      <c r="BA21" s="9"/>
    </row>
    <row r="22" spans="1:54" ht="15" thickBot="1" x14ac:dyDescent="0.35">
      <c r="A22" s="9"/>
      <c r="B22" s="10"/>
      <c r="C22" s="10"/>
      <c r="D22" s="11"/>
      <c r="F22"/>
      <c r="H22" s="10"/>
      <c r="J22" s="9"/>
      <c r="K22" s="9"/>
      <c r="L22" s="9"/>
      <c r="M22" s="9"/>
      <c r="N22" s="9"/>
      <c r="O22" s="9"/>
      <c r="P22" s="9"/>
      <c r="Q22" s="9"/>
      <c r="S22" s="6"/>
      <c r="T22" s="9"/>
      <c r="U22" s="72" t="str">
        <f>IF(AND(SUM(L43:N43)=3,SUM(L44:N44)=3,SUM(L45:N45)=3,SUM(L46:N46)=3),J43,"")</f>
        <v>Espanha</v>
      </c>
      <c r="V22" s="73"/>
      <c r="W22" s="15"/>
      <c r="X22" s="9"/>
      <c r="Y22" s="9"/>
      <c r="Z22" s="9"/>
      <c r="AA22" s="9"/>
      <c r="AB22" s="9"/>
      <c r="AC22" s="9"/>
      <c r="AD22" s="14"/>
      <c r="AE22" s="14"/>
      <c r="AF22" s="9"/>
      <c r="AG22" s="9"/>
      <c r="AH22" s="9"/>
      <c r="AI22" s="9"/>
      <c r="AJ22" s="69"/>
      <c r="AK22" s="69"/>
      <c r="AL22" s="69"/>
      <c r="AM22" s="9"/>
      <c r="AN22" s="9"/>
      <c r="AO22" s="9"/>
      <c r="AP22" s="9"/>
      <c r="AQ22" s="14"/>
      <c r="AR22" s="14"/>
      <c r="AT22" s="111"/>
      <c r="AU22" s="111"/>
      <c r="AV22" s="9"/>
      <c r="AW22" s="9"/>
      <c r="AX22" s="9"/>
      <c r="AY22" s="9"/>
      <c r="AZ22" s="72" t="str">
        <f>IF(AND(SUM(L52:N52)=3,SUM(L53:N53)=3,SUM(L54:N54)=3,SUM(L55:N55)=3),J52,"")</f>
        <v>Bélgica</v>
      </c>
      <c r="BA22" s="73"/>
      <c r="BB22" s="15"/>
    </row>
    <row r="23" spans="1:54" ht="15" thickBot="1" x14ac:dyDescent="0.35">
      <c r="A23" s="44">
        <v>44887</v>
      </c>
      <c r="B23" s="70" t="s">
        <v>29</v>
      </c>
      <c r="C23" s="70"/>
      <c r="D23" s="7">
        <v>3</v>
      </c>
      <c r="E23" s="41" t="s">
        <v>11</v>
      </c>
      <c r="F23" s="7">
        <v>0</v>
      </c>
      <c r="G23" s="70" t="s">
        <v>30</v>
      </c>
      <c r="H23" s="70"/>
      <c r="I23" s="8">
        <f t="shared" ref="I23:I28" si="2">IF(AND(D23="",F23=""),"",IF(AND(ISNUMBER(D23),ISNUMBER(F23)),1,-1))</f>
        <v>1</v>
      </c>
      <c r="J23" s="9"/>
      <c r="K23" s="9"/>
      <c r="L23" s="9"/>
      <c r="M23" s="9"/>
      <c r="N23" s="9"/>
      <c r="O23" s="9"/>
      <c r="P23" s="9"/>
      <c r="Q23" s="9"/>
      <c r="S23" s="6"/>
      <c r="T23" s="9"/>
      <c r="U23" s="92" t="s">
        <v>68</v>
      </c>
      <c r="V23" s="92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T23" s="92"/>
      <c r="AU23" s="92"/>
      <c r="AV23" s="9"/>
      <c r="AW23" s="9"/>
      <c r="AX23" s="9"/>
      <c r="AY23" s="9"/>
      <c r="AZ23" s="92" t="s">
        <v>68</v>
      </c>
      <c r="BA23" s="92"/>
    </row>
    <row r="24" spans="1:54" ht="15" thickBot="1" x14ac:dyDescent="0.35">
      <c r="A24" s="44">
        <v>44887</v>
      </c>
      <c r="B24" s="70" t="s">
        <v>3</v>
      </c>
      <c r="C24" s="70"/>
      <c r="D24" s="7">
        <v>1</v>
      </c>
      <c r="E24" s="41" t="s">
        <v>11</v>
      </c>
      <c r="F24" s="7">
        <v>1</v>
      </c>
      <c r="G24" s="70" t="s">
        <v>31</v>
      </c>
      <c r="H24" s="70"/>
      <c r="I24" s="8">
        <f t="shared" si="2"/>
        <v>1</v>
      </c>
      <c r="K24" s="2" t="s">
        <v>14</v>
      </c>
      <c r="L24" s="2" t="s">
        <v>15</v>
      </c>
      <c r="M24" s="2" t="s">
        <v>16</v>
      </c>
      <c r="N24" s="2" t="s">
        <v>17</v>
      </c>
      <c r="O24" s="2" t="s">
        <v>5</v>
      </c>
      <c r="P24" s="2" t="s">
        <v>18</v>
      </c>
      <c r="Q24" s="2" t="s">
        <v>4</v>
      </c>
      <c r="S24" s="6"/>
      <c r="T24" s="9"/>
      <c r="U24" s="72" t="str">
        <f>IF(AND(SUM(L52:N52)=3,SUM(L53:N53)=3,SUM(L54:N54)=3,SUM(L55:N55)=3),J53,"")</f>
        <v>Croácia</v>
      </c>
      <c r="V24" s="73"/>
      <c r="W24" s="15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T24" s="111"/>
      <c r="AU24" s="111"/>
      <c r="AV24" s="9"/>
      <c r="AW24" s="9"/>
      <c r="AX24" s="9"/>
      <c r="AY24" s="9"/>
      <c r="AZ24" s="72" t="str">
        <f>IF(AND(SUM(L43:N43)=3,SUM(L44:N44)=3,SUM(L45:N45)=3,SUM(L46:N46)=3),J44,"")</f>
        <v>Alemanha</v>
      </c>
      <c r="BA24" s="73"/>
      <c r="BB24" s="15"/>
    </row>
    <row r="25" spans="1:54" ht="15" thickBot="1" x14ac:dyDescent="0.35">
      <c r="A25" s="44">
        <v>44891</v>
      </c>
      <c r="B25" s="70" t="s">
        <v>29</v>
      </c>
      <c r="C25" s="70"/>
      <c r="D25" s="7">
        <v>1</v>
      </c>
      <c r="E25" s="41" t="s">
        <v>11</v>
      </c>
      <c r="F25" s="7">
        <v>0</v>
      </c>
      <c r="G25" s="70" t="s">
        <v>3</v>
      </c>
      <c r="H25" s="70"/>
      <c r="I25" s="8">
        <f t="shared" si="2"/>
        <v>1</v>
      </c>
      <c r="J25" s="5" t="str">
        <f>VLOOKUP(1,Planilha1!$B$23:$J$26,2,0)</f>
        <v>Argentina</v>
      </c>
      <c r="K25" s="3">
        <f>VLOOKUP(1,Planilha1!$B$23:$J$26,3,0)</f>
        <v>9</v>
      </c>
      <c r="L25" s="3">
        <f>VLOOKUP(1,Planilha1!$B$23:$J$26,6,0)</f>
        <v>3</v>
      </c>
      <c r="M25" s="3">
        <f>VLOOKUP(1,Planilha1!$B$23:$J$26,7,0)</f>
        <v>0</v>
      </c>
      <c r="N25" s="3">
        <f>VLOOKUP(1,Planilha1!$B$23:$J$26,8,0)</f>
        <v>0</v>
      </c>
      <c r="O25" s="3">
        <f>VLOOKUP(1,Planilha1!$B$23:$J$26,5,0)</f>
        <v>6</v>
      </c>
      <c r="P25" s="3">
        <f>VLOOKUP(1,Planilha1!$B$23:$J$26,9,0)</f>
        <v>1</v>
      </c>
      <c r="Q25" s="3">
        <f>VLOOKUP(1,Planilha1!$B$23:$J$26,4,0)</f>
        <v>5</v>
      </c>
      <c r="S25" s="6"/>
      <c r="T25" s="9"/>
      <c r="U25" s="14"/>
      <c r="V25" s="14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T25" s="9"/>
      <c r="AU25" s="9"/>
      <c r="AV25" s="9"/>
      <c r="AW25" s="9"/>
      <c r="AX25" s="9"/>
      <c r="AY25" s="9"/>
      <c r="AZ25" s="14"/>
      <c r="BA25" s="14"/>
    </row>
    <row r="26" spans="1:54" ht="15" thickBot="1" x14ac:dyDescent="0.35">
      <c r="A26" s="44">
        <v>44891</v>
      </c>
      <c r="B26" s="70" t="s">
        <v>30</v>
      </c>
      <c r="C26" s="70"/>
      <c r="D26" s="7">
        <v>0</v>
      </c>
      <c r="E26" s="41" t="s">
        <v>11</v>
      </c>
      <c r="F26" s="7">
        <v>1</v>
      </c>
      <c r="G26" s="70" t="s">
        <v>31</v>
      </c>
      <c r="H26" s="70"/>
      <c r="I26" s="8">
        <f t="shared" si="2"/>
        <v>1</v>
      </c>
      <c r="J26" s="5" t="str">
        <f>VLOOKUP(2,Planilha1!$B$23:$J$26,2,0)</f>
        <v>Polônia</v>
      </c>
      <c r="K26" s="3">
        <f>VLOOKUP(2,Planilha1!$B$23:$J$26,3,0)</f>
        <v>4</v>
      </c>
      <c r="L26" s="3">
        <f>VLOOKUP(2,Planilha1!$B$23:$J$26,6,0)</f>
        <v>1</v>
      </c>
      <c r="M26" s="3">
        <f>VLOOKUP(2,Planilha1!$B$23:$J$26,7,0)</f>
        <v>1</v>
      </c>
      <c r="N26" s="3">
        <f>VLOOKUP(2,Planilha1!$B$23:$J$26,8,0)</f>
        <v>1</v>
      </c>
      <c r="O26" s="3">
        <f>VLOOKUP(2,Planilha1!$B$23:$J$26,5,0)</f>
        <v>3</v>
      </c>
      <c r="P26" s="3">
        <f>VLOOKUP(2,Planilha1!$B$23:$J$26,9,0)</f>
        <v>3</v>
      </c>
      <c r="Q26" s="3">
        <f>VLOOKUP(2,Planilha1!$B$23:$J$26,4,0)</f>
        <v>0</v>
      </c>
      <c r="S26" s="6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102" t="str">
        <f>IF(AJ19="","",IF(AJ19=Planilha1!S21,Planilha1!T21,Planilha1!S21))</f>
        <v>Inglaterra</v>
      </c>
      <c r="AK26" s="103"/>
      <c r="AL26" s="104"/>
      <c r="AM26" s="9"/>
      <c r="AN26" s="9"/>
      <c r="AO26" s="9"/>
      <c r="AP26" s="9"/>
      <c r="AQ26" s="9"/>
      <c r="AR26" s="9"/>
      <c r="AT26" s="9"/>
      <c r="AU26" s="9"/>
      <c r="AV26" s="9"/>
      <c r="AW26" s="9"/>
      <c r="AX26" s="9"/>
      <c r="AY26" s="9"/>
      <c r="AZ26" s="9"/>
      <c r="BA26" s="9"/>
    </row>
    <row r="27" spans="1:54" ht="15" thickBot="1" x14ac:dyDescent="0.35">
      <c r="A27" s="44">
        <v>44895</v>
      </c>
      <c r="B27" s="70" t="s">
        <v>29</v>
      </c>
      <c r="C27" s="70"/>
      <c r="D27" s="7">
        <v>2</v>
      </c>
      <c r="E27" s="41" t="s">
        <v>11</v>
      </c>
      <c r="F27" s="7">
        <v>1</v>
      </c>
      <c r="G27" s="70" t="s">
        <v>31</v>
      </c>
      <c r="H27" s="70"/>
      <c r="I27" s="8">
        <f t="shared" si="2"/>
        <v>1</v>
      </c>
      <c r="J27" s="5" t="str">
        <f>VLOOKUP(3,Planilha1!$B$23:$J$26,2,0)</f>
        <v>México</v>
      </c>
      <c r="K27" s="3">
        <f>VLOOKUP(3,Planilha1!$B$23:$J$26,3,0)</f>
        <v>4</v>
      </c>
      <c r="L27" s="3">
        <f>VLOOKUP(3,Planilha1!$B$23:$J$26,6,0)</f>
        <v>1</v>
      </c>
      <c r="M27" s="3">
        <f>VLOOKUP(3,Planilha1!$B$23:$J$26,7,0)</f>
        <v>1</v>
      </c>
      <c r="N27" s="3">
        <f>VLOOKUP(3,Planilha1!$B$23:$J$26,8,0)</f>
        <v>1</v>
      </c>
      <c r="O27" s="3">
        <f>VLOOKUP(3,Planilha1!$B$23:$J$26,5,0)</f>
        <v>2</v>
      </c>
      <c r="P27" s="3">
        <f>VLOOKUP(3,Planilha1!$B$23:$J$26,9,0)</f>
        <v>2</v>
      </c>
      <c r="Q27" s="3">
        <f>VLOOKUP(3,Planilha1!$B$23:$J$26,4,0)</f>
        <v>0</v>
      </c>
      <c r="S27" s="6"/>
      <c r="T27" s="9"/>
      <c r="U27" s="9"/>
      <c r="V27" s="9"/>
      <c r="W27" s="9"/>
      <c r="X27" s="9"/>
      <c r="Y27" s="86" t="s">
        <v>42</v>
      </c>
      <c r="Z27" s="87"/>
      <c r="AA27" s="9"/>
      <c r="AB27" s="9"/>
      <c r="AC27" s="9"/>
      <c r="AD27" s="9"/>
      <c r="AE27" s="9"/>
      <c r="AF27" s="9"/>
      <c r="AG27" s="9"/>
      <c r="AH27" s="9"/>
      <c r="AI27" s="9"/>
      <c r="AJ27" s="105"/>
      <c r="AK27" s="106"/>
      <c r="AL27" s="107"/>
      <c r="AM27" s="9"/>
      <c r="AN27" s="9"/>
      <c r="AO27" s="9"/>
      <c r="AP27" s="9"/>
      <c r="AQ27" s="9"/>
      <c r="AR27" s="9"/>
      <c r="AT27" s="9"/>
      <c r="AU27" s="9"/>
      <c r="AV27" s="90" t="s">
        <v>45</v>
      </c>
      <c r="AW27" s="112"/>
      <c r="AX27" s="15"/>
      <c r="AY27" s="9"/>
      <c r="AZ27" s="9"/>
      <c r="BA27" s="9"/>
    </row>
    <row r="28" spans="1:54" ht="14.4" customHeight="1" thickBot="1" x14ac:dyDescent="0.35">
      <c r="A28" s="44">
        <v>44895</v>
      </c>
      <c r="B28" s="70" t="s">
        <v>30</v>
      </c>
      <c r="C28" s="70"/>
      <c r="D28" s="7">
        <v>0</v>
      </c>
      <c r="E28" s="41" t="s">
        <v>11</v>
      </c>
      <c r="F28" s="7">
        <v>1</v>
      </c>
      <c r="G28" s="70" t="s">
        <v>3</v>
      </c>
      <c r="H28" s="70"/>
      <c r="I28" s="8">
        <f t="shared" si="2"/>
        <v>1</v>
      </c>
      <c r="J28" s="5" t="str">
        <f>VLOOKUP(4,Planilha1!$B$23:$J$26,2,0)</f>
        <v>Arábia Saudita</v>
      </c>
      <c r="K28" s="3">
        <f>VLOOKUP(4,Planilha1!$B$23:$J$26,3,0)</f>
        <v>0</v>
      </c>
      <c r="L28" s="3">
        <f>VLOOKUP(4,Planilha1!$B$23:$J$26,6,0)</f>
        <v>0</v>
      </c>
      <c r="M28" s="3">
        <f>VLOOKUP(4,Planilha1!$B$23:$J$26,7,0)</f>
        <v>0</v>
      </c>
      <c r="N28" s="3">
        <f>VLOOKUP(4,Planilha1!$B$23:$J$26,8,0)</f>
        <v>3</v>
      </c>
      <c r="O28" s="3">
        <f>VLOOKUP(4,Planilha1!$B$23:$J$26,5,0)</f>
        <v>0</v>
      </c>
      <c r="P28" s="3">
        <f>VLOOKUP(4,Planilha1!$B$23:$J$26,9,0)</f>
        <v>5</v>
      </c>
      <c r="Q28" s="3">
        <f>VLOOKUP(4,Planilha1!$B$23:$J$26,4,0)</f>
        <v>-5</v>
      </c>
      <c r="S28" s="6"/>
      <c r="T28" s="9"/>
      <c r="U28" s="9"/>
      <c r="V28" s="9"/>
      <c r="W28" s="9"/>
      <c r="X28" s="9"/>
      <c r="Y28" s="71" t="s">
        <v>68</v>
      </c>
      <c r="Z28" s="71"/>
      <c r="AA28" s="9"/>
      <c r="AB28" s="9"/>
      <c r="AC28" s="9"/>
      <c r="AD28" s="9"/>
      <c r="AE28" s="9"/>
      <c r="AF28" s="9"/>
      <c r="AG28" s="9"/>
      <c r="AH28" s="9"/>
      <c r="AI28" s="9"/>
      <c r="AJ28" s="108"/>
      <c r="AK28" s="109"/>
      <c r="AL28" s="110"/>
      <c r="AM28" s="9"/>
      <c r="AN28" s="9"/>
      <c r="AO28" s="9"/>
      <c r="AP28" s="9"/>
      <c r="AQ28" s="9"/>
      <c r="AR28" s="9"/>
      <c r="AT28" s="9"/>
      <c r="AU28" s="9"/>
      <c r="AV28" s="89" t="s">
        <v>68</v>
      </c>
      <c r="AW28" s="89"/>
      <c r="AX28" s="9"/>
      <c r="AY28" s="9"/>
      <c r="AZ28" s="9"/>
      <c r="BA28" s="9"/>
    </row>
    <row r="29" spans="1:54" ht="15" thickBot="1" x14ac:dyDescent="0.35">
      <c r="A29" s="9"/>
      <c r="B29" s="10"/>
      <c r="C29" s="10"/>
      <c r="D29" s="11"/>
      <c r="E29" s="10"/>
      <c r="F29" s="11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S29" s="6"/>
      <c r="T29" s="9"/>
      <c r="U29" s="9"/>
      <c r="V29" s="9"/>
      <c r="W29" s="9"/>
      <c r="X29" s="9"/>
      <c r="Y29" s="86" t="s">
        <v>1</v>
      </c>
      <c r="Z29" s="88"/>
      <c r="AA29" s="15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T29" s="9"/>
      <c r="AU29" s="9"/>
      <c r="AV29" s="90" t="s">
        <v>48</v>
      </c>
      <c r="AW29" s="91"/>
      <c r="AX29" s="9"/>
      <c r="AY29" s="9"/>
      <c r="AZ29" s="9"/>
      <c r="BA29" s="9"/>
    </row>
    <row r="30" spans="1:54" ht="18.600000000000001" thickBot="1" x14ac:dyDescent="0.4">
      <c r="A30" s="43" t="s">
        <v>8</v>
      </c>
      <c r="B30" s="42"/>
      <c r="C30" s="85" t="s">
        <v>32</v>
      </c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S30" s="6"/>
      <c r="T30" s="9"/>
      <c r="U30" s="16"/>
      <c r="V30" s="16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T30" s="16"/>
      <c r="AU30" s="16"/>
      <c r="AV30" s="14"/>
      <c r="AW30" s="14"/>
      <c r="AX30" s="9"/>
      <c r="AY30" s="9"/>
      <c r="AZ30" s="16"/>
      <c r="BA30" s="16"/>
    </row>
    <row r="31" spans="1:54" ht="15" thickBot="1" x14ac:dyDescent="0.35">
      <c r="A31" s="9"/>
      <c r="B31" s="10"/>
      <c r="C31" s="10"/>
      <c r="D31" s="11"/>
      <c r="E31" s="10"/>
      <c r="F31"/>
      <c r="G31" s="10"/>
      <c r="J31" s="9"/>
      <c r="K31" s="9"/>
      <c r="L31" s="9"/>
      <c r="M31" s="9"/>
      <c r="N31" s="9"/>
      <c r="O31" s="9"/>
      <c r="P31" s="9"/>
      <c r="Q31" s="9"/>
      <c r="S31" s="6"/>
      <c r="T31" s="9"/>
      <c r="U31" s="72" t="str">
        <f>IF(AND(SUM(L61:N61)=3,SUM(L62:N62)=3,SUM(L63:N63)=3,SUM(L64:N64)=3),J61,"")</f>
        <v>Brasil</v>
      </c>
      <c r="V31" s="73"/>
      <c r="W31" s="15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T31" s="111"/>
      <c r="AU31" s="111"/>
      <c r="AV31" s="9"/>
      <c r="AW31" s="9"/>
      <c r="AX31" s="9"/>
      <c r="AY31" s="9"/>
      <c r="AZ31" s="72" t="str">
        <f>IF(AND(SUM(L70:N70)=3,SUM(L71:N71)=3,SUM(L72:N72)=3,SUM(L73:N73)=3),J70,"")</f>
        <v>Portugal</v>
      </c>
      <c r="BA31" s="73"/>
      <c r="BB31" s="15"/>
    </row>
    <row r="32" spans="1:54" ht="15" thickBot="1" x14ac:dyDescent="0.35">
      <c r="A32" s="44">
        <v>44887</v>
      </c>
      <c r="B32" s="70" t="s">
        <v>0</v>
      </c>
      <c r="C32" s="70"/>
      <c r="D32" s="7">
        <v>2</v>
      </c>
      <c r="E32" s="41" t="s">
        <v>11</v>
      </c>
      <c r="F32" s="7">
        <v>0</v>
      </c>
      <c r="G32" s="70" t="s">
        <v>70</v>
      </c>
      <c r="H32" s="70"/>
      <c r="I32" s="8">
        <f t="shared" ref="I32:I37" si="3">IF(AND(D32="",F32=""),"",IF(AND(ISNUMBER(D32),ISNUMBER(F32)),1,-1))</f>
        <v>1</v>
      </c>
      <c r="K32" s="9"/>
      <c r="L32" s="9"/>
      <c r="M32" s="9"/>
      <c r="N32" s="9"/>
      <c r="O32" s="9"/>
      <c r="P32" s="9"/>
      <c r="Q32" s="9"/>
      <c r="S32" s="6"/>
      <c r="T32" s="9"/>
      <c r="U32" s="71" t="s">
        <v>68</v>
      </c>
      <c r="V32" s="71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P32" s="9"/>
      <c r="AQ32" s="9"/>
      <c r="AR32" s="9"/>
      <c r="AT32" s="92"/>
      <c r="AU32" s="92"/>
      <c r="AV32" s="9"/>
      <c r="AW32" s="9"/>
      <c r="AX32" s="9"/>
      <c r="AY32" s="9"/>
      <c r="AZ32" s="71" t="s">
        <v>68</v>
      </c>
      <c r="BA32" s="71"/>
    </row>
    <row r="33" spans="1:54" ht="15" thickBot="1" x14ac:dyDescent="0.35">
      <c r="A33" s="44">
        <v>44887</v>
      </c>
      <c r="B33" s="70" t="s">
        <v>33</v>
      </c>
      <c r="C33" s="70"/>
      <c r="D33" s="7">
        <v>2</v>
      </c>
      <c r="E33" s="41" t="s">
        <v>11</v>
      </c>
      <c r="F33" s="7">
        <v>0</v>
      </c>
      <c r="G33" s="70" t="s">
        <v>34</v>
      </c>
      <c r="H33" s="70"/>
      <c r="I33" s="8">
        <f t="shared" si="3"/>
        <v>1</v>
      </c>
      <c r="K33" s="2" t="s">
        <v>14</v>
      </c>
      <c r="L33" s="2" t="s">
        <v>15</v>
      </c>
      <c r="M33" s="2" t="s">
        <v>16</v>
      </c>
      <c r="N33" s="2" t="s">
        <v>17</v>
      </c>
      <c r="O33" s="2" t="s">
        <v>5</v>
      </c>
      <c r="P33" s="2" t="s">
        <v>18</v>
      </c>
      <c r="Q33" s="2" t="s">
        <v>4</v>
      </c>
      <c r="S33" s="6"/>
      <c r="T33" s="9"/>
      <c r="U33" s="72" t="str">
        <f>IF(AND(SUM(L70:N70)=3,SUM(L71:N71)=3,SUM(L72:N72)=3,SUM(L73:N73)=3),J71,"")</f>
        <v>Uruguai</v>
      </c>
      <c r="V33" s="73"/>
      <c r="W33" s="15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74" t="s">
        <v>29</v>
      </c>
      <c r="AK33" s="75"/>
      <c r="AL33" s="76"/>
      <c r="AM33" s="9"/>
      <c r="AN33" s="9"/>
      <c r="AO33" s="9"/>
      <c r="AP33" s="9"/>
      <c r="AQ33" s="9"/>
      <c r="AR33" s="9"/>
      <c r="AT33" s="111"/>
      <c r="AU33" s="111"/>
      <c r="AV33" s="9"/>
      <c r="AW33" s="9"/>
      <c r="AX33" s="9"/>
      <c r="AY33" s="9"/>
      <c r="AZ33" s="72" t="str">
        <f>IF(AND(SUM(L61:N61)=3,SUM(L62:N62)=3,SUM(L63:N63)=3,SUM(L64:N64)=3),J62,"")</f>
        <v>Suíça</v>
      </c>
      <c r="BA33" s="73"/>
      <c r="BB33" s="15"/>
    </row>
    <row r="34" spans="1:54" ht="15" thickBot="1" x14ac:dyDescent="0.35">
      <c r="A34" s="44">
        <v>44891</v>
      </c>
      <c r="B34" s="70" t="s">
        <v>0</v>
      </c>
      <c r="C34" s="70"/>
      <c r="D34" s="7">
        <v>1</v>
      </c>
      <c r="E34" s="41" t="s">
        <v>11</v>
      </c>
      <c r="F34" s="7">
        <v>1</v>
      </c>
      <c r="G34" s="70" t="s">
        <v>33</v>
      </c>
      <c r="H34" s="70"/>
      <c r="I34" s="8">
        <f t="shared" si="3"/>
        <v>1</v>
      </c>
      <c r="J34" s="5" t="str">
        <f>VLOOKUP(1,Planilha1!$B$32:$J$35,2,0)</f>
        <v>França</v>
      </c>
      <c r="K34" s="3">
        <f>VLOOKUP(1,Planilha1!$B$32:$J$35,3,0)</f>
        <v>7</v>
      </c>
      <c r="L34" s="3">
        <f>VLOOKUP(1,Planilha1!$B$32:$J$35,6,0)</f>
        <v>2</v>
      </c>
      <c r="M34" s="3">
        <f>VLOOKUP(1,Planilha1!$B$32:$J$35,7,0)</f>
        <v>1</v>
      </c>
      <c r="N34" s="3">
        <f>VLOOKUP(1,Planilha1!$B$32:$J$35,8,0)</f>
        <v>0</v>
      </c>
      <c r="O34" s="3">
        <f>VLOOKUP(1,Planilha1!$B$32:$J$35,5,0)</f>
        <v>6</v>
      </c>
      <c r="P34" s="3">
        <f>VLOOKUP(1,Planilha1!$B$32:$J$35,9,0)</f>
        <v>1</v>
      </c>
      <c r="Q34" s="3">
        <f>VLOOKUP(1,Planilha1!$B$32:$J$35,4,0)</f>
        <v>5</v>
      </c>
      <c r="S34" s="6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77"/>
      <c r="AK34" s="78"/>
      <c r="AL34" s="79"/>
      <c r="AM34" s="9"/>
      <c r="AN34" s="9"/>
      <c r="AO34" s="9"/>
      <c r="AP34" s="9"/>
      <c r="AQ34" s="9"/>
      <c r="AR34" s="9"/>
      <c r="AT34" s="9"/>
      <c r="AU34" s="9"/>
      <c r="AV34" s="9"/>
      <c r="AW34" s="9"/>
      <c r="AX34" s="9"/>
      <c r="AY34" s="9"/>
      <c r="AZ34" s="9"/>
      <c r="BA34" s="9"/>
    </row>
    <row r="35" spans="1:54" ht="15" thickBot="1" x14ac:dyDescent="0.35">
      <c r="A35" s="44">
        <v>44891</v>
      </c>
      <c r="B35" s="70" t="s">
        <v>70</v>
      </c>
      <c r="C35" s="70"/>
      <c r="D35" s="7">
        <v>0</v>
      </c>
      <c r="E35" s="41" t="s">
        <v>11</v>
      </c>
      <c r="F35" s="7">
        <v>0</v>
      </c>
      <c r="G35" s="70" t="s">
        <v>34</v>
      </c>
      <c r="H35" s="70"/>
      <c r="I35" s="8">
        <f t="shared" si="3"/>
        <v>1</v>
      </c>
      <c r="J35" s="5" t="str">
        <f>VLOOKUP(2,Planilha1!$B$32:$J$35,2,0)</f>
        <v>Dinamarca</v>
      </c>
      <c r="K35" s="3">
        <f>VLOOKUP(2,Planilha1!$B$32:$J$35,3,0)</f>
        <v>7</v>
      </c>
      <c r="L35" s="3">
        <f>VLOOKUP(2,Planilha1!$B$32:$J$35,6,0)</f>
        <v>2</v>
      </c>
      <c r="M35" s="3">
        <f>VLOOKUP(2,Planilha1!$B$32:$J$35,7,0)</f>
        <v>1</v>
      </c>
      <c r="N35" s="3">
        <f>VLOOKUP(2,Planilha1!$B$32:$J$35,8,0)</f>
        <v>0</v>
      </c>
      <c r="O35" s="3">
        <f>VLOOKUP(2,Planilha1!$B$32:$J$35,5,0)</f>
        <v>4</v>
      </c>
      <c r="P35" s="3">
        <f>VLOOKUP(2,Planilha1!$B$32:$J$35,9,0)</f>
        <v>1</v>
      </c>
      <c r="Q35" s="3">
        <f>VLOOKUP(2,Planilha1!$B$32:$J$35,4,0)</f>
        <v>3</v>
      </c>
      <c r="S35" s="6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80"/>
      <c r="AK35" s="81"/>
      <c r="AL35" s="82"/>
      <c r="AM35" s="9"/>
      <c r="AN35" s="9"/>
      <c r="AO35" s="9"/>
      <c r="AP35" s="9"/>
      <c r="AQ35" s="9"/>
      <c r="AR35" s="9"/>
      <c r="AT35" s="9"/>
      <c r="AU35" s="9"/>
      <c r="AV35" s="9"/>
      <c r="AW35" s="9"/>
      <c r="AX35" s="9"/>
      <c r="AY35" s="9"/>
      <c r="AZ35" s="9"/>
      <c r="BA35" s="9"/>
    </row>
    <row r="36" spans="1:54" x14ac:dyDescent="0.3">
      <c r="A36" s="44">
        <v>44895</v>
      </c>
      <c r="B36" s="70" t="s">
        <v>0</v>
      </c>
      <c r="C36" s="70"/>
      <c r="D36" s="7">
        <v>3</v>
      </c>
      <c r="E36" s="41" t="s">
        <v>11</v>
      </c>
      <c r="F36" s="7">
        <v>0</v>
      </c>
      <c r="G36" s="70" t="s">
        <v>34</v>
      </c>
      <c r="H36" s="70"/>
      <c r="I36" s="8">
        <f t="shared" si="3"/>
        <v>1</v>
      </c>
      <c r="J36" s="5" t="str">
        <f>VLOOKUP(3,Planilha1!$B$32:$J$35,2,0)</f>
        <v>Austrália</v>
      </c>
      <c r="K36" s="3">
        <f>VLOOKUP(3,Planilha1!$B$32:$J$35,3,0)</f>
        <v>1</v>
      </c>
      <c r="L36" s="3">
        <f>VLOOKUP(3,Planilha1!$B$32:$J$35,6,0)</f>
        <v>0</v>
      </c>
      <c r="M36" s="3">
        <f>VLOOKUP(3,Planilha1!$B$32:$J$35,7,0)</f>
        <v>1</v>
      </c>
      <c r="N36" s="3">
        <f>VLOOKUP(3,Planilha1!$B$32:$J$35,8,0)</f>
        <v>2</v>
      </c>
      <c r="O36" s="3">
        <f>VLOOKUP(3,Planilha1!$B$32:$J$35,5,0)</f>
        <v>0</v>
      </c>
      <c r="P36" s="3">
        <f>VLOOKUP(3,Planilha1!$B$32:$J$35,9,0)</f>
        <v>3</v>
      </c>
      <c r="Q36" s="3">
        <f>VLOOKUP(3,Planilha1!$B$32:$J$35,4,0)</f>
        <v>-3</v>
      </c>
      <c r="S36" s="6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T36" s="9"/>
      <c r="AU36" s="9"/>
      <c r="AV36" s="9"/>
      <c r="AW36" s="9"/>
      <c r="AX36" s="9"/>
      <c r="AY36" s="9"/>
      <c r="AZ36" s="9"/>
      <c r="BA36" s="9"/>
    </row>
    <row r="37" spans="1:54" ht="13.8" customHeight="1" x14ac:dyDescent="0.3">
      <c r="A37" s="44">
        <v>44895</v>
      </c>
      <c r="B37" s="70" t="s">
        <v>70</v>
      </c>
      <c r="C37" s="70"/>
      <c r="D37" s="7">
        <v>0</v>
      </c>
      <c r="E37" s="41" t="s">
        <v>11</v>
      </c>
      <c r="F37" s="7">
        <v>1</v>
      </c>
      <c r="G37" s="70" t="s">
        <v>33</v>
      </c>
      <c r="H37" s="70"/>
      <c r="I37" s="8">
        <f t="shared" si="3"/>
        <v>1</v>
      </c>
      <c r="J37" s="5" t="str">
        <f>VLOOKUP(4,Planilha1!$B$32:$J$35,2,0)</f>
        <v>Tunísia</v>
      </c>
      <c r="K37" s="3">
        <f>VLOOKUP(4,Planilha1!$B$32:$J$35,3,0)</f>
        <v>1</v>
      </c>
      <c r="L37" s="3">
        <f>VLOOKUP(4,Planilha1!$B$32:$J$35,6,0)</f>
        <v>0</v>
      </c>
      <c r="M37" s="3">
        <f>VLOOKUP(4,Planilha1!$B$32:$J$35,7,0)</f>
        <v>1</v>
      </c>
      <c r="N37" s="3">
        <f>VLOOKUP(4,Planilha1!$B$32:$J$35,8,0)</f>
        <v>2</v>
      </c>
      <c r="O37" s="3">
        <f>VLOOKUP(4,Planilha1!$B$32:$J$35,5,0)</f>
        <v>0</v>
      </c>
      <c r="P37" s="3">
        <f>VLOOKUP(4,Planilha1!$B$32:$J$35,9,0)</f>
        <v>5</v>
      </c>
      <c r="Q37" s="3">
        <f>VLOOKUP(4,Planilha1!$B$32:$J$35,4,0)</f>
        <v>-5</v>
      </c>
      <c r="S37" s="6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T37" s="9"/>
      <c r="AU37" s="9"/>
      <c r="AV37" s="9"/>
      <c r="AW37" s="9"/>
      <c r="AX37" s="9"/>
      <c r="AY37" s="9"/>
      <c r="AZ37" s="9"/>
      <c r="BA37" s="9"/>
    </row>
    <row r="38" spans="1:54" x14ac:dyDescent="0.3">
      <c r="A38" s="9"/>
      <c r="B38" s="10"/>
      <c r="C38" s="10"/>
      <c r="D38" s="11"/>
      <c r="E38" s="10"/>
      <c r="F38" s="11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S38" s="6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T38" s="9"/>
      <c r="AU38" s="9"/>
      <c r="AV38" s="9"/>
      <c r="AW38" s="9"/>
      <c r="AX38" s="9"/>
      <c r="AY38" s="9"/>
      <c r="AZ38" s="9"/>
      <c r="BA38" s="9"/>
    </row>
    <row r="39" spans="1:54" ht="18" x14ac:dyDescent="0.35">
      <c r="A39" s="43" t="s">
        <v>8</v>
      </c>
      <c r="B39" s="42"/>
      <c r="C39" s="85" t="s">
        <v>38</v>
      </c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S39" s="6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T39" s="9"/>
      <c r="AU39" s="9"/>
      <c r="AV39" s="9"/>
      <c r="AW39" s="9"/>
      <c r="AX39" s="9"/>
      <c r="AY39" s="9"/>
      <c r="AZ39" s="9"/>
      <c r="BA39" s="9"/>
    </row>
    <row r="40" spans="1:54" x14ac:dyDescent="0.3">
      <c r="A40" s="9"/>
      <c r="B40" s="10"/>
      <c r="C40" s="10"/>
      <c r="D40" s="11"/>
      <c r="E40" s="10"/>
      <c r="F40" s="11"/>
      <c r="G40" s="10"/>
      <c r="H40" s="10"/>
      <c r="I40" s="9"/>
      <c r="J40" s="9"/>
      <c r="L40" s="9"/>
      <c r="M40" s="9"/>
      <c r="N40" s="9"/>
      <c r="O40" s="9"/>
      <c r="P40" s="9"/>
      <c r="Q40" s="9"/>
      <c r="S40" s="6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T40" s="9"/>
      <c r="AU40" s="9"/>
      <c r="AV40" s="9"/>
      <c r="AW40" s="9"/>
      <c r="AX40" s="9"/>
      <c r="AY40" s="9"/>
      <c r="AZ40" s="9"/>
      <c r="BA40" s="9"/>
    </row>
    <row r="41" spans="1:54" x14ac:dyDescent="0.3">
      <c r="A41" s="44">
        <v>44888</v>
      </c>
      <c r="B41" s="70" t="s">
        <v>42</v>
      </c>
      <c r="C41" s="70"/>
      <c r="D41" s="7">
        <v>2</v>
      </c>
      <c r="E41" s="41" t="s">
        <v>11</v>
      </c>
      <c r="F41" s="7">
        <v>0</v>
      </c>
      <c r="G41" s="70" t="s">
        <v>44</v>
      </c>
      <c r="H41" s="70"/>
      <c r="I41" s="8">
        <f t="shared" ref="I41:I45" si="4">IF(AND(D41="",F41=""),"",IF(AND(ISNUMBER(D41),ISNUMBER(F41)),1,-1))</f>
        <v>1</v>
      </c>
      <c r="K41" s="9"/>
      <c r="L41" s="9"/>
      <c r="M41" s="9"/>
      <c r="N41" s="9"/>
      <c r="O41" s="9"/>
      <c r="P41" s="9"/>
      <c r="Q41" s="9"/>
      <c r="S41" s="6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T41" s="9"/>
      <c r="AU41" s="9"/>
      <c r="AV41" s="9"/>
      <c r="AW41" s="9"/>
      <c r="AX41" s="9"/>
      <c r="AY41" s="9"/>
      <c r="AZ41" s="9"/>
      <c r="BA41" s="9"/>
    </row>
    <row r="42" spans="1:54" x14ac:dyDescent="0.3">
      <c r="A42" s="44">
        <v>44888</v>
      </c>
      <c r="B42" s="70" t="s">
        <v>43</v>
      </c>
      <c r="C42" s="70"/>
      <c r="D42" s="7">
        <v>2</v>
      </c>
      <c r="E42" s="41" t="s">
        <v>11</v>
      </c>
      <c r="F42" s="7">
        <v>0</v>
      </c>
      <c r="G42" s="70" t="s">
        <v>2</v>
      </c>
      <c r="H42" s="70"/>
      <c r="I42" s="8">
        <f t="shared" si="4"/>
        <v>1</v>
      </c>
      <c r="K42" s="2" t="s">
        <v>14</v>
      </c>
      <c r="L42" s="2" t="s">
        <v>15</v>
      </c>
      <c r="M42" s="2" t="s">
        <v>16</v>
      </c>
      <c r="N42" s="2" t="s">
        <v>17</v>
      </c>
      <c r="O42" s="2" t="s">
        <v>5</v>
      </c>
      <c r="P42" s="2" t="s">
        <v>18</v>
      </c>
      <c r="Q42" s="2" t="s">
        <v>4</v>
      </c>
      <c r="S42" s="6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T42" s="9"/>
      <c r="AU42" s="9"/>
      <c r="AV42" s="9"/>
      <c r="AW42" s="9"/>
      <c r="AX42" s="9"/>
      <c r="AY42" s="9"/>
      <c r="AZ42" s="9"/>
      <c r="BA42" s="9"/>
    </row>
    <row r="43" spans="1:54" x14ac:dyDescent="0.3">
      <c r="A43" s="44">
        <v>44892</v>
      </c>
      <c r="B43" s="70" t="s">
        <v>42</v>
      </c>
      <c r="C43" s="70"/>
      <c r="D43" s="7">
        <v>1</v>
      </c>
      <c r="E43" s="41" t="s">
        <v>11</v>
      </c>
      <c r="F43" s="7">
        <v>1</v>
      </c>
      <c r="G43" s="70" t="s">
        <v>43</v>
      </c>
      <c r="H43" s="70"/>
      <c r="I43" s="8">
        <f t="shared" si="4"/>
        <v>1</v>
      </c>
      <c r="J43" s="5" t="str">
        <f>VLOOKUP(1,Planilha1!$B$41:$J44,2,0)</f>
        <v>Espanha</v>
      </c>
      <c r="K43" s="3">
        <f>VLOOKUP(1,Planilha1!$B$41:$J44,3,0)</f>
        <v>7</v>
      </c>
      <c r="L43" s="3">
        <f>VLOOKUP(1,Planilha1!$B$41:$J44,6,0)</f>
        <v>2</v>
      </c>
      <c r="M43" s="3">
        <f>VLOOKUP(1,Planilha1!$B$41:$J44,7,0)</f>
        <v>1</v>
      </c>
      <c r="N43" s="3">
        <f>VLOOKUP(1,Planilha1!$B$41:$J44,8,0)</f>
        <v>0</v>
      </c>
      <c r="O43" s="3">
        <f>VLOOKUP(1,Planilha1!$B$41:$J44,5,0)</f>
        <v>5</v>
      </c>
      <c r="P43" s="3">
        <f>VLOOKUP(1,Planilha1!$B$41:$J44,9,0)</f>
        <v>1</v>
      </c>
      <c r="Q43" s="3">
        <f>VLOOKUP(1,Planilha1!$B$41:$J44,4,0)</f>
        <v>4</v>
      </c>
      <c r="S43" s="6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T43" s="9"/>
      <c r="AU43" s="9"/>
      <c r="AV43" s="9"/>
      <c r="AW43" s="9"/>
      <c r="AX43" s="9"/>
      <c r="AY43" s="9"/>
      <c r="AZ43" s="9"/>
      <c r="BA43" s="9"/>
    </row>
    <row r="44" spans="1:54" x14ac:dyDescent="0.3">
      <c r="A44" s="44">
        <v>44892</v>
      </c>
      <c r="B44" s="70" t="s">
        <v>44</v>
      </c>
      <c r="C44" s="70"/>
      <c r="D44" s="7">
        <v>0</v>
      </c>
      <c r="E44" s="41" t="s">
        <v>11</v>
      </c>
      <c r="F44" s="7">
        <v>1</v>
      </c>
      <c r="G44" s="70" t="s">
        <v>2</v>
      </c>
      <c r="H44" s="70"/>
      <c r="I44" s="8">
        <f t="shared" si="4"/>
        <v>1</v>
      </c>
      <c r="J44" s="5" t="str">
        <f>VLOOKUP(2,Planilha1!$B$41:$J44,2,0)</f>
        <v>Alemanha</v>
      </c>
      <c r="K44" s="3">
        <f>VLOOKUP(2,Planilha1!$B$41:$J44,3,0)</f>
        <v>7</v>
      </c>
      <c r="L44" s="3">
        <f>VLOOKUP(2,Planilha1!$B$41:$J44,6,0)</f>
        <v>2</v>
      </c>
      <c r="M44" s="3">
        <f>VLOOKUP(2,Planilha1!$B$41:$J44,7,0)</f>
        <v>1</v>
      </c>
      <c r="N44" s="3">
        <f>VLOOKUP(2,Planilha1!$B$41:$J44,8,0)</f>
        <v>0</v>
      </c>
      <c r="O44" s="3">
        <f>VLOOKUP(2,Planilha1!$B$41:$J44,5,0)</f>
        <v>5</v>
      </c>
      <c r="P44" s="3">
        <f>VLOOKUP(2,Planilha1!$B$41:$J44,9,0)</f>
        <v>1</v>
      </c>
      <c r="Q44" s="3">
        <f>VLOOKUP(2,Planilha1!$B$41:$J44,4,0)</f>
        <v>4</v>
      </c>
      <c r="S44" s="6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T44" s="9"/>
      <c r="AU44" s="9"/>
      <c r="AV44" s="9"/>
      <c r="AW44" s="9"/>
      <c r="AX44" s="9"/>
      <c r="AY44" s="9"/>
      <c r="AZ44" s="9"/>
      <c r="BA44" s="9"/>
    </row>
    <row r="45" spans="1:54" ht="14.4" customHeight="1" x14ac:dyDescent="0.3">
      <c r="A45" s="44">
        <v>44896</v>
      </c>
      <c r="B45" s="70" t="s">
        <v>42</v>
      </c>
      <c r="C45" s="70"/>
      <c r="D45" s="7">
        <v>2</v>
      </c>
      <c r="E45" s="41" t="s">
        <v>11</v>
      </c>
      <c r="F45" s="7">
        <v>0</v>
      </c>
      <c r="G45" s="70" t="s">
        <v>2</v>
      </c>
      <c r="H45" s="70"/>
      <c r="I45" s="8">
        <f t="shared" si="4"/>
        <v>1</v>
      </c>
      <c r="J45" s="5" t="str">
        <f>VLOOKUP(3,Planilha1!$B$41:$J44,2,0)</f>
        <v>Japão</v>
      </c>
      <c r="K45" s="3">
        <f>VLOOKUP(3,Planilha1!$B$41:$J44,3,0)</f>
        <v>3</v>
      </c>
      <c r="L45" s="3">
        <f>VLOOKUP(3,Planilha1!$B$41:$J44,6,0)</f>
        <v>1</v>
      </c>
      <c r="M45" s="3">
        <f>VLOOKUP(3,Planilha1!$B$41:$J44,7,0)</f>
        <v>0</v>
      </c>
      <c r="N45" s="3">
        <f>VLOOKUP(3,Planilha1!$B$41:$J44,8,0)</f>
        <v>2</v>
      </c>
      <c r="O45" s="3">
        <f>VLOOKUP(3,Planilha1!$B$41:$J44,5,0)</f>
        <v>1</v>
      </c>
      <c r="P45" s="3">
        <f>VLOOKUP(3,Planilha1!$B$41:$J44,9,0)</f>
        <v>4</v>
      </c>
      <c r="Q45" s="3">
        <f>VLOOKUP(3,Planilha1!$B$41:$J44,4,0)</f>
        <v>-3</v>
      </c>
      <c r="S45" s="6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T45" s="9"/>
      <c r="AU45" s="9"/>
      <c r="AV45" s="9"/>
      <c r="AW45" s="9"/>
      <c r="AX45" s="9"/>
      <c r="AY45" s="9"/>
      <c r="AZ45" s="9"/>
      <c r="BA45" s="9"/>
    </row>
    <row r="46" spans="1:54" x14ac:dyDescent="0.3">
      <c r="A46" s="44">
        <v>44896</v>
      </c>
      <c r="B46" s="70" t="s">
        <v>44</v>
      </c>
      <c r="C46" s="70"/>
      <c r="D46" s="7">
        <v>0</v>
      </c>
      <c r="E46" s="41" t="s">
        <v>11</v>
      </c>
      <c r="F46" s="7">
        <v>2</v>
      </c>
      <c r="G46" s="70" t="s">
        <v>43</v>
      </c>
      <c r="H46" s="70"/>
      <c r="I46" s="19">
        <f>IF(AND(D45="",F45=""),"",IF(AND(ISNUMBER(D45),ISNUMBER(F45)),1,-1))</f>
        <v>1</v>
      </c>
      <c r="J46" s="5" t="str">
        <f>VLOOKUP(4,Planilha1!$B$41:$J44,2,0)</f>
        <v>Costa Rica</v>
      </c>
      <c r="K46" s="3">
        <f>VLOOKUP(4,Planilha1!$B$41:$J44,3,0)</f>
        <v>0</v>
      </c>
      <c r="L46" s="3">
        <f>VLOOKUP(4,Planilha1!$B$41:$J44,6,0)</f>
        <v>0</v>
      </c>
      <c r="M46" s="3">
        <f>VLOOKUP(4,Planilha1!$B$41:$J44,7,0)</f>
        <v>0</v>
      </c>
      <c r="N46" s="3">
        <f>VLOOKUP(4,Planilha1!$B$41:$J44,8,0)</f>
        <v>3</v>
      </c>
      <c r="O46" s="3">
        <f>VLOOKUP(4,Planilha1!$B$41:$J44,5,0)</f>
        <v>0</v>
      </c>
      <c r="P46" s="3">
        <f>VLOOKUP(4,Planilha1!$B$41:$J44,9,0)</f>
        <v>5</v>
      </c>
      <c r="Q46" s="3">
        <f>VLOOKUP(4,Planilha1!$B$41:$J44,4,0)</f>
        <v>-5</v>
      </c>
      <c r="S46" s="6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T46" s="9"/>
      <c r="AU46" s="9"/>
      <c r="AV46" s="9"/>
      <c r="AW46" s="9"/>
      <c r="AX46" s="9"/>
      <c r="AY46" s="9"/>
      <c r="AZ46" s="9"/>
      <c r="BA46" s="9"/>
    </row>
    <row r="47" spans="1:54" x14ac:dyDescent="0.3">
      <c r="A47" s="9"/>
      <c r="B47" s="10"/>
      <c r="C47" s="10"/>
      <c r="D47" s="11"/>
      <c r="E47" s="10"/>
      <c r="F47" s="11"/>
      <c r="G47" s="10"/>
      <c r="H47" s="10"/>
      <c r="I47" s="9"/>
      <c r="J47" s="9"/>
      <c r="K47" s="9"/>
      <c r="L47" s="9"/>
      <c r="M47" s="9"/>
      <c r="N47" s="9"/>
      <c r="O47" s="9"/>
      <c r="P47" s="9"/>
      <c r="Q47" s="9"/>
      <c r="S47" s="6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T47" s="9"/>
      <c r="AU47" s="9"/>
      <c r="AV47" s="9"/>
      <c r="AW47" s="9"/>
      <c r="AX47" s="9"/>
      <c r="AY47" s="9"/>
      <c r="AZ47" s="9"/>
      <c r="BA47" s="9"/>
    </row>
    <row r="48" spans="1:54" ht="18" x14ac:dyDescent="0.35">
      <c r="A48" s="43" t="s">
        <v>8</v>
      </c>
      <c r="B48" s="42"/>
      <c r="C48" s="85" t="s">
        <v>39</v>
      </c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S48" s="6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</row>
    <row r="49" spans="1:44" x14ac:dyDescent="0.3">
      <c r="A49" s="9"/>
      <c r="B49" s="10"/>
      <c r="C49" s="10"/>
      <c r="D49" s="11"/>
      <c r="E49" s="10"/>
      <c r="F49" s="11"/>
      <c r="G49" s="10"/>
      <c r="H49" s="10"/>
      <c r="K49" s="9"/>
      <c r="L49" s="9"/>
      <c r="M49" s="9"/>
      <c r="N49" s="9"/>
      <c r="O49" s="9"/>
      <c r="P49" s="9"/>
      <c r="Q49" s="9"/>
      <c r="S49" s="6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</row>
    <row r="50" spans="1:44" x14ac:dyDescent="0.3">
      <c r="A50" s="45">
        <v>44888</v>
      </c>
      <c r="B50" s="70" t="s">
        <v>45</v>
      </c>
      <c r="C50" s="70"/>
      <c r="D50" s="7">
        <v>2</v>
      </c>
      <c r="E50" s="41" t="s">
        <v>11</v>
      </c>
      <c r="F50" s="7">
        <v>0</v>
      </c>
      <c r="G50" s="70" t="s">
        <v>46</v>
      </c>
      <c r="H50" s="70"/>
      <c r="I50" s="8">
        <f t="shared" ref="I50:I55" si="5">IF(AND(D50="",F50=""),"",IF(AND(ISNUMBER(D50),ISNUMBER(F50)),1,-1))</f>
        <v>1</v>
      </c>
      <c r="J50" s="9"/>
      <c r="K50" s="9"/>
      <c r="L50" s="9"/>
      <c r="M50" s="9"/>
      <c r="N50" s="9"/>
      <c r="O50" s="9"/>
      <c r="P50" s="9"/>
      <c r="Q50" s="9"/>
      <c r="S50" s="6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</row>
    <row r="51" spans="1:44" x14ac:dyDescent="0.3">
      <c r="A51" s="45">
        <v>44888</v>
      </c>
      <c r="B51" s="70" t="s">
        <v>13</v>
      </c>
      <c r="C51" s="70"/>
      <c r="D51" s="7">
        <v>0</v>
      </c>
      <c r="E51" s="41" t="s">
        <v>11</v>
      </c>
      <c r="F51" s="7">
        <v>1</v>
      </c>
      <c r="G51" s="70" t="s">
        <v>47</v>
      </c>
      <c r="H51" s="70"/>
      <c r="I51" s="8">
        <f t="shared" si="5"/>
        <v>1</v>
      </c>
      <c r="K51" s="2" t="s">
        <v>14</v>
      </c>
      <c r="L51" s="2" t="s">
        <v>15</v>
      </c>
      <c r="M51" s="2" t="s">
        <v>16</v>
      </c>
      <c r="N51" s="2" t="s">
        <v>17</v>
      </c>
      <c r="O51" s="2" t="s">
        <v>5</v>
      </c>
      <c r="P51" s="2" t="s">
        <v>18</v>
      </c>
      <c r="Q51" s="2" t="s">
        <v>4</v>
      </c>
      <c r="S51" s="6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</row>
    <row r="52" spans="1:44" x14ac:dyDescent="0.3">
      <c r="A52" s="45">
        <v>44892</v>
      </c>
      <c r="B52" s="70" t="s">
        <v>45</v>
      </c>
      <c r="C52" s="70"/>
      <c r="D52" s="7">
        <v>2</v>
      </c>
      <c r="E52" s="41" t="s">
        <v>11</v>
      </c>
      <c r="F52" s="7">
        <v>0</v>
      </c>
      <c r="G52" s="70" t="s">
        <v>13</v>
      </c>
      <c r="H52" s="70"/>
      <c r="I52" s="8">
        <f t="shared" si="5"/>
        <v>1</v>
      </c>
      <c r="J52" s="5" t="str">
        <f>VLOOKUP(1,Planilha1!$B$50:$J53,2,0)</f>
        <v>Bélgica</v>
      </c>
      <c r="K52" s="3">
        <f>VLOOKUP(1,Planilha1!$B$50:$J53,3,0)</f>
        <v>7</v>
      </c>
      <c r="L52" s="3">
        <f>VLOOKUP(1,Planilha1!$B$50:$J53,6,0)</f>
        <v>2</v>
      </c>
      <c r="M52" s="3">
        <f>VLOOKUP(1,Planilha1!$B$50:$J53,7,0)</f>
        <v>1</v>
      </c>
      <c r="N52" s="3">
        <f>VLOOKUP(1,Planilha1!$B$50:$J53,8,0)</f>
        <v>0</v>
      </c>
      <c r="O52" s="3">
        <f>VLOOKUP(1,Planilha1!$B$50:$J53,5,0)</f>
        <v>5</v>
      </c>
      <c r="P52" s="3">
        <f>VLOOKUP(1,Planilha1!$B$50:$J53,9,0)</f>
        <v>1</v>
      </c>
      <c r="Q52" s="3">
        <f>VLOOKUP(1,Planilha1!$B$50:$J53,4,0)</f>
        <v>4</v>
      </c>
      <c r="S52" s="6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</row>
    <row r="53" spans="1:44" x14ac:dyDescent="0.3">
      <c r="A53" s="45">
        <v>44892</v>
      </c>
      <c r="B53" s="70" t="s">
        <v>46</v>
      </c>
      <c r="C53" s="70"/>
      <c r="D53" s="7">
        <v>0</v>
      </c>
      <c r="E53" s="41" t="s">
        <v>11</v>
      </c>
      <c r="F53" s="7">
        <v>1</v>
      </c>
      <c r="G53" s="70" t="s">
        <v>47</v>
      </c>
      <c r="H53" s="70"/>
      <c r="I53" s="8">
        <f t="shared" si="5"/>
        <v>1</v>
      </c>
      <c r="J53" s="5" t="str">
        <f>VLOOKUP(2,Planilha1!$B$50:$J53,2,0)</f>
        <v>Croácia</v>
      </c>
      <c r="K53" s="3">
        <f>VLOOKUP(2,Planilha1!$B$50:$J53,3,0)</f>
        <v>7</v>
      </c>
      <c r="L53" s="3">
        <f>VLOOKUP(2,Planilha1!$B$50:$J53,6,0)</f>
        <v>2</v>
      </c>
      <c r="M53" s="3">
        <f>VLOOKUP(2,Planilha1!$B$50:$J53,7,0)</f>
        <v>1</v>
      </c>
      <c r="N53" s="3">
        <f>VLOOKUP(2,Planilha1!$B$50:$J53,8,0)</f>
        <v>0</v>
      </c>
      <c r="O53" s="3">
        <f>VLOOKUP(2,Planilha1!$B$50:$J53,5,0)</f>
        <v>3</v>
      </c>
      <c r="P53" s="3">
        <f>VLOOKUP(2,Planilha1!$B$50:$J53,9,0)</f>
        <v>1</v>
      </c>
      <c r="Q53" s="3">
        <f>VLOOKUP(2,Planilha1!$B$50:$J53,4,0)</f>
        <v>2</v>
      </c>
      <c r="S53" s="6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</row>
    <row r="54" spans="1:44" ht="13.8" customHeight="1" x14ac:dyDescent="0.3">
      <c r="A54" s="45">
        <v>44896</v>
      </c>
      <c r="B54" s="70" t="s">
        <v>45</v>
      </c>
      <c r="C54" s="70"/>
      <c r="D54" s="7">
        <v>1</v>
      </c>
      <c r="E54" s="41" t="s">
        <v>11</v>
      </c>
      <c r="F54" s="7">
        <v>1</v>
      </c>
      <c r="G54" s="70" t="s">
        <v>47</v>
      </c>
      <c r="H54" s="70"/>
      <c r="I54" s="8">
        <f t="shared" si="5"/>
        <v>1</v>
      </c>
      <c r="J54" s="5" t="str">
        <f>VLOOKUP(3,Planilha1!$B$50:$J53,2,0)</f>
        <v>Marrocos</v>
      </c>
      <c r="K54" s="3">
        <f>VLOOKUP(3,Planilha1!$B$50:$J53,3,0)</f>
        <v>1</v>
      </c>
      <c r="L54" s="3">
        <f>VLOOKUP(3,Planilha1!$B$50:$J53,6,0)</f>
        <v>0</v>
      </c>
      <c r="M54" s="3">
        <f>VLOOKUP(3,Planilha1!$B$50:$J53,7,0)</f>
        <v>1</v>
      </c>
      <c r="N54" s="3">
        <f>VLOOKUP(3,Planilha1!$B$50:$J53,8,0)</f>
        <v>2</v>
      </c>
      <c r="O54" s="3">
        <f>VLOOKUP(3,Planilha1!$B$50:$J53,5,0)</f>
        <v>0</v>
      </c>
      <c r="P54" s="3">
        <f>VLOOKUP(3,Planilha1!$B$50:$J53,9,0)</f>
        <v>3</v>
      </c>
      <c r="Q54" s="3">
        <f>VLOOKUP(3,Planilha1!$B$50:$J53,4,0)</f>
        <v>-3</v>
      </c>
      <c r="S54" s="6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</row>
    <row r="55" spans="1:44" x14ac:dyDescent="0.3">
      <c r="A55" s="45">
        <v>44896</v>
      </c>
      <c r="B55" s="70" t="s">
        <v>46</v>
      </c>
      <c r="C55" s="70"/>
      <c r="D55" s="7">
        <v>0</v>
      </c>
      <c r="E55" s="41" t="s">
        <v>11</v>
      </c>
      <c r="F55" s="7">
        <v>0</v>
      </c>
      <c r="G55" s="70" t="s">
        <v>13</v>
      </c>
      <c r="H55" s="70"/>
      <c r="I55" s="8">
        <f t="shared" si="5"/>
        <v>1</v>
      </c>
      <c r="J55" s="5" t="str">
        <f>VLOOKUP(4,Planilha1!$B$50:$J53,2,0)</f>
        <v>Canadá</v>
      </c>
      <c r="K55" s="3">
        <f>VLOOKUP(4,Planilha1!$B$50:$J53,3,0)</f>
        <v>1</v>
      </c>
      <c r="L55" s="3">
        <f>VLOOKUP(4,Planilha1!$B$50:$J53,6,0)</f>
        <v>0</v>
      </c>
      <c r="M55" s="3">
        <f>VLOOKUP(4,Planilha1!$B$50:$J53,7,0)</f>
        <v>1</v>
      </c>
      <c r="N55" s="3">
        <f>VLOOKUP(4,Planilha1!$B$50:$J53,8,0)</f>
        <v>2</v>
      </c>
      <c r="O55" s="3">
        <f>VLOOKUP(4,Planilha1!$B$50:$J53,5,0)</f>
        <v>0</v>
      </c>
      <c r="P55" s="3">
        <f>VLOOKUP(4,Planilha1!$B$50:$J53,9,0)</f>
        <v>3</v>
      </c>
      <c r="Q55" s="3">
        <f>VLOOKUP(4,Planilha1!$B$50:$J53,4,0)</f>
        <v>-3</v>
      </c>
      <c r="S55" s="6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</row>
    <row r="56" spans="1:44" x14ac:dyDescent="0.3">
      <c r="A56" s="9"/>
      <c r="B56" s="10"/>
      <c r="C56" s="10"/>
      <c r="D56" s="11"/>
      <c r="E56" s="10"/>
      <c r="F56" s="11"/>
      <c r="G56" s="10"/>
      <c r="H56" s="10"/>
      <c r="I56" s="9"/>
      <c r="J56" s="9"/>
      <c r="K56" s="9"/>
      <c r="L56" s="9"/>
      <c r="M56" s="9"/>
      <c r="N56" s="9"/>
      <c r="O56" s="9"/>
      <c r="P56" s="9"/>
      <c r="Q56" s="9"/>
      <c r="S56" s="6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</row>
    <row r="57" spans="1:44" ht="18" x14ac:dyDescent="0.35">
      <c r="A57" s="43" t="s">
        <v>8</v>
      </c>
      <c r="B57" s="42"/>
      <c r="C57" s="85" t="s">
        <v>40</v>
      </c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S57" s="6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</row>
    <row r="58" spans="1:44" x14ac:dyDescent="0.3">
      <c r="A58" s="9"/>
      <c r="B58" s="10"/>
      <c r="C58" s="10"/>
      <c r="D58" s="11"/>
      <c r="E58" s="10"/>
      <c r="F58" s="11"/>
      <c r="G58" s="10"/>
      <c r="H58" s="10"/>
      <c r="I58" s="9"/>
      <c r="K58" s="9"/>
      <c r="L58" s="9"/>
      <c r="M58" s="9"/>
      <c r="N58" s="9"/>
      <c r="O58" s="9"/>
      <c r="P58" s="9"/>
      <c r="Q58" s="9"/>
      <c r="S58" s="6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</row>
    <row r="59" spans="1:44" x14ac:dyDescent="0.3">
      <c r="A59" s="44">
        <v>44889</v>
      </c>
      <c r="B59" s="70" t="s">
        <v>1</v>
      </c>
      <c r="C59" s="70"/>
      <c r="D59" s="7">
        <v>2</v>
      </c>
      <c r="E59" s="41" t="s">
        <v>11</v>
      </c>
      <c r="F59" s="7">
        <v>0</v>
      </c>
      <c r="G59" s="70" t="s">
        <v>49</v>
      </c>
      <c r="H59" s="70"/>
      <c r="I59" s="8">
        <f t="shared" ref="I59:I64" si="6">IF(AND(D59="",F59=""),"",IF(AND(ISNUMBER(D59),ISNUMBER(F59)),1,-1))</f>
        <v>1</v>
      </c>
      <c r="K59" s="9"/>
      <c r="L59" s="9"/>
      <c r="M59" s="9"/>
      <c r="N59" s="9"/>
      <c r="O59" s="9"/>
      <c r="P59" s="9"/>
      <c r="Q59" s="9"/>
      <c r="S59" s="6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</row>
    <row r="60" spans="1:44" x14ac:dyDescent="0.3">
      <c r="A60" s="44">
        <v>44889</v>
      </c>
      <c r="B60" s="70" t="s">
        <v>48</v>
      </c>
      <c r="C60" s="70"/>
      <c r="D60" s="7">
        <v>1</v>
      </c>
      <c r="E60" s="41" t="s">
        <v>11</v>
      </c>
      <c r="F60" s="7">
        <v>0</v>
      </c>
      <c r="G60" s="70" t="s">
        <v>21</v>
      </c>
      <c r="H60" s="70"/>
      <c r="I60" s="8">
        <f t="shared" si="6"/>
        <v>1</v>
      </c>
      <c r="K60" s="2" t="s">
        <v>14</v>
      </c>
      <c r="L60" s="2" t="s">
        <v>15</v>
      </c>
      <c r="M60" s="2" t="s">
        <v>16</v>
      </c>
      <c r="N60" s="2" t="s">
        <v>17</v>
      </c>
      <c r="O60" s="2" t="s">
        <v>5</v>
      </c>
      <c r="P60" s="2" t="s">
        <v>18</v>
      </c>
      <c r="Q60" s="2" t="s">
        <v>4</v>
      </c>
      <c r="S60" s="6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</row>
    <row r="61" spans="1:44" x14ac:dyDescent="0.3">
      <c r="A61" s="44">
        <v>44893</v>
      </c>
      <c r="B61" s="70" t="s">
        <v>1</v>
      </c>
      <c r="C61" s="70"/>
      <c r="D61" s="7">
        <v>2</v>
      </c>
      <c r="E61" s="41" t="s">
        <v>11</v>
      </c>
      <c r="F61" s="7">
        <v>0</v>
      </c>
      <c r="G61" s="70" t="s">
        <v>48</v>
      </c>
      <c r="H61" s="70"/>
      <c r="I61" s="8">
        <f t="shared" si="6"/>
        <v>1</v>
      </c>
      <c r="J61" s="5" t="str">
        <f>VLOOKUP(1,Planilha1!$B$59:$J62,2,0)</f>
        <v>Brasil</v>
      </c>
      <c r="K61" s="3">
        <f>VLOOKUP(1,Planilha1!$B$59:$J62,3,0)</f>
        <v>9</v>
      </c>
      <c r="L61" s="3">
        <f>VLOOKUP(1,Planilha1!$B$59:$J62,6,0)</f>
        <v>3</v>
      </c>
      <c r="M61" s="3">
        <f>VLOOKUP(1,Planilha1!$B$59:$J62,7,0)</f>
        <v>0</v>
      </c>
      <c r="N61" s="3">
        <f>VLOOKUP(1,Planilha1!$B$59:$J62,8,0)</f>
        <v>0</v>
      </c>
      <c r="O61" s="3">
        <f>VLOOKUP(1,Planilha1!$B$59:$J62,5,0)</f>
        <v>6</v>
      </c>
      <c r="P61" s="3">
        <f>VLOOKUP(1,Planilha1!$B$59:$J62,9,0)</f>
        <v>0</v>
      </c>
      <c r="Q61" s="3">
        <f>VLOOKUP(1,Planilha1!$B$59:$J62,4,0)</f>
        <v>6</v>
      </c>
      <c r="S61" s="6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</row>
    <row r="62" spans="1:44" x14ac:dyDescent="0.3">
      <c r="A62" s="44">
        <v>44893</v>
      </c>
      <c r="B62" s="70" t="s">
        <v>49</v>
      </c>
      <c r="C62" s="70"/>
      <c r="D62" s="7">
        <v>1</v>
      </c>
      <c r="E62" s="41" t="s">
        <v>11</v>
      </c>
      <c r="F62" s="7">
        <v>0</v>
      </c>
      <c r="G62" s="70" t="s">
        <v>21</v>
      </c>
      <c r="H62" s="70"/>
      <c r="I62" s="8">
        <f t="shared" si="6"/>
        <v>1</v>
      </c>
      <c r="J62" s="5" t="str">
        <f>VLOOKUP(2,Planilha1!$B$59:$J62,2,0)</f>
        <v>Suíça</v>
      </c>
      <c r="K62" s="3">
        <f>VLOOKUP(2,Planilha1!$B$59:$J62,3,0)</f>
        <v>4</v>
      </c>
      <c r="L62" s="3">
        <f>VLOOKUP(2,Planilha1!$B$59:$J62,6,0)</f>
        <v>1</v>
      </c>
      <c r="M62" s="3">
        <f>VLOOKUP(2,Planilha1!$B$59:$J62,7,0)</f>
        <v>1</v>
      </c>
      <c r="N62" s="3">
        <f>VLOOKUP(2,Planilha1!$B$59:$J62,8,0)</f>
        <v>1</v>
      </c>
      <c r="O62" s="3">
        <f>VLOOKUP(2,Planilha1!$B$59:$J62,5,0)</f>
        <v>2</v>
      </c>
      <c r="P62" s="3">
        <f>VLOOKUP(2,Planilha1!$B$59:$J62,9,0)</f>
        <v>3</v>
      </c>
      <c r="Q62" s="3">
        <f>VLOOKUP(2,Planilha1!$B$59:$J62,4,0)</f>
        <v>-1</v>
      </c>
      <c r="S62" s="6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</row>
    <row r="63" spans="1:44" ht="14.4" customHeight="1" x14ac:dyDescent="0.3">
      <c r="A63" s="44">
        <v>44897</v>
      </c>
      <c r="B63" s="70" t="s">
        <v>1</v>
      </c>
      <c r="C63" s="70"/>
      <c r="D63" s="7">
        <v>2</v>
      </c>
      <c r="E63" s="41" t="s">
        <v>11</v>
      </c>
      <c r="F63" s="7">
        <v>0</v>
      </c>
      <c r="G63" s="70" t="s">
        <v>21</v>
      </c>
      <c r="H63" s="70"/>
      <c r="I63" s="8">
        <f t="shared" si="6"/>
        <v>1</v>
      </c>
      <c r="J63" s="5" t="str">
        <f>VLOOKUP(3,Planilha1!$B$59:$J62,2,0)</f>
        <v>Sérvia</v>
      </c>
      <c r="K63" s="3">
        <f>VLOOKUP(3,Planilha1!$B$59:$J62,3,0)</f>
        <v>4</v>
      </c>
      <c r="L63" s="3">
        <f>VLOOKUP(3,Planilha1!$B$59:$J62,6,0)</f>
        <v>1</v>
      </c>
      <c r="M63" s="3">
        <f>VLOOKUP(3,Planilha1!$B$59:$J62,7,0)</f>
        <v>1</v>
      </c>
      <c r="N63" s="3">
        <f>VLOOKUP(3,Planilha1!$B$59:$J62,8,0)</f>
        <v>1</v>
      </c>
      <c r="O63" s="3">
        <f>VLOOKUP(3,Planilha1!$B$59:$J62,5,0)</f>
        <v>2</v>
      </c>
      <c r="P63" s="3">
        <f>VLOOKUP(3,Planilha1!$B$59:$J62,9,0)</f>
        <v>3</v>
      </c>
      <c r="Q63" s="3">
        <f>VLOOKUP(3,Planilha1!$B$59:$J62,4,0)</f>
        <v>-1</v>
      </c>
      <c r="S63" s="6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</row>
    <row r="64" spans="1:44" x14ac:dyDescent="0.3">
      <c r="A64" s="44">
        <v>44897</v>
      </c>
      <c r="B64" s="70" t="s">
        <v>49</v>
      </c>
      <c r="C64" s="70"/>
      <c r="D64" s="7">
        <v>1</v>
      </c>
      <c r="E64" s="41" t="s">
        <v>11</v>
      </c>
      <c r="F64" s="7">
        <v>1</v>
      </c>
      <c r="G64" s="70" t="s">
        <v>48</v>
      </c>
      <c r="H64" s="70"/>
      <c r="I64" s="8">
        <f t="shared" si="6"/>
        <v>1</v>
      </c>
      <c r="J64" s="5" t="str">
        <f>VLOOKUP(4,Planilha1!$B$59:$J62,2,0)</f>
        <v>Camarões</v>
      </c>
      <c r="K64" s="3">
        <f>VLOOKUP(4,Planilha1!$B$59:$J62,3,0)</f>
        <v>0</v>
      </c>
      <c r="L64" s="3">
        <f>VLOOKUP(4,Planilha1!$B$59:$J62,6,0)</f>
        <v>0</v>
      </c>
      <c r="M64" s="3">
        <f>VLOOKUP(4,Planilha1!$B$59:$J62,7,0)</f>
        <v>0</v>
      </c>
      <c r="N64" s="3">
        <f>VLOOKUP(4,Planilha1!$B$59:$J62,8,0)</f>
        <v>3</v>
      </c>
      <c r="O64" s="3">
        <f>VLOOKUP(4,Planilha1!$B$59:$J62,5,0)</f>
        <v>0</v>
      </c>
      <c r="P64" s="3">
        <f>VLOOKUP(4,Planilha1!$B$59:$J62,9,0)</f>
        <v>4</v>
      </c>
      <c r="Q64" s="3">
        <f>VLOOKUP(4,Planilha1!$B$59:$J62,4,0)</f>
        <v>-4</v>
      </c>
      <c r="S64" s="6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</row>
    <row r="65" spans="1:19" x14ac:dyDescent="0.3">
      <c r="A65" s="9"/>
      <c r="B65" s="10"/>
      <c r="C65" s="10"/>
      <c r="D65" s="11"/>
      <c r="E65" s="10"/>
      <c r="F65" s="11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S65" s="6"/>
    </row>
    <row r="66" spans="1:19" ht="18" x14ac:dyDescent="0.35">
      <c r="A66" s="43" t="s">
        <v>8</v>
      </c>
      <c r="B66" s="42"/>
      <c r="C66" s="85" t="s">
        <v>41</v>
      </c>
      <c r="D66" s="85"/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S66" s="6"/>
    </row>
    <row r="67" spans="1:19" x14ac:dyDescent="0.3">
      <c r="A67" s="9"/>
      <c r="B67" s="10"/>
      <c r="C67" s="10"/>
      <c r="D67" s="11"/>
      <c r="E67" s="10"/>
      <c r="F67" s="11"/>
      <c r="G67" s="10"/>
      <c r="H67" s="10"/>
      <c r="I67" s="9"/>
      <c r="K67" s="9"/>
      <c r="L67" s="9"/>
      <c r="M67" s="9"/>
      <c r="N67" s="9"/>
      <c r="O67" s="9"/>
      <c r="P67" s="9"/>
      <c r="Q67" s="9"/>
      <c r="S67" s="6"/>
    </row>
    <row r="68" spans="1:19" x14ac:dyDescent="0.3">
      <c r="A68" s="44">
        <v>44889</v>
      </c>
      <c r="B68" s="70" t="s">
        <v>50</v>
      </c>
      <c r="C68" s="70"/>
      <c r="D68" s="7">
        <v>2</v>
      </c>
      <c r="E68" s="41" t="s">
        <v>11</v>
      </c>
      <c r="F68" s="7">
        <v>0</v>
      </c>
      <c r="G68" s="70" t="s">
        <v>51</v>
      </c>
      <c r="H68" s="70"/>
      <c r="I68" s="8">
        <f t="shared" ref="I68:I73" si="7">IF(AND(D68="",F68=""),"",IF(AND(ISNUMBER(D68),ISNUMBER(F68)),1,-1))</f>
        <v>1</v>
      </c>
      <c r="J68" s="9"/>
      <c r="K68" s="9"/>
      <c r="L68" s="9"/>
      <c r="M68" s="9"/>
      <c r="N68" s="9"/>
      <c r="O68" s="9"/>
      <c r="P68" s="9"/>
      <c r="Q68" s="9"/>
      <c r="S68" s="6"/>
    </row>
    <row r="69" spans="1:19" x14ac:dyDescent="0.3">
      <c r="A69" s="44">
        <v>44889</v>
      </c>
      <c r="B69" s="70" t="s">
        <v>12</v>
      </c>
      <c r="C69" s="70"/>
      <c r="D69" s="7">
        <v>1</v>
      </c>
      <c r="E69" s="41" t="s">
        <v>11</v>
      </c>
      <c r="F69" s="7">
        <v>0</v>
      </c>
      <c r="G69" s="70" t="s">
        <v>52</v>
      </c>
      <c r="H69" s="70"/>
      <c r="I69" s="8">
        <f>IF(AND(D69="",F69=""),"",IF(AND(ISNUMBER(D69),ISNUMBER(F69)),1,-1))</f>
        <v>1</v>
      </c>
      <c r="K69" s="2" t="s">
        <v>14</v>
      </c>
      <c r="L69" s="2" t="s">
        <v>15</v>
      </c>
      <c r="M69" s="2" t="s">
        <v>16</v>
      </c>
      <c r="N69" s="2" t="s">
        <v>17</v>
      </c>
      <c r="O69" s="2" t="s">
        <v>5</v>
      </c>
      <c r="P69" s="2" t="s">
        <v>18</v>
      </c>
      <c r="Q69" s="2" t="s">
        <v>4</v>
      </c>
      <c r="S69" s="6"/>
    </row>
    <row r="70" spans="1:19" x14ac:dyDescent="0.3">
      <c r="A70" s="44">
        <v>44893</v>
      </c>
      <c r="B70" s="70" t="s">
        <v>50</v>
      </c>
      <c r="C70" s="70"/>
      <c r="D70" s="7">
        <v>1</v>
      </c>
      <c r="E70" s="41" t="s">
        <v>11</v>
      </c>
      <c r="F70" s="7">
        <v>1</v>
      </c>
      <c r="G70" s="70" t="s">
        <v>12</v>
      </c>
      <c r="H70" s="70"/>
      <c r="I70" s="8">
        <f t="shared" si="7"/>
        <v>1</v>
      </c>
      <c r="J70" s="5" t="str">
        <f>VLOOKUP(1,Planilha1!$B$68:$J71,2,0)</f>
        <v>Portugal</v>
      </c>
      <c r="K70" s="3">
        <f>VLOOKUP(1,Planilha1!$B$68:$J71,3,0)</f>
        <v>7</v>
      </c>
      <c r="L70" s="3">
        <f>VLOOKUP(1,Planilha1!$B$68:$J71,6,0)</f>
        <v>2</v>
      </c>
      <c r="M70" s="3">
        <f>VLOOKUP(1,Planilha1!$B$68:$J71,7,0)</f>
        <v>1</v>
      </c>
      <c r="N70" s="3">
        <f>VLOOKUP(1,Planilha1!$B$68:$J71,8,0)</f>
        <v>0</v>
      </c>
      <c r="O70" s="3">
        <f>VLOOKUP(1,Planilha1!$B$68:$J71,5,0)</f>
        <v>5</v>
      </c>
      <c r="P70" s="3">
        <f>VLOOKUP(1,Planilha1!$B$68:$J71,9,0)</f>
        <v>1</v>
      </c>
      <c r="Q70" s="3">
        <f>VLOOKUP(1,Planilha1!$B$68:$J71,4,0)</f>
        <v>4</v>
      </c>
      <c r="S70" s="6"/>
    </row>
    <row r="71" spans="1:19" x14ac:dyDescent="0.3">
      <c r="A71" s="44">
        <v>44893</v>
      </c>
      <c r="B71" s="70" t="s">
        <v>51</v>
      </c>
      <c r="C71" s="70"/>
      <c r="D71" s="7">
        <v>1</v>
      </c>
      <c r="E71" s="41" t="s">
        <v>11</v>
      </c>
      <c r="F71" s="7">
        <v>1</v>
      </c>
      <c r="G71" s="70" t="s">
        <v>52</v>
      </c>
      <c r="H71" s="70"/>
      <c r="I71" s="8">
        <f t="shared" si="7"/>
        <v>1</v>
      </c>
      <c r="J71" s="5" t="str">
        <f>VLOOKUP(2,Planilha1!$B$68:$J71,2,0)</f>
        <v>Uruguai</v>
      </c>
      <c r="K71" s="3">
        <f>VLOOKUP(2,Planilha1!$B$68:$J71,3,0)</f>
        <v>7</v>
      </c>
      <c r="L71" s="3">
        <f>VLOOKUP(2,Planilha1!$B$68:$J71,6,0)</f>
        <v>2</v>
      </c>
      <c r="M71" s="3">
        <f>VLOOKUP(2,Planilha1!$B$68:$J71,7,0)</f>
        <v>1</v>
      </c>
      <c r="N71" s="3">
        <f>VLOOKUP(2,Planilha1!$B$68:$J71,8,0)</f>
        <v>0</v>
      </c>
      <c r="O71" s="3">
        <f>VLOOKUP(2,Planilha1!$B$68:$J71,5,0)</f>
        <v>3</v>
      </c>
      <c r="P71" s="3">
        <f>VLOOKUP(2,Planilha1!$B$68:$J71,9,0)</f>
        <v>1</v>
      </c>
      <c r="Q71" s="3">
        <f>VLOOKUP(2,Planilha1!$B$68:$J71,4,0)</f>
        <v>2</v>
      </c>
      <c r="S71" s="6"/>
    </row>
    <row r="72" spans="1:19" ht="13.2" customHeight="1" x14ac:dyDescent="0.3">
      <c r="A72" s="44">
        <v>44897</v>
      </c>
      <c r="B72" s="70" t="s">
        <v>50</v>
      </c>
      <c r="C72" s="70"/>
      <c r="D72" s="7">
        <v>2</v>
      </c>
      <c r="E72" s="41" t="s">
        <v>11</v>
      </c>
      <c r="F72" s="7">
        <v>0</v>
      </c>
      <c r="G72" s="70" t="s">
        <v>52</v>
      </c>
      <c r="H72" s="70"/>
      <c r="I72" s="8">
        <f t="shared" si="7"/>
        <v>1</v>
      </c>
      <c r="J72" s="5" t="str">
        <f>VLOOKUP(3,Planilha1!$B$68:$J71,2,0)</f>
        <v>Gana</v>
      </c>
      <c r="K72" s="3">
        <f>VLOOKUP(3,Planilha1!$B$68:$J71,3,0)</f>
        <v>1</v>
      </c>
      <c r="L72" s="3">
        <f>VLOOKUP(3,Planilha1!$B$68:$J71,6,0)</f>
        <v>0</v>
      </c>
      <c r="M72" s="3">
        <f>VLOOKUP(3,Planilha1!$B$68:$J71,7,0)</f>
        <v>1</v>
      </c>
      <c r="N72" s="3">
        <f>VLOOKUP(3,Planilha1!$B$68:$J71,8,0)</f>
        <v>2</v>
      </c>
      <c r="O72" s="3">
        <f>VLOOKUP(3,Planilha1!$B$68:$J71,5,0)</f>
        <v>1</v>
      </c>
      <c r="P72" s="3">
        <f>VLOOKUP(3,Planilha1!$B$68:$J71,9,0)</f>
        <v>4</v>
      </c>
      <c r="Q72" s="3">
        <f>VLOOKUP(3,Planilha1!$B$68:$J71,4,0)</f>
        <v>-3</v>
      </c>
      <c r="S72" s="6"/>
    </row>
    <row r="73" spans="1:19" x14ac:dyDescent="0.3">
      <c r="A73" s="44">
        <v>44897</v>
      </c>
      <c r="B73" s="70" t="s">
        <v>51</v>
      </c>
      <c r="C73" s="70"/>
      <c r="D73" s="7">
        <v>0</v>
      </c>
      <c r="E73" s="41" t="s">
        <v>11</v>
      </c>
      <c r="F73" s="7">
        <v>1</v>
      </c>
      <c r="G73" s="70" t="s">
        <v>12</v>
      </c>
      <c r="H73" s="70"/>
      <c r="I73" s="8">
        <f t="shared" si="7"/>
        <v>1</v>
      </c>
      <c r="J73" s="5" t="str">
        <f>VLOOKUP(4,Planilha1!$B$68:$J71,2,0)</f>
        <v>Coréia do Sul</v>
      </c>
      <c r="K73" s="3">
        <f>VLOOKUP(4,Planilha1!$B$68:$J71,3,0)</f>
        <v>1</v>
      </c>
      <c r="L73" s="3">
        <f>VLOOKUP(4,Planilha1!$B$68:$J71,6,0)</f>
        <v>0</v>
      </c>
      <c r="M73" s="3">
        <f>VLOOKUP(4,Planilha1!$B$68:$J71,7,0)</f>
        <v>1</v>
      </c>
      <c r="N73" s="3">
        <f>VLOOKUP(4,Planilha1!$B$68:$J71,8,0)</f>
        <v>2</v>
      </c>
      <c r="O73" s="3">
        <f>VLOOKUP(4,Planilha1!$B$68:$J71,5,0)</f>
        <v>1</v>
      </c>
      <c r="P73" s="3">
        <f>VLOOKUP(4,Planilha1!$B$68:$J71,9,0)</f>
        <v>4</v>
      </c>
      <c r="Q73" s="3">
        <f>VLOOKUP(4,Planilha1!$B$68:$J71,4,0)</f>
        <v>-3</v>
      </c>
      <c r="S73" s="6"/>
    </row>
    <row r="74" spans="1:19" s="9" customFormat="1" x14ac:dyDescent="0.3">
      <c r="D74" s="13"/>
      <c r="F74" s="13"/>
      <c r="S74" s="46"/>
    </row>
    <row r="75" spans="1:19" s="9" customFormat="1" x14ac:dyDescent="0.3">
      <c r="D75" s="13"/>
      <c r="F75" s="13"/>
    </row>
    <row r="76" spans="1:19" s="9" customFormat="1" x14ac:dyDescent="0.3">
      <c r="D76" s="13"/>
      <c r="F76" s="13"/>
    </row>
    <row r="77" spans="1:19" s="9" customFormat="1" x14ac:dyDescent="0.3">
      <c r="D77" s="13"/>
      <c r="F77" s="13"/>
    </row>
    <row r="78" spans="1:19" s="9" customFormat="1" x14ac:dyDescent="0.3">
      <c r="D78" s="13"/>
      <c r="F78" s="13"/>
    </row>
    <row r="79" spans="1:19" s="9" customFormat="1" x14ac:dyDescent="0.3">
      <c r="D79" s="13"/>
      <c r="F79" s="13"/>
    </row>
  </sheetData>
  <sheetProtection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Planilha1!$S$4:$S$5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Planilha1!$S$6:$S$7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Planilha1!$S$8:$S$9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Planilha1!$S$10:$S$11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Planilha1!$T$4:$T$5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Planilha1!$T$6:$T$7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Planilha1!$T$8:$T$9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Planilha1!$T$10:$T$11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Planilha1!$S$13:$S$14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Planilha1!$S$15:$S$16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Planilha1!$T$13:$T$14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Planilha1!$T$15:$T$16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Planilha1!$S$18:$S$19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Planilha1!$T$18:$T$19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Planilha1!$S$21:$T$21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Planilha1!$V$21:$W$21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3:W71"/>
  <sheetViews>
    <sheetView zoomScale="80" zoomScaleNormal="80" workbookViewId="0">
      <selection activeCell="B71" sqref="B71"/>
    </sheetView>
  </sheetViews>
  <sheetFormatPr defaultColWidth="9" defaultRowHeight="14.4" x14ac:dyDescent="0.3"/>
  <cols>
    <col min="1" max="1" width="10.88671875" style="1" bestFit="1" customWidth="1"/>
    <col min="2" max="2" width="9" style="1"/>
    <col min="3" max="3" width="13.44140625" style="1" bestFit="1" customWidth="1"/>
    <col min="4" max="10" width="9" style="1"/>
    <col min="11" max="11" width="16.21875" style="1" customWidth="1"/>
    <col min="12" max="12" width="12.109375" style="1" bestFit="1" customWidth="1"/>
    <col min="13" max="16384" width="9" style="1"/>
  </cols>
  <sheetData>
    <row r="3" spans="1:20" x14ac:dyDescent="0.3"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  <c r="N3" s="113"/>
    </row>
    <row r="4" spans="1:20" x14ac:dyDescent="0.3">
      <c r="A4" s="1" t="s">
        <v>109</v>
      </c>
      <c r="B4" s="1" t="s">
        <v>110</v>
      </c>
      <c r="C4" s="1" t="s">
        <v>7</v>
      </c>
      <c r="D4" s="1" t="s">
        <v>6</v>
      </c>
      <c r="E4" s="1" t="s">
        <v>4</v>
      </c>
      <c r="F4" s="1" t="s">
        <v>5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108</v>
      </c>
      <c r="L4" s="1" t="s">
        <v>35</v>
      </c>
      <c r="M4" s="1" t="s">
        <v>36</v>
      </c>
      <c r="N4" s="1" t="s">
        <v>37</v>
      </c>
      <c r="S4" s="1" t="str">
        <f>Palpites!U6</f>
        <v>Holanda</v>
      </c>
      <c r="T4" s="1" t="str">
        <f>Palpites!AZ6</f>
        <v>Inglaterra</v>
      </c>
    </row>
    <row r="5" spans="1:20" x14ac:dyDescent="0.3">
      <c r="A5" s="1">
        <f>100000000*D5+100000*E5+1000*F5+K5*10</f>
        <v>-399960</v>
      </c>
      <c r="B5" s="1">
        <f>RANK(A5,$A$5:$A$8)</f>
        <v>4</v>
      </c>
      <c r="C5" s="1" t="str">
        <f>Palpites!B5</f>
        <v>Qatar</v>
      </c>
      <c r="D5" s="1">
        <f>3*COUNTIF(L5:N5,"V")+COUNTIF(L5:N5,"E")</f>
        <v>0</v>
      </c>
      <c r="E5" s="1">
        <f>(Palpites!D5-Palpites!F5)+(Palpites!D7-Palpites!F7)+(Palpites!D9-Palpites!F9)</f>
        <v>-4</v>
      </c>
      <c r="F5" s="1">
        <f>Palpites!D5+Palpites!D7+Palpites!D9</f>
        <v>0</v>
      </c>
      <c r="G5" s="1">
        <f>COUNTIF(L5:N5,"V")</f>
        <v>0</v>
      </c>
      <c r="H5" s="1">
        <f>COUNTIF(L5:N5,"e")</f>
        <v>0</v>
      </c>
      <c r="I5" s="1">
        <f>COUNTIF(L5:N5,"D")</f>
        <v>3</v>
      </c>
      <c r="J5" s="1">
        <f>F5-E5</f>
        <v>4</v>
      </c>
      <c r="K5" s="1">
        <v>4</v>
      </c>
      <c r="L5" s="1" t="str">
        <f>IF(OR(Palpites!D5="",Palpites!F5=""),0,IF(Palpites!D5&gt;Palpites!F5,"V",IF(Palpites!D5=Palpites!F5,"E",IF(Palpites!D5&lt;Palpites!F5,"D"))))</f>
        <v>D</v>
      </c>
      <c r="M5" s="1" t="str">
        <f>IF(OR(Palpites!D7="",Palpites!F7=""),0,IF(Palpites!D7&gt;Palpites!F7,"V",IF(Palpites!D7=Palpites!F7,"E",IF(Palpites!D7&lt;Palpites!F7,"D"))))</f>
        <v>D</v>
      </c>
      <c r="N5" s="1" t="str">
        <f>IF(OR(Palpites!D9="",Palpites!F9=""),0,IF(Palpites!D9&gt;Palpites!F9,"V",IF(Palpites!D9=Palpites!F9,"E",IF(Palpites!D9&lt;Palpites!F9,"D"))))</f>
        <v>D</v>
      </c>
      <c r="S5" s="1" t="str">
        <f>Palpites!U8</f>
        <v>EUA</v>
      </c>
      <c r="T5" s="1" t="str">
        <f>Palpites!AZ8</f>
        <v>Equador</v>
      </c>
    </row>
    <row r="6" spans="1:20" x14ac:dyDescent="0.3">
      <c r="A6" s="1">
        <f>100000000*D6+100000*E6+1000*F6+K6*10</f>
        <v>400002030</v>
      </c>
      <c r="B6" s="1">
        <f>RANK(A6,$A$5:$A$8)</f>
        <v>3</v>
      </c>
      <c r="C6" s="1" t="str">
        <f>Palpites!B6</f>
        <v>Senegal</v>
      </c>
      <c r="D6" s="1">
        <f>3*COUNTIF(L6:N6,"V")+COUNTIF(L6:N6,"E")</f>
        <v>4</v>
      </c>
      <c r="E6" s="1">
        <f>(Palpites!D6-Palpites!F6)+(Palpites!F7-Palpites!D7)+(Palpites!F10-Palpites!D10)</f>
        <v>0</v>
      </c>
      <c r="F6" s="1">
        <f>Palpites!D6+Palpites!F7+Palpites!F10</f>
        <v>2</v>
      </c>
      <c r="G6" s="1">
        <f>COUNTIF(L6:N6,"V")</f>
        <v>1</v>
      </c>
      <c r="H6" s="1">
        <f>COUNTIF(L6:N6,"e")</f>
        <v>1</v>
      </c>
      <c r="I6" s="1">
        <f>COUNTIF(L6:N6,"D")</f>
        <v>1</v>
      </c>
      <c r="J6" s="1">
        <f>F6-E6</f>
        <v>2</v>
      </c>
      <c r="K6" s="1">
        <v>3</v>
      </c>
      <c r="L6" s="1" t="str">
        <f>IF(OR(Palpites!D6="",Palpites!F6=""),0,IF(Palpites!D6&gt;Palpites!F6,"V",IF(Palpites!D6=Palpites!F6,"E",IF(Palpites!D6&lt;Palpites!F6,"D"))))</f>
        <v>D</v>
      </c>
      <c r="M6" s="1" t="str">
        <f>IF(OR(Palpites!F7="",Palpites!D7=""),0,IF(Palpites!F7&gt;Palpites!D7,"V",IF(Palpites!F7=Palpites!D7,"E",IF(Palpites!F7&lt;Palpites!D7,"D"))))</f>
        <v>V</v>
      </c>
      <c r="N6" s="1" t="str">
        <f>IF(OR(Palpites!F10="",Palpites!D10=""),0,IF(Palpites!F10&gt;Palpites!D10,"V",IF(Palpites!F10=Palpites!D10,"E",IF(Palpites!F10&lt;Palpites!D10,"D"))))</f>
        <v>E</v>
      </c>
      <c r="S6" s="1" t="str">
        <f>Palpites!U15</f>
        <v>Argentina</v>
      </c>
      <c r="T6" s="1" t="str">
        <f>Palpites!AZ15</f>
        <v>França</v>
      </c>
    </row>
    <row r="7" spans="1:20" x14ac:dyDescent="0.3">
      <c r="A7" s="1">
        <f>100000000*D7+100000*E7+1000*F7+K7*10</f>
        <v>400003020</v>
      </c>
      <c r="B7" s="1">
        <f>RANK(A7,$A$5:$A$8)</f>
        <v>2</v>
      </c>
      <c r="C7" s="1" t="str">
        <f>Palpites!G5</f>
        <v>Equador</v>
      </c>
      <c r="D7" s="1">
        <f>3*COUNTIF(L7:N7,"V")+COUNTIF(L7:N7,"E")</f>
        <v>4</v>
      </c>
      <c r="E7" s="1">
        <f>(Palpites!F5-Palpites!D5)+(Palpites!D8-Palpites!F8)+(Palpites!D10-Palpites!F10)</f>
        <v>0</v>
      </c>
      <c r="F7" s="1">
        <f>Palpites!F5+Palpites!D8+Palpites!D10</f>
        <v>3</v>
      </c>
      <c r="G7" s="1">
        <f>COUNTIF(L7:N7,"V")</f>
        <v>1</v>
      </c>
      <c r="H7" s="1">
        <f>COUNTIF(L7:N7,"e")</f>
        <v>1</v>
      </c>
      <c r="I7" s="1">
        <f>COUNTIF(L7:N7,"D")</f>
        <v>1</v>
      </c>
      <c r="J7" s="1">
        <f>F7-E7</f>
        <v>3</v>
      </c>
      <c r="K7" s="1">
        <v>2</v>
      </c>
      <c r="L7" s="1" t="str">
        <f>IF(OR(Palpites!F5="",Palpites!D5=""),0,IF(Palpites!F5&gt;Palpites!D5,"V",IF(Palpites!F5=Palpites!D5,"E",IF(Palpites!F5&lt;Palpites!D5,"D"))))</f>
        <v>V</v>
      </c>
      <c r="M7" s="1" t="str">
        <f>IF(OR(Palpites!D8="",Palpites!F8=""),0,IF(Palpites!D8&gt;Palpites!F8,"V",IF(Palpites!D8=Palpites!F8,"E",IF(Palpites!D8&lt;Palpites!F8,"D"))))</f>
        <v>D</v>
      </c>
      <c r="N7" s="1" t="str">
        <f>IF(OR(Palpites!D10="",Palpites!F10=""),0,IF(Palpites!D10&gt;Palpites!F10,"V",IF(Palpites!D10=Palpites!F10,"E",IF(Palpites!D10&lt;Palpites!F10,"D"))))</f>
        <v>E</v>
      </c>
      <c r="S7" s="1" t="str">
        <f>Palpites!U17</f>
        <v>Dinamarca</v>
      </c>
      <c r="T7" s="1" t="str">
        <f>Palpites!AZ17</f>
        <v>Polônia</v>
      </c>
    </row>
    <row r="8" spans="1:20" x14ac:dyDescent="0.3">
      <c r="A8" s="1">
        <f>100000000*D8+100000*E8+1000*F8+K8*10</f>
        <v>900405010</v>
      </c>
      <c r="B8" s="1">
        <f>RANK(A8,$A$5:$A$8)</f>
        <v>1</v>
      </c>
      <c r="C8" s="1" t="str">
        <f>Palpites!G6</f>
        <v>Holanda</v>
      </c>
      <c r="D8" s="1">
        <f>3*COUNTIF(L8:N8,"V")+COUNTIF(L8:N8,"E")</f>
        <v>9</v>
      </c>
      <c r="E8" s="1">
        <f>(Palpites!F6-Palpites!D6)+(Palpites!F8-Palpites!D8)+(Palpites!F9-Palpites!D9)</f>
        <v>4</v>
      </c>
      <c r="F8" s="1">
        <f>Palpites!F9+Palpites!F8+Palpites!F6</f>
        <v>5</v>
      </c>
      <c r="G8" s="1">
        <f>COUNTIF(L8:N8,"V")</f>
        <v>3</v>
      </c>
      <c r="H8" s="1">
        <f>COUNTIF(L8:N8,"e")</f>
        <v>0</v>
      </c>
      <c r="I8" s="1">
        <f>COUNTIF(L8:N8,"D")</f>
        <v>0</v>
      </c>
      <c r="J8" s="1">
        <f>F8-E8</f>
        <v>1</v>
      </c>
      <c r="K8" s="1">
        <v>1</v>
      </c>
      <c r="L8" s="1" t="str">
        <f>IF(OR(Palpites!F6="",Palpites!D6=""),0,IF(Palpites!F6&gt;Palpites!D6,"V",IF(Palpites!F6=Palpites!D6,"E",IF(Palpites!F6&lt;Palpites!D6,"D"))))</f>
        <v>V</v>
      </c>
      <c r="M8" s="1" t="str">
        <f>IF(OR(Palpites!F8="",Palpites!D8=""),0,IF(Palpites!F8&gt;Palpites!D8,"V",IF(Palpites!F8=Palpites!D8,"E",IF(Palpites!F8&lt;Palpites!D8,"D"))))</f>
        <v>V</v>
      </c>
      <c r="N8" s="1" t="str">
        <f>IF(OR(Palpites!F9="",Palpites!D9=""),0,IF(Palpites!F9&gt;Palpites!D9,"V",IF(Palpites!F9=Palpites!D9,"E",IF(Palpites!F9&lt;Palpites!D9,"D"))))</f>
        <v>V</v>
      </c>
      <c r="S8" s="1" t="str">
        <f>Palpites!U22</f>
        <v>Espanha</v>
      </c>
      <c r="T8" s="1" t="str">
        <f>Palpites!AZ22</f>
        <v>Bélgica</v>
      </c>
    </row>
    <row r="9" spans="1:20" x14ac:dyDescent="0.3">
      <c r="S9" s="1" t="str">
        <f>Palpites!U24</f>
        <v>Croácia</v>
      </c>
      <c r="T9" s="1" t="str">
        <f>Palpites!AZ24</f>
        <v>Alemanha</v>
      </c>
    </row>
    <row r="10" spans="1:20" x14ac:dyDescent="0.3">
      <c r="S10" s="1" t="str">
        <f>Palpites!U31</f>
        <v>Brasil</v>
      </c>
      <c r="T10" s="1" t="str">
        <f>Palpites!AZ31</f>
        <v>Portugal</v>
      </c>
    </row>
    <row r="11" spans="1:20" x14ac:dyDescent="0.3">
      <c r="S11" s="1" t="str">
        <f>Palpites!U33</f>
        <v>Uruguai</v>
      </c>
      <c r="T11" s="1" t="str">
        <f>Palpites!AZ33</f>
        <v>Suíça</v>
      </c>
    </row>
    <row r="12" spans="1:20" x14ac:dyDescent="0.3"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</row>
    <row r="13" spans="1:20" x14ac:dyDescent="0.3">
      <c r="A13" s="1" t="s">
        <v>109</v>
      </c>
      <c r="B13" s="1" t="s">
        <v>110</v>
      </c>
      <c r="C13" s="1" t="s">
        <v>7</v>
      </c>
      <c r="D13" s="1" t="s">
        <v>6</v>
      </c>
      <c r="E13" s="1" t="s">
        <v>4</v>
      </c>
      <c r="F13" s="1" t="s">
        <v>5</v>
      </c>
      <c r="G13" s="1" t="s">
        <v>15</v>
      </c>
      <c r="H13" s="1" t="s">
        <v>16</v>
      </c>
      <c r="I13" s="1" t="s">
        <v>17</v>
      </c>
      <c r="J13" s="1" t="s">
        <v>18</v>
      </c>
      <c r="K13" s="1" t="s">
        <v>108</v>
      </c>
      <c r="L13" s="1" t="s">
        <v>35</v>
      </c>
      <c r="M13" s="1" t="s">
        <v>36</v>
      </c>
      <c r="N13" s="1" t="s">
        <v>37</v>
      </c>
      <c r="S13" s="1" t="str">
        <f>Palpites!Y11</f>
        <v>Holanda</v>
      </c>
      <c r="T13" s="1" t="str">
        <f>Palpites!AV11</f>
        <v>Inglaterra</v>
      </c>
    </row>
    <row r="14" spans="1:20" x14ac:dyDescent="0.3">
      <c r="A14" s="1">
        <f>100000000*D14+100000*E14+1000*F14+K14*10</f>
        <v>900505040</v>
      </c>
      <c r="B14" s="1">
        <f>RANK(A14,$A$14:$A$17)</f>
        <v>1</v>
      </c>
      <c r="C14" s="1" t="str">
        <f>Palpites!B14</f>
        <v>Inglaterra</v>
      </c>
      <c r="D14" s="1">
        <f>3*COUNTIF(L14:N14,"V")+COUNTIF(L14:N14,"E")</f>
        <v>9</v>
      </c>
      <c r="E14" s="1">
        <f>Palpites!D14-Palpites!F14+Palpites!D16-Palpites!F16+Palpites!D18-Palpites!F18</f>
        <v>5</v>
      </c>
      <c r="F14" s="1">
        <f>Palpites!D14+Palpites!D16+Palpites!D18</f>
        <v>5</v>
      </c>
      <c r="G14" s="1">
        <f>COUNTIF(L14:N14,"V")</f>
        <v>3</v>
      </c>
      <c r="H14" s="1">
        <f>COUNTIF(L14:N14,"e")</f>
        <v>0</v>
      </c>
      <c r="I14" s="1">
        <f>COUNTIF(L14:N14,"D")</f>
        <v>0</v>
      </c>
      <c r="J14" s="1">
        <f>F14-E14</f>
        <v>0</v>
      </c>
      <c r="K14" s="1">
        <v>4</v>
      </c>
      <c r="L14" s="1" t="str">
        <f>IF(OR(Palpites!D14="",Palpites!F14=""),0,IF(Palpites!D14&gt;Palpites!F14,"V",IF(Palpites!D14=Palpites!F14,"E",IF(Palpites!D14&lt;Palpites!F14,"D"))))</f>
        <v>V</v>
      </c>
      <c r="M14" s="1" t="str">
        <f>IF(OR(Palpites!D16="",Palpites!F16=""),0,IF(Palpites!D16&gt;Palpites!F16,"V",IF(Palpites!D16=Palpites!F16,"E",IF(Palpites!D16&lt;Palpites!F16,"D"))))</f>
        <v>V</v>
      </c>
      <c r="N14" s="1" t="str">
        <f>IF(OR(Palpites!D18="",Palpites!F18=""),0,IF(Palpites!D18&gt;Palpites!F18,"V",IF(Palpites!D18=Palpites!F18,"E",IF(Palpites!D18&lt;Palpites!F18,"D"))))</f>
        <v>V</v>
      </c>
      <c r="S14" s="1" t="str">
        <f>Palpites!Y13</f>
        <v>Argentina</v>
      </c>
      <c r="T14" s="1" t="str">
        <f>Palpites!AV13</f>
        <v>França</v>
      </c>
    </row>
    <row r="15" spans="1:20" x14ac:dyDescent="0.3">
      <c r="A15" s="1">
        <f>100000000*D15+100000*E15+1000*F15+K15*10</f>
        <v>400002030</v>
      </c>
      <c r="B15" s="1">
        <f t="shared" ref="B15:B17" si="0">RANK(A15,$A$14:$A$17)</f>
        <v>2</v>
      </c>
      <c r="C15" s="1" t="str">
        <f>Palpites!B15</f>
        <v>EUA</v>
      </c>
      <c r="D15" s="1">
        <f>3*COUNTIF(L15:N15,"V")+COUNTIF(L15:N15,"E")</f>
        <v>4</v>
      </c>
      <c r="E15" s="1">
        <f>Palpites!D15-Palpites!F15+Palpites!F16-Palpites!D16+Palpites!F19-Palpites!D19</f>
        <v>0</v>
      </c>
      <c r="F15" s="1">
        <f>Palpites!D15+Palpites!F16+Palpites!F19</f>
        <v>2</v>
      </c>
      <c r="G15" s="1">
        <f>COUNTIF(L15:N15,"V")</f>
        <v>1</v>
      </c>
      <c r="H15" s="1">
        <f>COUNTIF(L15:N15,"e")</f>
        <v>1</v>
      </c>
      <c r="I15" s="1">
        <f>COUNTIF(L15:N15,"D")</f>
        <v>1</v>
      </c>
      <c r="J15" s="1">
        <f>F15-E15</f>
        <v>2</v>
      </c>
      <c r="K15" s="1">
        <v>3</v>
      </c>
      <c r="L15" s="1" t="str">
        <f>IF(OR(Palpites!D15="",Palpites!F15=""),0,IF(Palpites!D15&gt;Palpites!F15,"V",IF(Palpites!D15=Palpites!F15,"E",IF(Palpites!D15&lt;Palpites!F15,"D"))))</f>
        <v>E</v>
      </c>
      <c r="M15" s="1" t="str">
        <f>IF(OR(Palpites!F16="",Palpites!D16=""),0,IF(Palpites!F16&gt;Palpites!D16,"V",IF(Palpites!F16=Palpites!D16,"E",IF(Palpites!F16&lt;Palpites!D16,"D"))))</f>
        <v>D</v>
      </c>
      <c r="N15" s="1" t="str">
        <f>IF(OR(Palpites!F19="",Palpites!D19=""),0,IF(Palpites!F19&gt;Palpites!D19,"V",IF(Palpites!F19=Palpites!D19,"E",IF(Palpites!F19&lt;Palpites!D19,"D"))))</f>
        <v>V</v>
      </c>
      <c r="S15" s="1" t="str">
        <f>Palpites!Y27</f>
        <v>Espanha</v>
      </c>
      <c r="T15" s="1" t="str">
        <f>Palpites!AV27</f>
        <v>Bélgica</v>
      </c>
    </row>
    <row r="16" spans="1:20" x14ac:dyDescent="0.3">
      <c r="A16" s="1">
        <f>100000000*D16+100000*E16+1000*F16+K16*10</f>
        <v>-399980</v>
      </c>
      <c r="B16" s="1">
        <f t="shared" si="0"/>
        <v>4</v>
      </c>
      <c r="C16" s="1" t="str">
        <f>Palpites!G14</f>
        <v>Irã</v>
      </c>
      <c r="D16" s="1">
        <f>3*COUNTIF(L16:N16,"V")+COUNTIF(L16:N16,"E")</f>
        <v>0</v>
      </c>
      <c r="E16" s="1">
        <f>Palpites!F14-Palpites!D14+Palpites!D17-Palpites!F17+Palpites!D19-Palpites!F19</f>
        <v>-4</v>
      </c>
      <c r="F16" s="1">
        <f>Palpites!F14+Palpites!D17+Palpites!D19</f>
        <v>0</v>
      </c>
      <c r="G16" s="1">
        <f>COUNTIF(L16:N16,"V")</f>
        <v>0</v>
      </c>
      <c r="H16" s="1">
        <f>COUNTIF(L16:N16,"e")</f>
        <v>0</v>
      </c>
      <c r="I16" s="1">
        <f>COUNTIF(L16:N16,"D")</f>
        <v>3</v>
      </c>
      <c r="J16" s="1">
        <f>F16-E16</f>
        <v>4</v>
      </c>
      <c r="K16" s="1">
        <v>2</v>
      </c>
      <c r="L16" s="1" t="str">
        <f>IF(OR(Palpites!F14="",Palpites!D14=""),0,IF(Palpites!F14&gt;Palpites!D14,"V",IF(Palpites!F14=Palpites!D14,"E",IF(Palpites!F14&lt;Palpites!D14,"D"))))</f>
        <v>D</v>
      </c>
      <c r="M16" s="1" t="str">
        <f>IF(OR(Palpites!D17="",Palpites!F17=""),0,IF(Palpites!D17&gt;Palpites!F17,"V",IF(Palpites!D17=Palpites!F17,"E",IF(Palpites!D17&lt;Palpites!F17,"D"))))</f>
        <v>D</v>
      </c>
      <c r="N16" s="1" t="str">
        <f>IF(OR(Palpites!D19="",Palpites!F19=""),0,IF(Palpites!D19&gt;Palpites!F19,"V",IF(Palpites!D19=Palpites!F19,"E",IF(Palpites!D19&lt;Palpites!F19,"D"))))</f>
        <v>D</v>
      </c>
      <c r="S16" s="1" t="str">
        <f>Palpites!Y29</f>
        <v>Brasil</v>
      </c>
      <c r="T16" s="1" t="str">
        <f>Palpites!AV29</f>
        <v>Suíça</v>
      </c>
    </row>
    <row r="17" spans="1:23" x14ac:dyDescent="0.3">
      <c r="A17" s="1">
        <f>100000000*D17+100000*E17+1000*F17+K17*10</f>
        <v>399902010</v>
      </c>
      <c r="B17" s="1">
        <f t="shared" si="0"/>
        <v>3</v>
      </c>
      <c r="C17" s="1" t="str">
        <f>Palpites!G15</f>
        <v>País de Gales</v>
      </c>
      <c r="D17" s="1">
        <f>3*COUNTIF(L17:N17,"V")+COUNTIF(L17:N17,"E")</f>
        <v>4</v>
      </c>
      <c r="E17" s="1">
        <f>Palpites!F15-Palpites!D15+Palpites!F17-Palpites!D17+Palpites!F18-Palpites!D18</f>
        <v>-1</v>
      </c>
      <c r="F17" s="1">
        <f>Palpites!F15+Palpites!F17+Palpites!F18</f>
        <v>2</v>
      </c>
      <c r="G17" s="1">
        <f>COUNTIF(L17:N17,"V")</f>
        <v>1</v>
      </c>
      <c r="H17" s="1">
        <f>COUNTIF(L17:N17,"e")</f>
        <v>1</v>
      </c>
      <c r="I17" s="1">
        <f>COUNTIF(L17:N17,"D")</f>
        <v>1</v>
      </c>
      <c r="J17" s="1">
        <f>F17-E17</f>
        <v>3</v>
      </c>
      <c r="K17" s="1">
        <v>1</v>
      </c>
      <c r="L17" s="1" t="str">
        <f>IF(OR(Palpites!F15="",Palpites!D15=""),0,IF(Palpites!F15&gt;Palpites!D15,"V",IF(Palpites!F15=Palpites!D15,"E",IF(Palpites!F15&lt;Palpites!D15,"D"))))</f>
        <v>E</v>
      </c>
      <c r="M17" s="1" t="str">
        <f>IF(OR(Palpites!F17="",Palpites!D17=""),0,IF(Palpites!F17&gt;Palpites!D17,"V",IF(Palpites!F17=Palpites!D17,"E",IF(Palpites!F17&lt;Palpites!D17,"D"))))</f>
        <v>V</v>
      </c>
      <c r="N17" s="1" t="str">
        <f>IF(OR(Palpites!F18="",Palpites!D18=""),0,IF(Palpites!F18&gt;Palpites!D18,"V",IF(Palpites!F18=Palpites!D18,"E",IF(Palpites!F18&lt;Palpites!D18,"D"))))</f>
        <v>D</v>
      </c>
    </row>
    <row r="18" spans="1:23" x14ac:dyDescent="0.3">
      <c r="S18" s="1" t="str">
        <f>Palpites!AD19</f>
        <v>Argentina</v>
      </c>
      <c r="T18" s="1" t="str">
        <f>Palpites!AQ19</f>
        <v>Inglaterra</v>
      </c>
    </row>
    <row r="19" spans="1:23" x14ac:dyDescent="0.3">
      <c r="S19" s="1" t="str">
        <f>Palpites!AD21</f>
        <v>Brasil</v>
      </c>
      <c r="T19" s="1" t="str">
        <f>Palpites!AQ21</f>
        <v>Bélgica</v>
      </c>
    </row>
    <row r="21" spans="1:23" x14ac:dyDescent="0.3">
      <c r="C21" s="113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S21" s="1" t="str">
        <f>Palpites!AG20</f>
        <v>Brasil</v>
      </c>
      <c r="T21" s="1" t="str">
        <f>Palpites!AN20</f>
        <v>Inglaterra</v>
      </c>
      <c r="V21" s="1" t="str">
        <f>IF(S21=S18,S19,S18)</f>
        <v>Argentina</v>
      </c>
      <c r="W21" s="1" t="str">
        <f>IF(T21=T18,T19,T18)</f>
        <v>Bélgica</v>
      </c>
    </row>
    <row r="22" spans="1:23" x14ac:dyDescent="0.3">
      <c r="A22" s="1" t="s">
        <v>109</v>
      </c>
      <c r="B22" s="1" t="s">
        <v>110</v>
      </c>
      <c r="C22" s="1" t="s">
        <v>7</v>
      </c>
      <c r="D22" s="1" t="s">
        <v>6</v>
      </c>
      <c r="E22" s="1" t="s">
        <v>4</v>
      </c>
      <c r="F22" s="1" t="s">
        <v>5</v>
      </c>
      <c r="G22" s="1" t="s">
        <v>15</v>
      </c>
      <c r="H22" s="1" t="s">
        <v>16</v>
      </c>
      <c r="I22" s="1" t="s">
        <v>17</v>
      </c>
      <c r="J22" s="1" t="s">
        <v>18</v>
      </c>
      <c r="K22" s="1" t="s">
        <v>108</v>
      </c>
      <c r="L22" s="1" t="s">
        <v>35</v>
      </c>
      <c r="M22" s="1" t="s">
        <v>36</v>
      </c>
      <c r="N22" s="1" t="s">
        <v>37</v>
      </c>
    </row>
    <row r="23" spans="1:23" x14ac:dyDescent="0.3">
      <c r="A23" s="1">
        <f>100000000*D23+100000*E23+1000*F23+K23*10</f>
        <v>900506040</v>
      </c>
      <c r="B23" s="1">
        <f>RANK(A23,$A$23:$A$26)</f>
        <v>1</v>
      </c>
      <c r="C23" s="1" t="str">
        <f>Palpites!B23</f>
        <v>Argentina</v>
      </c>
      <c r="D23" s="1">
        <f>3*COUNTIF(L23:N23,"V")+COUNTIF(L23:N23,"E")</f>
        <v>9</v>
      </c>
      <c r="E23" s="1">
        <f>Palpites!D23-Palpites!F23+Palpites!D25-Palpites!F25+Palpites!D27-Palpites!F27</f>
        <v>5</v>
      </c>
      <c r="F23" s="1">
        <f>Palpites!D23+Palpites!D25+Palpites!D27</f>
        <v>6</v>
      </c>
      <c r="G23" s="1">
        <f>COUNTIF(L23:N23,"V")</f>
        <v>3</v>
      </c>
      <c r="H23" s="1">
        <f>COUNTIF(L23:N23,"e")</f>
        <v>0</v>
      </c>
      <c r="I23" s="1">
        <f>COUNTIF(L23:N23,"D")</f>
        <v>0</v>
      </c>
      <c r="J23" s="1">
        <f>F23-E23</f>
        <v>1</v>
      </c>
      <c r="K23" s="1">
        <v>4</v>
      </c>
      <c r="L23" s="1" t="str">
        <f>IF(OR(Palpites!D23="",Palpites!F23=""),0,IF(Palpites!D23&gt;Palpites!F23,"V",IF(Palpites!D23=Palpites!F23,"E",IF(Palpites!D23&lt;Palpites!F23,"D"))))</f>
        <v>V</v>
      </c>
      <c r="M23" s="1" t="str">
        <f>IF(OR(Palpites!D25="",Palpites!F25=""),0,IF(Palpites!D25&gt;Palpites!F25,"V",IF(Palpites!D25=Palpites!F25,"E",IF(Palpites!D25&lt;Palpites!F25,"D"))))</f>
        <v>V</v>
      </c>
      <c r="N23" s="1" t="str">
        <f>IF(OR(Palpites!D27="",Palpites!F27=""),0,IF(Palpites!D27&gt;Palpites!F27,"V",IF(Palpites!D27=Palpites!F27,"E",IF(Palpites!D27&lt;Palpites!F27,"D"))))</f>
        <v>V</v>
      </c>
    </row>
    <row r="24" spans="1:23" x14ac:dyDescent="0.3">
      <c r="A24" s="1">
        <f>100000000*D24+100000*E24+1000*F24+K24*10</f>
        <v>400002030</v>
      </c>
      <c r="B24" s="1">
        <f t="shared" ref="B24:B26" si="1">RANK(A24,$A$23:$A$26)</f>
        <v>3</v>
      </c>
      <c r="C24" s="1" t="str">
        <f>Palpites!B24</f>
        <v>México</v>
      </c>
      <c r="D24" s="1">
        <f>3*COUNTIF(L24:N24,"V")+COUNTIF(L24:N24,"E")</f>
        <v>4</v>
      </c>
      <c r="E24" s="1">
        <f>Palpites!D24-Palpites!F24+Palpites!F25-Palpites!D25+Palpites!F28-Palpites!D28</f>
        <v>0</v>
      </c>
      <c r="F24" s="1">
        <f>Palpites!D24+Palpites!F25+Palpites!F28</f>
        <v>2</v>
      </c>
      <c r="G24" s="1">
        <f>COUNTIF(L24:N24,"V")</f>
        <v>1</v>
      </c>
      <c r="H24" s="1">
        <f>COUNTIF(L24:N24,"e")</f>
        <v>1</v>
      </c>
      <c r="I24" s="1">
        <f>COUNTIF(L24:N24,"D")</f>
        <v>1</v>
      </c>
      <c r="J24" s="1">
        <f>F24-E24</f>
        <v>2</v>
      </c>
      <c r="K24" s="1">
        <v>3</v>
      </c>
      <c r="L24" s="1" t="str">
        <f>IF(OR(Palpites!D24="",Palpites!F24=""),0,IF(Palpites!D24&gt;Palpites!F24,"V",IF(Palpites!D24=Palpites!F24,"E",IF(Palpites!D24&lt;Palpites!F24,"D"))))</f>
        <v>E</v>
      </c>
      <c r="M24" s="1" t="str">
        <f>IF(OR(Palpites!F25="",Palpites!D25=""),0,IF(Palpites!F25&gt;Palpites!D25,"V",IF(Palpites!F25=Palpites!D25,"E",IF(Palpites!F25&lt;Palpites!D25,"D"))))</f>
        <v>D</v>
      </c>
      <c r="N24" s="1" t="str">
        <f>IF(OR(Palpites!F28="",Palpites!D28=""),0,IF(Palpites!F28&gt;Palpites!D28,"V",IF(Palpites!F28=Palpites!D28,"E",IF(Palpites!F28&lt;Palpites!D28,"D"))))</f>
        <v>V</v>
      </c>
    </row>
    <row r="25" spans="1:23" x14ac:dyDescent="0.3">
      <c r="A25" s="1">
        <f>100000000*D25+100000*E25+1000*F25+K25*10</f>
        <v>-499980</v>
      </c>
      <c r="B25" s="1">
        <f t="shared" si="1"/>
        <v>4</v>
      </c>
      <c r="C25" s="1" t="str">
        <f>Palpites!G23</f>
        <v>Arábia Saudita</v>
      </c>
      <c r="D25" s="1">
        <f>3*COUNTIF(L25:N25,"V")+COUNTIF(L25:N25,"E")</f>
        <v>0</v>
      </c>
      <c r="E25" s="1">
        <f>Palpites!F23-Palpites!D23+Palpites!D26-Palpites!F26+Palpites!D28-Palpites!F28</f>
        <v>-5</v>
      </c>
      <c r="F25" s="1">
        <f>Palpites!F23+Palpites!D26+Palpites!D28</f>
        <v>0</v>
      </c>
      <c r="G25" s="1">
        <f>COUNTIF(L25:N25,"V")</f>
        <v>0</v>
      </c>
      <c r="H25" s="1">
        <f>COUNTIF(L25:N25,"e")</f>
        <v>0</v>
      </c>
      <c r="I25" s="1">
        <f>COUNTIF(L25:N25,"D")</f>
        <v>3</v>
      </c>
      <c r="J25" s="1">
        <f>F25-E25</f>
        <v>5</v>
      </c>
      <c r="K25" s="1">
        <v>2</v>
      </c>
      <c r="L25" s="1" t="str">
        <f>IF(OR(Palpites!F23="",Palpites!D23=""),0,IF(Palpites!F23&gt;Palpites!D23,"V",IF(Palpites!F23=Palpites!D23,"E",IF(Palpites!F23&lt;Palpites!D23,"D"))))</f>
        <v>D</v>
      </c>
      <c r="M25" s="1" t="str">
        <f>IF(OR(Palpites!D26="",Palpites!F26=""),0,IF(Palpites!D26&gt;Palpites!F26,"V",IF(Palpites!D26=Palpites!F26,"E",IF(Palpites!D26&lt;Palpites!F26,"D"))))</f>
        <v>D</v>
      </c>
      <c r="N25" s="1" t="str">
        <f>IF(OR(Palpites!D28="",Palpites!F28=""),0,IF(Palpites!D28&gt;Palpites!F28,"V",IF(Palpites!D28=Palpites!F28,"E",IF(Palpites!D28&lt;Palpites!F28,"D"))))</f>
        <v>D</v>
      </c>
    </row>
    <row r="26" spans="1:23" x14ac:dyDescent="0.3">
      <c r="A26" s="1">
        <f>100000000*D26+100000*E26+1000*F26+K26*10</f>
        <v>400003010</v>
      </c>
      <c r="B26" s="1">
        <f t="shared" si="1"/>
        <v>2</v>
      </c>
      <c r="C26" s="1" t="str">
        <f>Palpites!G24</f>
        <v>Polônia</v>
      </c>
      <c r="D26" s="1">
        <f>3*COUNTIF(L26:N26,"V")+COUNTIF(L26:N26,"E")</f>
        <v>4</v>
      </c>
      <c r="E26" s="1">
        <f>Palpites!F24-Palpites!D24+Palpites!F26-Palpites!D26+Palpites!F27-Palpites!D27</f>
        <v>0</v>
      </c>
      <c r="F26" s="1">
        <f>Palpites!F24+Palpites!F26+Palpites!F27</f>
        <v>3</v>
      </c>
      <c r="G26" s="1">
        <f>COUNTIF(L26:N26,"V")</f>
        <v>1</v>
      </c>
      <c r="H26" s="1">
        <f>COUNTIF(L26:N26,"e")</f>
        <v>1</v>
      </c>
      <c r="I26" s="1">
        <f>COUNTIF(L26:N26,"D")</f>
        <v>1</v>
      </c>
      <c r="J26" s="1">
        <f>F26-E26</f>
        <v>3</v>
      </c>
      <c r="K26" s="1">
        <v>1</v>
      </c>
      <c r="L26" s="1" t="str">
        <f>IF(OR(Palpites!F24="",Palpites!D24=""),0,IF(Palpites!F24&gt;Palpites!D24,"V",IF(Palpites!F24=Palpites!D24,"E",IF(Palpites!F24&lt;Palpites!D24,"D"))))</f>
        <v>E</v>
      </c>
      <c r="M26" s="1" t="str">
        <f>IF(OR(Palpites!F26="",Palpites!D26=""),0,IF(Palpites!F26&gt;Palpites!D26,"V",IF(Palpites!F26=Palpites!D26,"E",IF(Palpites!F26&lt;Palpites!D26,"D"))))</f>
        <v>V</v>
      </c>
      <c r="N26" s="1" t="str">
        <f>IF(OR(Palpites!F27="",Palpites!D27=""),0,IF(Palpites!F27&gt;Palpites!D27,"V",IF(Palpites!F27=Palpites!D27,"E",IF(Palpites!F27&lt;Palpites!D27,"D"))))</f>
        <v>D</v>
      </c>
    </row>
    <row r="30" spans="1:23" x14ac:dyDescent="0.3">
      <c r="C30" s="113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</row>
    <row r="31" spans="1:23" x14ac:dyDescent="0.3">
      <c r="A31" s="1" t="s">
        <v>109</v>
      </c>
      <c r="B31" s="1" t="s">
        <v>110</v>
      </c>
      <c r="C31" s="1" t="s">
        <v>7</v>
      </c>
      <c r="D31" s="1" t="s">
        <v>6</v>
      </c>
      <c r="E31" s="1" t="s">
        <v>4</v>
      </c>
      <c r="F31" s="1" t="s">
        <v>5</v>
      </c>
      <c r="G31" s="1" t="s">
        <v>15</v>
      </c>
      <c r="H31" s="1" t="s">
        <v>16</v>
      </c>
      <c r="I31" s="1" t="s">
        <v>17</v>
      </c>
      <c r="J31" s="1" t="s">
        <v>18</v>
      </c>
      <c r="K31" s="1" t="s">
        <v>108</v>
      </c>
      <c r="L31" s="1" t="s">
        <v>35</v>
      </c>
      <c r="M31" s="1" t="s">
        <v>36</v>
      </c>
      <c r="N31" s="1" t="s">
        <v>37</v>
      </c>
    </row>
    <row r="32" spans="1:23" x14ac:dyDescent="0.3">
      <c r="A32" s="1">
        <f>100000000*D32+100000*E32+1000*F32+K32*10</f>
        <v>700506040</v>
      </c>
      <c r="B32" s="1">
        <f>RANK(A32,$A$32:$A$35)</f>
        <v>1</v>
      </c>
      <c r="C32" s="1" t="str">
        <f>Palpites!B32</f>
        <v>França</v>
      </c>
      <c r="D32" s="1">
        <f>3*COUNTIF(L32:N32,"V")+COUNTIF(L32:N32,"E")</f>
        <v>7</v>
      </c>
      <c r="E32" s="1">
        <f>Palpites!D32-Palpites!F32+Palpites!D34-Palpites!F34+Palpites!D36-Palpites!F36</f>
        <v>5</v>
      </c>
      <c r="F32" s="1">
        <f>Palpites!D32+Palpites!D34+Palpites!D36</f>
        <v>6</v>
      </c>
      <c r="G32" s="1">
        <f>COUNTIF(L32:N32,"V")</f>
        <v>2</v>
      </c>
      <c r="H32" s="1">
        <f>COUNTIF(L32:N32,"e")</f>
        <v>1</v>
      </c>
      <c r="I32" s="1">
        <f>COUNTIF(L32:N32,"D")</f>
        <v>0</v>
      </c>
      <c r="J32" s="1">
        <f>F32-E32</f>
        <v>1</v>
      </c>
      <c r="K32" s="1">
        <v>4</v>
      </c>
      <c r="L32" s="1" t="str">
        <f>IF(OR(Palpites!D32="",Palpites!F32=""),0,IF(Palpites!D32&gt;Palpites!F32,"V",IF(Palpites!D32=Palpites!F32,"E",IF(Palpites!D32&lt;Palpites!F32,"D"))))</f>
        <v>V</v>
      </c>
      <c r="M32" s="1" t="str">
        <f>IF(OR(Palpites!D34="",Palpites!F34=""),0,IF(Palpites!D34&gt;Palpites!F34,"V",IF(Palpites!D34=Palpites!F34,"E",IF(Palpites!D34&lt;Palpites!F34,"D"))))</f>
        <v>E</v>
      </c>
      <c r="N32" s="1" t="str">
        <f>IF(OR(Palpites!D36="",Palpites!F36=""),0,IF(Palpites!D36&gt;Palpites!F36,"V",IF(Palpites!D36=Palpites!F36,"E",IF(Palpites!D36&lt;Palpites!F36,"D"))))</f>
        <v>V</v>
      </c>
    </row>
    <row r="33" spans="1:14" x14ac:dyDescent="0.3">
      <c r="A33" s="1">
        <f>100000000*D33+100000*E33+1000*F33+K33*10</f>
        <v>700304030</v>
      </c>
      <c r="B33" s="1">
        <f t="shared" ref="B33:B35" si="2">RANK(A33,$A$32:$A$35)</f>
        <v>2</v>
      </c>
      <c r="C33" s="1" t="str">
        <f>Palpites!B33</f>
        <v>Dinamarca</v>
      </c>
      <c r="D33" s="1">
        <f>3*COUNTIF(L33:N33,"V")+COUNTIF(L33:N33,"E")</f>
        <v>7</v>
      </c>
      <c r="E33" s="1">
        <f>Palpites!D33-Palpites!F33+Palpites!F34-Palpites!D34+Palpites!F37-Palpites!D37</f>
        <v>3</v>
      </c>
      <c r="F33" s="1">
        <f>Palpites!D33+Palpites!F34+Palpites!F37</f>
        <v>4</v>
      </c>
      <c r="G33" s="1">
        <f>COUNTIF(L33:N33,"V")</f>
        <v>2</v>
      </c>
      <c r="H33" s="1">
        <f>COUNTIF(L33:N33,"e")</f>
        <v>1</v>
      </c>
      <c r="I33" s="1">
        <f>COUNTIF(L33:N33,"D")</f>
        <v>0</v>
      </c>
      <c r="J33" s="1">
        <f>F33-E33</f>
        <v>1</v>
      </c>
      <c r="K33" s="1">
        <v>3</v>
      </c>
      <c r="L33" s="1" t="str">
        <f>IF(OR(Palpites!D33="",Palpites!F33=""),0,IF(Palpites!D33&gt;Palpites!F33,"V",IF(Palpites!D33=Palpites!F33,"E",IF(Palpites!D33&lt;Palpites!F33,"D"))))</f>
        <v>V</v>
      </c>
      <c r="M33" s="1" t="str">
        <f>IF(OR(Palpites!F34="",Palpites!D34=""),0,IF(Palpites!F34&gt;Palpites!D34,"V",IF(Palpites!F34=Palpites!D34,"E",IF(Palpites!F34&lt;Palpites!D34,"D"))))</f>
        <v>E</v>
      </c>
      <c r="N33" s="1" t="str">
        <f>IF(OR(Palpites!F37="",Palpites!D37=""),0,IF(Palpites!F37&gt;Palpites!D37,"V",IF(Palpites!F37=Palpites!D37,"E",IF(Palpites!F37&lt;Palpites!D37,"D"))))</f>
        <v>V</v>
      </c>
    </row>
    <row r="34" spans="1:14" x14ac:dyDescent="0.3">
      <c r="A34" s="1">
        <f>100000000*D34+100000*E34+1000*F34+K34*10</f>
        <v>99700020</v>
      </c>
      <c r="B34" s="1">
        <f t="shared" si="2"/>
        <v>3</v>
      </c>
      <c r="C34" s="1" t="str">
        <f>Palpites!G32</f>
        <v>Austrália</v>
      </c>
      <c r="D34" s="1">
        <f>3*COUNTIF(L34:N34,"V")+COUNTIF(L34:N34,"E")</f>
        <v>1</v>
      </c>
      <c r="E34" s="1">
        <f>Palpites!F32-Palpites!D32+Palpites!D35-Palpites!F35+Palpites!D37-Palpites!F37</f>
        <v>-3</v>
      </c>
      <c r="F34" s="1">
        <f>Palpites!F32+Palpites!D35+Palpites!D37</f>
        <v>0</v>
      </c>
      <c r="G34" s="1">
        <f>COUNTIF(L34:N34,"V")</f>
        <v>0</v>
      </c>
      <c r="H34" s="1">
        <f>COUNTIF(L34:N34,"e")</f>
        <v>1</v>
      </c>
      <c r="I34" s="1">
        <f>COUNTIF(L34:N34,"D")</f>
        <v>2</v>
      </c>
      <c r="J34" s="1">
        <f>F34-E34</f>
        <v>3</v>
      </c>
      <c r="K34" s="1">
        <v>2</v>
      </c>
      <c r="L34" s="1" t="str">
        <f>IF(OR(Palpites!F32="",Palpites!D32=""),0,IF(Palpites!F32&gt;Palpites!D32,"V",IF(Palpites!F32=Palpites!D32,"E",IF(Palpites!F32&lt;Palpites!D32,"D"))))</f>
        <v>D</v>
      </c>
      <c r="M34" s="1" t="str">
        <f>IF(OR(Palpites!D35="",Palpites!F35=""),0,IF(Palpites!D35&gt;Palpites!F35,"V",IF(Palpites!D35=Palpites!F35,"E",IF(Palpites!D35&lt;Palpites!F35,"D"))))</f>
        <v>E</v>
      </c>
      <c r="N34" s="1" t="str">
        <f>IF(OR(Palpites!D37="",Palpites!F37=""),0,IF(Palpites!D37&gt;Palpites!F37,"V",IF(Palpites!D37=Palpites!F37,"E",IF(Palpites!D37&lt;Palpites!F37,"D"))))</f>
        <v>D</v>
      </c>
    </row>
    <row r="35" spans="1:14" x14ac:dyDescent="0.3">
      <c r="A35" s="1">
        <f>100000000*D35+100000*E35+1000*F35+K35*10</f>
        <v>99500010</v>
      </c>
      <c r="B35" s="1">
        <f t="shared" si="2"/>
        <v>4</v>
      </c>
      <c r="C35" s="1" t="str">
        <f>Palpites!G33</f>
        <v>Tunísia</v>
      </c>
      <c r="D35" s="1">
        <f>3*COUNTIF(L35:N35,"V")+COUNTIF(L35:N35,"E")</f>
        <v>1</v>
      </c>
      <c r="E35" s="1">
        <f>Palpites!F33-Palpites!D33+Palpites!F35-Palpites!D35+Palpites!F36-Palpites!D36</f>
        <v>-5</v>
      </c>
      <c r="F35" s="1">
        <f>Palpites!F33+Palpites!F35+Palpites!F36</f>
        <v>0</v>
      </c>
      <c r="G35" s="1">
        <f>COUNTIF(L35:N35,"V")</f>
        <v>0</v>
      </c>
      <c r="H35" s="1">
        <f>COUNTIF(L35:N35,"e")</f>
        <v>1</v>
      </c>
      <c r="I35" s="1">
        <f>COUNTIF(L35:N35,"D")</f>
        <v>2</v>
      </c>
      <c r="J35" s="1">
        <f>F35-E35</f>
        <v>5</v>
      </c>
      <c r="K35" s="1">
        <v>1</v>
      </c>
      <c r="L35" s="1" t="str">
        <f>IF(OR(Palpites!F33="",Palpites!D33=""),0,IF(Palpites!F33&gt;Palpites!D33,"V",IF(Palpites!F33=Palpites!D33,"E",IF(Palpites!F33&lt;Palpites!D33,"D"))))</f>
        <v>D</v>
      </c>
      <c r="M35" s="1" t="str">
        <f>IF(OR(Palpites!F35="",Palpites!D35=""),0,IF(Palpites!F35&gt;Palpites!D35,"V",IF(Palpites!F35=Palpites!D35,"E",IF(Palpites!F35&lt;Palpites!D35,"D"))))</f>
        <v>E</v>
      </c>
      <c r="N35" s="1" t="str">
        <f>IF(OR(Palpites!F36="",Palpites!D36=""),0,IF(Palpites!F36&gt;Palpites!D36,"V",IF(Palpites!F36=Palpites!D36,"E",IF(Palpites!F36&lt;Palpites!D36,"D"))))</f>
        <v>D</v>
      </c>
    </row>
    <row r="39" spans="1:14" x14ac:dyDescent="0.3"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</row>
    <row r="40" spans="1:14" x14ac:dyDescent="0.3">
      <c r="A40" s="1" t="s">
        <v>109</v>
      </c>
      <c r="B40" s="1" t="s">
        <v>110</v>
      </c>
      <c r="C40" s="1" t="s">
        <v>7</v>
      </c>
      <c r="D40" s="1" t="s">
        <v>6</v>
      </c>
      <c r="E40" s="1" t="s">
        <v>4</v>
      </c>
      <c r="F40" s="1" t="s">
        <v>5</v>
      </c>
      <c r="G40" s="1" t="s">
        <v>15</v>
      </c>
      <c r="H40" s="1" t="s">
        <v>16</v>
      </c>
      <c r="I40" s="1" t="s">
        <v>17</v>
      </c>
      <c r="J40" s="1" t="s">
        <v>18</v>
      </c>
      <c r="K40" s="1" t="s">
        <v>108</v>
      </c>
      <c r="L40" s="1" t="s">
        <v>35</v>
      </c>
      <c r="M40" s="1" t="s">
        <v>36</v>
      </c>
      <c r="N40" s="1" t="s">
        <v>37</v>
      </c>
    </row>
    <row r="41" spans="1:14" x14ac:dyDescent="0.3">
      <c r="A41" s="1">
        <f>100000000*D41+100000*E41+1000*F41+K41*10</f>
        <v>700405040</v>
      </c>
      <c r="B41" s="1">
        <f>RANK(A41,$A$41:$A$44)</f>
        <v>1</v>
      </c>
      <c r="C41" s="1" t="str">
        <f>Palpites!B41</f>
        <v>Espanha</v>
      </c>
      <c r="D41" s="1">
        <f>3*COUNTIF(L41:N41,"V")+COUNTIF(L41:N41,"E")</f>
        <v>7</v>
      </c>
      <c r="E41" s="1">
        <f>Palpites!D41-Palpites!F41+Palpites!D43-Palpites!F43+Palpites!D45-Palpites!F45</f>
        <v>4</v>
      </c>
      <c r="F41" s="1">
        <f>Palpites!D41+Palpites!D43+Palpites!D45</f>
        <v>5</v>
      </c>
      <c r="G41" s="1">
        <f>COUNTIF(L41:N41,"V")</f>
        <v>2</v>
      </c>
      <c r="H41" s="1">
        <f>COUNTIF(L41:N41,"e")</f>
        <v>1</v>
      </c>
      <c r="I41" s="1">
        <f>COUNTIF(L41:N41,"D")</f>
        <v>0</v>
      </c>
      <c r="J41" s="1">
        <f>F41-E41</f>
        <v>1</v>
      </c>
      <c r="K41" s="1">
        <v>4</v>
      </c>
      <c r="L41" s="1" t="str">
        <f>IF(OR(Palpites!D41="",Palpites!F41=""),0,IF(Palpites!D41&gt;Palpites!F41,"V",IF(Palpites!D41=Palpites!F41,"E",IF(Palpites!D41&lt;Palpites!F41,"D"))))</f>
        <v>V</v>
      </c>
      <c r="M41" s="1" t="str">
        <f>IF(OR(Palpites!D43="",Palpites!F43=""),0,IF(Palpites!D43&gt;Palpites!F43,"V",IF(Palpites!D43=Palpites!F43,"E",IF(Palpites!D43&lt;Palpites!F43,"D"))))</f>
        <v>E</v>
      </c>
      <c r="N41" s="1" t="str">
        <f>IF(OR(Palpites!D45="",Palpites!F45=""),0,IF(Palpites!D45&gt;Palpites!F45,"V",IF(Palpites!D45=Palpites!F45,"E",IF(Palpites!D45&lt;Palpites!F45,"D"))))</f>
        <v>V</v>
      </c>
    </row>
    <row r="42" spans="1:14" x14ac:dyDescent="0.3">
      <c r="A42" s="1">
        <f>100000000*D42+100000*E42+1000*F42+K42*10</f>
        <v>700405030</v>
      </c>
      <c r="B42" s="1">
        <f t="shared" ref="B42:B44" si="3">RANK(A42,$A$41:$A$44)</f>
        <v>2</v>
      </c>
      <c r="C42" s="1" t="str">
        <f>Palpites!B42</f>
        <v>Alemanha</v>
      </c>
      <c r="D42" s="1">
        <f>3*COUNTIF(L42:N42,"V")+COUNTIF(L42:N42,"E")</f>
        <v>7</v>
      </c>
      <c r="E42" s="1">
        <f>Palpites!D42-Palpites!F42+Palpites!F43-Palpites!D43+Palpites!F46-Palpites!D46</f>
        <v>4</v>
      </c>
      <c r="F42" s="1">
        <f>Palpites!D42+Palpites!F43+Palpites!F46</f>
        <v>5</v>
      </c>
      <c r="G42" s="1">
        <f>COUNTIF(L42:N42,"V")</f>
        <v>2</v>
      </c>
      <c r="H42" s="1">
        <f>COUNTIF(L42:N42,"e")</f>
        <v>1</v>
      </c>
      <c r="I42" s="1">
        <f>COUNTIF(L42:N42,"D")</f>
        <v>0</v>
      </c>
      <c r="J42" s="1">
        <f>F42-E42</f>
        <v>1</v>
      </c>
      <c r="K42" s="1">
        <v>3</v>
      </c>
      <c r="L42" s="1" t="str">
        <f>IF(OR(Palpites!D42="",Palpites!F42=""),0,IF(Palpites!D42&gt;Palpites!F42,"V",IF(Palpites!D42=Palpites!F42,"E",IF(Palpites!D42&lt;Palpites!F42,"D"))))</f>
        <v>V</v>
      </c>
      <c r="M42" s="1" t="str">
        <f>IF(OR(Palpites!F43="",Palpites!D43=""),0,IF(Palpites!F43&gt;Palpites!D43,"V",IF(Palpites!F43=Palpites!D43,"E",IF(Palpites!F43&lt;Palpites!D43,"D"))))</f>
        <v>E</v>
      </c>
      <c r="N42" s="1" t="str">
        <f>IF(OR(Palpites!F46="",Palpites!D46=""),0,IF(Palpites!F46&gt;Palpites!D46,"V",IF(Palpites!F46=Palpites!D46,"E",IF(Palpites!F46&lt;Palpites!D46,"D"))))</f>
        <v>V</v>
      </c>
    </row>
    <row r="43" spans="1:14" x14ac:dyDescent="0.3">
      <c r="A43" s="1">
        <f>100000000*D43+100000*E43+1000*F43+K43*10</f>
        <v>-499980</v>
      </c>
      <c r="B43" s="1">
        <f t="shared" si="3"/>
        <v>4</v>
      </c>
      <c r="C43" s="1" t="str">
        <f>Palpites!G41</f>
        <v>Costa Rica</v>
      </c>
      <c r="D43" s="1">
        <f>3*COUNTIF(L43:N43,"V")+COUNTIF(L43:N43,"E")</f>
        <v>0</v>
      </c>
      <c r="E43" s="1">
        <f>Palpites!F41-Palpites!D41+Palpites!D44-Palpites!F44+Palpites!D46-Palpites!F46</f>
        <v>-5</v>
      </c>
      <c r="F43" s="1">
        <f>Palpites!F41+Palpites!D44+Palpites!D46</f>
        <v>0</v>
      </c>
      <c r="G43" s="1">
        <f>COUNTIF(L43:N43,"V")</f>
        <v>0</v>
      </c>
      <c r="H43" s="1">
        <f>COUNTIF(L43:N43,"e")</f>
        <v>0</v>
      </c>
      <c r="I43" s="1">
        <f>COUNTIF(L43:N43,"D")</f>
        <v>3</v>
      </c>
      <c r="J43" s="1">
        <f>F43-E43</f>
        <v>5</v>
      </c>
      <c r="K43" s="1">
        <v>2</v>
      </c>
      <c r="L43" s="1" t="str">
        <f>IF(OR(Palpites!F41="",Palpites!D41=""),0,IF(Palpites!F41&gt;Palpites!D41,"V",IF(Palpites!F41=Palpites!D41,"E",IF(Palpites!F41&lt;Palpites!D41,"D"))))</f>
        <v>D</v>
      </c>
      <c r="M43" s="1" t="str">
        <f>IF(OR(Palpites!D44="",Palpites!F44=""),0,IF(Palpites!D44&gt;Palpites!F44,"V",IF(Palpites!D44=Palpites!F44,"E",IF(Palpites!D44&lt;Palpites!F44,"D"))))</f>
        <v>D</v>
      </c>
      <c r="N43" s="1" t="str">
        <f>IF(OR(Palpites!D46="",Palpites!F46=""),0,IF(Palpites!D46&gt;Palpites!F46,"V",IF(Palpites!D46=Palpites!F46,"E",IF(Palpites!D46&lt;Palpites!F46,"D"))))</f>
        <v>D</v>
      </c>
    </row>
    <row r="44" spans="1:14" x14ac:dyDescent="0.3">
      <c r="A44" s="1">
        <f>100000000*D44+100000*E44+1000*F44+K44*10</f>
        <v>299701010</v>
      </c>
      <c r="B44" s="1">
        <f t="shared" si="3"/>
        <v>3</v>
      </c>
      <c r="C44" s="1" t="str">
        <f>Palpites!G42</f>
        <v>Japão</v>
      </c>
      <c r="D44" s="1">
        <f>3*COUNTIF(L44:N44,"V")+COUNTIF(L44:N44,"E")</f>
        <v>3</v>
      </c>
      <c r="E44" s="1">
        <f>Palpites!F42-Palpites!D42+Palpites!F44-Palpites!D44+Palpites!F45-Palpites!D45</f>
        <v>-3</v>
      </c>
      <c r="F44" s="1">
        <f>Palpites!F42+Palpites!F44+Palpites!F45</f>
        <v>1</v>
      </c>
      <c r="G44" s="1">
        <f>COUNTIF(L44:N44,"V")</f>
        <v>1</v>
      </c>
      <c r="H44" s="1">
        <f>COUNTIF(L44:N44,"e")</f>
        <v>0</v>
      </c>
      <c r="I44" s="1">
        <f>COUNTIF(L44:N44,"D")</f>
        <v>2</v>
      </c>
      <c r="J44" s="1">
        <f>F44-E44</f>
        <v>4</v>
      </c>
      <c r="K44" s="1">
        <v>1</v>
      </c>
      <c r="L44" s="1" t="str">
        <f>IF(OR(Palpites!F42="",Palpites!D42=""),0,IF(Palpites!F42&gt;Palpites!D42,"V",IF(Palpites!F42=Palpites!D42,"E",IF(Palpites!F42&lt;Palpites!D42,"D"))))</f>
        <v>D</v>
      </c>
      <c r="M44" s="1" t="str">
        <f>IF(OR(Palpites!F44="",Palpites!D44=""),0,IF(Palpites!F44&gt;Palpites!D44,"V",IF(Palpites!F44=Palpites!D44,"E",IF(Palpites!F44&lt;Palpites!D44,"D"))))</f>
        <v>V</v>
      </c>
      <c r="N44" s="1" t="str">
        <f>IF(OR(Palpites!F45="",Palpites!D45=""),0,IF(Palpites!F45&gt;Palpites!D45,"V",IF(Palpites!F45=Palpites!D45,"E",IF(Palpites!F45&lt;Palpites!D45,"D"))))</f>
        <v>D</v>
      </c>
    </row>
    <row r="48" spans="1:14" x14ac:dyDescent="0.3">
      <c r="C48" s="113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</row>
    <row r="49" spans="1:14" x14ac:dyDescent="0.3">
      <c r="A49" s="1" t="s">
        <v>109</v>
      </c>
      <c r="B49" s="1" t="s">
        <v>110</v>
      </c>
      <c r="C49" s="1" t="s">
        <v>7</v>
      </c>
      <c r="D49" s="1" t="s">
        <v>6</v>
      </c>
      <c r="E49" s="1" t="s">
        <v>4</v>
      </c>
      <c r="F49" s="1" t="s">
        <v>5</v>
      </c>
      <c r="G49" s="1" t="s">
        <v>15</v>
      </c>
      <c r="H49" s="1" t="s">
        <v>16</v>
      </c>
      <c r="I49" s="1" t="s">
        <v>17</v>
      </c>
      <c r="J49" s="1" t="s">
        <v>18</v>
      </c>
      <c r="K49" s="1" t="s">
        <v>108</v>
      </c>
      <c r="L49" s="1" t="s">
        <v>35</v>
      </c>
      <c r="M49" s="1" t="s">
        <v>36</v>
      </c>
      <c r="N49" s="1" t="s">
        <v>37</v>
      </c>
    </row>
    <row r="50" spans="1:14" x14ac:dyDescent="0.3">
      <c r="A50" s="1">
        <f>100000000*D50+100000*E50+1000*F50+K50*10</f>
        <v>700405040</v>
      </c>
      <c r="B50" s="1">
        <f>RANK(A50,$A$50:$A$53)</f>
        <v>1</v>
      </c>
      <c r="C50" s="1" t="str">
        <f>Palpites!B50</f>
        <v>Bélgica</v>
      </c>
      <c r="D50" s="1">
        <f>3*COUNTIF(L50:N50,"V")+COUNTIF(L50:N50,"E")</f>
        <v>7</v>
      </c>
      <c r="E50" s="1">
        <f>Palpites!D50-Palpites!F50+Palpites!D52-Palpites!F52+Palpites!D54-Palpites!F54</f>
        <v>4</v>
      </c>
      <c r="F50" s="1">
        <f>Palpites!D50+Palpites!D52+Palpites!D54</f>
        <v>5</v>
      </c>
      <c r="G50" s="1">
        <f>COUNTIF(L50:N50,"V")</f>
        <v>2</v>
      </c>
      <c r="H50" s="1">
        <f>COUNTIF(L50:N50,"e")</f>
        <v>1</v>
      </c>
      <c r="I50" s="1">
        <f>COUNTIF(L50:N50,"D")</f>
        <v>0</v>
      </c>
      <c r="J50" s="1">
        <f>F50-E50</f>
        <v>1</v>
      </c>
      <c r="K50" s="1">
        <v>4</v>
      </c>
      <c r="L50" s="1" t="str">
        <f>IF(OR(Palpites!D50="",Palpites!F50=""),0,IF(Palpites!D50&gt;Palpites!F50,"V",IF(Palpites!D50=Palpites!F50,"E",IF(Palpites!D50&lt;Palpites!F50,"D"))))</f>
        <v>V</v>
      </c>
      <c r="M50" s="1" t="str">
        <f>IF(OR(Palpites!D52="",Palpites!F52=""),0,IF(Palpites!D52&gt;Palpites!F52,"V",IF(Palpites!D52=Palpites!F52,"E",IF(Palpites!D52&lt;Palpites!F52,"D"))))</f>
        <v>V</v>
      </c>
      <c r="N50" s="1" t="str">
        <f>IF(OR(Palpites!D54="",Palpites!F54=""),0,IF(Palpites!D54&gt;Palpites!F54,"V",IF(Palpites!D54=Palpites!F54,"E",IF(Palpites!D54&lt;Palpites!F54,"D"))))</f>
        <v>E</v>
      </c>
    </row>
    <row r="51" spans="1:14" x14ac:dyDescent="0.3">
      <c r="A51" s="1">
        <f>100000000*D51+100000*E51+1000*F51+K51*10</f>
        <v>99700030</v>
      </c>
      <c r="B51" s="1">
        <f t="shared" ref="B51:B53" si="4">RANK(A51,$A$50:$A$53)</f>
        <v>3</v>
      </c>
      <c r="C51" s="1" t="str">
        <f>Palpites!B51</f>
        <v>Marrocos</v>
      </c>
      <c r="D51" s="1">
        <f>3*COUNTIF(L51:N51,"V")+COUNTIF(L51:N51,"E")</f>
        <v>1</v>
      </c>
      <c r="E51" s="1">
        <f>Palpites!D51-Palpites!F51+Palpites!F52-Palpites!D52+Palpites!F55-Palpites!D55</f>
        <v>-3</v>
      </c>
      <c r="F51" s="1">
        <f>Palpites!D51+Palpites!F52+Palpites!F55</f>
        <v>0</v>
      </c>
      <c r="G51" s="1">
        <f>COUNTIF(L51:N51,"V")</f>
        <v>0</v>
      </c>
      <c r="H51" s="1">
        <f>COUNTIF(L51:N51,"e")</f>
        <v>1</v>
      </c>
      <c r="I51" s="1">
        <f>COUNTIF(L51:N51,"D")</f>
        <v>2</v>
      </c>
      <c r="J51" s="1">
        <f>F51-E51</f>
        <v>3</v>
      </c>
      <c r="K51" s="1">
        <v>3</v>
      </c>
      <c r="L51" s="1" t="str">
        <f>IF(OR(Palpites!D51="",Palpites!F51=""),0,IF(Palpites!D51&gt;Palpites!F51,"V",IF(Palpites!D51=Palpites!F51,"E",IF(Palpites!D51&lt;Palpites!F51,"D"))))</f>
        <v>D</v>
      </c>
      <c r="M51" s="1" t="str">
        <f>IF(OR(Palpites!F52="",Palpites!D52=""),0,IF(Palpites!F52&gt;Palpites!D52,"V",IF(Palpites!F52=Palpites!D52,"E",IF(Palpites!F52&lt;Palpites!D52,"D"))))</f>
        <v>D</v>
      </c>
      <c r="N51" s="1" t="str">
        <f>IF(OR(Palpites!F55="",Palpites!D55=""),0,IF(Palpites!F55&gt;Palpites!D55,"V",IF(Palpites!F55=Palpites!D55,"E",IF(Palpites!F55&lt;Palpites!D55,"D"))))</f>
        <v>E</v>
      </c>
    </row>
    <row r="52" spans="1:14" x14ac:dyDescent="0.3">
      <c r="A52" s="1">
        <f>100000000*D52+100000*E52+1000*F52+K52*10</f>
        <v>99700020</v>
      </c>
      <c r="B52" s="1">
        <f t="shared" si="4"/>
        <v>4</v>
      </c>
      <c r="C52" s="1" t="str">
        <f>Palpites!G50</f>
        <v>Canadá</v>
      </c>
      <c r="D52" s="1">
        <f>3*COUNTIF(L52:N52,"V")+COUNTIF(L52:N52,"E")</f>
        <v>1</v>
      </c>
      <c r="E52" s="1">
        <f>Palpites!F50-Palpites!D50+Palpites!D53-Palpites!F53+Palpites!D55-Palpites!F55</f>
        <v>-3</v>
      </c>
      <c r="F52" s="1">
        <f>Palpites!F50+Palpites!D53+Palpites!D55</f>
        <v>0</v>
      </c>
      <c r="G52" s="1">
        <f>COUNTIF(L52:N52,"V")</f>
        <v>0</v>
      </c>
      <c r="H52" s="1">
        <f>COUNTIF(L52:N52,"e")</f>
        <v>1</v>
      </c>
      <c r="I52" s="1">
        <f>COUNTIF(L52:N52,"D")</f>
        <v>2</v>
      </c>
      <c r="J52" s="1">
        <f>F52-E52</f>
        <v>3</v>
      </c>
      <c r="K52" s="1">
        <v>2</v>
      </c>
      <c r="L52" s="1" t="str">
        <f>IF(OR(Palpites!F50="",Palpites!D50=""),0,IF(Palpites!F50&gt;Palpites!D50,"V",IF(Palpites!F50=Palpites!D50,"E",IF(Palpites!F50&lt;Palpites!D50,"D"))))</f>
        <v>D</v>
      </c>
      <c r="M52" s="1" t="str">
        <f>IF(OR(Palpites!D53="",Palpites!F53=""),0,IF(Palpites!D53&gt;Palpites!F53,"V",IF(Palpites!D53=Palpites!F53,"E",IF(Palpites!D53&lt;Palpites!F53,"D"))))</f>
        <v>D</v>
      </c>
      <c r="N52" s="1" t="str">
        <f>IF(OR(Palpites!D55="",Palpites!F55=""),0,IF(Palpites!D55&gt;Palpites!F55,"V",IF(Palpites!D55=Palpites!F55,"E",IF(Palpites!D55&lt;Palpites!F55,"D"))))</f>
        <v>E</v>
      </c>
    </row>
    <row r="53" spans="1:14" x14ac:dyDescent="0.3">
      <c r="A53" s="1">
        <f>100000000*D53+100000*E53+1000*F53+K53*10</f>
        <v>700203010</v>
      </c>
      <c r="B53" s="1">
        <f t="shared" si="4"/>
        <v>2</v>
      </c>
      <c r="C53" s="1" t="str">
        <f>Palpites!G51</f>
        <v>Croácia</v>
      </c>
      <c r="D53" s="1">
        <f>3*COUNTIF(L53:N53,"V")+COUNTIF(L53:N53,"E")</f>
        <v>7</v>
      </c>
      <c r="E53" s="1">
        <f>Palpites!F51-Palpites!D51+Palpites!F53-Palpites!D53+Palpites!F54-Palpites!D54</f>
        <v>2</v>
      </c>
      <c r="F53" s="1">
        <f>Palpites!F51+Palpites!F53+Palpites!F54</f>
        <v>3</v>
      </c>
      <c r="G53" s="1">
        <f>COUNTIF(L53:N53,"V")</f>
        <v>2</v>
      </c>
      <c r="H53" s="1">
        <f>COUNTIF(L53:N53,"e")</f>
        <v>1</v>
      </c>
      <c r="I53" s="1">
        <f>COUNTIF(L53:N53,"D")</f>
        <v>0</v>
      </c>
      <c r="J53" s="1">
        <f>F53-E53</f>
        <v>1</v>
      </c>
      <c r="K53" s="1">
        <v>1</v>
      </c>
      <c r="L53" s="1" t="str">
        <f>IF(OR(Palpites!F51="",Palpites!D51=""),0,IF(Palpites!F51&gt;Palpites!D51,"V",IF(Palpites!F51=Palpites!D51,"E",IF(Palpites!F51&lt;Palpites!D51,"D"))))</f>
        <v>V</v>
      </c>
      <c r="M53" s="1" t="str">
        <f>IF(OR(Palpites!F53="",Palpites!D53=""),0,IF(Palpites!F53&gt;Palpites!D53,"V",IF(Palpites!F53=Palpites!D53,"E",IF(Palpites!F53&lt;Palpites!D53,"D"))))</f>
        <v>V</v>
      </c>
      <c r="N53" s="1" t="str">
        <f>IF(OR(Palpites!F54="",Palpites!D54=""),0,IF(Palpites!F54&gt;Palpites!D54,"V",IF(Palpites!F54=Palpites!D54,"E",IF(Palpites!F54&lt;Palpites!D54,"D"))))</f>
        <v>E</v>
      </c>
    </row>
    <row r="57" spans="1:14" x14ac:dyDescent="0.3"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</row>
    <row r="58" spans="1:14" x14ac:dyDescent="0.3">
      <c r="A58" s="1" t="s">
        <v>109</v>
      </c>
      <c r="B58" s="1" t="s">
        <v>110</v>
      </c>
      <c r="C58" s="1" t="s">
        <v>7</v>
      </c>
      <c r="D58" s="1" t="s">
        <v>6</v>
      </c>
      <c r="E58" s="1" t="s">
        <v>4</v>
      </c>
      <c r="F58" s="1" t="s">
        <v>5</v>
      </c>
      <c r="G58" s="1" t="s">
        <v>15</v>
      </c>
      <c r="H58" s="1" t="s">
        <v>16</v>
      </c>
      <c r="I58" s="1" t="s">
        <v>17</v>
      </c>
      <c r="J58" s="1" t="s">
        <v>18</v>
      </c>
      <c r="K58" s="1" t="s">
        <v>108</v>
      </c>
      <c r="L58" s="1" t="s">
        <v>35</v>
      </c>
      <c r="M58" s="1" t="s">
        <v>36</v>
      </c>
      <c r="N58" s="1" t="s">
        <v>37</v>
      </c>
    </row>
    <row r="59" spans="1:14" x14ac:dyDescent="0.3">
      <c r="A59" s="1">
        <f>100000000*D59+100000*E59+1000*F59+K59*10</f>
        <v>900606040</v>
      </c>
      <c r="B59" s="1">
        <f>RANK(A59,$A$59:$A$62)</f>
        <v>1</v>
      </c>
      <c r="C59" s="1" t="str">
        <f>Palpites!B59</f>
        <v>Brasil</v>
      </c>
      <c r="D59" s="1">
        <f>3*COUNTIF(L59:N59,"V")+COUNTIF(L59:N59,"E")</f>
        <v>9</v>
      </c>
      <c r="E59" s="1">
        <f>Palpites!D59-Palpites!F59+Palpites!D61-Palpites!F61+Palpites!D63-Palpites!F63</f>
        <v>6</v>
      </c>
      <c r="F59" s="1">
        <f>Palpites!D59+Palpites!D61+Palpites!D63</f>
        <v>6</v>
      </c>
      <c r="G59" s="1">
        <f>COUNTIF(L59:N59,"V")</f>
        <v>3</v>
      </c>
      <c r="H59" s="1">
        <f>COUNTIF(L59:N59,"e")</f>
        <v>0</v>
      </c>
      <c r="I59" s="1">
        <f>COUNTIF(L59:N59,"D")</f>
        <v>0</v>
      </c>
      <c r="J59" s="1">
        <f>F59-E59</f>
        <v>0</v>
      </c>
      <c r="K59" s="1">
        <v>4</v>
      </c>
      <c r="L59" s="1" t="str">
        <f>IF(OR(Palpites!D59="",Palpites!F59=""),0,IF(Palpites!D59&gt;Palpites!F59,"V",IF(Palpites!D59=Palpites!F59,"E",IF(Palpites!D59&lt;Palpites!F59,"D"))))</f>
        <v>V</v>
      </c>
      <c r="M59" s="1" t="str">
        <f>IF(OR(Palpites!D61="",Palpites!F61=""),0,IF(Palpites!D61&gt;Palpites!F61,"V",IF(Palpites!D61=Palpites!F61,"E",IF(Palpites!D61&lt;Palpites!F61,"D"))))</f>
        <v>V</v>
      </c>
      <c r="N59" s="1" t="str">
        <f>IF(OR(Palpites!D63="",Palpites!F63=""),0,IF(Palpites!D63&gt;Palpites!F63,"V",IF(Palpites!D63=Palpites!F63,"E",IF(Palpites!D63&lt;Palpites!F63,"D"))))</f>
        <v>V</v>
      </c>
    </row>
    <row r="60" spans="1:14" x14ac:dyDescent="0.3">
      <c r="A60" s="1">
        <f>100000000*D60+100000*E60+1000*F60+K60*10</f>
        <v>399902030</v>
      </c>
      <c r="B60" s="1">
        <f t="shared" ref="B60:B62" si="5">RANK(A60,$A$59:$A$62)</f>
        <v>2</v>
      </c>
      <c r="C60" s="1" t="str">
        <f>Palpites!B60</f>
        <v>Suíça</v>
      </c>
      <c r="D60" s="1">
        <f>3*COUNTIF(L60:N60,"V")+COUNTIF(L60:N60,"E")</f>
        <v>4</v>
      </c>
      <c r="E60" s="1">
        <f>Palpites!D60-Palpites!F60+Palpites!F61-Palpites!D61+Palpites!F64-Palpites!D64</f>
        <v>-1</v>
      </c>
      <c r="F60" s="1">
        <f>Palpites!D60+Palpites!F61+Palpites!F64</f>
        <v>2</v>
      </c>
      <c r="G60" s="1">
        <f>COUNTIF(L60:N60,"V")</f>
        <v>1</v>
      </c>
      <c r="H60" s="1">
        <f>COUNTIF(L60:N60,"e")</f>
        <v>1</v>
      </c>
      <c r="I60" s="1">
        <f>COUNTIF(L60:N60,"D")</f>
        <v>1</v>
      </c>
      <c r="J60" s="1">
        <f>F60-E60</f>
        <v>3</v>
      </c>
      <c r="K60" s="1">
        <v>3</v>
      </c>
      <c r="L60" s="1" t="str">
        <f>IF(OR(Palpites!D60="",Palpites!F60=""),0,IF(Palpites!D60&gt;Palpites!F60,"V",IF(Palpites!D60=Palpites!F60,"E",IF(Palpites!D60&lt;Palpites!F60,"D"))))</f>
        <v>V</v>
      </c>
      <c r="M60" s="1" t="str">
        <f>IF(OR(Palpites!F61="",Palpites!D61=""),0,IF(Palpites!F61&gt;Palpites!D61,"V",IF(Palpites!F61=Palpites!D61,"E",IF(Palpites!F61&lt;Palpites!D61,"D"))))</f>
        <v>D</v>
      </c>
      <c r="N60" s="1" t="str">
        <f>IF(OR(Palpites!F64="",Palpites!D64=""),0,IF(Palpites!F64&gt;Palpites!D64,"V",IF(Palpites!F64=Palpites!D64,"E",IF(Palpites!F64&lt;Palpites!D64,"D"))))</f>
        <v>E</v>
      </c>
    </row>
    <row r="61" spans="1:14" x14ac:dyDescent="0.3">
      <c r="A61" s="1">
        <f>100000000*D61+100000*E61+1000*F61+K61*10</f>
        <v>399902020</v>
      </c>
      <c r="B61" s="1">
        <f t="shared" si="5"/>
        <v>3</v>
      </c>
      <c r="C61" s="1" t="str">
        <f>Palpites!G59</f>
        <v>Sérvia</v>
      </c>
      <c r="D61" s="1">
        <f>3*COUNTIF(L61:N61,"V")+COUNTIF(L61:N61,"E")</f>
        <v>4</v>
      </c>
      <c r="E61" s="1">
        <f>Palpites!F59-Palpites!D59+Palpites!D62-Palpites!F62+Palpites!D64-Palpites!F64</f>
        <v>-1</v>
      </c>
      <c r="F61" s="1">
        <f>Palpites!F59+Palpites!D62+Palpites!D64</f>
        <v>2</v>
      </c>
      <c r="G61" s="1">
        <f>COUNTIF(L61:N61,"V")</f>
        <v>1</v>
      </c>
      <c r="H61" s="1">
        <f>COUNTIF(L61:N61,"e")</f>
        <v>1</v>
      </c>
      <c r="I61" s="1">
        <f>COUNTIF(L61:N61,"D")</f>
        <v>1</v>
      </c>
      <c r="J61" s="1">
        <f>F61-E61</f>
        <v>3</v>
      </c>
      <c r="K61" s="1">
        <v>2</v>
      </c>
      <c r="L61" s="1" t="str">
        <f>IF(OR(Palpites!F59="",Palpites!D59=""),0,IF(Palpites!F59&gt;Palpites!D59,"V",IF(Palpites!F59=Palpites!D59,"E",IF(Palpites!F59&lt;Palpites!D59,"D"))))</f>
        <v>D</v>
      </c>
      <c r="M61" s="1" t="str">
        <f>IF(OR(Palpites!D62="",Palpites!F62=""),0,IF(Palpites!D62&gt;Palpites!F62,"V",IF(Palpites!D62=Palpites!F62,"E",IF(Palpites!D62&lt;Palpites!F62,"D"))))</f>
        <v>V</v>
      </c>
      <c r="N61" s="1" t="str">
        <f>IF(OR(Palpites!D64="",Palpites!F64=""),0,IF(Palpites!D64&gt;Palpites!F64,"V",IF(Palpites!D64=Palpites!F64,"E",IF(Palpites!D64&lt;Palpites!F64,"D"))))</f>
        <v>E</v>
      </c>
    </row>
    <row r="62" spans="1:14" x14ac:dyDescent="0.3">
      <c r="A62" s="1">
        <f>100000000*D62+100000*E62+1000*F62+K62*10</f>
        <v>-399990</v>
      </c>
      <c r="B62" s="1">
        <f t="shared" si="5"/>
        <v>4</v>
      </c>
      <c r="C62" s="1" t="str">
        <f>Palpites!G60</f>
        <v>Camarões</v>
      </c>
      <c r="D62" s="1">
        <f>3*COUNTIF(L62:N62,"V")+COUNTIF(L62:N62,"E")</f>
        <v>0</v>
      </c>
      <c r="E62" s="1">
        <f>Palpites!F60-Palpites!D60+Palpites!F62-Palpites!D62+Palpites!F63-Palpites!D63</f>
        <v>-4</v>
      </c>
      <c r="F62" s="1">
        <f>Palpites!F60+Palpites!F62+Palpites!F63</f>
        <v>0</v>
      </c>
      <c r="G62" s="1">
        <f>COUNTIF(L62:N62,"V")</f>
        <v>0</v>
      </c>
      <c r="H62" s="1">
        <f>COUNTIF(L62:N62,"e")</f>
        <v>0</v>
      </c>
      <c r="I62" s="1">
        <f>COUNTIF(L62:N62,"D")</f>
        <v>3</v>
      </c>
      <c r="J62" s="1">
        <f>F62-E62</f>
        <v>4</v>
      </c>
      <c r="K62" s="1">
        <v>1</v>
      </c>
      <c r="L62" s="1" t="str">
        <f>IF(OR(Palpites!F60="",Palpites!D60=""),0,IF(Palpites!F60&gt;Palpites!D60,"V",IF(Palpites!F60=Palpites!D60,"E",IF(Palpites!F60&lt;Palpites!D60,"D"))))</f>
        <v>D</v>
      </c>
      <c r="M62" s="1" t="str">
        <f>IF(OR(Palpites!F62="",Palpites!D62=""),0,IF(Palpites!F62&gt;Palpites!D62,"V",IF(Palpites!F62=Palpites!D62,"E",IF(Palpites!F62&lt;Palpites!D62,"D"))))</f>
        <v>D</v>
      </c>
      <c r="N62" s="1" t="str">
        <f>IF(OR(Palpites!F63="",Palpites!D63=""),0,IF(Palpites!F63&gt;Palpites!D63,"V",IF(Palpites!F63=Palpites!D63,"E",IF(Palpites!F63&lt;Palpites!D63,"D"))))</f>
        <v>D</v>
      </c>
    </row>
    <row r="66" spans="1:14" x14ac:dyDescent="0.3"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</row>
    <row r="67" spans="1:14" x14ac:dyDescent="0.3">
      <c r="A67" s="1" t="s">
        <v>109</v>
      </c>
      <c r="B67" s="1" t="s">
        <v>110</v>
      </c>
      <c r="C67" s="1" t="s">
        <v>7</v>
      </c>
      <c r="D67" s="1" t="s">
        <v>6</v>
      </c>
      <c r="E67" s="1" t="s">
        <v>4</v>
      </c>
      <c r="F67" s="1" t="s">
        <v>5</v>
      </c>
      <c r="G67" s="1" t="s">
        <v>15</v>
      </c>
      <c r="H67" s="1" t="s">
        <v>16</v>
      </c>
      <c r="I67" s="1" t="s">
        <v>17</v>
      </c>
      <c r="J67" s="1" t="s">
        <v>18</v>
      </c>
      <c r="K67" s="1" t="s">
        <v>108</v>
      </c>
      <c r="L67" s="1" t="s">
        <v>35</v>
      </c>
      <c r="M67" s="1" t="s">
        <v>36</v>
      </c>
      <c r="N67" s="1" t="s">
        <v>37</v>
      </c>
    </row>
    <row r="68" spans="1:14" x14ac:dyDescent="0.3">
      <c r="A68" s="1">
        <f>100000000*D68+100000*E68+1000*F68+K68*10</f>
        <v>700405040</v>
      </c>
      <c r="B68" s="1">
        <f>RANK(A68,$A$68:$A$71)</f>
        <v>1</v>
      </c>
      <c r="C68" s="1" t="str">
        <f>Palpites!B68</f>
        <v>Portugal</v>
      </c>
      <c r="D68" s="1">
        <f>3*COUNTIF(L68:N68,"V")+COUNTIF(L68:N68,"E")</f>
        <v>7</v>
      </c>
      <c r="E68" s="1">
        <f>Palpites!D68-Palpites!F68+Palpites!D70-Palpites!F70+Palpites!D72-Palpites!F72</f>
        <v>4</v>
      </c>
      <c r="F68" s="1">
        <f>Palpites!D68+Palpites!D70+Palpites!D72</f>
        <v>5</v>
      </c>
      <c r="G68" s="1">
        <f>COUNTIF(L68:N68,"V")</f>
        <v>2</v>
      </c>
      <c r="H68" s="1">
        <f>COUNTIF(L68:N68,"e")</f>
        <v>1</v>
      </c>
      <c r="I68" s="1">
        <f>COUNTIF(L68:N68,"D")</f>
        <v>0</v>
      </c>
      <c r="J68" s="1">
        <f>F68-E68</f>
        <v>1</v>
      </c>
      <c r="K68" s="1">
        <v>4</v>
      </c>
      <c r="L68" s="1" t="str">
        <f>IF(OR(Palpites!D68="",Palpites!F68=""),0,IF(Palpites!D68&gt;Palpites!F68,"V",IF(Palpites!D68=Palpites!F68,"E",IF(Palpites!D68&lt;Palpites!F68,"D"))))</f>
        <v>V</v>
      </c>
      <c r="M68" s="1" t="str">
        <f>IF(OR(Palpites!D70="",Palpites!F70=""),0,IF(Palpites!D70&gt;Palpites!F70,"V",IF(Palpites!D70=Palpites!F70,"E",IF(Palpites!D70&lt;Palpites!F70,"D"))))</f>
        <v>E</v>
      </c>
      <c r="N68" s="1" t="str">
        <f>IF(OR(Palpites!D72="",Palpites!F72=""),0,IF(Palpites!D72&gt;Palpites!F72,"V",IF(Palpites!D72=Palpites!F72,"E",IF(Palpites!D72&lt;Palpites!F72,"D"))))</f>
        <v>V</v>
      </c>
    </row>
    <row r="69" spans="1:14" x14ac:dyDescent="0.3">
      <c r="A69" s="1">
        <f>100000000*D69+100000*E69+1000*F69+K69*10</f>
        <v>700203030</v>
      </c>
      <c r="B69" s="1">
        <f t="shared" ref="B69:B71" si="6">RANK(A69,$A$68:$A$71)</f>
        <v>2</v>
      </c>
      <c r="C69" s="1" t="str">
        <f>Palpites!B69</f>
        <v>Uruguai</v>
      </c>
      <c r="D69" s="1">
        <f>3*COUNTIF(L69:N69,"V")+COUNTIF(L69:N69,"E")</f>
        <v>7</v>
      </c>
      <c r="E69" s="1">
        <f>Palpites!D69-Palpites!F69+Palpites!F70-Palpites!D70+Palpites!F73-Palpites!D73</f>
        <v>2</v>
      </c>
      <c r="F69" s="1">
        <f>Palpites!D69+Palpites!F70+Palpites!F73</f>
        <v>3</v>
      </c>
      <c r="G69" s="1">
        <f>COUNTIF(L69:N69,"V")</f>
        <v>2</v>
      </c>
      <c r="H69" s="1">
        <f>COUNTIF(L69:N69,"e")</f>
        <v>1</v>
      </c>
      <c r="I69" s="1">
        <f>COUNTIF(L69:N69,"D")</f>
        <v>0</v>
      </c>
      <c r="J69" s="1">
        <f>F69-E69</f>
        <v>1</v>
      </c>
      <c r="K69" s="1">
        <v>3</v>
      </c>
      <c r="L69" s="1" t="str">
        <f>IF(OR(Palpites!D69="",Palpites!F69=""),0,IF(Palpites!D69&gt;Palpites!F69,"V",IF(Palpites!D69=Palpites!F69,"E",IF(Palpites!D69&lt;Palpites!F69,"D"))))</f>
        <v>V</v>
      </c>
      <c r="M69" s="1" t="str">
        <f>IF(OR(Palpites!F70="",Palpites!D70=""),0,IF(Palpites!F70&gt;Palpites!D70,"V",IF(Palpites!F70=Palpites!D70,"E",IF(Palpites!F70&lt;Palpites!D70,"D"))))</f>
        <v>E</v>
      </c>
      <c r="N69" s="1" t="str">
        <f>IF(OR(Palpites!F73="",Palpites!D73=""),0,IF(Palpites!F73&gt;Palpites!D73,"V",IF(Palpites!F73=Palpites!D73,"E",IF(Palpites!F73&lt;Palpites!D73,"D"))))</f>
        <v>V</v>
      </c>
    </row>
    <row r="70" spans="1:14" x14ac:dyDescent="0.3">
      <c r="A70" s="1">
        <f>100000000*D70+100000*E70+1000*F70+K70*10</f>
        <v>99701020</v>
      </c>
      <c r="B70" s="1">
        <f t="shared" si="6"/>
        <v>3</v>
      </c>
      <c r="C70" s="1" t="str">
        <f>Palpites!G68</f>
        <v>Gana</v>
      </c>
      <c r="D70" s="1">
        <f>3*COUNTIF(L70:N70,"V")+COUNTIF(L70:N70,"E")</f>
        <v>1</v>
      </c>
      <c r="E70" s="1">
        <f>Palpites!F68-Palpites!D68+Palpites!D71-Palpites!F71+Palpites!D73-Palpites!F73</f>
        <v>-3</v>
      </c>
      <c r="F70" s="1">
        <f>Palpites!F68+Palpites!D71+Palpites!D73</f>
        <v>1</v>
      </c>
      <c r="G70" s="1">
        <f>COUNTIF(L70:N70,"V")</f>
        <v>0</v>
      </c>
      <c r="H70" s="1">
        <f>COUNTIF(L70:N70,"e")</f>
        <v>1</v>
      </c>
      <c r="I70" s="1">
        <f>COUNTIF(L70:N70,"D")</f>
        <v>2</v>
      </c>
      <c r="J70" s="1">
        <f>F70-E70</f>
        <v>4</v>
      </c>
      <c r="K70" s="1">
        <v>2</v>
      </c>
      <c r="L70" s="1" t="str">
        <f>IF(OR(Palpites!F68="",Palpites!D68=""),0,IF(Palpites!F68&gt;Palpites!D68,"V",IF(Palpites!F68=Palpites!D68,"E",IF(Palpites!F68&lt;Palpites!D68,"D"))))</f>
        <v>D</v>
      </c>
      <c r="M70" s="1" t="str">
        <f>IF(OR(Palpites!D71="",Palpites!F71=""),0,IF(Palpites!D71&gt;Palpites!F71,"V",IF(Palpites!D71=Palpites!F71,"E",IF(Palpites!D71&lt;Palpites!F71,"D"))))</f>
        <v>E</v>
      </c>
      <c r="N70" s="1" t="str">
        <f>IF(OR(Palpites!D73="",Palpites!F73=""),0,IF(Palpites!D73&gt;Palpites!F73,"V",IF(Palpites!D73=Palpites!F73,"E",IF(Palpites!D73&lt;Palpites!F73,"D"))))</f>
        <v>D</v>
      </c>
    </row>
    <row r="71" spans="1:14" x14ac:dyDescent="0.3">
      <c r="A71" s="1">
        <f>100000000*D71+100000*E71+1000*F71+K71*10</f>
        <v>99701010</v>
      </c>
      <c r="B71" s="1">
        <f t="shared" si="6"/>
        <v>4</v>
      </c>
      <c r="C71" s="1" t="str">
        <f>Palpites!G69</f>
        <v>Coréia do Sul</v>
      </c>
      <c r="D71" s="1">
        <f>3*COUNTIF(L71:N71,"V")+COUNTIF(L71:N71,"E")</f>
        <v>1</v>
      </c>
      <c r="E71" s="1">
        <f>Palpites!F69-Palpites!D69+Palpites!F71-Palpites!D71+Palpites!F72-Palpites!D72</f>
        <v>-3</v>
      </c>
      <c r="F71" s="1">
        <f>Palpites!F69+Palpites!F71+Palpites!F72</f>
        <v>1</v>
      </c>
      <c r="G71" s="1">
        <f>COUNTIF(L71:N71,"V")</f>
        <v>0</v>
      </c>
      <c r="H71" s="1">
        <f>COUNTIF(L71:N71,"e")</f>
        <v>1</v>
      </c>
      <c r="I71" s="1">
        <f>COUNTIF(L71:N71,"D")</f>
        <v>2</v>
      </c>
      <c r="J71" s="1">
        <f>F71-E71</f>
        <v>4</v>
      </c>
      <c r="K71" s="1">
        <v>1</v>
      </c>
      <c r="L71" s="1" t="str">
        <f>IF(OR(Palpites!F69="",Palpites!D69=""),0,IF(Palpites!F69&gt;Palpites!D69,"V",IF(Palpites!F69=Palpites!D69,"E",IF(Palpites!F69&lt;Palpites!D69,"D"))))</f>
        <v>D</v>
      </c>
      <c r="M71" s="1" t="str">
        <f>IF(OR(Palpites!F71="",Palpites!D71=""),0,IF(Palpites!F71&gt;Palpites!D71,"V",IF(Palpites!F71=Palpites!D71,"E",IF(Palpites!F71&lt;Palpites!D71,"D"))))</f>
        <v>E</v>
      </c>
      <c r="N71" s="1" t="str">
        <f>IF(OR(Palpites!F72="",Palpites!D72=""),0,IF(Palpites!F72&gt;Palpites!D72,"V",IF(Palpites!F72=Palpites!D72,"E",IF(Palpites!F72&lt;Palpites!D72,"D"))))</f>
        <v>D</v>
      </c>
    </row>
  </sheetData>
  <mergeCells count="8">
    <mergeCell ref="C66:N66"/>
    <mergeCell ref="C3:N3"/>
    <mergeCell ref="C12:N12"/>
    <mergeCell ref="C21:N21"/>
    <mergeCell ref="C30:N30"/>
    <mergeCell ref="C39:N39"/>
    <mergeCell ref="C48:N48"/>
    <mergeCell ref="C57:N5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2022-11-17T17:43:28Z</dcterms:modified>
</cp:coreProperties>
</file>