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9F40C517-5730-4CAD-A52C-BFDBA21DA2C0}" xr6:coauthVersionLast="47" xr6:coauthVersionMax="47" xr10:uidLastSave="{00000000-0000-0000-0000-000000000000}"/>
  <bookViews>
    <workbookView xWindow="-108" yWindow="-108" windowWidth="23256" windowHeight="12576" activeTab="1" xr2:uid="{6FB42B0B-77A1-4DC0-AFCD-562B32DDE9B1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52" i="3" l="1"/>
  <c r="B51" i="3"/>
  <c r="B50" i="3"/>
  <c r="B53" i="3"/>
  <c r="B44" i="3"/>
  <c r="B42" i="3"/>
  <c r="B41" i="3"/>
  <c r="B43" i="3"/>
  <c r="B34" i="3"/>
  <c r="B33" i="3"/>
  <c r="B32" i="3"/>
  <c r="B35" i="3"/>
  <c r="B25" i="3"/>
  <c r="B26" i="3"/>
  <c r="B24" i="3"/>
  <c r="B23" i="3"/>
  <c r="B70" i="3"/>
  <c r="B71" i="3"/>
  <c r="B69" i="3"/>
  <c r="B68" i="3"/>
  <c r="B61" i="3"/>
  <c r="B62" i="3"/>
  <c r="B60" i="3"/>
  <c r="B59" i="3"/>
  <c r="B16" i="3"/>
  <c r="B15" i="3"/>
  <c r="B14" i="3"/>
  <c r="B17" i="3"/>
  <c r="B7" i="3"/>
  <c r="B8" i="3"/>
  <c r="B6" i="3"/>
  <c r="B5" i="3"/>
  <c r="J16" i="3"/>
  <c r="J14" i="3"/>
  <c r="J17" i="3"/>
  <c r="J15" i="3"/>
  <c r="J8" i="3"/>
  <c r="J5" i="3"/>
  <c r="J6" i="3"/>
  <c r="J7" i="3"/>
  <c r="Q55" i="1" l="1"/>
  <c r="P55" i="1"/>
  <c r="P54" i="1"/>
  <c r="P53" i="1"/>
  <c r="P52" i="1"/>
  <c r="O55" i="1"/>
  <c r="O53" i="1"/>
  <c r="O52" i="1"/>
  <c r="O54" i="1"/>
  <c r="N55" i="1"/>
  <c r="N54" i="1"/>
  <c r="N53" i="1"/>
  <c r="N52" i="1"/>
  <c r="L52" i="1"/>
  <c r="Q54" i="1"/>
  <c r="M55" i="1"/>
  <c r="M54" i="1"/>
  <c r="M53" i="1"/>
  <c r="M52" i="1"/>
  <c r="L53" i="1"/>
  <c r="J53" i="1"/>
  <c r="Q52" i="1"/>
  <c r="L55" i="1"/>
  <c r="L54" i="1"/>
  <c r="J54" i="1"/>
  <c r="Q53" i="1"/>
  <c r="K55" i="1"/>
  <c r="K54" i="1"/>
  <c r="K53" i="1"/>
  <c r="K52" i="1"/>
  <c r="J55" i="1"/>
  <c r="J52" i="1"/>
  <c r="Q46" i="1"/>
  <c r="Q45" i="1"/>
  <c r="Q44" i="1"/>
  <c r="Q43" i="1"/>
  <c r="N43" i="1"/>
  <c r="L43" i="1"/>
  <c r="P46" i="1"/>
  <c r="P45" i="1"/>
  <c r="P44" i="1"/>
  <c r="P43" i="1"/>
  <c r="L45" i="1"/>
  <c r="O46" i="1"/>
  <c r="O45" i="1"/>
  <c r="O44" i="1"/>
  <c r="O43" i="1"/>
  <c r="L44" i="1"/>
  <c r="J43" i="1"/>
  <c r="N46" i="1"/>
  <c r="N45" i="1"/>
  <c r="N44" i="1"/>
  <c r="J45" i="1"/>
  <c r="M46" i="1"/>
  <c r="M45" i="1"/>
  <c r="M44" i="1"/>
  <c r="M43" i="1"/>
  <c r="L46" i="1"/>
  <c r="J44" i="1"/>
  <c r="K46" i="1"/>
  <c r="K45" i="1"/>
  <c r="K44" i="1"/>
  <c r="K43" i="1"/>
  <c r="J46" i="1"/>
  <c r="Q37" i="1"/>
  <c r="Q36" i="1"/>
  <c r="Q35" i="1"/>
  <c r="Q34" i="1"/>
  <c r="L36" i="1"/>
  <c r="J36" i="1"/>
  <c r="P37" i="1"/>
  <c r="P36" i="1"/>
  <c r="P35" i="1"/>
  <c r="P34" i="1"/>
  <c r="K36" i="1"/>
  <c r="O37" i="1"/>
  <c r="O36" i="1"/>
  <c r="O35" i="1"/>
  <c r="O34" i="1"/>
  <c r="L37" i="1"/>
  <c r="K34" i="1"/>
  <c r="J35" i="1"/>
  <c r="N37" i="1"/>
  <c r="N36" i="1"/>
  <c r="N35" i="1"/>
  <c r="N34" i="1"/>
  <c r="L34" i="1"/>
  <c r="K37" i="1"/>
  <c r="J34" i="1"/>
  <c r="M37" i="1"/>
  <c r="M36" i="1"/>
  <c r="M35" i="1"/>
  <c r="M34" i="1"/>
  <c r="L35" i="1"/>
  <c r="K35" i="1"/>
  <c r="J37" i="1"/>
  <c r="Q28" i="1"/>
  <c r="Q27" i="1"/>
  <c r="Q26" i="1"/>
  <c r="Q25" i="1"/>
  <c r="O27" i="1"/>
  <c r="N27" i="1"/>
  <c r="N25" i="1"/>
  <c r="M26" i="1"/>
  <c r="L27" i="1"/>
  <c r="L25" i="1"/>
  <c r="K26" i="1"/>
  <c r="J27" i="1"/>
  <c r="J25" i="1"/>
  <c r="P28" i="1"/>
  <c r="P27" i="1"/>
  <c r="P26" i="1"/>
  <c r="P25" i="1"/>
  <c r="O26" i="1"/>
  <c r="O25" i="1"/>
  <c r="N26" i="1"/>
  <c r="M27" i="1"/>
  <c r="M25" i="1"/>
  <c r="L26" i="1"/>
  <c r="K27" i="1"/>
  <c r="K25" i="1"/>
  <c r="J26" i="1"/>
  <c r="O28" i="1"/>
  <c r="N28" i="1"/>
  <c r="M28" i="1"/>
  <c r="L28" i="1"/>
  <c r="K28" i="1"/>
  <c r="J28" i="1"/>
  <c r="P73" i="1"/>
  <c r="P72" i="1"/>
  <c r="P71" i="1"/>
  <c r="P70" i="1"/>
  <c r="O73" i="1"/>
  <c r="O72" i="1"/>
  <c r="O71" i="1"/>
  <c r="O70" i="1"/>
  <c r="N73" i="1"/>
  <c r="N72" i="1"/>
  <c r="N71" i="1"/>
  <c r="N70" i="1"/>
  <c r="J71" i="1"/>
  <c r="Q71" i="1"/>
  <c r="M73" i="1"/>
  <c r="M72" i="1"/>
  <c r="M71" i="1"/>
  <c r="M70" i="1"/>
  <c r="J70" i="1"/>
  <c r="Q72" i="1"/>
  <c r="L73" i="1"/>
  <c r="L72" i="1"/>
  <c r="L71" i="1"/>
  <c r="L70" i="1"/>
  <c r="J72" i="1"/>
  <c r="Q73" i="1"/>
  <c r="K73" i="1"/>
  <c r="K72" i="1"/>
  <c r="K71" i="1"/>
  <c r="K70" i="1"/>
  <c r="J73" i="1"/>
  <c r="Q70" i="1"/>
  <c r="Q64" i="1"/>
  <c r="Q61" i="1"/>
  <c r="P64" i="1"/>
  <c r="P63" i="1"/>
  <c r="P62" i="1"/>
  <c r="P61" i="1"/>
  <c r="O63" i="1"/>
  <c r="O62" i="1"/>
  <c r="O61" i="1"/>
  <c r="J61" i="1"/>
  <c r="O64" i="1"/>
  <c r="N64" i="1"/>
  <c r="N63" i="1"/>
  <c r="N62" i="1"/>
  <c r="N61" i="1"/>
  <c r="K62" i="1"/>
  <c r="J62" i="1"/>
  <c r="M64" i="1"/>
  <c r="M63" i="1"/>
  <c r="M62" i="1"/>
  <c r="M61" i="1"/>
  <c r="K64" i="1"/>
  <c r="K61" i="1"/>
  <c r="J64" i="1"/>
  <c r="Q62" i="1"/>
  <c r="L64" i="1"/>
  <c r="L63" i="1"/>
  <c r="L62" i="1"/>
  <c r="L61" i="1"/>
  <c r="K63" i="1"/>
  <c r="J63" i="1"/>
  <c r="Q63" i="1"/>
  <c r="Q19" i="1"/>
  <c r="P19" i="1"/>
  <c r="O19" i="1"/>
  <c r="N19" i="1"/>
  <c r="N18" i="1"/>
  <c r="M19" i="1"/>
  <c r="L19" i="1"/>
  <c r="L18" i="1"/>
  <c r="L17" i="1"/>
  <c r="L16" i="1"/>
  <c r="K18" i="1"/>
  <c r="K17" i="1"/>
  <c r="K16" i="1"/>
  <c r="P18" i="1"/>
  <c r="P16" i="1"/>
  <c r="O17" i="1"/>
  <c r="N17" i="1"/>
  <c r="M18" i="1"/>
  <c r="M16" i="1"/>
  <c r="K19" i="1"/>
  <c r="J19" i="1"/>
  <c r="J18" i="1"/>
  <c r="J17" i="1"/>
  <c r="J16" i="1"/>
  <c r="Q18" i="1"/>
  <c r="Q17" i="1"/>
  <c r="Q16" i="1"/>
  <c r="P17" i="1"/>
  <c r="O18" i="1"/>
  <c r="O16" i="1"/>
  <c r="N16" i="1"/>
  <c r="M17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<sst xmlns="http://schemas.openxmlformats.org/spreadsheetml/2006/main" count="423" uniqueCount="111">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</sst>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wrapText="1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3" fillId="3" borderId="0" xfId="0" applyFont="1" applyFill="1" applyAlignment="1" applyProtection="1">
      <alignment horizontal="center" wrapText="1"/>
      <protection locked="0"/>
    </xf>
    <xf numFmtId="0" fontId="3" fillId="3" borderId="0" xfId="0" applyFont="1" applyFill="1" applyAlignment="1">
      <alignment horizontal="center" wrapText="1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image" Target="../media/image28.png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63" Type="http://schemas.openxmlformats.org/officeDocument/2006/relationships/image" Target="../media/image55.pn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image" Target="../media/image24.png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image" Target="../media/image30.png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hyperlink" Target="https://www.wikidata.org/wiki/Q4847867" TargetMode="External"/><Relationship Id="rId35" Type="http://schemas.openxmlformats.org/officeDocument/2006/relationships/hyperlink" Target="https://www.partidosdelaroja.com/1970/01/estados-unidos.html" TargetMode="External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jpeg"/><Relationship Id="rId38" Type="http://schemas.openxmlformats.org/officeDocument/2006/relationships/hyperlink" Target="https://en.wikinews.org/wiki/File:Flag_of_England.svg" TargetMode="External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jpe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20906" y="2928258"/>
          <a:ext cx="1734178" cy="317611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43151" y="5141407"/>
          <a:ext cx="1112016" cy="1755951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64922" y="2025581"/>
          <a:ext cx="1112016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93491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71</xdr:row>
      <xdr:rowOff>157005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11780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360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11467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784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5220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1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500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2611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1538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1619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2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562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2459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1298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61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51</xdr:row>
      <xdr:rowOff>188406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116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1116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505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53</xdr:row>
      <xdr:rowOff>167472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1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61</xdr:row>
      <xdr:rowOff>188406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742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71837" y="4313255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13996" y="4313255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84016" y="2916011"/>
          <a:ext cx="1734178" cy="317611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230862" y="1998364"/>
          <a:ext cx="1132428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02289" y="5194474"/>
          <a:ext cx="1132428" cy="1709688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8D53-503F-4BE3-966A-5E35481883F2}">
  <dimension ref="B1:U39"/>
  <sheetViews>
    <sheetView showGridLines="0" topLeftCell="N1" workbookViewId="0">
      <selection activeCell="S1" sqref="S1:S1048576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4CEC-41D5-45C9-94EE-3D713A0A96F8}">
  <sheetPr codeName="Planilha1"/>
  <dimension ref="A1:BD79"/>
  <sheetViews>
    <sheetView showGridLines="0" tabSelected="1" zoomScale="91" zoomScaleNormal="91" workbookViewId="0">
      <selection activeCell="AQ26" sqref="AQ26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83" t="s">
        <v>67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S1" s="6"/>
      <c r="U1" s="83" t="s">
        <v>71</v>
      </c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84" t="s">
        <v>9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S3" s="46"/>
    </row>
    <row r="4" spans="1:53" s="9" customFormat="1" x14ac:dyDescent="0.3">
      <c r="D4" s="13"/>
      <c r="F4" s="13"/>
      <c r="S4" s="46"/>
      <c r="U4" s="68"/>
      <c r="V4" s="68"/>
    </row>
    <row r="5" spans="1:53" s="9" customFormat="1" ht="15" thickBot="1" x14ac:dyDescent="0.35">
      <c r="A5" s="44">
        <v>44885</v>
      </c>
      <c r="B5" s="70" t="s">
        <v>10</v>
      </c>
      <c r="C5" s="70"/>
      <c r="D5" s="7">
        <v>0</v>
      </c>
      <c r="E5" s="41" t="s">
        <v>11</v>
      </c>
      <c r="F5" s="7">
        <v>1</v>
      </c>
      <c r="G5" s="70" t="s">
        <v>23</v>
      </c>
      <c r="H5" s="70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70" t="s">
        <v>22</v>
      </c>
      <c r="C6" s="70"/>
      <c r="D6" s="7">
        <v>0</v>
      </c>
      <c r="E6" s="41" t="s">
        <v>11</v>
      </c>
      <c r="F6" s="7">
        <v>2</v>
      </c>
      <c r="G6" s="70" t="s">
        <v>20</v>
      </c>
      <c r="H6" s="70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2" t="str">
        <f>IF(AND(SUM(L7:N7)=3,SUM(L8:N8)=3,SUM(L9:N9)=3,SUM(L10:N10)=3),J7,"")</f>
        <v>Holanda</v>
      </c>
      <c r="V6" s="73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111"/>
      <c r="AU6" s="111"/>
      <c r="AV6" s="9"/>
      <c r="AW6" s="9"/>
      <c r="AX6" s="9"/>
      <c r="AY6" s="9"/>
      <c r="AZ6" s="72" t="str">
        <f>IF(AND(SUM(L16:N16)=3,SUM(L17:N17)=3,SUM(L18:N18)=3,SUM(L19:N19)=3),J16,"")</f>
        <v>Inglaterra</v>
      </c>
      <c r="BA6" s="73"/>
    </row>
    <row r="7" spans="1:53" ht="15" thickBot="1" x14ac:dyDescent="0.35">
      <c r="A7" s="44">
        <v>44890</v>
      </c>
      <c r="B7" s="70" t="s">
        <v>10</v>
      </c>
      <c r="C7" s="70"/>
      <c r="D7" s="7">
        <v>1</v>
      </c>
      <c r="E7" s="41" t="s">
        <v>11</v>
      </c>
      <c r="F7" s="7">
        <v>1</v>
      </c>
      <c r="G7" s="70" t="s">
        <v>22</v>
      </c>
      <c r="H7" s="70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6</v>
      </c>
      <c r="P7" s="3">
        <f>VLOOKUP(1,Planilha1!$B$5:$J$8,9,0)</f>
        <v>1</v>
      </c>
      <c r="Q7" s="3">
        <f>VLOOKUP(1,Planilha1!$B$5:$J$8,4,0)</f>
        <v>5</v>
      </c>
      <c r="S7" s="6"/>
      <c r="T7" s="9"/>
      <c r="U7" s="71" t="s">
        <v>68</v>
      </c>
      <c r="V7" s="71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92"/>
      <c r="AU7" s="92"/>
      <c r="AV7" s="9"/>
      <c r="AW7" s="9"/>
      <c r="AX7" s="9"/>
      <c r="AY7" s="9"/>
      <c r="AZ7" s="71" t="s">
        <v>68</v>
      </c>
      <c r="BA7" s="71"/>
    </row>
    <row r="8" spans="1:53" ht="15" customHeight="1" thickBot="1" x14ac:dyDescent="0.35">
      <c r="A8" s="44">
        <v>44890</v>
      </c>
      <c r="B8" s="70" t="s">
        <v>23</v>
      </c>
      <c r="C8" s="70"/>
      <c r="D8" s="7">
        <v>1</v>
      </c>
      <c r="E8" s="41" t="s">
        <v>11</v>
      </c>
      <c r="F8" s="7">
        <v>2</v>
      </c>
      <c r="G8" s="70" t="s">
        <v>20</v>
      </c>
      <c r="H8" s="70"/>
      <c r="I8" s="19">
        <f>IF(AND(D8="",F8=""),"",IF(AND(ISNUMBER(D8),ISNUMBER(F8)),1,-1))</f>
        <v>1</v>
      </c>
      <c r="J8" s="5" t="str">
        <f>VLOOKUP(2,Planilha1!$B$5:$J$8,2,0)</f>
        <v>Equador</v>
      </c>
      <c r="K8" s="3">
        <f>VLOOKUP(2,Planilha1!$B$5:$J$8,3,0)</f>
        <v>4</v>
      </c>
      <c r="L8" s="3">
        <f>VLOOKUP(2,Planilha1!$B$5:$J$8,6,0)</f>
        <v>1</v>
      </c>
      <c r="M8" s="3">
        <f>VLOOKUP(2,Planilha1!$B$5:$J$8,7,0)</f>
        <v>1</v>
      </c>
      <c r="N8" s="3">
        <f>VLOOKUP(2,Planilha1!$B$5:$J$8,8,0)</f>
        <v>1</v>
      </c>
      <c r="O8" s="3">
        <f>VLOOKUP(2,Planilha1!$B$5:$J$8,5,0)</f>
        <v>3</v>
      </c>
      <c r="P8" s="3">
        <f>VLOOKUP(2,Planilha1!$B$5:$J$8,9,0)</f>
        <v>3</v>
      </c>
      <c r="Q8" s="3">
        <f>VLOOKUP(2,Planilha1!$B$5:$J$8,4,0)</f>
        <v>0</v>
      </c>
      <c r="S8" s="6"/>
      <c r="T8" s="9"/>
      <c r="U8" s="72" t="str">
        <f>IF(AND(SUM(L16:N16)=3,SUM(L17:N17)=3,SUM(L18:N18)=3,SUM(L19:N19)=3),J17,"")</f>
        <v>País de Gales</v>
      </c>
      <c r="V8" s="73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111"/>
      <c r="AU8" s="111"/>
      <c r="AV8" s="9"/>
      <c r="AW8" s="9"/>
      <c r="AX8" s="9"/>
      <c r="AY8" s="9"/>
      <c r="AZ8" s="72" t="str">
        <f>IF(AND(SUM(L7:N7)=3,SUM(L8:N8)=3,SUM(L9:N9)=3,SUM(L10:N10)=3),J8,"")</f>
        <v>Equador</v>
      </c>
      <c r="BA8" s="73"/>
    </row>
    <row r="9" spans="1:53" x14ac:dyDescent="0.3">
      <c r="A9" s="44">
        <v>44894</v>
      </c>
      <c r="B9" s="70" t="s">
        <v>10</v>
      </c>
      <c r="C9" s="70"/>
      <c r="D9" s="7">
        <v>0</v>
      </c>
      <c r="E9" s="41" t="s">
        <v>11</v>
      </c>
      <c r="F9" s="7">
        <v>2</v>
      </c>
      <c r="G9" s="70" t="s">
        <v>20</v>
      </c>
      <c r="H9" s="70"/>
      <c r="I9" s="19">
        <f t="shared" si="0"/>
        <v>1</v>
      </c>
      <c r="J9" s="5" t="str">
        <f>VLOOKUP(3,Planilha1!$B$5:$J$8,2,0)</f>
        <v>Senegal</v>
      </c>
      <c r="K9" s="3">
        <f>VLOOKUP(3,Planilha1!$B$5:$J$8,3,0)</f>
        <v>2</v>
      </c>
      <c r="L9" s="3">
        <f>VLOOKUP(3,Planilha1!$B$5:$J$8,6,0)</f>
        <v>0</v>
      </c>
      <c r="M9" s="3">
        <f>VLOOKUP(3,Planilha1!$B$5:$J$8,7,0)</f>
        <v>2</v>
      </c>
      <c r="N9" s="3">
        <f>VLOOKUP(3,Planilha1!$B$5:$J$8,8,0)</f>
        <v>1</v>
      </c>
      <c r="O9" s="3">
        <f>VLOOKUP(3,Planilha1!$B$5:$J$8,5,0)</f>
        <v>2</v>
      </c>
      <c r="P9" s="3">
        <f>VLOOKUP(3,Planilha1!$B$5:$J$8,9,0)</f>
        <v>4</v>
      </c>
      <c r="Q9" s="3">
        <f>VLOOKUP(3,Planilha1!$B$5:$J$8,4,0)</f>
        <v>-2</v>
      </c>
      <c r="S9" s="6"/>
      <c r="T9" s="9"/>
      <c r="U9" s="14"/>
      <c r="V9" s="14"/>
      <c r="W9" s="9"/>
      <c r="X9" s="9"/>
      <c r="Y9" s="68"/>
      <c r="Z9" s="68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70" t="s">
        <v>23</v>
      </c>
      <c r="C10" s="70"/>
      <c r="D10" s="7">
        <v>1</v>
      </c>
      <c r="E10" s="41" t="s">
        <v>11</v>
      </c>
      <c r="F10" s="7">
        <v>1</v>
      </c>
      <c r="G10" s="70" t="s">
        <v>22</v>
      </c>
      <c r="H10" s="70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1</v>
      </c>
      <c r="L10" s="3">
        <f>VLOOKUP(4,Planilha1!$B$5:$J$8,6,0)</f>
        <v>0</v>
      </c>
      <c r="M10" s="3">
        <f>VLOOKUP(4,Planilha1!$B$5:$J$8,7,0)</f>
        <v>1</v>
      </c>
      <c r="N10" s="3">
        <f>VLOOKUP(4,Planilha1!$B$5:$J$8,8,0)</f>
        <v>2</v>
      </c>
      <c r="O10" s="3">
        <f>VLOOKUP(4,Planilha1!$B$5:$J$8,5,0)</f>
        <v>1</v>
      </c>
      <c r="P10" s="3">
        <f>VLOOKUP(4,Planilha1!$B$5:$J$8,9,0)</f>
        <v>4</v>
      </c>
      <c r="Q10" s="3">
        <f>VLOOKUP(4,Planilha1!$B$5:$J$8,4,0)</f>
        <v>-3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90" t="s">
        <v>20</v>
      </c>
      <c r="Z11" s="112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90" t="s">
        <v>24</v>
      </c>
      <c r="AW11" s="112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85" t="s">
        <v>19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S12" s="6"/>
      <c r="T12" s="9"/>
      <c r="U12" s="9"/>
      <c r="V12" s="9"/>
      <c r="W12" s="9"/>
      <c r="X12" s="9"/>
      <c r="Y12" s="89" t="s">
        <v>68</v>
      </c>
      <c r="Z12" s="8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89" t="s">
        <v>68</v>
      </c>
      <c r="AW12" s="89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90" t="s">
        <v>29</v>
      </c>
      <c r="Z13" s="91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86" t="s">
        <v>0</v>
      </c>
      <c r="AW13" s="87"/>
      <c r="AX13" s="9"/>
      <c r="AY13" s="9"/>
      <c r="AZ13" s="9"/>
      <c r="BA13" s="9"/>
    </row>
    <row r="14" spans="1:53" ht="15" thickBot="1" x14ac:dyDescent="0.35">
      <c r="A14" s="44">
        <v>44886</v>
      </c>
      <c r="B14" s="70" t="s">
        <v>24</v>
      </c>
      <c r="C14" s="70"/>
      <c r="D14" s="7">
        <v>2</v>
      </c>
      <c r="E14" s="41" t="s">
        <v>11</v>
      </c>
      <c r="F14" s="7">
        <v>0</v>
      </c>
      <c r="G14" s="70" t="s">
        <v>26</v>
      </c>
      <c r="H14" s="70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70" t="s">
        <v>25</v>
      </c>
      <c r="C15" s="70"/>
      <c r="D15" s="7">
        <v>1</v>
      </c>
      <c r="E15" s="41" t="s">
        <v>11</v>
      </c>
      <c r="F15" s="7">
        <v>2</v>
      </c>
      <c r="G15" s="70" t="s">
        <v>27</v>
      </c>
      <c r="H15" s="70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2" t="str">
        <f>IF(AND(SUM(L25:N25)=3,SUM(L26:N26)=3,SUM(L27:N27)=3,SUM(L28:N28)=3),J25,"")</f>
        <v>Argentina</v>
      </c>
      <c r="V15" s="73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111"/>
      <c r="AU15" s="111"/>
      <c r="AV15" s="9"/>
      <c r="AW15" s="9"/>
      <c r="AX15" s="9"/>
      <c r="AY15" s="9"/>
      <c r="AZ15" s="72" t="str">
        <f>IF(AND(SUM(L34:N34)=3,SUM(L35:N35)=3,SUM(L36:N36)=3,SUM(L37:N37)=3),J34,"")</f>
        <v>França</v>
      </c>
      <c r="BA15" s="73"/>
    </row>
    <row r="16" spans="1:53" ht="15" thickBot="1" x14ac:dyDescent="0.35">
      <c r="A16" s="44">
        <v>44890</v>
      </c>
      <c r="B16" s="70" t="s">
        <v>24</v>
      </c>
      <c r="C16" s="70"/>
      <c r="D16" s="7">
        <v>3</v>
      </c>
      <c r="E16" s="41" t="s">
        <v>11</v>
      </c>
      <c r="F16" s="7">
        <v>1</v>
      </c>
      <c r="G16" s="70" t="s">
        <v>25</v>
      </c>
      <c r="H16" s="70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7</v>
      </c>
      <c r="L16" s="3">
        <f>VLOOKUP(1,Planilha1!$B$14:$J$17,6,0)</f>
        <v>2</v>
      </c>
      <c r="M16" s="3">
        <f>VLOOKUP(1,Planilha1!$B$14:$J$17,7,0)</f>
        <v>1</v>
      </c>
      <c r="N16" s="3">
        <f>VLOOKUP(1,Planilha1!$B$14:$J$17,8,0)</f>
        <v>0</v>
      </c>
      <c r="O16" s="3">
        <f>VLOOKUP(1,Planilha1!$B$14:$J$17,5,0)</f>
        <v>6</v>
      </c>
      <c r="P16" s="3">
        <f>VLOOKUP(1,Planilha1!$B$14:$J$17,9,0)</f>
        <v>2</v>
      </c>
      <c r="Q16" s="3">
        <f>VLOOKUP(1,Planilha1!$B$14:$J$17,4,0)</f>
        <v>4</v>
      </c>
      <c r="S16" s="6"/>
      <c r="T16" s="9"/>
      <c r="U16" s="89" t="s">
        <v>68</v>
      </c>
      <c r="V16" s="8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92"/>
      <c r="AU16" s="92"/>
      <c r="AV16" s="9"/>
      <c r="AW16" s="9"/>
      <c r="AX16" s="9"/>
      <c r="AY16" s="9"/>
      <c r="AZ16" s="89" t="s">
        <v>68</v>
      </c>
      <c r="BA16" s="89"/>
    </row>
    <row r="17" spans="1:54" ht="16.95" customHeight="1" thickBot="1" x14ac:dyDescent="0.35">
      <c r="A17" s="44">
        <v>44890</v>
      </c>
      <c r="B17" s="70" t="s">
        <v>26</v>
      </c>
      <c r="C17" s="70"/>
      <c r="D17" s="7">
        <v>0</v>
      </c>
      <c r="E17" s="41" t="s">
        <v>11</v>
      </c>
      <c r="F17" s="7">
        <v>2</v>
      </c>
      <c r="G17" s="70" t="s">
        <v>27</v>
      </c>
      <c r="H17" s="70"/>
      <c r="I17" s="8">
        <f t="shared" si="1"/>
        <v>1</v>
      </c>
      <c r="J17" s="5" t="str">
        <f>VLOOKUP(2,Planilha1!$B$14:$J$17,2,0)</f>
        <v>País de Gales</v>
      </c>
      <c r="K17" s="3">
        <f>VLOOKUP(2,Planilha1!$B$14:$J$17,3,0)</f>
        <v>7</v>
      </c>
      <c r="L17" s="3">
        <f>VLOOKUP(2,Planilha1!$B$14:$J$17,6,0)</f>
        <v>2</v>
      </c>
      <c r="M17" s="3">
        <f>VLOOKUP(2,Planilha1!$B$14:$J$17,7,0)</f>
        <v>1</v>
      </c>
      <c r="N17" s="3">
        <f>VLOOKUP(2,Planilha1!$B$14:$J$17,8,0)</f>
        <v>0</v>
      </c>
      <c r="O17" s="3">
        <f>VLOOKUP(2,Planilha1!$B$14:$J$17,5,0)</f>
        <v>5</v>
      </c>
      <c r="P17" s="3">
        <f>VLOOKUP(2,Planilha1!$B$14:$J$17,9,0)</f>
        <v>2</v>
      </c>
      <c r="Q17" s="3">
        <f>VLOOKUP(2,Planilha1!$B$14:$J$17,4,0)</f>
        <v>3</v>
      </c>
      <c r="S17" s="6"/>
      <c r="T17" s="9"/>
      <c r="U17" s="72" t="str">
        <f>IF(AND(SUM(L34:N34)=3,SUM(L35:N35)=3,SUM(L36:N36)=3,SUM(L37:N37)=3),J35,"")</f>
        <v>Dinamarca</v>
      </c>
      <c r="V17" s="73"/>
      <c r="W17" s="15"/>
      <c r="X17" s="9"/>
      <c r="Y17" s="9"/>
      <c r="Z17" s="9"/>
      <c r="AA17" s="9"/>
      <c r="AB17" s="9"/>
      <c r="AC17" s="9"/>
      <c r="AD17" s="68"/>
      <c r="AE17" s="68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111"/>
      <c r="AU17" s="111"/>
      <c r="AV17" s="9"/>
      <c r="AW17" s="9"/>
      <c r="AX17" s="9"/>
      <c r="AY17" s="9"/>
      <c r="AZ17" s="72" t="str">
        <f>IF(AND(SUM(L25:N25)=3,SUM(L26:N26)=3,SUM(L27:N27)=3,SUM(L28:N28)=3),J26,"")</f>
        <v>Polônia</v>
      </c>
      <c r="BA17" s="73"/>
      <c r="BB17" s="15"/>
    </row>
    <row r="18" spans="1:54" ht="15.6" customHeight="1" thickBot="1" x14ac:dyDescent="0.35">
      <c r="A18" s="44">
        <v>44894</v>
      </c>
      <c r="B18" s="70" t="s">
        <v>24</v>
      </c>
      <c r="C18" s="70"/>
      <c r="D18" s="7">
        <v>1</v>
      </c>
      <c r="E18" s="41" t="s">
        <v>11</v>
      </c>
      <c r="F18" s="7">
        <v>1</v>
      </c>
      <c r="G18" s="70" t="s">
        <v>27</v>
      </c>
      <c r="H18" s="70"/>
      <c r="I18" s="8">
        <f t="shared" si="1"/>
        <v>1</v>
      </c>
      <c r="J18" s="5" t="str">
        <f>VLOOKUP(3,Planilha1!$B$14:$J$17,2,0)</f>
        <v>EUA</v>
      </c>
      <c r="K18" s="3">
        <f>VLOOKUP(3,Planilha1!$B$14:$J$17,3,0)</f>
        <v>3</v>
      </c>
      <c r="L18" s="3">
        <f>VLOOKUP(3,Planilha1!$B$14:$J$17,6,0)</f>
        <v>1</v>
      </c>
      <c r="M18" s="3">
        <f>VLOOKUP(3,Planilha1!$B$14:$J$17,7,0)</f>
        <v>0</v>
      </c>
      <c r="N18" s="3">
        <f>VLOOKUP(3,Planilha1!$B$14:$J$17,8,0)</f>
        <v>2</v>
      </c>
      <c r="O18" s="3">
        <f>VLOOKUP(3,Planilha1!$B$14:$J$17,5,0)</f>
        <v>4</v>
      </c>
      <c r="P18" s="3">
        <f>VLOOKUP(3,Planilha1!$B$14:$J$17,9,0)</f>
        <v>6</v>
      </c>
      <c r="Q18" s="3">
        <f>VLOOKUP(3,Planilha1!$B$14:$J$17,4,0)</f>
        <v>-2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70" t="s">
        <v>26</v>
      </c>
      <c r="C19" s="70"/>
      <c r="D19" s="7">
        <v>1</v>
      </c>
      <c r="E19" s="41" t="s">
        <v>11</v>
      </c>
      <c r="F19" s="7">
        <v>2</v>
      </c>
      <c r="G19" s="70" t="s">
        <v>25</v>
      </c>
      <c r="H19" s="70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0</v>
      </c>
      <c r="L19" s="3">
        <f>VLOOKUP(4,Planilha1!$B$14:$J$17,6,0)</f>
        <v>0</v>
      </c>
      <c r="M19" s="3">
        <f>VLOOKUP(4,Planilha1!$B$14:$J$17,7,0)</f>
        <v>0</v>
      </c>
      <c r="N19" s="3">
        <f>VLOOKUP(4,Planilha1!$B$14:$J$17,8,0)</f>
        <v>3</v>
      </c>
      <c r="O19" s="3">
        <f>VLOOKUP(4,Planilha1!$B$14:$J$17,5,0)</f>
        <v>1</v>
      </c>
      <c r="P19" s="3">
        <f>VLOOKUP(4,Planilha1!$B$14:$J$17,9,0)</f>
        <v>6</v>
      </c>
      <c r="Q19" s="3">
        <f>VLOOKUP(4,Planilha1!$B$14:$J$17,4,0)</f>
        <v>-5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86" t="s">
        <v>29</v>
      </c>
      <c r="AE19" s="87"/>
      <c r="AF19" s="13"/>
      <c r="AG19" s="13"/>
      <c r="AH19" s="13"/>
      <c r="AI19" s="13"/>
      <c r="AJ19" s="93" t="s">
        <v>1</v>
      </c>
      <c r="AK19" s="94"/>
      <c r="AL19" s="95"/>
      <c r="AM19" s="18"/>
      <c r="AN19" s="18"/>
      <c r="AO19" s="18"/>
      <c r="AP19" s="9"/>
      <c r="AQ19" s="86" t="s">
        <v>24</v>
      </c>
      <c r="AR19" s="87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89" t="s">
        <v>68</v>
      </c>
      <c r="AE20" s="89"/>
      <c r="AF20" s="17"/>
      <c r="AG20" s="86" t="s">
        <v>1</v>
      </c>
      <c r="AH20" s="87"/>
      <c r="AI20" s="17"/>
      <c r="AJ20" s="96"/>
      <c r="AK20" s="97"/>
      <c r="AL20" s="98"/>
      <c r="AM20" s="18"/>
      <c r="AN20" s="86" t="s">
        <v>24</v>
      </c>
      <c r="AO20" s="87"/>
      <c r="AP20" s="9"/>
      <c r="AQ20" s="89" t="s">
        <v>68</v>
      </c>
      <c r="AR20" s="89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85" t="s">
        <v>28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90" t="s">
        <v>1</v>
      </c>
      <c r="AE21" s="91"/>
      <c r="AF21" s="13"/>
      <c r="AG21" s="13"/>
      <c r="AH21" s="13"/>
      <c r="AI21" s="13"/>
      <c r="AJ21" s="99"/>
      <c r="AK21" s="100"/>
      <c r="AL21" s="101"/>
      <c r="AM21" s="18"/>
      <c r="AN21" s="18"/>
      <c r="AO21" s="18"/>
      <c r="AP21" s="9"/>
      <c r="AQ21" s="90" t="s">
        <v>43</v>
      </c>
      <c r="AR21" s="91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2" t="str">
        <f>IF(AND(SUM(L43:N43)=3,SUM(L44:N44)=3,SUM(L45:N45)=3,SUM(L46:N46)=3),J43,"")</f>
        <v>Espanha</v>
      </c>
      <c r="V22" s="73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69"/>
      <c r="AK22" s="69"/>
      <c r="AL22" s="69"/>
      <c r="AM22" s="9"/>
      <c r="AN22" s="9"/>
      <c r="AO22" s="9"/>
      <c r="AP22" s="9"/>
      <c r="AQ22" s="14"/>
      <c r="AR22" s="14"/>
      <c r="AT22" s="111"/>
      <c r="AU22" s="111"/>
      <c r="AV22" s="9"/>
      <c r="AW22" s="9"/>
      <c r="AX22" s="9"/>
      <c r="AY22" s="9"/>
      <c r="AZ22" s="72" t="str">
        <f>IF(AND(SUM(L52:N52)=3,SUM(L53:N53)=3,SUM(L54:N54)=3,SUM(L55:N55)=3),J52,"")</f>
        <v>Bélgica</v>
      </c>
      <c r="BA22" s="73"/>
      <c r="BB22" s="15"/>
    </row>
    <row r="23" spans="1:54" ht="15" thickBot="1" x14ac:dyDescent="0.35">
      <c r="A23" s="44">
        <v>44887</v>
      </c>
      <c r="B23" s="70" t="s">
        <v>29</v>
      </c>
      <c r="C23" s="70"/>
      <c r="D23" s="7">
        <v>3</v>
      </c>
      <c r="E23" s="41" t="s">
        <v>11</v>
      </c>
      <c r="F23" s="7">
        <v>0</v>
      </c>
      <c r="G23" s="70" t="s">
        <v>30</v>
      </c>
      <c r="H23" s="70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92" t="s">
        <v>68</v>
      </c>
      <c r="V23" s="92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92"/>
      <c r="AU23" s="92"/>
      <c r="AV23" s="9"/>
      <c r="AW23" s="9"/>
      <c r="AX23" s="9"/>
      <c r="AY23" s="9"/>
      <c r="AZ23" s="92" t="s">
        <v>68</v>
      </c>
      <c r="BA23" s="92"/>
    </row>
    <row r="24" spans="1:54" ht="15" thickBot="1" x14ac:dyDescent="0.35">
      <c r="A24" s="44">
        <v>44887</v>
      </c>
      <c r="B24" s="70" t="s">
        <v>3</v>
      </c>
      <c r="C24" s="70"/>
      <c r="D24" s="7">
        <v>0</v>
      </c>
      <c r="E24" s="41" t="s">
        <v>11</v>
      </c>
      <c r="F24" s="7">
        <v>1</v>
      </c>
      <c r="G24" s="70" t="s">
        <v>31</v>
      </c>
      <c r="H24" s="70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2" t="str">
        <f>IF(AND(SUM(L52:N52)=3,SUM(L53:N53)=3,SUM(L54:N54)=3,SUM(L55:N55)=3),J53,"")</f>
        <v>Croácia</v>
      </c>
      <c r="V24" s="73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111"/>
      <c r="AU24" s="111"/>
      <c r="AV24" s="9"/>
      <c r="AW24" s="9"/>
      <c r="AX24" s="9"/>
      <c r="AY24" s="9"/>
      <c r="AZ24" s="72" t="str">
        <f>IF(AND(SUM(L43:N43)=3,SUM(L44:N44)=3,SUM(L45:N45)=3,SUM(L46:N46)=3),J44,"")</f>
        <v>Alemanha</v>
      </c>
      <c r="BA24" s="73"/>
      <c r="BB24" s="15"/>
    </row>
    <row r="25" spans="1:54" ht="15" thickBot="1" x14ac:dyDescent="0.35">
      <c r="A25" s="44">
        <v>44891</v>
      </c>
      <c r="B25" s="70" t="s">
        <v>29</v>
      </c>
      <c r="C25" s="70"/>
      <c r="D25" s="7">
        <v>1</v>
      </c>
      <c r="E25" s="41" t="s">
        <v>11</v>
      </c>
      <c r="F25" s="7">
        <v>0</v>
      </c>
      <c r="G25" s="70" t="s">
        <v>3</v>
      </c>
      <c r="H25" s="70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6</v>
      </c>
      <c r="P25" s="3">
        <f>VLOOKUP(1,Planilha1!$B$23:$J$26,9,0)</f>
        <v>1</v>
      </c>
      <c r="Q25" s="3">
        <f>VLOOKUP(1,Planilha1!$B$23:$J$26,4,0)</f>
        <v>5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70" t="s">
        <v>30</v>
      </c>
      <c r="C26" s="70"/>
      <c r="D26" s="7">
        <v>0</v>
      </c>
      <c r="E26" s="41" t="s">
        <v>11</v>
      </c>
      <c r="F26" s="7">
        <v>2</v>
      </c>
      <c r="G26" s="70" t="s">
        <v>31</v>
      </c>
      <c r="H26" s="70"/>
      <c r="I26" s="8">
        <f t="shared" si="2"/>
        <v>1</v>
      </c>
      <c r="J26" s="5" t="str">
        <f>VLOOKUP(2,Planilha1!$B$23:$J$26,2,0)</f>
        <v>Polônia</v>
      </c>
      <c r="K26" s="3">
        <f>VLOOKUP(2,Planilha1!$B$23:$J$26,3,0)</f>
        <v>6</v>
      </c>
      <c r="L26" s="3">
        <f>VLOOKUP(2,Planilha1!$B$23:$J$26,6,0)</f>
        <v>2</v>
      </c>
      <c r="M26" s="3">
        <f>VLOOKUP(2,Planilha1!$B$23:$J$26,7,0)</f>
        <v>0</v>
      </c>
      <c r="N26" s="3">
        <f>VLOOKUP(2,Planilha1!$B$23:$J$26,8,0)</f>
        <v>1</v>
      </c>
      <c r="O26" s="3">
        <f>VLOOKUP(2,Planilha1!$B$23:$J$26,5,0)</f>
        <v>4</v>
      </c>
      <c r="P26" s="3">
        <f>VLOOKUP(2,Planilha1!$B$23:$J$26,9,0)</f>
        <v>2</v>
      </c>
      <c r="Q26" s="3">
        <f>VLOOKUP(2,Planilha1!$B$23:$J$26,4,0)</f>
        <v>2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02" t="str">
        <f>IF(AJ19="","",IF(AJ19=Planilha1!S21,Planilha1!T21,Planilha1!S21))</f>
        <v>Inglaterra</v>
      </c>
      <c r="AK26" s="103"/>
      <c r="AL26" s="104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70" t="s">
        <v>29</v>
      </c>
      <c r="C27" s="70"/>
      <c r="D27" s="7">
        <v>2</v>
      </c>
      <c r="E27" s="41" t="s">
        <v>11</v>
      </c>
      <c r="F27" s="7">
        <v>1</v>
      </c>
      <c r="G27" s="70" t="s">
        <v>31</v>
      </c>
      <c r="H27" s="70"/>
      <c r="I27" s="8">
        <f t="shared" si="2"/>
        <v>1</v>
      </c>
      <c r="J27" s="5" t="str">
        <f>VLOOKUP(3,Planilha1!$B$23:$J$26,2,0)</f>
        <v>México</v>
      </c>
      <c r="K27" s="3">
        <f>VLOOKUP(3,Planilha1!$B$23:$J$26,3,0)</f>
        <v>3</v>
      </c>
      <c r="L27" s="3">
        <f>VLOOKUP(3,Planilha1!$B$23:$J$26,6,0)</f>
        <v>1</v>
      </c>
      <c r="M27" s="3">
        <f>VLOOKUP(3,Planilha1!$B$23:$J$26,7,0)</f>
        <v>0</v>
      </c>
      <c r="N27" s="3">
        <f>VLOOKUP(3,Planilha1!$B$23:$J$26,8,0)</f>
        <v>2</v>
      </c>
      <c r="O27" s="3">
        <f>VLOOKUP(3,Planilha1!$B$23:$J$26,5,0)</f>
        <v>2</v>
      </c>
      <c r="P27" s="3">
        <f>VLOOKUP(3,Planilha1!$B$23:$J$26,9,0)</f>
        <v>2</v>
      </c>
      <c r="Q27" s="3">
        <f>VLOOKUP(3,Planilha1!$B$23:$J$26,4,0)</f>
        <v>0</v>
      </c>
      <c r="S27" s="6"/>
      <c r="T27" s="9"/>
      <c r="U27" s="9"/>
      <c r="V27" s="9"/>
      <c r="W27" s="9"/>
      <c r="X27" s="9"/>
      <c r="Y27" s="86" t="s">
        <v>42</v>
      </c>
      <c r="Z27" s="87"/>
      <c r="AA27" s="9"/>
      <c r="AB27" s="9"/>
      <c r="AC27" s="9"/>
      <c r="AD27" s="9"/>
      <c r="AE27" s="9"/>
      <c r="AF27" s="9"/>
      <c r="AG27" s="9"/>
      <c r="AH27" s="9"/>
      <c r="AI27" s="9"/>
      <c r="AJ27" s="105"/>
      <c r="AK27" s="106"/>
      <c r="AL27" s="107"/>
      <c r="AM27" s="9"/>
      <c r="AN27" s="9"/>
      <c r="AO27" s="9"/>
      <c r="AP27" s="9"/>
      <c r="AQ27" s="9"/>
      <c r="AR27" s="9"/>
      <c r="AT27" s="9"/>
      <c r="AU27" s="9"/>
      <c r="AV27" s="90" t="s">
        <v>43</v>
      </c>
      <c r="AW27" s="112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70" t="s">
        <v>30</v>
      </c>
      <c r="C28" s="70"/>
      <c r="D28" s="7">
        <v>0</v>
      </c>
      <c r="E28" s="41" t="s">
        <v>11</v>
      </c>
      <c r="F28" s="7">
        <v>2</v>
      </c>
      <c r="G28" s="70" t="s">
        <v>3</v>
      </c>
      <c r="H28" s="70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0</v>
      </c>
      <c r="P28" s="3">
        <f>VLOOKUP(4,Planilha1!$B$23:$J$26,9,0)</f>
        <v>7</v>
      </c>
      <c r="Q28" s="3">
        <f>VLOOKUP(4,Planilha1!$B$23:$J$26,4,0)</f>
        <v>-7</v>
      </c>
      <c r="S28" s="6"/>
      <c r="T28" s="9"/>
      <c r="U28" s="9"/>
      <c r="V28" s="9"/>
      <c r="W28" s="9"/>
      <c r="X28" s="9"/>
      <c r="Y28" s="71" t="s">
        <v>68</v>
      </c>
      <c r="Z28" s="71"/>
      <c r="AA28" s="9"/>
      <c r="AB28" s="9"/>
      <c r="AC28" s="9"/>
      <c r="AD28" s="9"/>
      <c r="AE28" s="9"/>
      <c r="AF28" s="9"/>
      <c r="AG28" s="9"/>
      <c r="AH28" s="9"/>
      <c r="AI28" s="9"/>
      <c r="AJ28" s="108"/>
      <c r="AK28" s="109"/>
      <c r="AL28" s="110"/>
      <c r="AM28" s="9"/>
      <c r="AN28" s="9"/>
      <c r="AO28" s="9"/>
      <c r="AP28" s="9"/>
      <c r="AQ28" s="9"/>
      <c r="AR28" s="9"/>
      <c r="AT28" s="9"/>
      <c r="AU28" s="9"/>
      <c r="AV28" s="89" t="s">
        <v>68</v>
      </c>
      <c r="AW28" s="89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86" t="s">
        <v>1</v>
      </c>
      <c r="Z29" s="88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90" t="s">
        <v>50</v>
      </c>
      <c r="AW29" s="91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85" t="s">
        <v>32</v>
      </c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2" t="str">
        <f>IF(AND(SUM(L61:N61)=3,SUM(L62:N62)=3,SUM(L63:N63)=3,SUM(L64:N64)=3),J61,"")</f>
        <v>Brasil</v>
      </c>
      <c r="V31" s="73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111"/>
      <c r="AU31" s="111"/>
      <c r="AV31" s="9"/>
      <c r="AW31" s="9"/>
      <c r="AX31" s="9"/>
      <c r="AY31" s="9"/>
      <c r="AZ31" s="72" t="str">
        <f>IF(AND(SUM(L70:N70)=3,SUM(L71:N71)=3,SUM(L72:N72)=3,SUM(L73:N73)=3),J70,"")</f>
        <v>Portugal</v>
      </c>
      <c r="BA31" s="73"/>
      <c r="BB31" s="15"/>
    </row>
    <row r="32" spans="1:54" ht="15" thickBot="1" x14ac:dyDescent="0.35">
      <c r="A32" s="44">
        <v>44887</v>
      </c>
      <c r="B32" s="70" t="s">
        <v>0</v>
      </c>
      <c r="C32" s="70"/>
      <c r="D32" s="7">
        <v>2</v>
      </c>
      <c r="E32" s="41" t="s">
        <v>11</v>
      </c>
      <c r="F32" s="7">
        <v>1</v>
      </c>
      <c r="G32" s="70" t="s">
        <v>70</v>
      </c>
      <c r="H32" s="70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1" t="s">
        <v>68</v>
      </c>
      <c r="V32" s="71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92"/>
      <c r="AU32" s="92"/>
      <c r="AV32" s="9"/>
      <c r="AW32" s="9"/>
      <c r="AX32" s="9"/>
      <c r="AY32" s="9"/>
      <c r="AZ32" s="71" t="s">
        <v>68</v>
      </c>
      <c r="BA32" s="71"/>
    </row>
    <row r="33" spans="1:54" ht="15" thickBot="1" x14ac:dyDescent="0.35">
      <c r="A33" s="44">
        <v>44887</v>
      </c>
      <c r="B33" s="70" t="s">
        <v>33</v>
      </c>
      <c r="C33" s="70"/>
      <c r="D33" s="7">
        <v>2</v>
      </c>
      <c r="E33" s="41" t="s">
        <v>11</v>
      </c>
      <c r="F33" s="7">
        <v>0</v>
      </c>
      <c r="G33" s="70" t="s">
        <v>34</v>
      </c>
      <c r="H33" s="70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2" t="str">
        <f>IF(AND(SUM(L70:N70)=3,SUM(L71:N71)=3,SUM(L72:N72)=3,SUM(L73:N73)=3),J71,"")</f>
        <v>Uruguai</v>
      </c>
      <c r="V33" s="73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74" t="s">
        <v>29</v>
      </c>
      <c r="AK33" s="75"/>
      <c r="AL33" s="76"/>
      <c r="AM33" s="9"/>
      <c r="AN33" s="9"/>
      <c r="AO33" s="9"/>
      <c r="AP33" s="9"/>
      <c r="AQ33" s="9"/>
      <c r="AR33" s="9"/>
      <c r="AT33" s="111"/>
      <c r="AU33" s="111"/>
      <c r="AV33" s="9"/>
      <c r="AW33" s="9"/>
      <c r="AX33" s="9"/>
      <c r="AY33" s="9"/>
      <c r="AZ33" s="72" t="str">
        <f>IF(AND(SUM(L61:N61)=3,SUM(L62:N62)=3,SUM(L63:N63)=3,SUM(L64:N64)=3),J62,"")</f>
        <v>Sérvia</v>
      </c>
      <c r="BA33" s="73"/>
      <c r="BB33" s="15"/>
    </row>
    <row r="34" spans="1:54" ht="15" thickBot="1" x14ac:dyDescent="0.35">
      <c r="A34" s="44">
        <v>44891</v>
      </c>
      <c r="B34" s="70" t="s">
        <v>0</v>
      </c>
      <c r="C34" s="70"/>
      <c r="D34" s="7">
        <v>1</v>
      </c>
      <c r="E34" s="41" t="s">
        <v>11</v>
      </c>
      <c r="F34" s="7">
        <v>1</v>
      </c>
      <c r="G34" s="70" t="s">
        <v>33</v>
      </c>
      <c r="H34" s="70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7</v>
      </c>
      <c r="L34" s="3">
        <f>VLOOKUP(1,Planilha1!$B$32:$J$35,6,0)</f>
        <v>2</v>
      </c>
      <c r="M34" s="3">
        <f>VLOOKUP(1,Planilha1!$B$32:$J$35,7,0)</f>
        <v>1</v>
      </c>
      <c r="N34" s="3">
        <f>VLOOKUP(1,Planilha1!$B$32:$J$35,8,0)</f>
        <v>0</v>
      </c>
      <c r="O34" s="3">
        <f>VLOOKUP(1,Planilha1!$B$32:$J$35,5,0)</f>
        <v>6</v>
      </c>
      <c r="P34" s="3">
        <f>VLOOKUP(1,Planilha1!$B$32:$J$35,9,0)</f>
        <v>2</v>
      </c>
      <c r="Q34" s="3">
        <f>VLOOKUP(1,Planilha1!$B$32:$J$35,4,0)</f>
        <v>4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77"/>
      <c r="AK34" s="78"/>
      <c r="AL34" s="79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70" t="s">
        <v>70</v>
      </c>
      <c r="C35" s="70"/>
      <c r="D35" s="7">
        <v>1</v>
      </c>
      <c r="E35" s="41" t="s">
        <v>11</v>
      </c>
      <c r="F35" s="7">
        <v>1</v>
      </c>
      <c r="G35" s="70" t="s">
        <v>34</v>
      </c>
      <c r="H35" s="70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7</v>
      </c>
      <c r="L35" s="3">
        <f>VLOOKUP(2,Planilha1!$B$32:$J$35,6,0)</f>
        <v>2</v>
      </c>
      <c r="M35" s="3">
        <f>VLOOKUP(2,Planilha1!$B$32:$J$35,7,0)</f>
        <v>1</v>
      </c>
      <c r="N35" s="3">
        <f>VLOOKUP(2,Planilha1!$B$32:$J$35,8,0)</f>
        <v>0</v>
      </c>
      <c r="O35" s="3">
        <f>VLOOKUP(2,Planilha1!$B$32:$J$35,5,0)</f>
        <v>5</v>
      </c>
      <c r="P35" s="3">
        <f>VLOOKUP(2,Planilha1!$B$32:$J$35,9,0)</f>
        <v>1</v>
      </c>
      <c r="Q35" s="3">
        <f>VLOOKUP(2,Planilha1!$B$32:$J$35,4,0)</f>
        <v>4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80"/>
      <c r="AK35" s="81"/>
      <c r="AL35" s="82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70" t="s">
        <v>0</v>
      </c>
      <c r="C36" s="70"/>
      <c r="D36" s="7">
        <v>3</v>
      </c>
      <c r="E36" s="41" t="s">
        <v>11</v>
      </c>
      <c r="F36" s="7">
        <v>0</v>
      </c>
      <c r="G36" s="70" t="s">
        <v>34</v>
      </c>
      <c r="H36" s="70"/>
      <c r="I36" s="8">
        <f t="shared" si="3"/>
        <v>1</v>
      </c>
      <c r="J36" s="5" t="str">
        <f>VLOOKUP(3,Planilha1!$B$32:$J$35,2,0)</f>
        <v>Austrália</v>
      </c>
      <c r="K36" s="3">
        <f>VLOOKUP(3,Planilha1!$B$32:$J$35,3,0)</f>
        <v>1</v>
      </c>
      <c r="L36" s="3">
        <f>VLOOKUP(3,Planilha1!$B$32:$J$35,6,0)</f>
        <v>0</v>
      </c>
      <c r="M36" s="3">
        <f>VLOOKUP(3,Planilha1!$B$32:$J$35,7,0)</f>
        <v>1</v>
      </c>
      <c r="N36" s="3">
        <f>VLOOKUP(3,Planilha1!$B$32:$J$35,8,0)</f>
        <v>2</v>
      </c>
      <c r="O36" s="3">
        <f>VLOOKUP(3,Planilha1!$B$32:$J$35,5,0)</f>
        <v>2</v>
      </c>
      <c r="P36" s="3">
        <f>VLOOKUP(3,Planilha1!$B$32:$J$35,9,0)</f>
        <v>5</v>
      </c>
      <c r="Q36" s="3">
        <f>VLOOKUP(3,Planilha1!$B$32:$J$35,4,0)</f>
        <v>-3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70" t="s">
        <v>70</v>
      </c>
      <c r="C37" s="70"/>
      <c r="D37" s="7">
        <v>0</v>
      </c>
      <c r="E37" s="41" t="s">
        <v>11</v>
      </c>
      <c r="F37" s="7">
        <v>2</v>
      </c>
      <c r="G37" s="70" t="s">
        <v>33</v>
      </c>
      <c r="H37" s="70"/>
      <c r="I37" s="8">
        <f t="shared" si="3"/>
        <v>1</v>
      </c>
      <c r="J37" s="5" t="str">
        <f>VLOOKUP(4,Planilha1!$B$32:$J$35,2,0)</f>
        <v>Tunísia</v>
      </c>
      <c r="K37" s="3">
        <f>VLOOKUP(4,Planilha1!$B$32:$J$35,3,0)</f>
        <v>1</v>
      </c>
      <c r="L37" s="3">
        <f>VLOOKUP(4,Planilha1!$B$32:$J$35,6,0)</f>
        <v>0</v>
      </c>
      <c r="M37" s="3">
        <f>VLOOKUP(4,Planilha1!$B$32:$J$35,7,0)</f>
        <v>1</v>
      </c>
      <c r="N37" s="3">
        <f>VLOOKUP(4,Planilha1!$B$32:$J$35,8,0)</f>
        <v>2</v>
      </c>
      <c r="O37" s="3">
        <f>VLOOKUP(4,Planilha1!$B$32:$J$35,5,0)</f>
        <v>1</v>
      </c>
      <c r="P37" s="3">
        <f>VLOOKUP(4,Planilha1!$B$32:$J$35,9,0)</f>
        <v>6</v>
      </c>
      <c r="Q37" s="3">
        <f>VLOOKUP(4,Planilha1!$B$32:$J$35,4,0)</f>
        <v>-5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85" t="s">
        <v>38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70" t="s">
        <v>42</v>
      </c>
      <c r="C41" s="70"/>
      <c r="D41" s="7">
        <v>3</v>
      </c>
      <c r="E41" s="41" t="s">
        <v>11</v>
      </c>
      <c r="F41" s="7">
        <v>0</v>
      </c>
      <c r="G41" s="70" t="s">
        <v>44</v>
      </c>
      <c r="H41" s="70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70" t="s">
        <v>43</v>
      </c>
      <c r="C42" s="70"/>
      <c r="D42" s="7">
        <v>2</v>
      </c>
      <c r="E42" s="41" t="s">
        <v>11</v>
      </c>
      <c r="F42" s="7">
        <v>1</v>
      </c>
      <c r="G42" s="70" t="s">
        <v>2</v>
      </c>
      <c r="H42" s="70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70" t="s">
        <v>42</v>
      </c>
      <c r="C43" s="70"/>
      <c r="D43" s="7">
        <v>2</v>
      </c>
      <c r="E43" s="41" t="s">
        <v>11</v>
      </c>
      <c r="F43" s="7">
        <v>2</v>
      </c>
      <c r="G43" s="70" t="s">
        <v>43</v>
      </c>
      <c r="H43" s="70"/>
      <c r="I43" s="8">
        <f t="shared" si="4"/>
        <v>1</v>
      </c>
      <c r="J43" s="5" t="str">
        <f>VLOOKUP(1,Planilha1!$B$41:$J44,2,0)</f>
        <v>Espanha</v>
      </c>
      <c r="K43" s="3">
        <f>VLOOKUP(1,Planilha1!$B$41:$J44,3,0)</f>
        <v>7</v>
      </c>
      <c r="L43" s="3">
        <f>VLOOKUP(1,Planilha1!$B$41:$J44,6,0)</f>
        <v>2</v>
      </c>
      <c r="M43" s="3">
        <f>VLOOKUP(1,Planilha1!$B$41:$J44,7,0)</f>
        <v>1</v>
      </c>
      <c r="N43" s="3">
        <f>VLOOKUP(1,Planilha1!$B$41:$J44,8,0)</f>
        <v>0</v>
      </c>
      <c r="O43" s="3">
        <f>VLOOKUP(1,Planilha1!$B$41:$J44,5,0)</f>
        <v>7</v>
      </c>
      <c r="P43" s="3">
        <f>VLOOKUP(1,Planilha1!$B$41:$J44,9,0)</f>
        <v>2</v>
      </c>
      <c r="Q43" s="3">
        <f>VLOOKUP(1,Planilha1!$B$41:$J44,4,0)</f>
        <v>5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70" t="s">
        <v>44</v>
      </c>
      <c r="C44" s="70"/>
      <c r="D44" s="7">
        <v>1</v>
      </c>
      <c r="E44" s="41" t="s">
        <v>11</v>
      </c>
      <c r="F44" s="7">
        <v>2</v>
      </c>
      <c r="G44" s="70" t="s">
        <v>2</v>
      </c>
      <c r="H44" s="70"/>
      <c r="I44" s="8">
        <f t="shared" si="4"/>
        <v>1</v>
      </c>
      <c r="J44" s="5" t="str">
        <f>VLOOKUP(2,Planilha1!$B$41:$J44,2,0)</f>
        <v>Alemanha</v>
      </c>
      <c r="K44" s="3">
        <f>VLOOKUP(2,Planilha1!$B$41:$J44,3,0)</f>
        <v>7</v>
      </c>
      <c r="L44" s="3">
        <f>VLOOKUP(2,Planilha1!$B$41:$J44,6,0)</f>
        <v>2</v>
      </c>
      <c r="M44" s="3">
        <f>VLOOKUP(2,Planilha1!$B$41:$J44,7,0)</f>
        <v>1</v>
      </c>
      <c r="N44" s="3">
        <f>VLOOKUP(2,Planilha1!$B$41:$J44,8,0)</f>
        <v>0</v>
      </c>
      <c r="O44" s="3">
        <f>VLOOKUP(2,Planilha1!$B$41:$J44,5,0)</f>
        <v>7</v>
      </c>
      <c r="P44" s="3">
        <f>VLOOKUP(2,Planilha1!$B$41:$J44,9,0)</f>
        <v>3</v>
      </c>
      <c r="Q44" s="3">
        <f>VLOOKUP(2,Planilha1!$B$41:$J44,4,0)</f>
        <v>4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70" t="s">
        <v>42</v>
      </c>
      <c r="C45" s="70"/>
      <c r="D45" s="7">
        <v>2</v>
      </c>
      <c r="E45" s="41" t="s">
        <v>11</v>
      </c>
      <c r="F45" s="7">
        <v>0</v>
      </c>
      <c r="G45" s="70" t="s">
        <v>2</v>
      </c>
      <c r="H45" s="70"/>
      <c r="I45" s="8">
        <f t="shared" si="4"/>
        <v>1</v>
      </c>
      <c r="J45" s="5" t="str">
        <f>VLOOKUP(3,Planilha1!$B$41:$J44,2,0)</f>
        <v>Japão</v>
      </c>
      <c r="K45" s="3">
        <f>VLOOKUP(3,Planilha1!$B$41:$J44,3,0)</f>
        <v>3</v>
      </c>
      <c r="L45" s="3">
        <f>VLOOKUP(3,Planilha1!$B$41:$J44,6,0)</f>
        <v>1</v>
      </c>
      <c r="M45" s="3">
        <f>VLOOKUP(3,Planilha1!$B$41:$J44,7,0)</f>
        <v>0</v>
      </c>
      <c r="N45" s="3">
        <f>VLOOKUP(3,Planilha1!$B$41:$J44,8,0)</f>
        <v>2</v>
      </c>
      <c r="O45" s="3">
        <f>VLOOKUP(3,Planilha1!$B$41:$J44,5,0)</f>
        <v>3</v>
      </c>
      <c r="P45" s="3">
        <f>VLOOKUP(3,Planilha1!$B$41:$J44,9,0)</f>
        <v>5</v>
      </c>
      <c r="Q45" s="3">
        <f>VLOOKUP(3,Planilha1!$B$41:$J44,4,0)</f>
        <v>-2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70" t="s">
        <v>44</v>
      </c>
      <c r="C46" s="70"/>
      <c r="D46" s="7">
        <v>0</v>
      </c>
      <c r="E46" s="41" t="s">
        <v>11</v>
      </c>
      <c r="F46" s="7">
        <v>3</v>
      </c>
      <c r="G46" s="70" t="s">
        <v>43</v>
      </c>
      <c r="H46" s="70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1</v>
      </c>
      <c r="P46" s="3">
        <f>VLOOKUP(4,Planilha1!$B$41:$J44,9,0)</f>
        <v>8</v>
      </c>
      <c r="Q46" s="3">
        <f>VLOOKUP(4,Planilha1!$B$41:$J44,4,0)</f>
        <v>-7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85" t="s">
        <v>39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70" t="s">
        <v>45</v>
      </c>
      <c r="C50" s="70"/>
      <c r="D50" s="7">
        <v>2</v>
      </c>
      <c r="E50" s="41" t="s">
        <v>11</v>
      </c>
      <c r="F50" s="7">
        <v>0</v>
      </c>
      <c r="G50" s="70" t="s">
        <v>46</v>
      </c>
      <c r="H50" s="70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70" t="s">
        <v>13</v>
      </c>
      <c r="C51" s="70"/>
      <c r="D51" s="7">
        <v>0</v>
      </c>
      <c r="E51" s="41" t="s">
        <v>11</v>
      </c>
      <c r="F51" s="7">
        <v>1</v>
      </c>
      <c r="G51" s="70" t="s">
        <v>47</v>
      </c>
      <c r="H51" s="70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70" t="s">
        <v>45</v>
      </c>
      <c r="C52" s="70"/>
      <c r="D52" s="7">
        <v>2</v>
      </c>
      <c r="E52" s="41" t="s">
        <v>11</v>
      </c>
      <c r="F52" s="7">
        <v>1</v>
      </c>
      <c r="G52" s="70" t="s">
        <v>13</v>
      </c>
      <c r="H52" s="70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7</v>
      </c>
      <c r="L52" s="3">
        <f>VLOOKUP(1,Planilha1!$B$50:$J53,6,0)</f>
        <v>2</v>
      </c>
      <c r="M52" s="3">
        <f>VLOOKUP(1,Planilha1!$B$50:$J53,7,0)</f>
        <v>1</v>
      </c>
      <c r="N52" s="3">
        <f>VLOOKUP(1,Planilha1!$B$50:$J53,8,0)</f>
        <v>0</v>
      </c>
      <c r="O52" s="3">
        <f>VLOOKUP(1,Planilha1!$B$50:$J53,5,0)</f>
        <v>5</v>
      </c>
      <c r="P52" s="3">
        <f>VLOOKUP(1,Planilha1!$B$50:$J53,9,0)</f>
        <v>2</v>
      </c>
      <c r="Q52" s="3">
        <f>VLOOKUP(1,Planilha1!$B$50:$J53,4,0)</f>
        <v>3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70" t="s">
        <v>46</v>
      </c>
      <c r="C53" s="70"/>
      <c r="D53" s="7">
        <v>0</v>
      </c>
      <c r="E53" s="41" t="s">
        <v>11</v>
      </c>
      <c r="F53" s="7">
        <v>2</v>
      </c>
      <c r="G53" s="70" t="s">
        <v>47</v>
      </c>
      <c r="H53" s="70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7</v>
      </c>
      <c r="L53" s="3">
        <f>VLOOKUP(2,Planilha1!$B$50:$J53,6,0)</f>
        <v>2</v>
      </c>
      <c r="M53" s="3">
        <f>VLOOKUP(2,Planilha1!$B$50:$J53,7,0)</f>
        <v>1</v>
      </c>
      <c r="N53" s="3">
        <f>VLOOKUP(2,Planilha1!$B$50:$J53,8,0)</f>
        <v>0</v>
      </c>
      <c r="O53" s="3">
        <f>VLOOKUP(2,Planilha1!$B$50:$J53,5,0)</f>
        <v>4</v>
      </c>
      <c r="P53" s="3">
        <f>VLOOKUP(2,Planilha1!$B$50:$J53,9,0)</f>
        <v>1</v>
      </c>
      <c r="Q53" s="3">
        <f>VLOOKUP(2,Planilha1!$B$50:$J53,4,0)</f>
        <v>3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70" t="s">
        <v>45</v>
      </c>
      <c r="C54" s="70"/>
      <c r="D54" s="7">
        <v>1</v>
      </c>
      <c r="E54" s="41" t="s">
        <v>11</v>
      </c>
      <c r="F54" s="7">
        <v>1</v>
      </c>
      <c r="G54" s="70" t="s">
        <v>47</v>
      </c>
      <c r="H54" s="70"/>
      <c r="I54" s="8">
        <v>1</v>
      </c>
      <c r="J54" s="5" t="str">
        <f>VLOOKUP(3,Planilha1!$B$50:$J53,2,0)</f>
        <v>Marrocos</v>
      </c>
      <c r="K54" s="3">
        <f>VLOOKUP(3,Planilha1!$B$50:$J53,3,0)</f>
        <v>3</v>
      </c>
      <c r="L54" s="3">
        <f>VLOOKUP(3,Planilha1!$B$50:$J53,6,0)</f>
        <v>1</v>
      </c>
      <c r="M54" s="3">
        <f>VLOOKUP(3,Planilha1!$B$50:$J53,7,0)</f>
        <v>0</v>
      </c>
      <c r="N54" s="3">
        <f>VLOOKUP(3,Planilha1!$B$50:$J53,8,0)</f>
        <v>2</v>
      </c>
      <c r="O54" s="3">
        <f>VLOOKUP(3,Planilha1!$B$50:$J53,5,0)</f>
        <v>3</v>
      </c>
      <c r="P54" s="3">
        <f>VLOOKUP(3,Planilha1!$B$50:$J53,9,0)</f>
        <v>4</v>
      </c>
      <c r="Q54" s="3">
        <f>VLOOKUP(3,Planilha1!$B$50:$J53,4,0)</f>
        <v>-1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70" t="s">
        <v>46</v>
      </c>
      <c r="C55" s="70"/>
      <c r="D55" s="7">
        <v>1</v>
      </c>
      <c r="E55" s="41" t="s">
        <v>11</v>
      </c>
      <c r="F55" s="7">
        <v>2</v>
      </c>
      <c r="G55" s="70" t="s">
        <v>13</v>
      </c>
      <c r="H55" s="70"/>
      <c r="I55" s="8">
        <f t="shared" si="5"/>
        <v>1</v>
      </c>
      <c r="J55" s="5" t="str">
        <f>VLOOKUP(4,Planilha1!$B$50:$J53,2,0)</f>
        <v>Canadá</v>
      </c>
      <c r="K55" s="3">
        <f>VLOOKUP(4,Planilha1!$B$50:$J53,3,0)</f>
        <v>0</v>
      </c>
      <c r="L55" s="3">
        <f>VLOOKUP(4,Planilha1!$B$50:$J53,6,0)</f>
        <v>0</v>
      </c>
      <c r="M55" s="3">
        <f>VLOOKUP(4,Planilha1!$B$50:$J53,7,0)</f>
        <v>0</v>
      </c>
      <c r="N55" s="3">
        <f>VLOOKUP(4,Planilha1!$B$50:$J53,8,0)</f>
        <v>3</v>
      </c>
      <c r="O55" s="3">
        <f>VLOOKUP(4,Planilha1!$B$50:$J53,5,0)</f>
        <v>1</v>
      </c>
      <c r="P55" s="3">
        <f>VLOOKUP(4,Planilha1!$B$50:$J53,9,0)</f>
        <v>6</v>
      </c>
      <c r="Q55" s="3">
        <f>VLOOKUP(4,Planilha1!$B$50:$J53,4,0)</f>
        <v>-5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85" t="s">
        <v>40</v>
      </c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70" t="s">
        <v>1</v>
      </c>
      <c r="C59" s="70"/>
      <c r="D59" s="7">
        <v>3</v>
      </c>
      <c r="E59" s="41" t="s">
        <v>11</v>
      </c>
      <c r="F59" s="7">
        <v>1</v>
      </c>
      <c r="G59" s="70" t="s">
        <v>49</v>
      </c>
      <c r="H59" s="70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70" t="s">
        <v>48</v>
      </c>
      <c r="C60" s="70"/>
      <c r="D60" s="7">
        <v>1</v>
      </c>
      <c r="E60" s="41" t="s">
        <v>11</v>
      </c>
      <c r="F60" s="7">
        <v>1</v>
      </c>
      <c r="G60" s="70" t="s">
        <v>21</v>
      </c>
      <c r="H60" s="70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70" t="s">
        <v>1</v>
      </c>
      <c r="C61" s="70"/>
      <c r="D61" s="7">
        <v>2</v>
      </c>
      <c r="E61" s="41" t="s">
        <v>11</v>
      </c>
      <c r="F61" s="7">
        <v>1</v>
      </c>
      <c r="G61" s="70" t="s">
        <v>48</v>
      </c>
      <c r="H61" s="70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9</v>
      </c>
      <c r="P61" s="3">
        <f>VLOOKUP(1,Planilha1!$B$59:$J62,9,0)</f>
        <v>2</v>
      </c>
      <c r="Q61" s="3">
        <f>VLOOKUP(1,Planilha1!$B$59:$J62,4,0)</f>
        <v>7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70" t="s">
        <v>49</v>
      </c>
      <c r="C62" s="70"/>
      <c r="D62" s="7">
        <v>2</v>
      </c>
      <c r="E62" s="41" t="s">
        <v>11</v>
      </c>
      <c r="F62" s="7">
        <v>0</v>
      </c>
      <c r="G62" s="70" t="s">
        <v>21</v>
      </c>
      <c r="H62" s="70"/>
      <c r="I62" s="8">
        <f t="shared" si="6"/>
        <v>1</v>
      </c>
      <c r="J62" s="5" t="str">
        <f>VLOOKUP(2,Planilha1!$B$59:$J62,2,0)</f>
        <v>Sérvia</v>
      </c>
      <c r="K62" s="3">
        <f>VLOOKUP(2,Planilha1!$B$59:$J62,3,0)</f>
        <v>4</v>
      </c>
      <c r="L62" s="3">
        <f>VLOOKUP(2,Planilha1!$B$59:$J62,6,0)</f>
        <v>1</v>
      </c>
      <c r="M62" s="3">
        <f>VLOOKUP(2,Planilha1!$B$59:$J62,7,0)</f>
        <v>1</v>
      </c>
      <c r="N62" s="3">
        <f>VLOOKUP(2,Planilha1!$B$59:$J62,8,0)</f>
        <v>1</v>
      </c>
      <c r="O62" s="3">
        <f>VLOOKUP(2,Planilha1!$B$59:$J62,5,0)</f>
        <v>4</v>
      </c>
      <c r="P62" s="3">
        <f>VLOOKUP(2,Planilha1!$B$59:$J62,9,0)</f>
        <v>4</v>
      </c>
      <c r="Q62" s="3">
        <f>VLOOKUP(2,Planilha1!$B$59:$J62,4,0)</f>
        <v>0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70" t="s">
        <v>1</v>
      </c>
      <c r="C63" s="70"/>
      <c r="D63" s="7">
        <v>4</v>
      </c>
      <c r="E63" s="41" t="s">
        <v>11</v>
      </c>
      <c r="F63" s="7">
        <v>0</v>
      </c>
      <c r="G63" s="70" t="s">
        <v>21</v>
      </c>
      <c r="H63" s="70"/>
      <c r="I63" s="8">
        <f t="shared" si="6"/>
        <v>1</v>
      </c>
      <c r="J63" s="5" t="str">
        <f>VLOOKUP(3,Planilha1!$B$59:$J62,2,0)</f>
        <v>Suíça</v>
      </c>
      <c r="K63" s="3">
        <f>VLOOKUP(3,Planilha1!$B$59:$J62,3,0)</f>
        <v>2</v>
      </c>
      <c r="L63" s="3">
        <f>VLOOKUP(3,Planilha1!$B$59:$J62,6,0)</f>
        <v>0</v>
      </c>
      <c r="M63" s="3">
        <f>VLOOKUP(3,Planilha1!$B$59:$J62,7,0)</f>
        <v>2</v>
      </c>
      <c r="N63" s="3">
        <f>VLOOKUP(3,Planilha1!$B$59:$J62,8,0)</f>
        <v>1</v>
      </c>
      <c r="O63" s="3">
        <f>VLOOKUP(3,Planilha1!$B$59:$J62,5,0)</f>
        <v>3</v>
      </c>
      <c r="P63" s="3">
        <f>VLOOKUP(3,Planilha1!$B$59:$J62,9,0)</f>
        <v>4</v>
      </c>
      <c r="Q63" s="3">
        <f>VLOOKUP(3,Planilha1!$B$59:$J62,4,0)</f>
        <v>-1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70" t="s">
        <v>49</v>
      </c>
      <c r="C64" s="70"/>
      <c r="D64" s="7">
        <v>1</v>
      </c>
      <c r="E64" s="41" t="s">
        <v>11</v>
      </c>
      <c r="F64" s="7">
        <v>1</v>
      </c>
      <c r="G64" s="70" t="s">
        <v>48</v>
      </c>
      <c r="H64" s="70"/>
      <c r="I64" s="8">
        <f t="shared" si="6"/>
        <v>1</v>
      </c>
      <c r="J64" s="5" t="str">
        <f>VLOOKUP(4,Planilha1!$B$59:$J62,2,0)</f>
        <v>Camarões</v>
      </c>
      <c r="K64" s="3">
        <f>VLOOKUP(4,Planilha1!$B$59:$J62,3,0)</f>
        <v>1</v>
      </c>
      <c r="L64" s="3">
        <f>VLOOKUP(4,Planilha1!$B$59:$J62,6,0)</f>
        <v>0</v>
      </c>
      <c r="M64" s="3">
        <f>VLOOKUP(4,Planilha1!$B$59:$J62,7,0)</f>
        <v>1</v>
      </c>
      <c r="N64" s="3">
        <f>VLOOKUP(4,Planilha1!$B$59:$J62,8,0)</f>
        <v>2</v>
      </c>
      <c r="O64" s="3">
        <f>VLOOKUP(4,Planilha1!$B$59:$J62,5,0)</f>
        <v>1</v>
      </c>
      <c r="P64" s="3">
        <f>VLOOKUP(4,Planilha1!$B$59:$J62,9,0)</f>
        <v>7</v>
      </c>
      <c r="Q64" s="3">
        <f>VLOOKUP(4,Planilha1!$B$59:$J62,4,0)</f>
        <v>-6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85" t="s">
        <v>41</v>
      </c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70" t="s">
        <v>50</v>
      </c>
      <c r="C68" s="70"/>
      <c r="D68" s="7">
        <v>2</v>
      </c>
      <c r="E68" s="41" t="s">
        <v>11</v>
      </c>
      <c r="F68" s="7">
        <v>0</v>
      </c>
      <c r="G68" s="70" t="s">
        <v>51</v>
      </c>
      <c r="H68" s="70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70" t="s">
        <v>12</v>
      </c>
      <c r="C69" s="70"/>
      <c r="D69" s="7">
        <v>1</v>
      </c>
      <c r="E69" s="41" t="s">
        <v>11</v>
      </c>
      <c r="F69" s="7">
        <v>1</v>
      </c>
      <c r="G69" s="70" t="s">
        <v>52</v>
      </c>
      <c r="H69" s="70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70" t="s">
        <v>50</v>
      </c>
      <c r="C70" s="70"/>
      <c r="D70" s="7">
        <v>1</v>
      </c>
      <c r="E70" s="41" t="s">
        <v>11</v>
      </c>
      <c r="F70" s="7">
        <v>1</v>
      </c>
      <c r="G70" s="70" t="s">
        <v>12</v>
      </c>
      <c r="H70" s="70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7</v>
      </c>
      <c r="L70" s="3">
        <f>VLOOKUP(1,Planilha1!$B$68:$J71,6,0)</f>
        <v>2</v>
      </c>
      <c r="M70" s="3">
        <f>VLOOKUP(1,Planilha1!$B$68:$J71,7,0)</f>
        <v>1</v>
      </c>
      <c r="N70" s="3">
        <f>VLOOKUP(1,Planilha1!$B$68:$J71,8,0)</f>
        <v>0</v>
      </c>
      <c r="O70" s="3">
        <f>VLOOKUP(1,Planilha1!$B$68:$J71,5,0)</f>
        <v>5</v>
      </c>
      <c r="P70" s="3">
        <f>VLOOKUP(1,Planilha1!$B$68:$J71,9,0)</f>
        <v>1</v>
      </c>
      <c r="Q70" s="3">
        <f>VLOOKUP(1,Planilha1!$B$68:$J71,4,0)</f>
        <v>4</v>
      </c>
      <c r="S70" s="6"/>
    </row>
    <row r="71" spans="1:19" x14ac:dyDescent="0.3">
      <c r="A71" s="44">
        <v>44893</v>
      </c>
      <c r="B71" s="70" t="s">
        <v>51</v>
      </c>
      <c r="C71" s="70"/>
      <c r="D71" s="7">
        <v>0</v>
      </c>
      <c r="E71" s="41" t="s">
        <v>11</v>
      </c>
      <c r="F71" s="7">
        <v>0</v>
      </c>
      <c r="G71" s="70" t="s">
        <v>52</v>
      </c>
      <c r="H71" s="70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5</v>
      </c>
      <c r="L71" s="3">
        <f>VLOOKUP(2,Planilha1!$B$68:$J71,6,0)</f>
        <v>1</v>
      </c>
      <c r="M71" s="3">
        <f>VLOOKUP(2,Planilha1!$B$68:$J71,7,0)</f>
        <v>2</v>
      </c>
      <c r="N71" s="3">
        <f>VLOOKUP(2,Planilha1!$B$68:$J71,8,0)</f>
        <v>0</v>
      </c>
      <c r="O71" s="3">
        <f>VLOOKUP(2,Planilha1!$B$68:$J71,5,0)</f>
        <v>4</v>
      </c>
      <c r="P71" s="3">
        <f>VLOOKUP(2,Planilha1!$B$68:$J71,9,0)</f>
        <v>2</v>
      </c>
      <c r="Q71" s="3">
        <f>VLOOKUP(2,Planilha1!$B$68:$J71,4,0)</f>
        <v>2</v>
      </c>
      <c r="S71" s="6"/>
    </row>
    <row r="72" spans="1:19" ht="13.2" customHeight="1" x14ac:dyDescent="0.3">
      <c r="A72" s="44">
        <v>44897</v>
      </c>
      <c r="B72" s="70" t="s">
        <v>50</v>
      </c>
      <c r="C72" s="70"/>
      <c r="D72" s="7">
        <v>2</v>
      </c>
      <c r="E72" s="41" t="s">
        <v>11</v>
      </c>
      <c r="F72" s="7">
        <v>0</v>
      </c>
      <c r="G72" s="70" t="s">
        <v>52</v>
      </c>
      <c r="H72" s="70"/>
      <c r="I72" s="8">
        <f t="shared" si="7"/>
        <v>1</v>
      </c>
      <c r="J72" s="5" t="str">
        <f>VLOOKUP(3,Planilha1!$B$68:$J71,2,0)</f>
        <v>Coréia do Sul</v>
      </c>
      <c r="K72" s="3">
        <f>VLOOKUP(3,Planilha1!$B$68:$J71,3,0)</f>
        <v>2</v>
      </c>
      <c r="L72" s="3">
        <f>VLOOKUP(3,Planilha1!$B$68:$J71,6,0)</f>
        <v>0</v>
      </c>
      <c r="M72" s="3">
        <f>VLOOKUP(3,Planilha1!$B$68:$J71,7,0)</f>
        <v>2</v>
      </c>
      <c r="N72" s="3">
        <f>VLOOKUP(3,Planilha1!$B$68:$J71,8,0)</f>
        <v>1</v>
      </c>
      <c r="O72" s="3">
        <f>VLOOKUP(3,Planilha1!$B$68:$J71,5,0)</f>
        <v>1</v>
      </c>
      <c r="P72" s="3">
        <f>VLOOKUP(3,Planilha1!$B$68:$J71,9,0)</f>
        <v>3</v>
      </c>
      <c r="Q72" s="3">
        <f>VLOOKUP(3,Planilha1!$B$68:$J71,4,0)</f>
        <v>-2</v>
      </c>
      <c r="S72" s="6"/>
    </row>
    <row r="73" spans="1:19" x14ac:dyDescent="0.3">
      <c r="A73" s="44">
        <v>44897</v>
      </c>
      <c r="B73" s="70" t="s">
        <v>51</v>
      </c>
      <c r="C73" s="70"/>
      <c r="D73" s="7">
        <v>0</v>
      </c>
      <c r="E73" s="41" t="s">
        <v>11</v>
      </c>
      <c r="F73" s="7">
        <v>2</v>
      </c>
      <c r="G73" s="70" t="s">
        <v>12</v>
      </c>
      <c r="H73" s="70"/>
      <c r="I73" s="8">
        <f t="shared" si="7"/>
        <v>1</v>
      </c>
      <c r="J73" s="5" t="str">
        <f>VLOOKUP(4,Planilha1!$B$68:$J71,2,0)</f>
        <v>Gana</v>
      </c>
      <c r="K73" s="3">
        <f>VLOOKUP(4,Planilha1!$B$68:$J71,3,0)</f>
        <v>1</v>
      </c>
      <c r="L73" s="3">
        <f>VLOOKUP(4,Planilha1!$B$68:$J71,6,0)</f>
        <v>0</v>
      </c>
      <c r="M73" s="3">
        <f>VLOOKUP(4,Planilha1!$B$68:$J71,7,0)</f>
        <v>1</v>
      </c>
      <c r="N73" s="3">
        <f>VLOOKUP(4,Planilha1!$B$68:$J71,8,0)</f>
        <v>2</v>
      </c>
      <c r="O73" s="3">
        <f>VLOOKUP(4,Planilha1!$B$68:$J71,5,0)</f>
        <v>0</v>
      </c>
      <c r="P73" s="3">
        <f>VLOOKUP(4,Planilha1!$B$68:$J71,9,0)</f>
        <v>4</v>
      </c>
      <c r="Q73" s="3">
        <f>VLOOKUP(4,Planilha1!$B$68:$J71,4,0)</f>
        <v>-4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4C07EF6B-AE58-41C1-A0FC-972739635095}">
      <formula1>0</formula1>
      <formula2>9999999999999990000</formula2>
    </dataValidation>
    <dataValidation type="whole" allowBlank="1" showInputMessage="1" showErrorMessage="1" sqref="F59:F64 F68:F73 F14:F19 F23:F28 F32:F37 F41:F46 F50:F55 F5:F10" xr:uid="{49BB0708-49E0-4D24-AB98-EAF716B8755C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DAD-FE19-41BB-828E-FA853D88E19C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99701040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1</v>
      </c>
      <c r="E5" s="1">
        <f>(Palpites!D5-Palpites!F5)+(Palpites!D7-Palpites!F7)+(Palpites!D9-Palpites!F9)</f>
        <v>-3</v>
      </c>
      <c r="F5" s="1">
        <f>Palpites!D5+Palpites!D7+Palpites!D9</f>
        <v>1</v>
      </c>
      <c r="G5" s="1">
        <f>COUNTIF(L5:N5,"V")</f>
        <v>0</v>
      </c>
      <c r="H5" s="1">
        <f>COUNTIF(L5:N5,"e")</f>
        <v>1</v>
      </c>
      <c r="I5" s="1">
        <f>COUNTIF(L5:N5,"D")</f>
        <v>2</v>
      </c>
      <c r="J5" s="1">
        <f>F5-E5</f>
        <v>4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E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País de Gales</v>
      </c>
      <c r="T5" s="1" t="str">
        <f>Palpites!AZ8</f>
        <v>Equador</v>
      </c>
    </row>
    <row r="6" spans="1:20" x14ac:dyDescent="0.3">
      <c r="A6" s="1">
        <f>100000000*D6+100000*E6+1000*F6+K6*10</f>
        <v>199802030</v>
      </c>
      <c r="B6" s="1">
        <f>RANK(A6,$A$5:$A$8)</f>
        <v>3</v>
      </c>
      <c r="C6" s="1" t="str">
        <f>Palpites!B6</f>
        <v>Senegal</v>
      </c>
      <c r="D6" s="1">
        <f>3*COUNTIF(L6:N6,"V")+COUNTIF(L6:N6,"E")</f>
        <v>2</v>
      </c>
      <c r="E6" s="1">
        <f>(Palpites!D6-Palpites!F6)+(Palpites!F7-Palpites!D7)+(Palpites!F10-Palpites!D10)</f>
        <v>-2</v>
      </c>
      <c r="F6" s="1">
        <f>Palpites!D6+Palpites!F7+Palpites!F10</f>
        <v>2</v>
      </c>
      <c r="G6" s="1">
        <f>COUNTIF(L6:N6,"V")</f>
        <v>0</v>
      </c>
      <c r="H6" s="1">
        <f>COUNTIF(L6:N6,"e")</f>
        <v>2</v>
      </c>
      <c r="I6" s="1">
        <f>COUNTIF(L6:N6,"D")</f>
        <v>1</v>
      </c>
      <c r="J6" s="1">
        <f>F6-E6</f>
        <v>4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E</v>
      </c>
      <c r="N6" s="1" t="str">
        <f>IF(OR(Palpites!F10="",Palpites!D10=""),0,IF(Palpites!F10&gt;Palpites!D10,"V",IF(Palpites!F10=Palpites!D10,"E",IF(Palpites!F10&lt;Palpites!D10,"D"))))</f>
        <v>E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400003020</v>
      </c>
      <c r="B7" s="1">
        <f>RANK(A7,$A$5:$A$8)</f>
        <v>2</v>
      </c>
      <c r="C7" s="1" t="str">
        <f>Palpites!G5</f>
        <v>Equador</v>
      </c>
      <c r="D7" s="1">
        <f>3*COUNTIF(L7:N7,"V")+COUNTIF(L7:N7,"E")</f>
        <v>4</v>
      </c>
      <c r="E7" s="1">
        <f>(Palpites!F5-Palpites!D5)+(Palpites!D8-Palpites!F8)+(Palpites!D10-Palpites!F10)</f>
        <v>0</v>
      </c>
      <c r="F7" s="1">
        <f>Palpites!F5+Palpites!D8+Palpites!D10</f>
        <v>3</v>
      </c>
      <c r="G7" s="1">
        <f>COUNTIF(L7:N7,"V")</f>
        <v>1</v>
      </c>
      <c r="H7" s="1">
        <f>COUNTIF(L7:N7,"e")</f>
        <v>1</v>
      </c>
      <c r="I7" s="1">
        <f>COUNTIF(L7:N7,"D")</f>
        <v>1</v>
      </c>
      <c r="J7" s="1">
        <f>F7-E7</f>
        <v>3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E</v>
      </c>
      <c r="S7" s="1" t="str">
        <f>Palpites!U17</f>
        <v>Dinamarca</v>
      </c>
      <c r="T7" s="1" t="str">
        <f>Palpites!AZ17</f>
        <v>Polônia</v>
      </c>
    </row>
    <row r="8" spans="1:20" x14ac:dyDescent="0.3">
      <c r="A8" s="1">
        <f>100000000*D8+100000*E8+1000*F8+K8*10</f>
        <v>900506010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5</v>
      </c>
      <c r="F8" s="1">
        <f>Palpites!F9+Palpites!F8+Palpites!F6</f>
        <v>6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1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Espanha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Alemanha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Sérvia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700406040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7</v>
      </c>
      <c r="E14" s="1">
        <f>Palpites!D14-Palpites!F14+Palpites!D16-Palpites!F16+Palpites!D18-Palpites!F18</f>
        <v>4</v>
      </c>
      <c r="F14" s="1">
        <f>Palpites!D14+Palpites!D16+Palpites!D18</f>
        <v>6</v>
      </c>
      <c r="G14" s="1">
        <f>COUNTIF(L14:N14,"V")</f>
        <v>2</v>
      </c>
      <c r="H14" s="1">
        <f>COUNTIF(L14:N14,"e")</f>
        <v>1</v>
      </c>
      <c r="I14" s="1">
        <f>COUNTIF(L14:N14,"D")</f>
        <v>0</v>
      </c>
      <c r="J14" s="1">
        <f>F14-E14</f>
        <v>2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E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299804030</v>
      </c>
      <c r="B15" s="1">
        <f t="shared" ref="B15:B17" si="0">RANK(A15,$A$14:$A$17)</f>
        <v>3</v>
      </c>
      <c r="C15" s="1" t="str">
        <f>Palpites!B15</f>
        <v>EUA</v>
      </c>
      <c r="D15" s="1">
        <f>3*COUNTIF(L15:N15,"V")+COUNTIF(L15:N15,"E")</f>
        <v>3</v>
      </c>
      <c r="E15" s="1">
        <f>Palpites!D15-Palpites!F15+Palpites!F16-Palpites!D16+Palpites!F19-Palpites!D19</f>
        <v>-2</v>
      </c>
      <c r="F15" s="1">
        <f>Palpites!D15+Palpites!F16+Palpites!F19</f>
        <v>4</v>
      </c>
      <c r="G15" s="1">
        <f>COUNTIF(L15:N15,"V")</f>
        <v>1</v>
      </c>
      <c r="H15" s="1">
        <f>COUNTIF(L15:N15,"e")</f>
        <v>0</v>
      </c>
      <c r="I15" s="1">
        <f>COUNTIF(L15:N15,"D")</f>
        <v>2</v>
      </c>
      <c r="J15" s="1">
        <f>F15-E15</f>
        <v>6</v>
      </c>
      <c r="K15" s="1">
        <v>3</v>
      </c>
      <c r="L15" s="1" t="str">
        <f>IF(OR(Palpites!D15="",Palpites!F15=""),0,IF(Palpites!D15&gt;Palpites!F15,"V",IF(Palpites!D15=Palpites!F15,"E",IF(Palpites!D15&lt;Palpites!F15,"D"))))</f>
        <v>D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Espanha</v>
      </c>
      <c r="T15" s="1" t="str">
        <f>Palpites!AV27</f>
        <v>Alemanha</v>
      </c>
    </row>
    <row r="16" spans="1:20" x14ac:dyDescent="0.3">
      <c r="A16" s="1">
        <f>100000000*D16+100000*E16+1000*F16+K16*10</f>
        <v>-498980</v>
      </c>
      <c r="B16" s="1">
        <f t="shared" si="0"/>
        <v>4</v>
      </c>
      <c r="C16" s="1" t="str">
        <f>Palpites!G14</f>
        <v>Irã</v>
      </c>
      <c r="D16" s="1">
        <f>3*COUNTIF(L16:N16,"V")+COUNTIF(L16:N16,"E")</f>
        <v>0</v>
      </c>
      <c r="E16" s="1">
        <f>Palpites!F14-Palpites!D14+Palpites!D17-Palpites!F17+Palpites!D19-Palpites!F19</f>
        <v>-5</v>
      </c>
      <c r="F16" s="1">
        <f>Palpites!F14+Palpites!D17+Palpites!D19</f>
        <v>1</v>
      </c>
      <c r="G16" s="1">
        <f>COUNTIF(L16:N16,"V")</f>
        <v>0</v>
      </c>
      <c r="H16" s="1">
        <f>COUNTIF(L16:N16,"e")</f>
        <v>0</v>
      </c>
      <c r="I16" s="1">
        <f>COUNTIF(L16:N16,"D")</f>
        <v>3</v>
      </c>
      <c r="J16" s="1">
        <f>F16-E16</f>
        <v>6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D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700305010</v>
      </c>
      <c r="B17" s="1">
        <f t="shared" si="0"/>
        <v>2</v>
      </c>
      <c r="C17" s="1" t="str">
        <f>Palpites!G15</f>
        <v>País de Gales</v>
      </c>
      <c r="D17" s="1">
        <f>3*COUNTIF(L17:N17,"V")+COUNTIF(L17:N17,"E")</f>
        <v>7</v>
      </c>
      <c r="E17" s="1">
        <f>Palpites!F15-Palpites!D15+Palpites!F17-Palpites!D17+Palpites!F18-Palpites!D18</f>
        <v>3</v>
      </c>
      <c r="F17" s="1">
        <f>Palpites!F15+Palpites!F17+Palpites!F18</f>
        <v>5</v>
      </c>
      <c r="G17" s="1">
        <f>COUNTIF(L17:N17,"V")</f>
        <v>2</v>
      </c>
      <c r="H17" s="1">
        <f>COUNTIF(L17:N17,"e")</f>
        <v>1</v>
      </c>
      <c r="I17" s="1">
        <f>COUNTIF(L17:N17,"D")</f>
        <v>0</v>
      </c>
      <c r="J17" s="1">
        <f>F17-E17</f>
        <v>2</v>
      </c>
      <c r="K17" s="1">
        <v>1</v>
      </c>
      <c r="L17" s="1" t="str">
        <f>IF(OR(Palpites!F15="",Palpites!D15=""),0,IF(Palpites!F15&gt;Palpites!D15,"V",IF(Palpites!F15=Palpites!D15,"E",IF(Palpites!F15&lt;Palpites!D15,"D"))))</f>
        <v>V</v>
      </c>
      <c r="M17" s="1" t="str">
        <f>IF(OR(Palpites!F17="",Palpites!D17=""),0,IF(Palpites!F17&gt;Palpites!D17,"V",IF(Palpites!F17=Palpites!D17,"E",IF(Palpites!F17&lt;Palpites!D17,"D"))))</f>
        <v>V</v>
      </c>
      <c r="N17" s="1" t="str">
        <f>IF(OR(Palpites!F18="",Palpites!D18=""),0,IF(Palpites!F18&gt;Palpites!D18,"V",IF(Palpites!F18=Palpites!D18,"E",IF(Palpites!F18&lt;Palpites!D18,"D"))))</f>
        <v>E</v>
      </c>
    </row>
    <row r="18" spans="1:23" x14ac:dyDescent="0.3">
      <c r="S18" s="1" t="str">
        <f>Palpites!AD19</f>
        <v>Argentina</v>
      </c>
      <c r="T18" s="1" t="str">
        <f>Palpites!AQ19</f>
        <v>Inglaterra</v>
      </c>
    </row>
    <row r="19" spans="1:23" x14ac:dyDescent="0.3">
      <c r="S19" s="1" t="str">
        <f>Palpites!AD21</f>
        <v>Brasil</v>
      </c>
      <c r="T19" s="1" t="str">
        <f>Palpites!AQ21</f>
        <v>Alemanha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Inglaterra</v>
      </c>
      <c r="V21" s="1" t="str">
        <f>IF(S21=S18,S19,S18)</f>
        <v>Argentina</v>
      </c>
      <c r="W21" s="1" t="str">
        <f>IF(T21=T18,T19,T18)</f>
        <v>Alemanha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900506040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5</v>
      </c>
      <c r="F23" s="1">
        <f>Palpites!D23+Palpites!D25+Palpites!D27</f>
        <v>6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1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300002030</v>
      </c>
      <c r="B24" s="1">
        <f t="shared" ref="B24:B26" si="1">RANK(A24,$A$23:$A$26)</f>
        <v>3</v>
      </c>
      <c r="C24" s="1" t="str">
        <f>Palpites!B24</f>
        <v>México</v>
      </c>
      <c r="D24" s="1">
        <f>3*COUNTIF(L24:N24,"V")+COUNTIF(L24:N24,"E")</f>
        <v>3</v>
      </c>
      <c r="E24" s="1">
        <f>Palpites!D24-Palpites!F24+Palpites!F25-Palpites!D25+Palpites!F28-Palpites!D28</f>
        <v>0</v>
      </c>
      <c r="F24" s="1">
        <f>Palpites!D24+Palpites!F25+Palpites!F28</f>
        <v>2</v>
      </c>
      <c r="G24" s="1">
        <f>COUNTIF(L24:N24,"V")</f>
        <v>1</v>
      </c>
      <c r="H24" s="1">
        <f>COUNTIF(L24:N24,"e")</f>
        <v>0</v>
      </c>
      <c r="I24" s="1">
        <f>COUNTIF(L24:N24,"D")</f>
        <v>2</v>
      </c>
      <c r="J24" s="1">
        <f>F24-E24</f>
        <v>2</v>
      </c>
      <c r="K24" s="1">
        <v>3</v>
      </c>
      <c r="L24" s="1" t="str">
        <f>IF(OR(Palpites!D24="",Palpites!F24=""),0,IF(Palpites!D24&gt;Palpites!F24,"V",IF(Palpites!D24=Palpites!F24,"E",IF(Palpites!D24&lt;Palpites!F24,"D"))))</f>
        <v>D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-699980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-7</v>
      </c>
      <c r="F25" s="1">
        <f>Palpites!F23+Palpites!D26+Palpites!D28</f>
        <v>0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7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600204010</v>
      </c>
      <c r="B26" s="1">
        <f t="shared" si="1"/>
        <v>2</v>
      </c>
      <c r="C26" s="1" t="str">
        <f>Palpites!G24</f>
        <v>Polônia</v>
      </c>
      <c r="D26" s="1">
        <f>3*COUNTIF(L26:N26,"V")+COUNTIF(L26:N26,"E")</f>
        <v>6</v>
      </c>
      <c r="E26" s="1">
        <f>Palpites!F24-Palpites!D24+Palpites!F26-Palpites!D26+Palpites!F27-Palpites!D27</f>
        <v>2</v>
      </c>
      <c r="F26" s="1">
        <f>Palpites!F24+Palpites!F26+Palpites!F27</f>
        <v>4</v>
      </c>
      <c r="G26" s="1">
        <f>COUNTIF(L26:N26,"V")</f>
        <v>2</v>
      </c>
      <c r="H26" s="1">
        <f>COUNTIF(L26:N26,"e")</f>
        <v>0</v>
      </c>
      <c r="I26" s="1">
        <f>COUNTIF(L26:N26,"D")</f>
        <v>1</v>
      </c>
      <c r="J26" s="1">
        <f>F26-E26</f>
        <v>2</v>
      </c>
      <c r="K26" s="1">
        <v>1</v>
      </c>
      <c r="L26" s="1" t="str">
        <f>IF(OR(Palpites!F24="",Palpites!D24=""),0,IF(Palpites!F24&gt;Palpites!D24,"V",IF(Palpites!F24=Palpites!D24,"E",IF(Palpites!F24&lt;Palpites!D24,"D"))))</f>
        <v>V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700406040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7</v>
      </c>
      <c r="E32" s="1">
        <f>Palpites!D32-Palpites!F32+Palpites!D34-Palpites!F34+Palpites!D36-Palpites!F36</f>
        <v>4</v>
      </c>
      <c r="F32" s="1">
        <f>Palpites!D32+Palpites!D34+Palpites!D36</f>
        <v>6</v>
      </c>
      <c r="G32" s="1">
        <f>COUNTIF(L32:N32,"V")</f>
        <v>2</v>
      </c>
      <c r="H32" s="1">
        <f>COUNTIF(L32:N32,"e")</f>
        <v>1</v>
      </c>
      <c r="I32" s="1">
        <f>COUNTIF(L32:N32,"D")</f>
        <v>0</v>
      </c>
      <c r="J32" s="1">
        <f>F32-E32</f>
        <v>2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E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700405030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7</v>
      </c>
      <c r="E33" s="1">
        <f>Palpites!D33-Palpites!F33+Palpites!F34-Palpites!D34+Palpites!F37-Palpites!D37</f>
        <v>4</v>
      </c>
      <c r="F33" s="1">
        <f>Palpites!D33+Palpites!F34+Palpites!F37</f>
        <v>5</v>
      </c>
      <c r="G33" s="1">
        <f>COUNTIF(L33:N33,"V")</f>
        <v>2</v>
      </c>
      <c r="H33" s="1">
        <f>COUNTIF(L33:N33,"e")</f>
        <v>1</v>
      </c>
      <c r="I33" s="1">
        <f>COUNTIF(L33:N33,"D")</f>
        <v>0</v>
      </c>
      <c r="J33" s="1">
        <f>F33-E33</f>
        <v>1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E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99702020</v>
      </c>
      <c r="B34" s="1">
        <f t="shared" si="2"/>
        <v>3</v>
      </c>
      <c r="C34" s="1" t="str">
        <f>Palpites!G32</f>
        <v>Austrália</v>
      </c>
      <c r="D34" s="1">
        <f>3*COUNTIF(L34:N34,"V")+COUNTIF(L34:N34,"E")</f>
        <v>1</v>
      </c>
      <c r="E34" s="1">
        <f>Palpites!F32-Palpites!D32+Palpites!D35-Palpites!F35+Palpites!D37-Palpites!F37</f>
        <v>-3</v>
      </c>
      <c r="F34" s="1">
        <f>Palpites!F32+Palpites!D35+Palpites!D37</f>
        <v>2</v>
      </c>
      <c r="G34" s="1">
        <f>COUNTIF(L34:N34,"V")</f>
        <v>0</v>
      </c>
      <c r="H34" s="1">
        <f>COUNTIF(L34:N34,"e")</f>
        <v>1</v>
      </c>
      <c r="I34" s="1">
        <f>COUNTIF(L34:N34,"D")</f>
        <v>2</v>
      </c>
      <c r="J34" s="1">
        <f>F34-E34</f>
        <v>5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E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99501010</v>
      </c>
      <c r="B35" s="1">
        <f t="shared" si="2"/>
        <v>4</v>
      </c>
      <c r="C35" s="1" t="str">
        <f>Palpites!G33</f>
        <v>Tunísia</v>
      </c>
      <c r="D35" s="1">
        <f>3*COUNTIF(L35:N35,"V")+COUNTIF(L35:N35,"E")</f>
        <v>1</v>
      </c>
      <c r="E35" s="1">
        <f>Palpites!F33-Palpites!D33+Palpites!F35-Palpites!D35+Palpites!F36-Palpites!D36</f>
        <v>-5</v>
      </c>
      <c r="F35" s="1">
        <f>Palpites!F33+Palpites!F35+Palpites!F36</f>
        <v>1</v>
      </c>
      <c r="G35" s="1">
        <f>COUNTIF(L35:N35,"V")</f>
        <v>0</v>
      </c>
      <c r="H35" s="1">
        <f>COUNTIF(L35:N35,"e")</f>
        <v>1</v>
      </c>
      <c r="I35" s="1">
        <f>COUNTIF(L35:N35,"D")</f>
        <v>2</v>
      </c>
      <c r="J35" s="1">
        <f>F35-E35</f>
        <v>6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E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700507040</v>
      </c>
      <c r="B41" s="1">
        <f>RANK(A41,$A$41:$A$44)</f>
        <v>1</v>
      </c>
      <c r="C41" s="1" t="str">
        <f>Palpites!B41</f>
        <v>Espanha</v>
      </c>
      <c r="D41" s="1">
        <f>3*COUNTIF(L41:N41,"V")+COUNTIF(L41:N41,"E")</f>
        <v>7</v>
      </c>
      <c r="E41" s="1">
        <f>Palpites!D41-Palpites!F41+Palpites!D43-Palpites!F43+Palpites!D45-Palpites!F45</f>
        <v>5</v>
      </c>
      <c r="F41" s="1">
        <f>Palpites!D41+Palpites!D43+Palpites!D45</f>
        <v>7</v>
      </c>
      <c r="G41" s="1">
        <f>COUNTIF(L41:N41,"V")</f>
        <v>2</v>
      </c>
      <c r="H41" s="1">
        <f>COUNTIF(L41:N41,"e")</f>
        <v>1</v>
      </c>
      <c r="I41" s="1">
        <f>COUNTIF(L41:N41,"D")</f>
        <v>0</v>
      </c>
      <c r="J41" s="1">
        <f>F41-E41</f>
        <v>2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E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700407030</v>
      </c>
      <c r="B42" s="1">
        <f t="shared" ref="B42:B44" si="3">RANK(A42,$A$41:$A$44)</f>
        <v>2</v>
      </c>
      <c r="C42" s="1" t="str">
        <f>Palpites!B42</f>
        <v>Alemanha</v>
      </c>
      <c r="D42" s="1">
        <f>3*COUNTIF(L42:N42,"V")+COUNTIF(L42:N42,"E")</f>
        <v>7</v>
      </c>
      <c r="E42" s="1">
        <f>Palpites!D42-Palpites!F42+Palpites!F43-Palpites!D43+Palpites!F46-Palpites!D46</f>
        <v>4</v>
      </c>
      <c r="F42" s="1">
        <f>Palpites!D42+Palpites!F43+Palpites!F46</f>
        <v>7</v>
      </c>
      <c r="G42" s="1">
        <f>COUNTIF(L42:N42,"V")</f>
        <v>2</v>
      </c>
      <c r="H42" s="1">
        <f>COUNTIF(L42:N42,"e")</f>
        <v>1</v>
      </c>
      <c r="I42" s="1">
        <f>COUNTIF(L42:N42,"D")</f>
        <v>0</v>
      </c>
      <c r="J42" s="1">
        <f>F42-E42</f>
        <v>3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E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-698980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0</v>
      </c>
      <c r="E43" s="1">
        <f>Palpites!F41-Palpites!D41+Palpites!D44-Palpites!F44+Palpites!D46-Palpites!F46</f>
        <v>-7</v>
      </c>
      <c r="F43" s="1">
        <f>Palpites!F41+Palpites!D44+Palpites!D46</f>
        <v>1</v>
      </c>
      <c r="G43" s="1">
        <f>COUNTIF(L43:N43,"V")</f>
        <v>0</v>
      </c>
      <c r="H43" s="1">
        <f>COUNTIF(L43:N43,"e")</f>
        <v>0</v>
      </c>
      <c r="I43" s="1">
        <f>COUNTIF(L43:N43,"D")</f>
        <v>3</v>
      </c>
      <c r="J43" s="1">
        <f>F43-E43</f>
        <v>8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D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299803010</v>
      </c>
      <c r="B44" s="1">
        <f t="shared" si="3"/>
        <v>3</v>
      </c>
      <c r="C44" s="1" t="str">
        <f>Palpites!G42</f>
        <v>Japão</v>
      </c>
      <c r="D44" s="1">
        <f>3*COUNTIF(L44:N44,"V")+COUNTIF(L44:N44,"E")</f>
        <v>3</v>
      </c>
      <c r="E44" s="1">
        <f>Palpites!F42-Palpites!D42+Palpites!F44-Palpites!D44+Palpites!F45-Palpites!D45</f>
        <v>-2</v>
      </c>
      <c r="F44" s="1">
        <f>Palpites!F42+Palpites!F44+Palpites!F45</f>
        <v>3</v>
      </c>
      <c r="G44" s="1">
        <f>COUNTIF(L44:N44,"V")</f>
        <v>1</v>
      </c>
      <c r="H44" s="1">
        <f>COUNTIF(L44:N44,"e")</f>
        <v>0</v>
      </c>
      <c r="I44" s="1">
        <f>COUNTIF(L44:N44,"D")</f>
        <v>2</v>
      </c>
      <c r="J44" s="1">
        <f>F44-E44</f>
        <v>5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V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700305040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7</v>
      </c>
      <c r="E50" s="1">
        <f>Palpites!D50-Palpites!F50+Palpites!D52-Palpites!F52+Palpites!D54-Palpites!F54</f>
        <v>3</v>
      </c>
      <c r="F50" s="1">
        <f>Palpites!D50+Palpites!D52+Palpites!D54</f>
        <v>5</v>
      </c>
      <c r="G50" s="1">
        <f>COUNTIF(L50:N50,"V")</f>
        <v>2</v>
      </c>
      <c r="H50" s="1">
        <f>COUNTIF(L50:N50,"e")</f>
        <v>1</v>
      </c>
      <c r="I50" s="1">
        <f>COUNTIF(L50:N50,"D")</f>
        <v>0</v>
      </c>
      <c r="J50" s="1">
        <f>F50-E50</f>
        <v>2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E</v>
      </c>
    </row>
    <row r="51" spans="1:14" x14ac:dyDescent="0.3">
      <c r="A51" s="1">
        <f>100000000*D51+100000*E51+1000*F51+K51*10</f>
        <v>299903030</v>
      </c>
      <c r="B51" s="1">
        <f t="shared" ref="B51:B53" si="4">RANK(A51,$A$50:$A$53)</f>
        <v>3</v>
      </c>
      <c r="C51" s="1" t="str">
        <f>Palpites!B51</f>
        <v>Marrocos</v>
      </c>
      <c r="D51" s="1">
        <f>3*COUNTIF(L51:N51,"V")+COUNTIF(L51:N51,"E")</f>
        <v>3</v>
      </c>
      <c r="E51" s="1">
        <f>Palpites!D51-Palpites!F51+Palpites!F52-Palpites!D52+Palpites!F55-Palpites!D55</f>
        <v>-1</v>
      </c>
      <c r="F51" s="1">
        <f>Palpites!D51+Palpites!F52+Palpites!F55</f>
        <v>3</v>
      </c>
      <c r="G51" s="1">
        <f>COUNTIF(L51:N51,"V")</f>
        <v>1</v>
      </c>
      <c r="H51" s="1">
        <f>COUNTIF(L51:N51,"e")</f>
        <v>0</v>
      </c>
      <c r="I51" s="1">
        <f>COUNTIF(L51:N51,"D")</f>
        <v>2</v>
      </c>
      <c r="J51" s="1">
        <f>F51-E51</f>
        <v>4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V</v>
      </c>
    </row>
    <row r="52" spans="1:14" x14ac:dyDescent="0.3">
      <c r="A52" s="1">
        <f>100000000*D52+100000*E52+1000*F52+K52*10</f>
        <v>-498980</v>
      </c>
      <c r="B52" s="1">
        <f t="shared" si="4"/>
        <v>4</v>
      </c>
      <c r="C52" s="1" t="str">
        <f>Palpites!G50</f>
        <v>Canadá</v>
      </c>
      <c r="D52" s="1">
        <f>3*COUNTIF(L52:N52,"V")+COUNTIF(L52:N52,"E")</f>
        <v>0</v>
      </c>
      <c r="E52" s="1">
        <f>Palpites!F50-Palpites!D50+Palpites!D53-Palpites!F53+Palpites!D55-Palpites!F55</f>
        <v>-5</v>
      </c>
      <c r="F52" s="1">
        <f>Palpites!F50+Palpites!D53+Palpites!D55</f>
        <v>1</v>
      </c>
      <c r="G52" s="1">
        <f>COUNTIF(L52:N52,"V")</f>
        <v>0</v>
      </c>
      <c r="H52" s="1">
        <f>COUNTIF(L52:N52,"e")</f>
        <v>0</v>
      </c>
      <c r="I52" s="1">
        <f>COUNTIF(L52:N52,"D")</f>
        <v>3</v>
      </c>
      <c r="J52" s="1">
        <f>F52-E52</f>
        <v>6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D</v>
      </c>
    </row>
    <row r="53" spans="1:14" x14ac:dyDescent="0.3">
      <c r="A53" s="1">
        <f>100000000*D53+100000*E53+1000*F53+K53*10</f>
        <v>700304010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7</v>
      </c>
      <c r="E53" s="1">
        <f>Palpites!F51-Palpites!D51+Palpites!F53-Palpites!D53+Palpites!F54-Palpites!D54</f>
        <v>3</v>
      </c>
      <c r="F53" s="1">
        <f>Palpites!F51+Palpites!F53+Palpites!F54</f>
        <v>4</v>
      </c>
      <c r="G53" s="1">
        <f>COUNTIF(L53:N53,"V")</f>
        <v>2</v>
      </c>
      <c r="H53" s="1">
        <f>COUNTIF(L53:N53,"e")</f>
        <v>1</v>
      </c>
      <c r="I53" s="1">
        <f>COUNTIF(L53:N53,"D")</f>
        <v>0</v>
      </c>
      <c r="J53" s="1">
        <f>F53-E53</f>
        <v>1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E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900709040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7</v>
      </c>
      <c r="F59" s="1">
        <f>Palpites!D59+Palpites!D61+Palpites!D63</f>
        <v>9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2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199903030</v>
      </c>
      <c r="B60" s="1">
        <f t="shared" ref="B60:B62" si="5">RANK(A60,$A$59:$A$62)</f>
        <v>3</v>
      </c>
      <c r="C60" s="1" t="str">
        <f>Palpites!B60</f>
        <v>Suíça</v>
      </c>
      <c r="D60" s="1">
        <f>3*COUNTIF(L60:N60,"V")+COUNTIF(L60:N60,"E")</f>
        <v>2</v>
      </c>
      <c r="E60" s="1">
        <f>Palpites!D60-Palpites!F60+Palpites!F61-Palpites!D61+Palpites!F64-Palpites!D64</f>
        <v>-1</v>
      </c>
      <c r="F60" s="1">
        <f>Palpites!D60+Palpites!F61+Palpites!F64</f>
        <v>3</v>
      </c>
      <c r="G60" s="1">
        <f>COUNTIF(L60:N60,"V")</f>
        <v>0</v>
      </c>
      <c r="H60" s="1">
        <f>COUNTIF(L60:N60,"e")</f>
        <v>2</v>
      </c>
      <c r="I60" s="1">
        <f>COUNTIF(L60:N60,"D")</f>
        <v>1</v>
      </c>
      <c r="J60" s="1">
        <f>F60-E60</f>
        <v>4</v>
      </c>
      <c r="K60" s="1">
        <v>3</v>
      </c>
      <c r="L60" s="1" t="str">
        <f>IF(OR(Palpites!D60="",Palpites!F60=""),0,IF(Palpites!D60&gt;Palpites!F60,"V",IF(Palpites!D60=Palpites!F60,"E",IF(Palpites!D60&lt;Palpites!F60,"D"))))</f>
        <v>E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E</v>
      </c>
    </row>
    <row r="61" spans="1:14" x14ac:dyDescent="0.3">
      <c r="A61" s="1">
        <f>100000000*D61+100000*E61+1000*F61+K61*10</f>
        <v>400004020</v>
      </c>
      <c r="B61" s="1">
        <f t="shared" si="5"/>
        <v>2</v>
      </c>
      <c r="C61" s="1" t="str">
        <f>Palpites!G59</f>
        <v>Sérvia</v>
      </c>
      <c r="D61" s="1">
        <f>3*COUNTIF(L61:N61,"V")+COUNTIF(L61:N61,"E")</f>
        <v>4</v>
      </c>
      <c r="E61" s="1">
        <f>Palpites!F59-Palpites!D59+Palpites!D62-Palpites!F62+Palpites!D64-Palpites!F64</f>
        <v>0</v>
      </c>
      <c r="F61" s="1">
        <f>Palpites!F59+Palpites!D62+Palpites!D64</f>
        <v>4</v>
      </c>
      <c r="G61" s="1">
        <f>COUNTIF(L61:N61,"V")</f>
        <v>1</v>
      </c>
      <c r="H61" s="1">
        <f>COUNTIF(L61:N61,"e")</f>
        <v>1</v>
      </c>
      <c r="I61" s="1">
        <f>COUNTIF(L61:N61,"D")</f>
        <v>1</v>
      </c>
      <c r="J61" s="1">
        <f>F61-E61</f>
        <v>4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V</v>
      </c>
      <c r="N61" s="1" t="str">
        <f>IF(OR(Palpites!D64="",Palpites!F64=""),0,IF(Palpites!D64&gt;Palpites!F64,"V",IF(Palpites!D64=Palpites!F64,"E",IF(Palpites!D64&lt;Palpites!F64,"D"))))</f>
        <v>E</v>
      </c>
    </row>
    <row r="62" spans="1:14" x14ac:dyDescent="0.3">
      <c r="A62" s="1">
        <f>100000000*D62+100000*E62+1000*F62+K62*10</f>
        <v>99401010</v>
      </c>
      <c r="B62" s="1">
        <f t="shared" si="5"/>
        <v>4</v>
      </c>
      <c r="C62" s="1" t="str">
        <f>Palpites!G60</f>
        <v>Camarões</v>
      </c>
      <c r="D62" s="1">
        <f>3*COUNTIF(L62:N62,"V")+COUNTIF(L62:N62,"E")</f>
        <v>1</v>
      </c>
      <c r="E62" s="1">
        <f>Palpites!F60-Palpites!D60+Palpites!F62-Palpites!D62+Palpites!F63-Palpites!D63</f>
        <v>-6</v>
      </c>
      <c r="F62" s="1">
        <f>Palpites!F60+Palpites!F62+Palpites!F63</f>
        <v>1</v>
      </c>
      <c r="G62" s="1">
        <f>COUNTIF(L62:N62,"V")</f>
        <v>0</v>
      </c>
      <c r="H62" s="1">
        <f>COUNTIF(L62:N62,"e")</f>
        <v>1</v>
      </c>
      <c r="I62" s="1">
        <f>COUNTIF(L62:N62,"D")</f>
        <v>2</v>
      </c>
      <c r="J62" s="1">
        <f>F62-E62</f>
        <v>7</v>
      </c>
      <c r="K62" s="1">
        <v>1</v>
      </c>
      <c r="L62" s="1" t="str">
        <f>IF(OR(Palpites!F60="",Palpites!D60=""),0,IF(Palpites!F60&gt;Palpites!D60,"V",IF(Palpites!F60=Palpites!D60,"E",IF(Palpites!F60&lt;Palpites!D60,"D"))))</f>
        <v>E</v>
      </c>
      <c r="M62" s="1" t="str">
        <f>IF(OR(Palpites!F62="",Palpites!D62=""),0,IF(Palpites!F62&gt;Palpites!D62,"V",IF(Palpites!F62=Palpites!D62,"E",IF(Palpites!F62&lt;Palpites!D62,"D"))))</f>
        <v>D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700405040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7</v>
      </c>
      <c r="E68" s="1">
        <f>Palpites!D68-Palpites!F68+Palpites!D70-Palpites!F70+Palpites!D72-Palpites!F72</f>
        <v>4</v>
      </c>
      <c r="F68" s="1">
        <f>Palpites!D68+Palpites!D70+Palpites!D72</f>
        <v>5</v>
      </c>
      <c r="G68" s="1">
        <f>COUNTIF(L68:N68,"V")</f>
        <v>2</v>
      </c>
      <c r="H68" s="1">
        <f>COUNTIF(L68:N68,"e")</f>
        <v>1</v>
      </c>
      <c r="I68" s="1">
        <f>COUNTIF(L68:N68,"D")</f>
        <v>0</v>
      </c>
      <c r="J68" s="1">
        <f>F68-E68</f>
        <v>1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E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500204030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5</v>
      </c>
      <c r="E69" s="1">
        <f>Palpites!D69-Palpites!F69+Palpites!F70-Palpites!D70+Palpites!F73-Palpites!D73</f>
        <v>2</v>
      </c>
      <c r="F69" s="1">
        <f>Palpites!D69+Palpites!F70+Palpites!F73</f>
        <v>4</v>
      </c>
      <c r="G69" s="1">
        <f>COUNTIF(L69:N69,"V")</f>
        <v>1</v>
      </c>
      <c r="H69" s="1">
        <f>COUNTIF(L69:N69,"e")</f>
        <v>2</v>
      </c>
      <c r="I69" s="1">
        <f>COUNTIF(L69:N69,"D")</f>
        <v>0</v>
      </c>
      <c r="J69" s="1">
        <f>F69-E69</f>
        <v>2</v>
      </c>
      <c r="K69" s="1">
        <v>3</v>
      </c>
      <c r="L69" s="1" t="str">
        <f>IF(OR(Palpites!D69="",Palpites!F69=""),0,IF(Palpites!D69&gt;Palpites!F69,"V",IF(Palpites!D69=Palpites!F69,"E",IF(Palpites!D69&lt;Palpites!F69,"D"))))</f>
        <v>E</v>
      </c>
      <c r="M69" s="1" t="str">
        <f>IF(OR(Palpites!F70="",Palpites!D70=""),0,IF(Palpites!F70&gt;Palpites!D70,"V",IF(Palpites!F70=Palpites!D70,"E",IF(Palpites!F70&lt;Palpites!D70,"D"))))</f>
        <v>E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99600020</v>
      </c>
      <c r="B70" s="1">
        <f t="shared" si="6"/>
        <v>4</v>
      </c>
      <c r="C70" s="1" t="str">
        <f>Palpites!G68</f>
        <v>Gana</v>
      </c>
      <c r="D70" s="1">
        <f>3*COUNTIF(L70:N70,"V")+COUNTIF(L70:N70,"E")</f>
        <v>1</v>
      </c>
      <c r="E70" s="1">
        <f>Palpites!F68-Palpites!D68+Palpites!D71-Palpites!F71+Palpites!D73-Palpites!F73</f>
        <v>-4</v>
      </c>
      <c r="F70" s="1">
        <f>Palpites!F68+Palpites!D71+Palpites!D73</f>
        <v>0</v>
      </c>
      <c r="G70" s="1">
        <f>COUNTIF(L70:N70,"V")</f>
        <v>0</v>
      </c>
      <c r="H70" s="1">
        <f>COUNTIF(L70:N70,"e")</f>
        <v>1</v>
      </c>
      <c r="I70" s="1">
        <f>COUNTIF(L70:N70,"D")</f>
        <v>2</v>
      </c>
      <c r="J70" s="1">
        <f>F70-E70</f>
        <v>4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E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199801010</v>
      </c>
      <c r="B71" s="1">
        <f t="shared" si="6"/>
        <v>3</v>
      </c>
      <c r="C71" s="1" t="str">
        <f>Palpites!G69</f>
        <v>Coréia do Sul</v>
      </c>
      <c r="D71" s="1">
        <f>3*COUNTIF(L71:N71,"V")+COUNTIF(L71:N71,"E")</f>
        <v>2</v>
      </c>
      <c r="E71" s="1">
        <f>Palpites!F69-Palpites!D69+Palpites!F71-Palpites!D71+Palpites!F72-Palpites!D72</f>
        <v>-2</v>
      </c>
      <c r="F71" s="1">
        <f>Palpites!F69+Palpites!F71+Palpites!F72</f>
        <v>1</v>
      </c>
      <c r="G71" s="1">
        <f>COUNTIF(L71:N71,"V")</f>
        <v>0</v>
      </c>
      <c r="H71" s="1">
        <f>COUNTIF(L71:N71,"e")</f>
        <v>2</v>
      </c>
      <c r="I71" s="1">
        <f>COUNTIF(L71:N71,"D")</f>
        <v>1</v>
      </c>
      <c r="J71" s="1">
        <f>F71-E71</f>
        <v>3</v>
      </c>
      <c r="K71" s="1">
        <v>1</v>
      </c>
      <c r="L71" s="1" t="str">
        <f>IF(OR(Palpites!F69="",Palpites!D69=""),0,IF(Palpites!F69&gt;Palpites!D69,"V",IF(Palpites!F69=Palpites!D69,"E",IF(Palpites!F69&lt;Palpites!D69,"D"))))</f>
        <v>E</v>
      </c>
      <c r="M71" s="1" t="str">
        <f>IF(OR(Palpites!F71="",Palpites!D71=""),0,IF(Palpites!F71&gt;Palpites!D71,"V",IF(Palpites!F71=Palpites!D71,"E",IF(Palpites!F71&lt;Palpites!D71,"D"))))</f>
        <v>E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2022-11-19T18:25:22Z</dcterms:modified>
</cp:coreProperties>
</file>