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CCF3070B-E36A-43C8-B997-DF4084E08409}" xr6:coauthVersionLast="47" xr6:coauthVersionMax="47" xr10:uidLastSave="{00000000-0000-0000-0000-000000000000}"/>
  <bookViews>
    <workbookView xWindow="-108" yWindow="-108" windowWidth="23256" windowHeight="12576" activeTab="1" xr2:uid="{6FB42B0B-77A1-4DC0-AFCD-562B32DDE9B1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62" i="3"/>
  <c r="B59" i="3"/>
  <c r="B60" i="3"/>
  <c r="B53" i="3"/>
  <c r="B51" i="3"/>
  <c r="B50" i="3"/>
  <c r="B52" i="3"/>
  <c r="B43" i="3"/>
  <c r="B44" i="3"/>
  <c r="B42" i="3"/>
  <c r="B41" i="3"/>
  <c r="B35" i="3"/>
  <c r="B33" i="3"/>
  <c r="B32" i="3"/>
  <c r="B34" i="3"/>
  <c r="B25" i="3"/>
  <c r="B26" i="3"/>
  <c r="B24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Q73" i="1" l="1"/>
  <c r="M73" i="1"/>
  <c r="Q72" i="1"/>
  <c r="M72" i="1"/>
  <c r="Q71" i="1"/>
  <c r="M71" i="1"/>
  <c r="Q70" i="1"/>
  <c r="M70" i="1"/>
  <c r="P70" i="1"/>
  <c r="K72" i="1"/>
  <c r="O70" i="1"/>
  <c r="N73" i="1"/>
  <c r="J72" i="1"/>
  <c r="N70" i="1"/>
  <c r="P73" i="1"/>
  <c r="L73" i="1"/>
  <c r="P72" i="1"/>
  <c r="L72" i="1"/>
  <c r="P71" i="1"/>
  <c r="L71" i="1"/>
  <c r="L70" i="1"/>
  <c r="K71" i="1"/>
  <c r="J73" i="1"/>
  <c r="N71" i="1"/>
  <c r="J70" i="1"/>
  <c r="O73" i="1"/>
  <c r="K73" i="1"/>
  <c r="O72" i="1"/>
  <c r="O71" i="1"/>
  <c r="K70" i="1"/>
  <c r="N72" i="1"/>
  <c r="J71" i="1"/>
  <c r="Q64" i="1"/>
  <c r="M64" i="1"/>
  <c r="Q63" i="1"/>
  <c r="M63" i="1"/>
  <c r="Q62" i="1"/>
  <c r="M62" i="1"/>
  <c r="Q61" i="1"/>
  <c r="M61" i="1"/>
  <c r="P64" i="1"/>
  <c r="L64" i="1"/>
  <c r="P63" i="1"/>
  <c r="L63" i="1"/>
  <c r="P62" i="1"/>
  <c r="L62" i="1"/>
  <c r="P61" i="1"/>
  <c r="L61" i="1"/>
  <c r="O64" i="1"/>
  <c r="K64" i="1"/>
  <c r="O63" i="1"/>
  <c r="K63" i="1"/>
  <c r="O62" i="1"/>
  <c r="K62" i="1"/>
  <c r="O61" i="1"/>
  <c r="K61" i="1"/>
  <c r="N64" i="1"/>
  <c r="J64" i="1"/>
  <c r="N63" i="1"/>
  <c r="J63" i="1"/>
  <c r="N62" i="1"/>
  <c r="J62" i="1"/>
  <c r="N61" i="1"/>
  <c r="J61" i="1"/>
  <c r="Q55" i="1"/>
  <c r="M55" i="1"/>
  <c r="Q54" i="1"/>
  <c r="M54" i="1"/>
  <c r="Q53" i="1"/>
  <c r="M53" i="1"/>
  <c r="Q52" i="1"/>
  <c r="M52" i="1"/>
  <c r="J55" i="1"/>
  <c r="N53" i="1"/>
  <c r="J52" i="1"/>
  <c r="P55" i="1"/>
  <c r="L55" i="1"/>
  <c r="P54" i="1"/>
  <c r="L54" i="1"/>
  <c r="P53" i="1"/>
  <c r="L53" i="1"/>
  <c r="P52" i="1"/>
  <c r="L52" i="1"/>
  <c r="N55" i="1"/>
  <c r="J54" i="1"/>
  <c r="N52" i="1"/>
  <c r="O55" i="1"/>
  <c r="K55" i="1"/>
  <c r="O54" i="1"/>
  <c r="K54" i="1"/>
  <c r="O53" i="1"/>
  <c r="K53" i="1"/>
  <c r="O52" i="1"/>
  <c r="K52" i="1"/>
  <c r="N54" i="1"/>
  <c r="J53" i="1"/>
  <c r="Q46" i="1"/>
  <c r="M46" i="1"/>
  <c r="Q45" i="1"/>
  <c r="M45" i="1"/>
  <c r="Q44" i="1"/>
  <c r="M44" i="1"/>
  <c r="Q43" i="1"/>
  <c r="M43" i="1"/>
  <c r="J46" i="1"/>
  <c r="N44" i="1"/>
  <c r="J43" i="1"/>
  <c r="P46" i="1"/>
  <c r="L46" i="1"/>
  <c r="P45" i="1"/>
  <c r="L45" i="1"/>
  <c r="P44" i="1"/>
  <c r="L44" i="1"/>
  <c r="P43" i="1"/>
  <c r="L43" i="1"/>
  <c r="N45" i="1"/>
  <c r="J45" i="1"/>
  <c r="N43" i="1"/>
  <c r="O46" i="1"/>
  <c r="K46" i="1"/>
  <c r="O45" i="1"/>
  <c r="K45" i="1"/>
  <c r="O44" i="1"/>
  <c r="K44" i="1"/>
  <c r="O43" i="1"/>
  <c r="K43" i="1"/>
  <c r="N46" i="1"/>
  <c r="J44" i="1"/>
  <c r="P37" i="1"/>
  <c r="L37" i="1"/>
  <c r="P36" i="1"/>
  <c r="L36" i="1"/>
  <c r="P35" i="1"/>
  <c r="L35" i="1"/>
  <c r="P34" i="1"/>
  <c r="L34" i="1"/>
  <c r="M37" i="1"/>
  <c r="Q35" i="1"/>
  <c r="Q34" i="1"/>
  <c r="O37" i="1"/>
  <c r="K37" i="1"/>
  <c r="O36" i="1"/>
  <c r="K36" i="1"/>
  <c r="O35" i="1"/>
  <c r="K35" i="1"/>
  <c r="O34" i="1"/>
  <c r="K34" i="1"/>
  <c r="Q37" i="1"/>
  <c r="M35" i="1"/>
  <c r="N37" i="1"/>
  <c r="J37" i="1"/>
  <c r="N36" i="1"/>
  <c r="J36" i="1"/>
  <c r="N35" i="1"/>
  <c r="J35" i="1"/>
  <c r="N34" i="1"/>
  <c r="J34" i="1"/>
  <c r="Q36" i="1"/>
  <c r="M36" i="1"/>
  <c r="M34" i="1"/>
  <c r="Q28" i="1"/>
  <c r="M28" i="1"/>
  <c r="Q27" i="1"/>
  <c r="M27" i="1"/>
  <c r="Q26" i="1"/>
  <c r="M26" i="1"/>
  <c r="Q25" i="1"/>
  <c r="M25" i="1"/>
  <c r="L28" i="1"/>
  <c r="P27" i="1"/>
  <c r="L27" i="1"/>
  <c r="P26" i="1"/>
  <c r="L26" i="1"/>
  <c r="P25" i="1"/>
  <c r="L25" i="1"/>
  <c r="O28" i="1"/>
  <c r="K28" i="1"/>
  <c r="O27" i="1"/>
  <c r="P28" i="1"/>
  <c r="K27" i="1"/>
  <c r="O26" i="1"/>
  <c r="K26" i="1"/>
  <c r="O25" i="1"/>
  <c r="K25" i="1"/>
  <c r="N28" i="1"/>
  <c r="J28" i="1"/>
  <c r="N27" i="1"/>
  <c r="J27" i="1"/>
  <c r="N26" i="1"/>
  <c r="J26" i="1"/>
  <c r="N25" i="1"/>
  <c r="J25" i="1"/>
  <c r="Q19" i="1"/>
  <c r="M19" i="1"/>
  <c r="Q18" i="1"/>
  <c r="M18" i="1"/>
  <c r="Q17" i="1"/>
  <c r="M17" i="1"/>
  <c r="L19" i="1"/>
  <c r="L17" i="1"/>
  <c r="P19" i="1"/>
  <c r="O19" i="1"/>
  <c r="K19" i="1"/>
  <c r="O18" i="1"/>
  <c r="K18" i="1"/>
  <c r="O17" i="1"/>
  <c r="K17" i="1"/>
  <c r="O16" i="1"/>
  <c r="K16" i="1"/>
  <c r="Q16" i="1"/>
  <c r="P18" i="1"/>
  <c r="P17" i="1"/>
  <c r="L16" i="1"/>
  <c r="N19" i="1"/>
  <c r="J19" i="1"/>
  <c r="N18" i="1"/>
  <c r="J18" i="1"/>
  <c r="N17" i="1"/>
  <c r="J17" i="1"/>
  <c r="N16" i="1"/>
  <c r="J16" i="1"/>
  <c r="M16" i="1"/>
  <c r="L18" i="1"/>
  <c r="P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<sst xmlns="http://schemas.openxmlformats.org/spreadsheetml/2006/main" count="423" uniqueCount="111">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</sst>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21" Type="http://schemas.openxmlformats.org/officeDocument/2006/relationships/image" Target="../media/image19.png"/><Relationship Id="rId42" Type="http://schemas.openxmlformats.org/officeDocument/2006/relationships/hyperlink" Target="https://en.wikinews.org/wiki/File:Flag_of_England.svg" TargetMode="External"/><Relationship Id="rId47" Type="http://schemas.openxmlformats.org/officeDocument/2006/relationships/image" Target="../media/image39.png"/><Relationship Id="rId63" Type="http://schemas.openxmlformats.org/officeDocument/2006/relationships/image" Target="../media/image55.png"/><Relationship Id="rId68" Type="http://schemas.openxmlformats.org/officeDocument/2006/relationships/image" Target="../media/image60.png"/><Relationship Id="rId84" Type="http://schemas.openxmlformats.org/officeDocument/2006/relationships/image" Target="../media/image76.png"/><Relationship Id="rId89" Type="http://schemas.openxmlformats.org/officeDocument/2006/relationships/image" Target="../media/image81.png"/><Relationship Id="rId16" Type="http://schemas.openxmlformats.org/officeDocument/2006/relationships/hyperlink" Target="https://pixabay.com/en/uruguay-flag-symbol-country-nation-26970/" TargetMode="External"/><Relationship Id="rId11" Type="http://schemas.openxmlformats.org/officeDocument/2006/relationships/image" Target="../media/image12.png"/><Relationship Id="rId32" Type="http://schemas.openxmlformats.org/officeDocument/2006/relationships/hyperlink" Target="https://www.wikidata.org/wiki/Q4847867" TargetMode="External"/><Relationship Id="rId37" Type="http://schemas.openxmlformats.org/officeDocument/2006/relationships/image" Target="../media/image31.jpe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74" Type="http://schemas.openxmlformats.org/officeDocument/2006/relationships/image" Target="../media/image66.png"/><Relationship Id="rId79" Type="http://schemas.openxmlformats.org/officeDocument/2006/relationships/image" Target="../media/image71.jpeg"/><Relationship Id="rId5" Type="http://schemas.openxmlformats.org/officeDocument/2006/relationships/image" Target="../media/image7.jpeg"/><Relationship Id="rId90" Type="http://schemas.openxmlformats.org/officeDocument/2006/relationships/image" Target="../media/image82.jpeg"/><Relationship Id="rId22" Type="http://schemas.openxmlformats.org/officeDocument/2006/relationships/image" Target="../media/image20.png"/><Relationship Id="rId27" Type="http://schemas.openxmlformats.org/officeDocument/2006/relationships/hyperlink" Target="https://bs.wikiquote.org/wiki/Datoteka:Flag_of_Senegal.svg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64" Type="http://schemas.openxmlformats.org/officeDocument/2006/relationships/image" Target="../media/image56.png"/><Relationship Id="rId69" Type="http://schemas.openxmlformats.org/officeDocument/2006/relationships/image" Target="../media/image61.png"/><Relationship Id="rId8" Type="http://schemas.openxmlformats.org/officeDocument/2006/relationships/hyperlink" Target="https://www.flickr.com/photos/azucrinarecords/6261316147/" TargetMode="External"/><Relationship Id="rId51" Type="http://schemas.openxmlformats.org/officeDocument/2006/relationships/image" Target="../media/image43.png"/><Relationship Id="rId72" Type="http://schemas.openxmlformats.org/officeDocument/2006/relationships/image" Target="../media/image64.png"/><Relationship Id="rId80" Type="http://schemas.openxmlformats.org/officeDocument/2006/relationships/image" Target="../media/image72.jpeg"/><Relationship Id="rId85" Type="http://schemas.openxmlformats.org/officeDocument/2006/relationships/image" Target="../media/image77.png"/><Relationship Id="rId93" Type="http://schemas.openxmlformats.org/officeDocument/2006/relationships/image" Target="../media/image85.png"/><Relationship Id="rId3" Type="http://schemas.openxmlformats.org/officeDocument/2006/relationships/image" Target="../media/image5.png"/><Relationship Id="rId12" Type="http://schemas.openxmlformats.org/officeDocument/2006/relationships/hyperlink" Target="https://en.wikipedia.org/wiki/Ghana" TargetMode="External"/><Relationship Id="rId17" Type="http://schemas.openxmlformats.org/officeDocument/2006/relationships/image" Target="../media/image16.png"/><Relationship Id="rId25" Type="http://schemas.openxmlformats.org/officeDocument/2006/relationships/image" Target="../media/image22.jpeg"/><Relationship Id="rId33" Type="http://schemas.openxmlformats.org/officeDocument/2006/relationships/image" Target="../media/image27.png"/><Relationship Id="rId38" Type="http://schemas.openxmlformats.org/officeDocument/2006/relationships/image" Target="../media/image32.png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67" Type="http://schemas.openxmlformats.org/officeDocument/2006/relationships/image" Target="../media/image59.png"/><Relationship Id="rId20" Type="http://schemas.openxmlformats.org/officeDocument/2006/relationships/hyperlink" Target="https://gartic.com.br/ciicerow/desenho-livre/coreia-do-sul" TargetMode="External"/><Relationship Id="rId41" Type="http://schemas.openxmlformats.org/officeDocument/2006/relationships/image" Target="../media/image34.png"/><Relationship Id="rId54" Type="http://schemas.openxmlformats.org/officeDocument/2006/relationships/image" Target="../media/image46.png"/><Relationship Id="rId62" Type="http://schemas.openxmlformats.org/officeDocument/2006/relationships/image" Target="../media/image54.png"/><Relationship Id="rId70" Type="http://schemas.openxmlformats.org/officeDocument/2006/relationships/image" Target="../media/image62.png"/><Relationship Id="rId75" Type="http://schemas.openxmlformats.org/officeDocument/2006/relationships/image" Target="../media/image67.png"/><Relationship Id="rId83" Type="http://schemas.openxmlformats.org/officeDocument/2006/relationships/image" Target="../media/image75.png"/><Relationship Id="rId88" Type="http://schemas.openxmlformats.org/officeDocument/2006/relationships/image" Target="../media/image80.png"/><Relationship Id="rId91" Type="http://schemas.openxmlformats.org/officeDocument/2006/relationships/image" Target="../media/image83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5.png"/><Relationship Id="rId23" Type="http://schemas.openxmlformats.org/officeDocument/2006/relationships/image" Target="../media/image21.jpeg"/><Relationship Id="rId28" Type="http://schemas.openxmlformats.org/officeDocument/2006/relationships/image" Target="../media/image24.jpeg"/><Relationship Id="rId36" Type="http://schemas.openxmlformats.org/officeDocument/2006/relationships/image" Target="../media/image30.jpe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jpeg"/><Relationship Id="rId31" Type="http://schemas.openxmlformats.org/officeDocument/2006/relationships/image" Target="../media/image26.pn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png"/><Relationship Id="rId65" Type="http://schemas.openxmlformats.org/officeDocument/2006/relationships/image" Target="../media/image57.png"/><Relationship Id="rId73" Type="http://schemas.openxmlformats.org/officeDocument/2006/relationships/image" Target="../media/image65.png"/><Relationship Id="rId78" Type="http://schemas.openxmlformats.org/officeDocument/2006/relationships/image" Target="../media/image70.png"/><Relationship Id="rId81" Type="http://schemas.openxmlformats.org/officeDocument/2006/relationships/image" Target="../media/image73.jpeg"/><Relationship Id="rId86" Type="http://schemas.openxmlformats.org/officeDocument/2006/relationships/image" Target="../media/image78.png"/><Relationship Id="rId94" Type="http://schemas.openxmlformats.org/officeDocument/2006/relationships/image" Target="../media/image86.png"/><Relationship Id="rId4" Type="http://schemas.openxmlformats.org/officeDocument/2006/relationships/image" Target="../media/image6.jpg"/><Relationship Id="rId9" Type="http://schemas.openxmlformats.org/officeDocument/2006/relationships/image" Target="../media/image10.jpe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9" Type="http://schemas.openxmlformats.org/officeDocument/2006/relationships/hyperlink" Target="https://www.partidosdelaroja.com/1970/01/estados-unidos.html" TargetMode="External"/><Relationship Id="rId34" Type="http://schemas.openxmlformats.org/officeDocument/2006/relationships/image" Target="../media/image28.png"/><Relationship Id="rId50" Type="http://schemas.openxmlformats.org/officeDocument/2006/relationships/image" Target="../media/image42.png"/><Relationship Id="rId55" Type="http://schemas.openxmlformats.org/officeDocument/2006/relationships/image" Target="../media/image47.png"/><Relationship Id="rId76" Type="http://schemas.openxmlformats.org/officeDocument/2006/relationships/image" Target="../media/image68.png"/><Relationship Id="rId7" Type="http://schemas.openxmlformats.org/officeDocument/2006/relationships/image" Target="../media/image9.jpeg"/><Relationship Id="rId71" Type="http://schemas.openxmlformats.org/officeDocument/2006/relationships/image" Target="../media/image63.png"/><Relationship Id="rId92" Type="http://schemas.openxmlformats.org/officeDocument/2006/relationships/image" Target="../media/image84.jpeg"/><Relationship Id="rId2" Type="http://schemas.openxmlformats.org/officeDocument/2006/relationships/image" Target="../media/image4.png"/><Relationship Id="rId29" Type="http://schemas.openxmlformats.org/officeDocument/2006/relationships/hyperlink" Target="http://www.public-domain-image.com/free-images/flags-of-the-world/flag-of-ecuador" TargetMode="External"/><Relationship Id="rId24" Type="http://schemas.openxmlformats.org/officeDocument/2006/relationships/hyperlink" Target="https://www.wallpaperflare.com/flag-qatar-qatari-qatar-large-flag-flag-of-qatar-wallpaper-grfaq" TargetMode="External"/><Relationship Id="rId40" Type="http://schemas.openxmlformats.org/officeDocument/2006/relationships/image" Target="../media/image33.png"/><Relationship Id="rId45" Type="http://schemas.openxmlformats.org/officeDocument/2006/relationships/image" Target="../media/image37.png"/><Relationship Id="rId66" Type="http://schemas.openxmlformats.org/officeDocument/2006/relationships/image" Target="../media/image58.png"/><Relationship Id="rId87" Type="http://schemas.openxmlformats.org/officeDocument/2006/relationships/image" Target="../media/image79.png"/><Relationship Id="rId61" Type="http://schemas.openxmlformats.org/officeDocument/2006/relationships/image" Target="../media/image53.png"/><Relationship Id="rId82" Type="http://schemas.openxmlformats.org/officeDocument/2006/relationships/image" Target="../media/image74.png"/><Relationship Id="rId19" Type="http://schemas.openxmlformats.org/officeDocument/2006/relationships/image" Target="../media/image18.png"/><Relationship Id="rId14" Type="http://schemas.openxmlformats.org/officeDocument/2006/relationships/image" Target="../media/image14.png"/><Relationship Id="rId30" Type="http://schemas.openxmlformats.org/officeDocument/2006/relationships/image" Target="../media/image25.jpeg"/><Relationship Id="rId35" Type="http://schemas.openxmlformats.org/officeDocument/2006/relationships/image" Target="../media/image29.jpeg"/><Relationship Id="rId56" Type="http://schemas.openxmlformats.org/officeDocument/2006/relationships/image" Target="../media/image48.png"/><Relationship Id="rId77" Type="http://schemas.openxmlformats.org/officeDocument/2006/relationships/image" Target="../media/image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5936686" y="2928258"/>
          <a:ext cx="1717431" cy="3167742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492425" y="5133034"/>
          <a:ext cx="1103644" cy="1755950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514196" y="2025581"/>
          <a:ext cx="1103644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28</xdr:row>
      <xdr:rowOff>103958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72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318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2000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1064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7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9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6</xdr:col>
      <xdr:colOff>5735</xdr:colOff>
      <xdr:row>7</xdr:row>
      <xdr:rowOff>191474</xdr:rowOff>
    </xdr:from>
    <xdr:to>
      <xdr:col>6</xdr:col>
      <xdr:colOff>275897</xdr:colOff>
      <xdr:row>8</xdr:row>
      <xdr:rowOff>167473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2"/>
            </a:ext>
          </a:extLst>
        </a:blip>
        <a:stretch>
          <a:fillRect/>
        </a:stretch>
      </xdr:blipFill>
      <xdr:spPr>
        <a:xfrm>
          <a:off x="4262328" y="2340705"/>
          <a:ext cx="270162" cy="17138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14</xdr:row>
      <xdr:rowOff>178367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9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17</xdr:row>
      <xdr:rowOff>188595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2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27</xdr:row>
      <xdr:rowOff>1313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361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27</xdr:row>
      <xdr:rowOff>1000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783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5219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0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499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2610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1539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44</xdr:row>
      <xdr:rowOff>179558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1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563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2460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1299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44</xdr:row>
      <xdr:rowOff>178000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1114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52</xdr:row>
      <xdr:rowOff>0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1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117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617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1115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2000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504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54</xdr:row>
      <xdr:rowOff>0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954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0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2000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62</xdr:row>
      <xdr:rowOff>0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23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743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8945749" y="4304881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029293" y="4304881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5874191" y="2916011"/>
          <a:ext cx="1717432" cy="3167742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8879170" y="1998364"/>
          <a:ext cx="1124054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8850597" y="5186101"/>
          <a:ext cx="1124054" cy="1709687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8D53-503F-4BE3-966A-5E35481883F2}">
  <dimension ref="B1:U39"/>
  <sheetViews>
    <sheetView showGridLines="0" workbookViewId="0">
      <selection activeCell="C5" sqref="C5"/>
    </sheetView>
  </sheetViews>
  <sheetFormatPr defaultColWidth="8.77734375"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77734375" bestFit="1" customWidth="1"/>
    <col min="19" max="19" width="49.77734375" bestFit="1" customWidth="1"/>
    <col min="20" max="20" width="9.77734375" bestFit="1" customWidth="1"/>
    <col min="21" max="21" width="82.7773437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55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55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8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8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4CEC-41D5-45C9-94EE-3D713A0A96F8}">
  <sheetPr codeName="Planilha1"/>
  <dimension ref="A1:BD79"/>
  <sheetViews>
    <sheetView showGridLines="0" tabSelected="1" zoomScale="91" zoomScaleNormal="91" workbookViewId="0">
      <selection activeCell="AP30" sqref="AP30"/>
    </sheetView>
  </sheetViews>
  <sheetFormatPr defaultColWidth="8.77734375" defaultRowHeight="14.4" x14ac:dyDescent="0.3"/>
  <cols>
    <col min="3" max="3" width="11.77734375" bestFit="1" customWidth="1"/>
    <col min="4" max="4" width="8.77734375" style="1"/>
    <col min="6" max="6" width="8.77734375" style="1"/>
    <col min="7" max="7" width="11.77734375" bestFit="1" customWidth="1"/>
    <col min="10" max="10" width="13.44140625" bestFit="1" customWidth="1"/>
    <col min="19" max="19" width="1.44140625" customWidth="1"/>
    <col min="35" max="35" width="1.77734375" customWidth="1"/>
    <col min="39" max="39" width="2.109375" customWidth="1"/>
    <col min="54" max="56" width="8.77734375" style="9"/>
  </cols>
  <sheetData>
    <row r="1" spans="1:53" ht="71.55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0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0</v>
      </c>
      <c r="E6" s="41" t="s">
        <v>11</v>
      </c>
      <c r="F6" s="7">
        <v>3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0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9</v>
      </c>
      <c r="P7" s="3">
        <f>VLOOKUP(1,Planilha1!$B$5:$J$8,9,0)</f>
        <v>1</v>
      </c>
      <c r="Q7" s="3">
        <f>VLOOKUP(1,Planilha1!$B$5:$J$8,4,0)</f>
        <v>8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4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4</v>
      </c>
      <c r="Q8" s="3">
        <f>VLOOKUP(2,Planilha1!$B$5:$J$8,4,0)</f>
        <v>-1</v>
      </c>
      <c r="S8" s="6"/>
      <c r="T8" s="9"/>
      <c r="U8" s="74" t="str">
        <f>IF(AND(SUM(L16:N16)=3,SUM(L17:N17)=3,SUM(L18:N18)=3,SUM(L19:N19)=3),J17,"")</f>
        <v>País de Gales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2</v>
      </c>
      <c r="G9" s="99" t="s">
        <v>20</v>
      </c>
      <c r="H9" s="99"/>
      <c r="I9" s="19">
        <f t="shared" si="0"/>
        <v>1</v>
      </c>
      <c r="J9" s="5" t="str">
        <f>VLOOKUP(3,Planilha1!$B$5:$J$8,2,0)</f>
        <v>Equador</v>
      </c>
      <c r="K9" s="3">
        <f>VLOOKUP(3,Planilha1!$B$5:$J$8,3,0)</f>
        <v>3</v>
      </c>
      <c r="L9" s="3">
        <f>VLOOKUP(3,Planilha1!$B$5:$J$8,6,0)</f>
        <v>1</v>
      </c>
      <c r="M9" s="3">
        <f>VLOOKUP(3,Planilha1!$B$5:$J$8,7,0)</f>
        <v>0</v>
      </c>
      <c r="N9" s="3">
        <f>VLOOKUP(3,Planilha1!$B$5:$J$8,8,0)</f>
        <v>2</v>
      </c>
      <c r="O9" s="3">
        <f>VLOOKUP(3,Planilha1!$B$5:$J$8,5,0)</f>
        <v>3</v>
      </c>
      <c r="P9" s="3">
        <f>VLOOKUP(3,Planilha1!$B$5:$J$8,9,0)</f>
        <v>6</v>
      </c>
      <c r="Q9" s="3">
        <f>VLOOKUP(3,Planilha1!$B$5:$J$8,4,0)</f>
        <v>-3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55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2</v>
      </c>
      <c r="G10" s="99" t="s">
        <v>22</v>
      </c>
      <c r="H10" s="99"/>
      <c r="I10" s="19">
        <f t="shared" si="0"/>
        <v>1</v>
      </c>
      <c r="J10" s="5" t="str">
        <f>VLOOKUP(4,Planilha1!$B$5:$J$8,2,0)</f>
        <v>Qatar</v>
      </c>
      <c r="K10" s="3">
        <f>VLOOKUP(4,Planilha1!$B$5:$J$8,3,0)</f>
        <v>0</v>
      </c>
      <c r="L10" s="3">
        <f>VLOOKUP(4,Planilha1!$B$5:$J$8,6,0)</f>
        <v>0</v>
      </c>
      <c r="M10" s="3">
        <f>VLOOKUP(4,Planilha1!$B$5:$J$8,7,0)</f>
        <v>0</v>
      </c>
      <c r="N10" s="3">
        <f>VLOOKUP(4,Planilha1!$B$5:$J$8,8,0)</f>
        <v>3</v>
      </c>
      <c r="O10" s="3">
        <f>VLOOKUP(4,Planilha1!$B$5:$J$8,5,0)</f>
        <v>0</v>
      </c>
      <c r="P10" s="3">
        <f>VLOOKUP(4,Planilha1!$B$5:$J$8,9,0)</f>
        <v>4</v>
      </c>
      <c r="Q10" s="3">
        <f>VLOOKUP(4,Planilha1!$B$5:$J$8,4,0)</f>
        <v>-4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22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33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2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55" customHeight="1" thickBot="1" x14ac:dyDescent="0.35">
      <c r="A15" s="44">
        <v>44886</v>
      </c>
      <c r="B15" s="99" t="s">
        <v>25</v>
      </c>
      <c r="C15" s="99"/>
      <c r="D15" s="7">
        <v>1</v>
      </c>
      <c r="E15" s="41" t="s">
        <v>11</v>
      </c>
      <c r="F15" s="7">
        <v>0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Dinamarca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4</v>
      </c>
      <c r="P16" s="3">
        <f>VLOOKUP(1,Planilha1!$B$14:$J$17,9,0)</f>
        <v>1</v>
      </c>
      <c r="Q16" s="3">
        <f>VLOOKUP(1,Planilha1!$B$14:$J$17,4,0)</f>
        <v>3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8" customHeight="1" thickBot="1" x14ac:dyDescent="0.35">
      <c r="A17" s="44">
        <v>44890</v>
      </c>
      <c r="B17" s="99" t="s">
        <v>26</v>
      </c>
      <c r="C17" s="99"/>
      <c r="D17" s="7">
        <v>1</v>
      </c>
      <c r="E17" s="41" t="s">
        <v>11</v>
      </c>
      <c r="F17" s="7">
        <v>3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País de Gales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3</v>
      </c>
      <c r="P17" s="3">
        <f>VLOOKUP(2,Planilha1!$B$14:$J$17,9,0)</f>
        <v>2</v>
      </c>
      <c r="Q17" s="3">
        <f>VLOOKUP(2,Planilha1!$B$14:$J$17,4,0)</f>
        <v>1</v>
      </c>
      <c r="S17" s="6"/>
      <c r="T17" s="9"/>
      <c r="U17" s="74" t="str">
        <f>IF(AND(SUM(L34:N34)=3,SUM(L35:N35)=3,SUM(L36:N36)=3,SUM(L37:N37)=3),J35,"")</f>
        <v>França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45" customHeight="1" thickBot="1" x14ac:dyDescent="0.35">
      <c r="A18" s="44">
        <v>44894</v>
      </c>
      <c r="B18" s="99" t="s">
        <v>24</v>
      </c>
      <c r="C18" s="99"/>
      <c r="D18" s="7">
        <v>0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EUA</v>
      </c>
      <c r="K18" s="3">
        <f>VLOOKUP(3,Planilha1!$B$14:$J$17,3,0)</f>
        <v>4</v>
      </c>
      <c r="L18" s="3">
        <f>VLOOKUP(3,Planilha1!$B$14:$J$17,6,0)</f>
        <v>1</v>
      </c>
      <c r="M18" s="3">
        <f>VLOOKUP(3,Planilha1!$B$14:$J$17,7,0)</f>
        <v>1</v>
      </c>
      <c r="N18" s="3">
        <f>VLOOKUP(3,Planilha1!$B$14:$J$17,8,0)</f>
        <v>1</v>
      </c>
      <c r="O18" s="3">
        <f>VLOOKUP(3,Planilha1!$B$14:$J$17,5,0)</f>
        <v>4</v>
      </c>
      <c r="P18" s="3">
        <f>VLOOKUP(3,Planilha1!$B$14:$J$17,9,0)</f>
        <v>4</v>
      </c>
      <c r="Q18" s="3">
        <f>VLOOKUP(3,Planilha1!$B$14:$J$17,4,0)</f>
        <v>0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8" customHeight="1" thickBot="1" x14ac:dyDescent="0.35">
      <c r="A19" s="44">
        <v>44894</v>
      </c>
      <c r="B19" s="99" t="s">
        <v>26</v>
      </c>
      <c r="C19" s="99"/>
      <c r="D19" s="7">
        <v>2</v>
      </c>
      <c r="E19" s="41" t="s">
        <v>11</v>
      </c>
      <c r="F19" s="7">
        <v>2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Irã</v>
      </c>
      <c r="K19" s="3">
        <f>VLOOKUP(4,Planilha1!$B$14:$J$17,3,0)</f>
        <v>1</v>
      </c>
      <c r="L19" s="3">
        <f>VLOOKUP(4,Planilha1!$B$14:$J$17,6,0)</f>
        <v>0</v>
      </c>
      <c r="M19" s="3">
        <f>VLOOKUP(4,Planilha1!$B$14:$J$17,7,0)</f>
        <v>1</v>
      </c>
      <c r="N19" s="3">
        <f>VLOOKUP(4,Planilha1!$B$14:$J$17,8,0)</f>
        <v>2</v>
      </c>
      <c r="O19" s="3">
        <f>VLOOKUP(4,Planilha1!$B$14:$J$17,5,0)</f>
        <v>3</v>
      </c>
      <c r="P19" s="3">
        <f>VLOOKUP(4,Planilha1!$B$14:$J$17,9,0)</f>
        <v>7</v>
      </c>
      <c r="Q19" s="3">
        <f>VLOOKUP(4,Planilha1!$B$14:$J$17,4,0)</f>
        <v>-4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33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33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12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4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1</v>
      </c>
      <c r="E24" s="41" t="s">
        <v>11</v>
      </c>
      <c r="F24" s="7">
        <v>0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2</v>
      </c>
      <c r="E25" s="41" t="s">
        <v>11</v>
      </c>
      <c r="F25" s="7">
        <v>1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9</v>
      </c>
      <c r="P25" s="3">
        <f>VLOOKUP(1,Planilha1!$B$23:$J$26,9,0)</f>
        <v>2</v>
      </c>
      <c r="Q25" s="3">
        <f>VLOOKUP(1,Planilha1!$B$23:$J$26,4,0)</f>
        <v>7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0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3</v>
      </c>
      <c r="P26" s="3">
        <f>VLOOKUP(2,Planilha1!$B$23:$J$26,9,0)</f>
        <v>2</v>
      </c>
      <c r="Q26" s="3">
        <f>VLOOKUP(2,Planilha1!$B$23:$J$26,4,0)</f>
        <v>1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Dinamarca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3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3</v>
      </c>
      <c r="P27" s="3">
        <f>VLOOKUP(3,Planilha1!$B$23:$J$26,9,0)</f>
        <v>4</v>
      </c>
      <c r="Q27" s="3">
        <f>VLOOKUP(3,Planilha1!$B$23:$J$26,4,0)</f>
        <v>-1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45</v>
      </c>
      <c r="AW27" s="69"/>
      <c r="AX27" s="15"/>
      <c r="AY27" s="9"/>
      <c r="AZ27" s="9"/>
      <c r="BA27" s="9"/>
    </row>
    <row r="28" spans="1:54" ht="14.55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1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0</v>
      </c>
      <c r="P28" s="3">
        <f>VLOOKUP(4,Planilha1!$B$23:$J$26,9,0)</f>
        <v>7</v>
      </c>
      <c r="Q28" s="3">
        <f>VLOOKUP(4,Planilha1!$B$23:$J$26,4,0)</f>
        <v>-7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12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Uruguai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1</v>
      </c>
      <c r="E32" s="41" t="s">
        <v>11</v>
      </c>
      <c r="F32" s="7">
        <v>1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0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Portugal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Sérvia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2</v>
      </c>
      <c r="E34" s="41" t="s">
        <v>11</v>
      </c>
      <c r="F34" s="7">
        <v>2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Dinamarca</v>
      </c>
      <c r="K34" s="3">
        <f>VLOOKUP(1,Planilha1!$B$32:$J$35,3,0)</f>
        <v>7</v>
      </c>
      <c r="L34" s="3">
        <f>VLOOKUP(1,Planilha1!$B$32:$J$35,6,0)</f>
        <v>2</v>
      </c>
      <c r="M34" s="3">
        <f>VLOOKUP(1,Planilha1!$B$32:$J$35,7,0)</f>
        <v>1</v>
      </c>
      <c r="N34" s="3">
        <f>VLOOKUP(1,Planilha1!$B$32:$J$35,8,0)</f>
        <v>0</v>
      </c>
      <c r="O34" s="3">
        <f>VLOOKUP(1,Planilha1!$B$32:$J$35,5,0)</f>
        <v>7</v>
      </c>
      <c r="P34" s="3">
        <f>VLOOKUP(1,Planilha1!$B$32:$J$35,9,0)</f>
        <v>3</v>
      </c>
      <c r="Q34" s="3">
        <f>VLOOKUP(1,Planilha1!$B$32:$J$35,4,0)</f>
        <v>4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0</v>
      </c>
      <c r="E35" s="41" t="s">
        <v>11</v>
      </c>
      <c r="F35" s="7">
        <v>0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França</v>
      </c>
      <c r="K35" s="3">
        <f>VLOOKUP(2,Planilha1!$B$32:$J$35,3,0)</f>
        <v>5</v>
      </c>
      <c r="L35" s="3">
        <f>VLOOKUP(2,Planilha1!$B$32:$J$35,6,0)</f>
        <v>1</v>
      </c>
      <c r="M35" s="3">
        <f>VLOOKUP(2,Planilha1!$B$32:$J$35,7,0)</f>
        <v>2</v>
      </c>
      <c r="N35" s="3">
        <f>VLOOKUP(2,Planilha1!$B$32:$J$35,8,0)</f>
        <v>0</v>
      </c>
      <c r="O35" s="3">
        <f>VLOOKUP(2,Planilha1!$B$32:$J$35,5,0)</f>
        <v>5</v>
      </c>
      <c r="P35" s="3">
        <f>VLOOKUP(2,Planilha1!$B$32:$J$35,9,0)</f>
        <v>3</v>
      </c>
      <c r="Q35" s="3">
        <f>VLOOKUP(2,Planilha1!$B$32:$J$35,4,0)</f>
        <v>2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2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Austrália</v>
      </c>
      <c r="K36" s="3">
        <f>VLOOKUP(3,Planilha1!$B$32:$J$35,3,0)</f>
        <v>2</v>
      </c>
      <c r="L36" s="3">
        <f>VLOOKUP(3,Planilha1!$B$32:$J$35,6,0)</f>
        <v>0</v>
      </c>
      <c r="M36" s="3">
        <f>VLOOKUP(3,Planilha1!$B$32:$J$35,7,0)</f>
        <v>2</v>
      </c>
      <c r="N36" s="3">
        <f>VLOOKUP(3,Planilha1!$B$32:$J$35,8,0)</f>
        <v>1</v>
      </c>
      <c r="O36" s="3">
        <f>VLOOKUP(3,Planilha1!$B$32:$J$35,5,0)</f>
        <v>2</v>
      </c>
      <c r="P36" s="3">
        <f>VLOOKUP(3,Planilha1!$B$32:$J$35,9,0)</f>
        <v>4</v>
      </c>
      <c r="Q36" s="3">
        <f>VLOOKUP(3,Planilha1!$B$32:$J$35,4,0)</f>
        <v>-2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8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3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0</v>
      </c>
      <c r="P37" s="3">
        <f>VLOOKUP(4,Planilha1!$B$32:$J$35,9,0)</f>
        <v>4</v>
      </c>
      <c r="Q37" s="3">
        <f>VLOOKUP(4,Planilha1!$B$32:$J$35,4,0)</f>
        <v>-4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2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1</v>
      </c>
      <c r="E42" s="41" t="s">
        <v>11</v>
      </c>
      <c r="F42" s="7">
        <v>1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0</v>
      </c>
      <c r="E43" s="41" t="s">
        <v>11</v>
      </c>
      <c r="F43" s="7">
        <v>0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5</v>
      </c>
      <c r="P43" s="3">
        <f>VLOOKUP(1,Planilha1!$B$41:$J44,9,0)</f>
        <v>0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0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5</v>
      </c>
      <c r="L44" s="3">
        <f>VLOOKUP(2,Planilha1!$B$41:$J44,6,0)</f>
        <v>1</v>
      </c>
      <c r="M44" s="3">
        <f>VLOOKUP(2,Planilha1!$B$41:$J44,7,0)</f>
        <v>2</v>
      </c>
      <c r="N44" s="3">
        <f>VLOOKUP(2,Planilha1!$B$41:$J44,8,0)</f>
        <v>0</v>
      </c>
      <c r="O44" s="3">
        <f>VLOOKUP(2,Planilha1!$B$41:$J44,5,0)</f>
        <v>3</v>
      </c>
      <c r="P44" s="3">
        <f>VLOOKUP(2,Planilha1!$B$41:$J44,9,0)</f>
        <v>1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55" customHeight="1" x14ac:dyDescent="0.3">
      <c r="A45" s="44">
        <v>44896</v>
      </c>
      <c r="B45" s="99" t="s">
        <v>42</v>
      </c>
      <c r="C45" s="99"/>
      <c r="D45" s="7">
        <v>3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2</v>
      </c>
      <c r="L45" s="3">
        <f>VLOOKUP(3,Planilha1!$B$41:$J44,6,0)</f>
        <v>0</v>
      </c>
      <c r="M45" s="3">
        <f>VLOOKUP(3,Planilha1!$B$41:$J44,7,0)</f>
        <v>2</v>
      </c>
      <c r="N45" s="3">
        <f>VLOOKUP(3,Planilha1!$B$41:$J44,8,0)</f>
        <v>1</v>
      </c>
      <c r="O45" s="3">
        <f>VLOOKUP(3,Planilha1!$B$41:$J44,5,0)</f>
        <v>1</v>
      </c>
      <c r="P45" s="3">
        <f>VLOOKUP(3,Planilha1!$B$41:$J44,9,0)</f>
        <v>4</v>
      </c>
      <c r="Q45" s="3">
        <f>VLOOKUP(3,Planilha1!$B$41:$J44,4,0)</f>
        <v>-3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2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0</v>
      </c>
      <c r="P46" s="3">
        <f>VLOOKUP(4,Planilha1!$B$41:$J44,9,0)</f>
        <v>4</v>
      </c>
      <c r="Q46" s="3">
        <f>VLOOKUP(4,Planilha1!$B$41:$J44,4,0)</f>
        <v>-4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2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1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2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5</v>
      </c>
      <c r="P52" s="3">
        <f>VLOOKUP(1,Planilha1!$B$50:$J53,9,0)</f>
        <v>1</v>
      </c>
      <c r="Q52" s="3">
        <f>VLOOKUP(1,Planilha1!$B$50:$J53,4,0)</f>
        <v>4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1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5</v>
      </c>
      <c r="L53" s="3">
        <f>VLOOKUP(2,Planilha1!$B$50:$J53,6,0)</f>
        <v>1</v>
      </c>
      <c r="M53" s="3">
        <f>VLOOKUP(2,Planilha1!$B$50:$J53,7,0)</f>
        <v>2</v>
      </c>
      <c r="N53" s="3">
        <f>VLOOKUP(2,Planilha1!$B$50:$J53,8,0)</f>
        <v>0</v>
      </c>
      <c r="O53" s="3">
        <f>VLOOKUP(2,Planilha1!$B$50:$J53,5,0)</f>
        <v>3</v>
      </c>
      <c r="P53" s="3">
        <f>VLOOKUP(2,Planilha1!$B$50:$J53,9,0)</f>
        <v>2</v>
      </c>
      <c r="Q53" s="3">
        <f>VLOOKUP(2,Planilha1!$B$50:$J53,4,0)</f>
        <v>1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8" customHeight="1" x14ac:dyDescent="0.3">
      <c r="A54" s="45">
        <v>44896</v>
      </c>
      <c r="B54" s="99" t="s">
        <v>45</v>
      </c>
      <c r="C54" s="99"/>
      <c r="D54" s="7">
        <v>1</v>
      </c>
      <c r="E54" s="41" t="s">
        <v>11</v>
      </c>
      <c r="F54" s="7">
        <v>1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2</v>
      </c>
      <c r="L54" s="3">
        <f>VLOOKUP(3,Planilha1!$B$50:$J53,6,0)</f>
        <v>0</v>
      </c>
      <c r="M54" s="3">
        <f>VLOOKUP(3,Planilha1!$B$50:$J53,7,0)</f>
        <v>2</v>
      </c>
      <c r="N54" s="3">
        <f>VLOOKUP(3,Planilha1!$B$50:$J53,8,0)</f>
        <v>1</v>
      </c>
      <c r="O54" s="3">
        <f>VLOOKUP(3,Planilha1!$B$50:$J53,5,0)</f>
        <v>1</v>
      </c>
      <c r="P54" s="3">
        <f>VLOOKUP(3,Planilha1!$B$50:$J53,9,0)</f>
        <v>3</v>
      </c>
      <c r="Q54" s="3">
        <f>VLOOKUP(3,Planilha1!$B$50:$J53,4,0)</f>
        <v>-2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0</v>
      </c>
      <c r="E55" s="41" t="s">
        <v>11</v>
      </c>
      <c r="F55" s="7">
        <v>0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0</v>
      </c>
      <c r="P55" s="3">
        <f>VLOOKUP(4,Planilha1!$B$50:$J53,9,0)</f>
        <v>3</v>
      </c>
      <c r="Q55" s="3">
        <f>VLOOKUP(4,Planilha1!$B$50:$J53,4,0)</f>
        <v>-3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0</v>
      </c>
      <c r="E60" s="41" t="s">
        <v>11</v>
      </c>
      <c r="F60" s="7">
        <v>1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9</v>
      </c>
      <c r="P61" s="3">
        <f>VLOOKUP(1,Planilha1!$B$59:$J62,9,0)</f>
        <v>1</v>
      </c>
      <c r="Q61" s="3">
        <f>VLOOKUP(1,Planilha1!$B$59:$J62,4,0)</f>
        <v>8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Sérvia</v>
      </c>
      <c r="K62" s="3">
        <f>VLOOKUP(2,Planilha1!$B$59:$J62,3,0)</f>
        <v>6</v>
      </c>
      <c r="L62" s="3">
        <f>VLOOKUP(2,Planilha1!$B$59:$J62,6,0)</f>
        <v>2</v>
      </c>
      <c r="M62" s="3">
        <f>VLOOKUP(2,Planilha1!$B$59:$J62,7,0)</f>
        <v>0</v>
      </c>
      <c r="N62" s="3">
        <f>VLOOKUP(2,Planilha1!$B$59:$J62,8,0)</f>
        <v>1</v>
      </c>
      <c r="O62" s="3">
        <f>VLOOKUP(2,Planilha1!$B$59:$J62,5,0)</f>
        <v>4</v>
      </c>
      <c r="P62" s="3">
        <f>VLOOKUP(2,Planilha1!$B$59:$J62,9,0)</f>
        <v>4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55" customHeight="1" x14ac:dyDescent="0.3">
      <c r="A63" s="44">
        <v>44897</v>
      </c>
      <c r="B63" s="99" t="s">
        <v>1</v>
      </c>
      <c r="C63" s="99"/>
      <c r="D63" s="7">
        <v>4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3</v>
      </c>
      <c r="L63" s="3">
        <f>VLOOKUP(3,Planilha1!$B$59:$J62,6,0)</f>
        <v>1</v>
      </c>
      <c r="M63" s="3">
        <f>VLOOKUP(3,Planilha1!$B$59:$J62,7,0)</f>
        <v>0</v>
      </c>
      <c r="N63" s="3">
        <f>VLOOKUP(3,Planilha1!$B$59:$J62,8,0)</f>
        <v>2</v>
      </c>
      <c r="O63" s="3">
        <f>VLOOKUP(3,Planilha1!$B$59:$J62,5,0)</f>
        <v>2</v>
      </c>
      <c r="P63" s="3">
        <f>VLOOKUP(3,Planilha1!$B$59:$J62,9,0)</f>
        <v>6</v>
      </c>
      <c r="Q63" s="3">
        <f>VLOOKUP(3,Planilha1!$B$59:$J62,4,0)</f>
        <v>-4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1</v>
      </c>
      <c r="E64" s="41" t="s">
        <v>11</v>
      </c>
      <c r="F64" s="7">
        <v>0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Suíça</v>
      </c>
      <c r="K64" s="3">
        <f>VLOOKUP(4,Planilha1!$B$59:$J62,3,0)</f>
        <v>0</v>
      </c>
      <c r="L64" s="3">
        <f>VLOOKUP(4,Planilha1!$B$59:$J62,6,0)</f>
        <v>0</v>
      </c>
      <c r="M64" s="3">
        <f>VLOOKUP(4,Planilha1!$B$59:$J62,7,0)</f>
        <v>0</v>
      </c>
      <c r="N64" s="3">
        <f>VLOOKUP(4,Planilha1!$B$59:$J62,8,0)</f>
        <v>3</v>
      </c>
      <c r="O64" s="3">
        <f>VLOOKUP(4,Planilha1!$B$59:$J62,5,0)</f>
        <v>0</v>
      </c>
      <c r="P64" s="3">
        <f>VLOOKUP(4,Planilha1!$B$59:$J62,9,0)</f>
        <v>4</v>
      </c>
      <c r="Q64" s="3">
        <f>VLOOKUP(4,Planilha1!$B$59:$J62,4,0)</f>
        <v>-4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2</v>
      </c>
      <c r="E68" s="41" t="s">
        <v>11</v>
      </c>
      <c r="F68" s="7">
        <v>0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0</v>
      </c>
      <c r="E70" s="41" t="s">
        <v>11</v>
      </c>
      <c r="F70" s="7">
        <v>1</v>
      </c>
      <c r="G70" s="99" t="s">
        <v>12</v>
      </c>
      <c r="H70" s="99"/>
      <c r="I70" s="8">
        <f t="shared" si="7"/>
        <v>1</v>
      </c>
      <c r="J70" s="5" t="str">
        <f>VLOOKUP(1,Planilha1!$B$68:$J71,2,0)</f>
        <v>Uruguai</v>
      </c>
      <c r="K70" s="3">
        <f>VLOOKUP(1,Planilha1!$B$68:$J71,3,0)</f>
        <v>9</v>
      </c>
      <c r="L70" s="3">
        <f>VLOOKUP(1,Planilha1!$B$68:$J71,6,0)</f>
        <v>3</v>
      </c>
      <c r="M70" s="3">
        <f>VLOOKUP(1,Planilha1!$B$68:$J71,7,0)</f>
        <v>0</v>
      </c>
      <c r="N70" s="3">
        <f>VLOOKUP(1,Planilha1!$B$68:$J71,8,0)</f>
        <v>0</v>
      </c>
      <c r="O70" s="3">
        <f>VLOOKUP(1,Planilha1!$B$68:$J71,5,0)</f>
        <v>5</v>
      </c>
      <c r="P70" s="3">
        <f>VLOOKUP(1,Planilha1!$B$68:$J71,9,0)</f>
        <v>1</v>
      </c>
      <c r="Q70" s="3">
        <f>VLOOKUP(1,Planilha1!$B$68:$J71,4,0)</f>
        <v>4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0</v>
      </c>
      <c r="E71" s="41" t="s">
        <v>11</v>
      </c>
      <c r="F71" s="7">
        <v>0</v>
      </c>
      <c r="G71" s="99" t="s">
        <v>52</v>
      </c>
      <c r="H71" s="99"/>
      <c r="I71" s="8">
        <f t="shared" si="7"/>
        <v>1</v>
      </c>
      <c r="J71" s="5" t="str">
        <f>VLOOKUP(2,Planilha1!$B$68:$J71,2,0)</f>
        <v>Portugal</v>
      </c>
      <c r="K71" s="3">
        <f>VLOOKUP(2,Planilha1!$B$68:$J71,3,0)</f>
        <v>6</v>
      </c>
      <c r="L71" s="3">
        <f>VLOOKUP(2,Planilha1!$B$68:$J71,6,0)</f>
        <v>2</v>
      </c>
      <c r="M71" s="3">
        <f>VLOOKUP(2,Planilha1!$B$68:$J71,7,0)</f>
        <v>0</v>
      </c>
      <c r="N71" s="3">
        <f>VLOOKUP(2,Planilha1!$B$68:$J71,8,0)</f>
        <v>1</v>
      </c>
      <c r="O71" s="3">
        <f>VLOOKUP(2,Planilha1!$B$68:$J71,5,0)</f>
        <v>5</v>
      </c>
      <c r="P71" s="3">
        <f>VLOOKUP(2,Planilha1!$B$68:$J71,9,0)</f>
        <v>2</v>
      </c>
      <c r="Q71" s="3">
        <f>VLOOKUP(2,Planilha1!$B$68:$J71,4,0)</f>
        <v>3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3</v>
      </c>
      <c r="E72" s="41" t="s">
        <v>11</v>
      </c>
      <c r="F72" s="7">
        <v>1</v>
      </c>
      <c r="G72" s="99" t="s">
        <v>52</v>
      </c>
      <c r="H72" s="99"/>
      <c r="I72" s="8">
        <f t="shared" si="7"/>
        <v>1</v>
      </c>
      <c r="J72" s="5" t="str">
        <f>VLOOKUP(3,Planilha1!$B$68:$J71,2,0)</f>
        <v>Coréia do Sul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2</v>
      </c>
      <c r="P72" s="3">
        <f>VLOOKUP(3,Planilha1!$B$68:$J71,9,0)</f>
        <v>5</v>
      </c>
      <c r="Q72" s="3">
        <f>VLOOKUP(3,Planilha1!$B$68:$J71,4,0)</f>
        <v>-3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0</v>
      </c>
      <c r="E73" s="41" t="s">
        <v>11</v>
      </c>
      <c r="F73" s="7">
        <v>2</v>
      </c>
      <c r="G73" s="99" t="s">
        <v>12</v>
      </c>
      <c r="H73" s="99"/>
      <c r="I73" s="8">
        <f t="shared" si="7"/>
        <v>1</v>
      </c>
      <c r="J73" s="5" t="str">
        <f>VLOOKUP(4,Planilha1!$B$68:$J71,2,0)</f>
        <v>Gana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0</v>
      </c>
      <c r="P73" s="3">
        <f>VLOOKUP(4,Planilha1!$B$68:$J71,9,0)</f>
        <v>4</v>
      </c>
      <c r="Q73" s="3">
        <f>VLOOKUP(4,Planilha1!$B$68:$J71,4,0)</f>
        <v>-4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4C07EF6B-AE58-41C1-A0FC-972739635095}">
      <formula1>0</formula1>
      <formula2>9999999999999990000</formula2>
    </dataValidation>
    <dataValidation type="whole" allowBlank="1" showInputMessage="1" showErrorMessage="1" sqref="F59:F64 F68:F73 F14:F19 F23:F28 F32:F37 F41:F46 F50:F55 F5:F10" xr:uid="{49BB0708-49E0-4D24-AB98-EAF716B8755C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657BE41A-33A5-41AB-B955-B9BACFC2EC6B}">
          <x14:formula1>
            <xm:f>Planilha1!$S$4:$S$5</xm:f>
          </x14:formula1>
          <xm:sqref>Y11:Z11</xm:sqref>
        </x14:dataValidation>
        <x14:dataValidation type="list" allowBlank="1" showInputMessage="1" showErrorMessage="1" xr:uid="{4E705710-3F7A-4787-B9FE-BAFAB74D1907}">
          <x14:formula1>
            <xm:f>Planilha1!$S$6:$S$7</xm:f>
          </x14:formula1>
          <xm:sqref>Y13:Z13</xm:sqref>
        </x14:dataValidation>
        <x14:dataValidation type="list" allowBlank="1" showInputMessage="1" showErrorMessage="1" xr:uid="{B8A8F940-0143-4CEF-951E-CAAA7A5815FB}">
          <x14:formula1>
            <xm:f>Planilha1!$S$8:$S$9</xm:f>
          </x14:formula1>
          <xm:sqref>Y27:Z27</xm:sqref>
        </x14:dataValidation>
        <x14:dataValidation type="list" allowBlank="1" showInputMessage="1" showErrorMessage="1" xr:uid="{E6E05638-6A27-45E1-A1ED-88B97B85FCFD}">
          <x14:formula1>
            <xm:f>Planilha1!$S$10:$S$11</xm:f>
          </x14:formula1>
          <xm:sqref>Y29:Z29</xm:sqref>
        </x14:dataValidation>
        <x14:dataValidation type="list" allowBlank="1" showInputMessage="1" showErrorMessage="1" xr:uid="{4836741F-F372-48F3-A7B6-E1329FB87AF6}">
          <x14:formula1>
            <xm:f>Planilha1!$T$4:$T$5</xm:f>
          </x14:formula1>
          <xm:sqref>AV11:AW11</xm:sqref>
        </x14:dataValidation>
        <x14:dataValidation type="list" allowBlank="1" showInputMessage="1" showErrorMessage="1" xr:uid="{71D22749-E902-41D9-BB42-54B82D17D8FF}">
          <x14:formula1>
            <xm:f>Planilha1!$T$6:$T$7</xm:f>
          </x14:formula1>
          <xm:sqref>AV13:AW13</xm:sqref>
        </x14:dataValidation>
        <x14:dataValidation type="list" allowBlank="1" showInputMessage="1" showErrorMessage="1" xr:uid="{CED33FFF-625F-4B7E-9186-1E48894647E5}">
          <x14:formula1>
            <xm:f>Planilha1!$T$8:$T$9</xm:f>
          </x14:formula1>
          <xm:sqref>AV27:AW27</xm:sqref>
        </x14:dataValidation>
        <x14:dataValidation type="list" allowBlank="1" showInputMessage="1" showErrorMessage="1" xr:uid="{409DBA4D-B205-44DD-BFFF-65CBDBD31BF5}">
          <x14:formula1>
            <xm:f>Planilha1!$T$10:$T$11</xm:f>
          </x14:formula1>
          <xm:sqref>AV29:AW29</xm:sqref>
        </x14:dataValidation>
        <x14:dataValidation type="list" allowBlank="1" showInputMessage="1" showErrorMessage="1" xr:uid="{FF275012-48D5-49A8-9F61-815EB33A88DA}">
          <x14:formula1>
            <xm:f>Planilha1!$S$13:$S$14</xm:f>
          </x14:formula1>
          <xm:sqref>AD19:AE19</xm:sqref>
        </x14:dataValidation>
        <x14:dataValidation type="list" allowBlank="1" showInputMessage="1" showErrorMessage="1" xr:uid="{6F31F3B1-0EC1-4241-8A0A-E916A8F8F449}">
          <x14:formula1>
            <xm:f>Planilha1!$S$15:$S$16</xm:f>
          </x14:formula1>
          <xm:sqref>AD21:AE21</xm:sqref>
        </x14:dataValidation>
        <x14:dataValidation type="list" allowBlank="1" showInputMessage="1" showErrorMessage="1" xr:uid="{D117E498-111D-4C1A-B879-3F3D2E379431}">
          <x14:formula1>
            <xm:f>Planilha1!$T$13:$T$14</xm:f>
          </x14:formula1>
          <xm:sqref>AQ19:AR19</xm:sqref>
        </x14:dataValidation>
        <x14:dataValidation type="list" allowBlank="1" showInputMessage="1" showErrorMessage="1" xr:uid="{285A9134-3E8F-45B6-88AE-BEB807A5EDA5}">
          <x14:formula1>
            <xm:f>Planilha1!$T$15:$T$16</xm:f>
          </x14:formula1>
          <xm:sqref>AQ21:AR21</xm:sqref>
        </x14:dataValidation>
        <x14:dataValidation type="list" allowBlank="1" showInputMessage="1" showErrorMessage="1" xr:uid="{10B73FFC-9D1A-4015-A678-E9ACA62F45F9}">
          <x14:formula1>
            <xm:f>Planilha1!$S$18:$S$19</xm:f>
          </x14:formula1>
          <xm:sqref>AG20:AH20</xm:sqref>
        </x14:dataValidation>
        <x14:dataValidation type="list" allowBlank="1" showInputMessage="1" showErrorMessage="1" xr:uid="{132B6C3B-D94F-464C-8497-916DDC41505C}">
          <x14:formula1>
            <xm:f>Planilha1!$T$18:$T$19</xm:f>
          </x14:formula1>
          <xm:sqref>AN20:AO20</xm:sqref>
        </x14:dataValidation>
        <x14:dataValidation type="list" allowBlank="1" showInputMessage="1" showErrorMessage="1" xr:uid="{A9A541CA-DE80-4355-B8E7-FBFF0D814FC4}">
          <x14:formula1>
            <xm:f>Planilha1!$S$21:$T$21</xm:f>
          </x14:formula1>
          <xm:sqref>AJ19:AL21</xm:sqref>
        </x14:dataValidation>
        <x14:dataValidation type="list" allowBlank="1" showInputMessage="1" showErrorMessage="1" xr:uid="{8F627498-91EB-4548-A7AD-6F38505B4891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DAD-FE19-41BB-828E-FA853D88E19C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77734375" style="1" bestFit="1" customWidth="1"/>
    <col min="2" max="2" width="9" style="1"/>
    <col min="3" max="3" width="13.44140625" style="1" bestFit="1" customWidth="1"/>
    <col min="4" max="10" width="9" style="1"/>
    <col min="11" max="11" width="16.10937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-399960</v>
      </c>
      <c r="B5" s="1">
        <f>RANK(A5,$A$5:$A$8)</f>
        <v>4</v>
      </c>
      <c r="C5" s="1" t="str">
        <f>Palpites!B5</f>
        <v>Qatar</v>
      </c>
      <c r="D5" s="1">
        <f>3*COUNTIF(L5:N5,"V")+COUNTIF(L5:N5,"E")</f>
        <v>0</v>
      </c>
      <c r="E5" s="1">
        <f>(Palpites!D5-Palpites!F5)+(Palpites!D7-Palpites!F7)+(Palpites!D9-Palpites!F9)</f>
        <v>-4</v>
      </c>
      <c r="F5" s="1">
        <f>Palpites!D5+Palpites!D7+Palpites!D9</f>
        <v>0</v>
      </c>
      <c r="G5" s="1">
        <f>COUNTIF(L5:N5,"V")</f>
        <v>0</v>
      </c>
      <c r="H5" s="1">
        <f>COUNTIF(L5:N5,"e")</f>
        <v>0</v>
      </c>
      <c r="I5" s="1">
        <f>COUNTIF(L5:N5,"D")</f>
        <v>3</v>
      </c>
      <c r="J5" s="1">
        <f>F5-E5</f>
        <v>4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D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País de Gales</v>
      </c>
      <c r="T5" s="1" t="str">
        <f>Palpites!AZ8</f>
        <v>Senegal</v>
      </c>
    </row>
    <row r="6" spans="1:20" x14ac:dyDescent="0.3">
      <c r="A6" s="1">
        <f>100000000*D6+100000*E6+1000*F6+K6*10</f>
        <v>599903030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6</v>
      </c>
      <c r="E6" s="1">
        <f>(Palpites!D6-Palpites!F6)+(Palpites!F7-Palpites!D7)+(Palpites!F10-Palpites!D10)</f>
        <v>-1</v>
      </c>
      <c r="F6" s="1">
        <f>Palpites!D6+Palpites!F7+Palpites!F10</f>
        <v>3</v>
      </c>
      <c r="G6" s="1">
        <f>COUNTIF(L6:N6,"V")</f>
        <v>2</v>
      </c>
      <c r="H6" s="1">
        <f>COUNTIF(L6:N6,"e")</f>
        <v>0</v>
      </c>
      <c r="I6" s="1">
        <f>COUNTIF(L6:N6,"D")</f>
        <v>1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V</v>
      </c>
      <c r="N6" s="1" t="str">
        <f>IF(OR(Palpites!F10="",Palpites!D10=""),0,IF(Palpites!F10&gt;Palpites!D10,"V",IF(Palpites!F10=Palpites!D10,"E",IF(Palpites!F10&lt;Palpites!D10,"D"))))</f>
        <v>V</v>
      </c>
      <c r="S6" s="1" t="str">
        <f>Palpites!U15</f>
        <v>Argentina</v>
      </c>
      <c r="T6" s="1" t="str">
        <f>Palpites!AZ15</f>
        <v>Dinamarca</v>
      </c>
    </row>
    <row r="7" spans="1:20" x14ac:dyDescent="0.3">
      <c r="A7" s="1">
        <f>100000000*D7+100000*E7+1000*F7+K7*10</f>
        <v>299703020</v>
      </c>
      <c r="B7" s="1">
        <f>RANK(A7,$A$5:$A$8)</f>
        <v>3</v>
      </c>
      <c r="C7" s="1" t="str">
        <f>Palpites!G5</f>
        <v>Equador</v>
      </c>
      <c r="D7" s="1">
        <f>3*COUNTIF(L7:N7,"V")+COUNTIF(L7:N7,"E")</f>
        <v>3</v>
      </c>
      <c r="E7" s="1">
        <f>(Palpites!F5-Palpites!D5)+(Palpites!D8-Palpites!F8)+(Palpites!D10-Palpites!F10)</f>
        <v>-3</v>
      </c>
      <c r="F7" s="1">
        <f>Palpites!F5+Palpites!D8+Palpites!D10</f>
        <v>3</v>
      </c>
      <c r="G7" s="1">
        <f>COUNTIF(L7:N7,"V")</f>
        <v>1</v>
      </c>
      <c r="H7" s="1">
        <f>COUNTIF(L7:N7,"e")</f>
        <v>0</v>
      </c>
      <c r="I7" s="1">
        <f>COUNTIF(L7:N7,"D")</f>
        <v>2</v>
      </c>
      <c r="J7" s="1">
        <f>F7-E7</f>
        <v>6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D</v>
      </c>
      <c r="S7" s="1" t="str">
        <f>Palpites!U17</f>
        <v>França</v>
      </c>
      <c r="T7" s="1" t="str">
        <f>Palpites!AZ17</f>
        <v>México</v>
      </c>
    </row>
    <row r="8" spans="1:20" x14ac:dyDescent="0.3">
      <c r="A8" s="1">
        <f>100000000*D8+100000*E8+1000*F8+K8*10</f>
        <v>900809010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8</v>
      </c>
      <c r="F8" s="1">
        <f>Palpites!F9+Palpites!F8+Palpites!F6</f>
        <v>9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1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Uruguai</v>
      </c>
    </row>
    <row r="11" spans="1:20" x14ac:dyDescent="0.3">
      <c r="S11" s="1" t="str">
        <f>Palpites!U33</f>
        <v>Portugal</v>
      </c>
      <c r="T11" s="1" t="str">
        <f>Palpites!AZ33</f>
        <v>Sérvia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Senegal</v>
      </c>
    </row>
    <row r="14" spans="1:20" x14ac:dyDescent="0.3">
      <c r="A14" s="1">
        <f>100000000*D14+100000*E14+1000*F14+K14*10</f>
        <v>700304040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3</v>
      </c>
      <c r="F14" s="1">
        <f>Palpites!D14+Palpites!D16+Palpites!D18</f>
        <v>4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1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V</v>
      </c>
      <c r="N14" s="1" t="str">
        <f>IF(OR(Palpites!D18="",Palpites!F18=""),0,IF(Palpites!D18&gt;Palpites!F18,"V",IF(Palpites!D18=Palpites!F18,"E",IF(Palpites!D18&lt;Palpites!F18,"D"))))</f>
        <v>E</v>
      </c>
      <c r="S14" s="1" t="str">
        <f>Palpites!Y13</f>
        <v>Argentina</v>
      </c>
      <c r="T14" s="1" t="str">
        <f>Palpites!AV13</f>
        <v>Dinamarca</v>
      </c>
    </row>
    <row r="15" spans="1:20" x14ac:dyDescent="0.3">
      <c r="A15" s="1">
        <f>100000000*D15+100000*E15+1000*F15+K15*10</f>
        <v>400004030</v>
      </c>
      <c r="B15" s="1">
        <f t="shared" ref="B15:B17" si="0">RANK(A15,$A$14:$A$17)</f>
        <v>3</v>
      </c>
      <c r="C15" s="1" t="str">
        <f>Palpites!B15</f>
        <v>EUA</v>
      </c>
      <c r="D15" s="1">
        <f>3*COUNTIF(L15:N15,"V")+COUNTIF(L15:N15,"E")</f>
        <v>4</v>
      </c>
      <c r="E15" s="1">
        <f>Palpites!D15-Palpites!F15+Palpites!F16-Palpites!D16+Palpites!F19-Palpites!D19</f>
        <v>0</v>
      </c>
      <c r="F15" s="1">
        <f>Palpites!D15+Palpites!F16+Palpites!F19</f>
        <v>4</v>
      </c>
      <c r="G15" s="1">
        <f>COUNTIF(L15:N15,"V")</f>
        <v>1</v>
      </c>
      <c r="H15" s="1">
        <f>COUNTIF(L15:N15,"e")</f>
        <v>1</v>
      </c>
      <c r="I15" s="1">
        <f>COUNTIF(L15:N15,"D")</f>
        <v>1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D</v>
      </c>
      <c r="N15" s="1" t="str">
        <f>IF(OR(Palpites!F19="",Palpites!D19=""),0,IF(Palpites!F19&gt;Palpites!D19,"V",IF(Palpites!F19=Palpites!D19,"E",IF(Palpites!F19&lt;Palpites!D19,"D"))))</f>
        <v>E</v>
      </c>
      <c r="S15" s="1" t="str">
        <f>Palpites!Y27</f>
        <v>Espanha</v>
      </c>
      <c r="T15" s="1" t="str">
        <f>Palpites!AV27</f>
        <v>Bélgica</v>
      </c>
    </row>
    <row r="16" spans="1:20" x14ac:dyDescent="0.3">
      <c r="A16" s="1">
        <f>100000000*D16+100000*E16+1000*F16+K16*10</f>
        <v>99603020</v>
      </c>
      <c r="B16" s="1">
        <f t="shared" si="0"/>
        <v>4</v>
      </c>
      <c r="C16" s="1" t="str">
        <f>Palpites!G14</f>
        <v>Irã</v>
      </c>
      <c r="D16" s="1">
        <f>3*COUNTIF(L16:N16,"V")+COUNTIF(L16:N16,"E")</f>
        <v>1</v>
      </c>
      <c r="E16" s="1">
        <f>Palpites!F14-Palpites!D14+Palpites!D17-Palpites!F17+Palpites!D19-Palpites!F19</f>
        <v>-4</v>
      </c>
      <c r="F16" s="1">
        <f>Palpites!F14+Palpites!D17+Palpites!D19</f>
        <v>3</v>
      </c>
      <c r="G16" s="1">
        <f>COUNTIF(L16:N16,"V")</f>
        <v>0</v>
      </c>
      <c r="H16" s="1">
        <f>COUNTIF(L16:N16,"e")</f>
        <v>1</v>
      </c>
      <c r="I16" s="1">
        <f>COUNTIF(L16:N16,"D")</f>
        <v>2</v>
      </c>
      <c r="J16" s="1">
        <f>F16-E16</f>
        <v>7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E</v>
      </c>
      <c r="S16" s="1" t="str">
        <f>Palpites!Y29</f>
        <v>Brasil</v>
      </c>
      <c r="T16" s="1" t="str">
        <f>Palpites!AV29</f>
        <v>Uruguai</v>
      </c>
    </row>
    <row r="17" spans="1:23" x14ac:dyDescent="0.3">
      <c r="A17" s="1">
        <f>100000000*D17+100000*E17+1000*F17+K17*10</f>
        <v>400103010</v>
      </c>
      <c r="B17" s="1">
        <f t="shared" si="0"/>
        <v>2</v>
      </c>
      <c r="C17" s="1" t="str">
        <f>Palpites!G15</f>
        <v>País de Gales</v>
      </c>
      <c r="D17" s="1">
        <f>3*COUNTIF(L17:N17,"V")+COUNTIF(L17:N17,"E")</f>
        <v>4</v>
      </c>
      <c r="E17" s="1">
        <f>Palpites!F15-Palpites!D15+Palpites!F17-Palpites!D17+Palpites!F18-Palpites!D18</f>
        <v>1</v>
      </c>
      <c r="F17" s="1">
        <f>Palpites!F15+Palpites!F17+Palpites!F18</f>
        <v>3</v>
      </c>
      <c r="G17" s="1">
        <f>COUNTIF(L17:N17,"V")</f>
        <v>1</v>
      </c>
      <c r="H17" s="1">
        <f>COUNTIF(L17:N17,"e")</f>
        <v>1</v>
      </c>
      <c r="I17" s="1">
        <f>COUNTIF(L17:N17,"D")</f>
        <v>1</v>
      </c>
      <c r="J17" s="1">
        <f>F17-E17</f>
        <v>2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E</v>
      </c>
    </row>
    <row r="18" spans="1:23" x14ac:dyDescent="0.3">
      <c r="S18" s="1" t="str">
        <f>Palpites!AD19</f>
        <v>Argentina</v>
      </c>
      <c r="T18" s="1" t="str">
        <f>Palpites!AQ19</f>
        <v>Dinamarca</v>
      </c>
    </row>
    <row r="19" spans="1:23" x14ac:dyDescent="0.3">
      <c r="S19" s="1" t="str">
        <f>Palpites!AD21</f>
        <v>Brasil</v>
      </c>
      <c r="T19" s="1" t="str">
        <f>Palpites!AQ21</f>
        <v>Uruguai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Dinamarca</v>
      </c>
      <c r="V21" s="1" t="str">
        <f>IF(S21=S18,S19,S18)</f>
        <v>Argentina</v>
      </c>
      <c r="W21" s="1" t="str">
        <f>IF(T21=T18,T19,T18)</f>
        <v>Uruguai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900709040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7</v>
      </c>
      <c r="F23" s="1">
        <f>Palpites!D23+Palpites!D25+Palpites!D27</f>
        <v>9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2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600103030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6</v>
      </c>
      <c r="E24" s="1">
        <f>Palpites!D24-Palpites!F24+Palpites!F25-Palpites!D25+Palpites!F28-Palpites!D28</f>
        <v>1</v>
      </c>
      <c r="F24" s="1">
        <f>Palpites!D24+Palpites!F25+Palpites!F28</f>
        <v>3</v>
      </c>
      <c r="G24" s="1">
        <f>COUNTIF(L24:N24,"V")</f>
        <v>2</v>
      </c>
      <c r="H24" s="1">
        <f>COUNTIF(L24:N24,"e")</f>
        <v>0</v>
      </c>
      <c r="I24" s="1">
        <f>COUNTIF(L24:N24,"D")</f>
        <v>1</v>
      </c>
      <c r="J24" s="1">
        <f>F24-E24</f>
        <v>2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-699980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-7</v>
      </c>
      <c r="F25" s="1">
        <f>Palpites!F23+Palpites!D26+Palpites!D28</f>
        <v>0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299903010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3</v>
      </c>
      <c r="E26" s="1">
        <f>Palpites!F24-Palpites!D24+Palpites!F26-Palpites!D26+Palpites!F27-Palpites!D27</f>
        <v>-1</v>
      </c>
      <c r="F26" s="1">
        <f>Palpites!F24+Palpites!F26+Palpites!F27</f>
        <v>3</v>
      </c>
      <c r="G26" s="1">
        <f>COUNTIF(L26:N26,"V")</f>
        <v>1</v>
      </c>
      <c r="H26" s="1">
        <f>COUNTIF(L26:N26,"e")</f>
        <v>0</v>
      </c>
      <c r="I26" s="1">
        <f>COUNTIF(L26:N26,"D")</f>
        <v>2</v>
      </c>
      <c r="J26" s="1">
        <f>F26-E26</f>
        <v>4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500205040</v>
      </c>
      <c r="B32" s="1">
        <f>RANK(A32,$A$32:$A$35)</f>
        <v>2</v>
      </c>
      <c r="C32" s="1" t="str">
        <f>Palpites!B32</f>
        <v>França</v>
      </c>
      <c r="D32" s="1">
        <f>3*COUNTIF(L32:N32,"V")+COUNTIF(L32:N32,"E")</f>
        <v>5</v>
      </c>
      <c r="E32" s="1">
        <f>Palpites!D32-Palpites!F32+Palpites!D34-Palpites!F34+Palpites!D36-Palpites!F36</f>
        <v>2</v>
      </c>
      <c r="F32" s="1">
        <f>Palpites!D32+Palpites!D34+Palpites!D36</f>
        <v>5</v>
      </c>
      <c r="G32" s="1">
        <f>COUNTIF(L32:N32,"V")</f>
        <v>1</v>
      </c>
      <c r="H32" s="1">
        <f>COUNTIF(L32:N32,"e")</f>
        <v>2</v>
      </c>
      <c r="I32" s="1">
        <f>COUNTIF(L32:N32,"D")</f>
        <v>0</v>
      </c>
      <c r="J32" s="1">
        <f>F32-E32</f>
        <v>3</v>
      </c>
      <c r="K32" s="1">
        <v>4</v>
      </c>
      <c r="L32" s="1" t="str">
        <f>IF(OR(Palpites!D32="",Palpites!F32=""),0,IF(Palpites!D32&gt;Palpites!F32,"V",IF(Palpites!D32=Palpites!F32,"E",IF(Palpites!D32&lt;Palpites!F32,"D"))))</f>
        <v>E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700407030</v>
      </c>
      <c r="B33" s="1">
        <f t="shared" ref="B33:B35" si="2">RANK(A33,$A$32:$A$35)</f>
        <v>1</v>
      </c>
      <c r="C33" s="1" t="str">
        <f>Palpites!B33</f>
        <v>Dinamarca</v>
      </c>
      <c r="D33" s="1">
        <f>3*COUNTIF(L33:N33,"V")+COUNTIF(L33:N33,"E")</f>
        <v>7</v>
      </c>
      <c r="E33" s="1">
        <f>Palpites!D33-Palpites!F33+Palpites!F34-Palpites!D34+Palpites!F37-Palpites!D37</f>
        <v>4</v>
      </c>
      <c r="F33" s="1">
        <f>Palpites!D33+Palpites!F34+Palpites!F37</f>
        <v>7</v>
      </c>
      <c r="G33" s="1">
        <f>COUNTIF(L33:N33,"V")</f>
        <v>2</v>
      </c>
      <c r="H33" s="1">
        <f>COUNTIF(L33:N33,"e")</f>
        <v>1</v>
      </c>
      <c r="I33" s="1">
        <f>COUNTIF(L33:N33,"D")</f>
        <v>0</v>
      </c>
      <c r="J33" s="1">
        <f>F33-E33</f>
        <v>3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199802020</v>
      </c>
      <c r="B34" s="1">
        <f t="shared" si="2"/>
        <v>3</v>
      </c>
      <c r="C34" s="1" t="str">
        <f>Palpites!G32</f>
        <v>Austrália</v>
      </c>
      <c r="D34" s="1">
        <f>3*COUNTIF(L34:N34,"V")+COUNTIF(L34:N34,"E")</f>
        <v>2</v>
      </c>
      <c r="E34" s="1">
        <f>Palpites!F32-Palpites!D32+Palpites!D35-Palpites!F35+Palpites!D37-Palpites!F37</f>
        <v>-2</v>
      </c>
      <c r="F34" s="1">
        <f>Palpites!F32+Palpites!D35+Palpites!D37</f>
        <v>2</v>
      </c>
      <c r="G34" s="1">
        <f>COUNTIF(L34:N34,"V")</f>
        <v>0</v>
      </c>
      <c r="H34" s="1">
        <f>COUNTIF(L34:N34,"e")</f>
        <v>2</v>
      </c>
      <c r="I34" s="1">
        <f>COUNTIF(L34:N34,"D")</f>
        <v>1</v>
      </c>
      <c r="J34" s="1">
        <f>F34-E34</f>
        <v>4</v>
      </c>
      <c r="K34" s="1">
        <v>2</v>
      </c>
      <c r="L34" s="1" t="str">
        <f>IF(OR(Palpites!F32="",Palpites!D32=""),0,IF(Palpites!F32&gt;Palpites!D32,"V",IF(Palpites!F32=Palpites!D32,"E",IF(Palpites!F32&lt;Palpites!D32,"D"))))</f>
        <v>E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99600010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1</v>
      </c>
      <c r="E35" s="1">
        <f>Palpites!F33-Palpites!D33+Palpites!F35-Palpites!D35+Palpites!F36-Palpites!D36</f>
        <v>-4</v>
      </c>
      <c r="F35" s="1">
        <f>Palpites!F33+Palpites!F35+Palpites!F36</f>
        <v>0</v>
      </c>
      <c r="G35" s="1">
        <f>COUNTIF(L35:N35,"V")</f>
        <v>0</v>
      </c>
      <c r="H35" s="1">
        <f>COUNTIF(L35:N35,"e")</f>
        <v>1</v>
      </c>
      <c r="I35" s="1">
        <f>COUNTIF(L35:N35,"D")</f>
        <v>2</v>
      </c>
      <c r="J35" s="1">
        <f>F35-E35</f>
        <v>4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700505040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5</v>
      </c>
      <c r="F41" s="1">
        <f>Palpites!D41+Palpites!D43+Palpites!D45</f>
        <v>5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0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500203030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5</v>
      </c>
      <c r="E42" s="1">
        <f>Palpites!D42-Palpites!F42+Palpites!F43-Palpites!D43+Palpites!F46-Palpites!D46</f>
        <v>2</v>
      </c>
      <c r="F42" s="1">
        <f>Palpites!D42+Palpites!F43+Palpites!F46</f>
        <v>3</v>
      </c>
      <c r="G42" s="1">
        <f>COUNTIF(L42:N42,"V")</f>
        <v>1</v>
      </c>
      <c r="H42" s="1">
        <f>COUNTIF(L42:N42,"e")</f>
        <v>2</v>
      </c>
      <c r="I42" s="1">
        <f>COUNTIF(L42:N42,"D")</f>
        <v>0</v>
      </c>
      <c r="J42" s="1">
        <f>F42-E42</f>
        <v>1</v>
      </c>
      <c r="K42" s="1">
        <v>3</v>
      </c>
      <c r="L42" s="1" t="str">
        <f>IF(OR(Palpites!D42="",Palpites!F42=""),0,IF(Palpites!D42&gt;Palpites!F42,"V",IF(Palpites!D42=Palpites!F42,"E",IF(Palpites!D42&lt;Palpites!F42,"D"))))</f>
        <v>E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99600020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-4</v>
      </c>
      <c r="F43" s="1">
        <f>Palpites!F41+Palpites!D44+Palpites!D46</f>
        <v>0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4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199701010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2</v>
      </c>
      <c r="E44" s="1">
        <f>Palpites!F42-Palpites!D42+Palpites!F44-Palpites!D44+Palpites!F45-Palpites!D45</f>
        <v>-3</v>
      </c>
      <c r="F44" s="1">
        <f>Palpites!F42+Palpites!F44+Palpites!F45</f>
        <v>1</v>
      </c>
      <c r="G44" s="1">
        <f>COUNTIF(L44:N44,"V")</f>
        <v>0</v>
      </c>
      <c r="H44" s="1">
        <f>COUNTIF(L44:N44,"e")</f>
        <v>2</v>
      </c>
      <c r="I44" s="1">
        <f>COUNTIF(L44:N44,"D")</f>
        <v>1</v>
      </c>
      <c r="J44" s="1">
        <f>F44-E44</f>
        <v>4</v>
      </c>
      <c r="K44" s="1">
        <v>1</v>
      </c>
      <c r="L44" s="1" t="str">
        <f>IF(OR(Palpites!F42="",Palpites!D42=""),0,IF(Palpites!F42&gt;Palpites!D42,"V",IF(Palpites!F42=Palpites!D42,"E",IF(Palpites!F42&lt;Palpites!D42,"D"))))</f>
        <v>E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700405040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4</v>
      </c>
      <c r="F50" s="1">
        <f>Palpites!D50+Palpites!D52+Palpites!D54</f>
        <v>5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1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199801030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2</v>
      </c>
      <c r="E51" s="1">
        <f>Palpites!D51-Palpites!F51+Palpites!F52-Palpites!D52+Palpites!F55-Palpites!D55</f>
        <v>-2</v>
      </c>
      <c r="F51" s="1">
        <f>Palpites!D51+Palpites!F52+Palpites!F55</f>
        <v>1</v>
      </c>
      <c r="G51" s="1">
        <f>COUNTIF(L51:N51,"V")</f>
        <v>0</v>
      </c>
      <c r="H51" s="1">
        <f>COUNTIF(L51:N51,"e")</f>
        <v>2</v>
      </c>
      <c r="I51" s="1">
        <f>COUNTIF(L51:N51,"D")</f>
        <v>1</v>
      </c>
      <c r="J51" s="1">
        <f>F51-E51</f>
        <v>3</v>
      </c>
      <c r="K51" s="1">
        <v>3</v>
      </c>
      <c r="L51" s="1" t="str">
        <f>IF(OR(Palpites!D51="",Palpites!F51=""),0,IF(Palpites!D51&gt;Palpites!F51,"V",IF(Palpites!D51=Palpites!F51,"E",IF(Palpites!D51&lt;Palpites!F51,"D"))))</f>
        <v>E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99700020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-3</v>
      </c>
      <c r="F52" s="1">
        <f>Palpites!F50+Palpites!D53+Palpites!D55</f>
        <v>0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3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500103010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5</v>
      </c>
      <c r="E53" s="1">
        <f>Palpites!F51-Palpites!D51+Palpites!F53-Palpites!D53+Palpites!F54-Palpites!D54</f>
        <v>1</v>
      </c>
      <c r="F53" s="1">
        <f>Palpites!F51+Palpites!F53+Palpites!F54</f>
        <v>3</v>
      </c>
      <c r="G53" s="1">
        <f>COUNTIF(L53:N53,"V")</f>
        <v>1</v>
      </c>
      <c r="H53" s="1">
        <f>COUNTIF(L53:N53,"e")</f>
        <v>2</v>
      </c>
      <c r="I53" s="1">
        <f>COUNTIF(L53:N53,"D")</f>
        <v>0</v>
      </c>
      <c r="J53" s="1">
        <f>F53-E53</f>
        <v>2</v>
      </c>
      <c r="K53" s="1">
        <v>1</v>
      </c>
      <c r="L53" s="1" t="str">
        <f>IF(OR(Palpites!F51="",Palpites!D51=""),0,IF(Palpites!F51&gt;Palpites!D51,"V",IF(Palpites!F51=Palpites!D51,"E",IF(Palpites!F51&lt;Palpites!D51,"D"))))</f>
        <v>E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900809040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8</v>
      </c>
      <c r="F59" s="1">
        <f>Palpites!D59+Palpites!D61+Palpites!D63</f>
        <v>9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-399970</v>
      </c>
      <c r="B60" s="1">
        <f t="shared" ref="B60:B62" si="5">RANK(A60,$A$59:$A$62)</f>
        <v>4</v>
      </c>
      <c r="C60" s="1" t="str">
        <f>Palpites!B60</f>
        <v>Suíça</v>
      </c>
      <c r="D60" s="1">
        <f>3*COUNTIF(L60:N60,"V")+COUNTIF(L60:N60,"E")</f>
        <v>0</v>
      </c>
      <c r="E60" s="1">
        <f>Palpites!D60-Palpites!F60+Palpites!F61-Palpites!D61+Palpites!F64-Palpites!D64</f>
        <v>-4</v>
      </c>
      <c r="F60" s="1">
        <f>Palpites!D60+Palpites!F61+Palpites!F64</f>
        <v>0</v>
      </c>
      <c r="G60" s="1">
        <f>COUNTIF(L60:N60,"V")</f>
        <v>0</v>
      </c>
      <c r="H60" s="1">
        <f>COUNTIF(L60:N60,"e")</f>
        <v>0</v>
      </c>
      <c r="I60" s="1">
        <f>COUNTIF(L60:N60,"D")</f>
        <v>3</v>
      </c>
      <c r="J60" s="1">
        <f>F60-E60</f>
        <v>4</v>
      </c>
      <c r="K60" s="1">
        <v>3</v>
      </c>
      <c r="L60" s="1" t="str">
        <f>IF(OR(Palpites!D60="",Palpites!F60=""),0,IF(Palpites!D60&gt;Palpites!F60,"V",IF(Palpites!D60=Palpites!F60,"E",IF(Palpites!D60&lt;Palpites!F60,"D"))))</f>
        <v>D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D</v>
      </c>
    </row>
    <row r="61" spans="1:14" x14ac:dyDescent="0.3">
      <c r="A61" s="1">
        <f>100000000*D61+100000*E61+1000*F61+K61*10</f>
        <v>600004020</v>
      </c>
      <c r="B61" s="1">
        <f t="shared" si="5"/>
        <v>2</v>
      </c>
      <c r="C61" s="1" t="str">
        <f>Palpites!G59</f>
        <v>Sérvia</v>
      </c>
      <c r="D61" s="1">
        <f>3*COUNTIF(L61:N61,"V")+COUNTIF(L61:N61,"E")</f>
        <v>6</v>
      </c>
      <c r="E61" s="1">
        <f>Palpites!F59-Palpites!D59+Palpites!D62-Palpites!F62+Palpites!D64-Palpites!F64</f>
        <v>0</v>
      </c>
      <c r="F61" s="1">
        <f>Palpites!F59+Palpites!D62+Palpites!D64</f>
        <v>4</v>
      </c>
      <c r="G61" s="1">
        <f>COUNTIF(L61:N61,"V")</f>
        <v>2</v>
      </c>
      <c r="H61" s="1">
        <f>COUNTIF(L61:N61,"e")</f>
        <v>0</v>
      </c>
      <c r="I61" s="1">
        <f>COUNTIF(L61:N61,"D")</f>
        <v>1</v>
      </c>
      <c r="J61" s="1">
        <f>F61-E61</f>
        <v>4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V</v>
      </c>
      <c r="N61" s="1" t="str">
        <f>IF(OR(Palpites!D64="",Palpites!F64=""),0,IF(Palpites!D64&gt;Palpites!F64,"V",IF(Palpites!D64=Palpites!F64,"E",IF(Palpites!D64&lt;Palpites!F64,"D"))))</f>
        <v>V</v>
      </c>
    </row>
    <row r="62" spans="1:14" x14ac:dyDescent="0.3">
      <c r="A62" s="1">
        <f>100000000*D62+100000*E62+1000*F62+K62*10</f>
        <v>299602010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3</v>
      </c>
      <c r="E62" s="1">
        <f>Palpites!F60-Palpites!D60+Palpites!F62-Palpites!D62+Palpites!F63-Palpites!D63</f>
        <v>-4</v>
      </c>
      <c r="F62" s="1">
        <f>Palpites!F60+Palpites!F62+Palpites!F63</f>
        <v>2</v>
      </c>
      <c r="G62" s="1">
        <f>COUNTIF(L62:N62,"V")</f>
        <v>1</v>
      </c>
      <c r="H62" s="1">
        <f>COUNTIF(L62:N62,"e")</f>
        <v>0</v>
      </c>
      <c r="I62" s="1">
        <f>COUNTIF(L62:N62,"D")</f>
        <v>2</v>
      </c>
      <c r="J62" s="1">
        <f>F62-E62</f>
        <v>6</v>
      </c>
      <c r="K62" s="1">
        <v>1</v>
      </c>
      <c r="L62" s="1" t="str">
        <f>IF(OR(Palpites!F60="",Palpites!D60=""),0,IF(Palpites!F60&gt;Palpites!D60,"V",IF(Palpites!F60=Palpites!D60,"E",IF(Palpites!F60&lt;Palpites!D60,"D"))))</f>
        <v>V</v>
      </c>
      <c r="M62" s="1" t="str">
        <f>IF(OR(Palpites!F62="",Palpites!D62=""),0,IF(Palpites!F62&gt;Palpites!D62,"V",IF(Palpites!F62=Palpites!D62,"E",IF(Palpites!F62&lt;Palpites!D62,"D"))))</f>
        <v>D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600305040</v>
      </c>
      <c r="B68" s="1">
        <f>RANK(A68,$A$68:$A$71)</f>
        <v>2</v>
      </c>
      <c r="C68" s="1" t="str">
        <f>Palpites!B68</f>
        <v>Portugal</v>
      </c>
      <c r="D68" s="1">
        <f>3*COUNTIF(L68:N68,"V")+COUNTIF(L68:N68,"E")</f>
        <v>6</v>
      </c>
      <c r="E68" s="1">
        <f>Palpites!D68-Palpites!F68+Palpites!D70-Palpites!F70+Palpites!D72-Palpites!F72</f>
        <v>3</v>
      </c>
      <c r="F68" s="1">
        <f>Palpites!D68+Palpites!D70+Palpites!D72</f>
        <v>5</v>
      </c>
      <c r="G68" s="1">
        <f>COUNTIF(L68:N68,"V")</f>
        <v>2</v>
      </c>
      <c r="H68" s="1">
        <f>COUNTIF(L68:N68,"e")</f>
        <v>0</v>
      </c>
      <c r="I68" s="1">
        <f>COUNTIF(L68:N68,"D")</f>
        <v>1</v>
      </c>
      <c r="J68" s="1">
        <f>F68-E68</f>
        <v>2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D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900405030</v>
      </c>
      <c r="B69" s="1">
        <f t="shared" ref="B69:B71" si="6">RANK(A69,$A$68:$A$71)</f>
        <v>1</v>
      </c>
      <c r="C69" s="1" t="str">
        <f>Palpites!B69</f>
        <v>Uruguai</v>
      </c>
      <c r="D69" s="1">
        <f>3*COUNTIF(L69:N69,"V")+COUNTIF(L69:N69,"E")</f>
        <v>9</v>
      </c>
      <c r="E69" s="1">
        <f>Palpites!D69-Palpites!F69+Palpites!F70-Palpites!D70+Palpites!F73-Palpites!D73</f>
        <v>4</v>
      </c>
      <c r="F69" s="1">
        <f>Palpites!D69+Palpites!F70+Palpites!F73</f>
        <v>5</v>
      </c>
      <c r="G69" s="1">
        <f>COUNTIF(L69:N69,"V")</f>
        <v>3</v>
      </c>
      <c r="H69" s="1">
        <f>COUNTIF(L69:N69,"e")</f>
        <v>0</v>
      </c>
      <c r="I69" s="1">
        <f>COUNTIF(L69:N69,"D")</f>
        <v>0</v>
      </c>
      <c r="J69" s="1">
        <f>F69-E69</f>
        <v>1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V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99600020</v>
      </c>
      <c r="B70" s="1">
        <f t="shared" si="6"/>
        <v>4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-4</v>
      </c>
      <c r="F70" s="1">
        <f>Palpites!F68+Palpites!D71+Palpites!D73</f>
        <v>0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4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99702010</v>
      </c>
      <c r="B71" s="1">
        <f t="shared" si="6"/>
        <v>3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-3</v>
      </c>
      <c r="F71" s="1">
        <f>Palpites!F69+Palpites!F71+Palpites!F72</f>
        <v>2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5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2022-11-20T01:27:13Z</dcterms:modified>
</cp:coreProperties>
</file>