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E5F5DC3C-453E-480F-BD91-D07FD49A9E62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AJ26" i="1" l="1"/>
  <c r="D5" i="3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2" i="3"/>
  <c r="B60" i="3"/>
  <c r="B59" i="3"/>
  <c r="B61" i="3"/>
  <c r="B52" i="3"/>
  <c r="B53" i="3"/>
  <c r="B51" i="3"/>
  <c r="B50" i="3"/>
  <c r="B44" i="3"/>
  <c r="B41" i="3"/>
  <c r="B42" i="3"/>
  <c r="B43" i="3"/>
  <c r="B34" i="3"/>
  <c r="B35" i="3"/>
  <c r="B33" i="3"/>
  <c r="B32" i="3"/>
  <c r="B25" i="3"/>
  <c r="B26" i="3"/>
  <c r="B23" i="3"/>
  <c r="B24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3" i="1"/>
  <c r="Q72" i="1"/>
  <c r="M72" i="1"/>
  <c r="Q71" i="1"/>
  <c r="M71" i="1"/>
  <c r="Q70" i="1"/>
  <c r="P73" i="1"/>
  <c r="L73" i="1"/>
  <c r="P72" i="1"/>
  <c r="L72" i="1"/>
  <c r="P71" i="1"/>
  <c r="L71" i="1"/>
  <c r="P70" i="1"/>
  <c r="L70" i="1"/>
  <c r="O73" i="1"/>
  <c r="K73" i="1"/>
  <c r="O72" i="1"/>
  <c r="K72" i="1"/>
  <c r="O71" i="1"/>
  <c r="K71" i="1"/>
  <c r="O70" i="1"/>
  <c r="K70" i="1"/>
  <c r="N73" i="1"/>
  <c r="J73" i="1"/>
  <c r="N72" i="1"/>
  <c r="J72" i="1"/>
  <c r="N71" i="1"/>
  <c r="J71" i="1"/>
  <c r="N70" i="1"/>
  <c r="J70" i="1"/>
  <c r="M70" i="1"/>
  <c r="Q64" i="1"/>
  <c r="M64" i="1"/>
  <c r="Q63" i="1"/>
  <c r="M63" i="1"/>
  <c r="Q62" i="1"/>
  <c r="M62" i="1"/>
  <c r="Q61" i="1"/>
  <c r="M61" i="1"/>
  <c r="P64" i="1"/>
  <c r="L64" i="1"/>
  <c r="P63" i="1"/>
  <c r="L63" i="1"/>
  <c r="P62" i="1"/>
  <c r="L62" i="1"/>
  <c r="P61" i="1"/>
  <c r="L61" i="1"/>
  <c r="O64" i="1"/>
  <c r="K64" i="1"/>
  <c r="O63" i="1"/>
  <c r="K63" i="1"/>
  <c r="O62" i="1"/>
  <c r="K62" i="1"/>
  <c r="O61" i="1"/>
  <c r="K61" i="1"/>
  <c r="N64" i="1"/>
  <c r="J64" i="1"/>
  <c r="N63" i="1"/>
  <c r="J63" i="1"/>
  <c r="N62" i="1"/>
  <c r="J62" i="1"/>
  <c r="N61" i="1"/>
  <c r="J61" i="1"/>
  <c r="Q55" i="1"/>
  <c r="M55" i="1"/>
  <c r="Q54" i="1"/>
  <c r="M54" i="1"/>
  <c r="Q53" i="1"/>
  <c r="M53" i="1"/>
  <c r="L52" i="1"/>
  <c r="P55" i="1"/>
  <c r="L55" i="1"/>
  <c r="P54" i="1"/>
  <c r="L54" i="1"/>
  <c r="P53" i="1"/>
  <c r="L53" i="1"/>
  <c r="P52" i="1"/>
  <c r="O55" i="1"/>
  <c r="K55" i="1"/>
  <c r="O54" i="1"/>
  <c r="K54" i="1"/>
  <c r="O53" i="1"/>
  <c r="K53" i="1"/>
  <c r="O52" i="1"/>
  <c r="K52" i="1"/>
  <c r="M52" i="1"/>
  <c r="N55" i="1"/>
  <c r="J55" i="1"/>
  <c r="N54" i="1"/>
  <c r="J54" i="1"/>
  <c r="N53" i="1"/>
  <c r="J53" i="1"/>
  <c r="N52" i="1"/>
  <c r="J52" i="1"/>
  <c r="Q52" i="1"/>
  <c r="Q46" i="1"/>
  <c r="M46" i="1"/>
  <c r="Q45" i="1"/>
  <c r="M45" i="1"/>
  <c r="Q44" i="1"/>
  <c r="M44" i="1"/>
  <c r="Q43" i="1"/>
  <c r="M43" i="1"/>
  <c r="P46" i="1"/>
  <c r="L46" i="1"/>
  <c r="P45" i="1"/>
  <c r="L45" i="1"/>
  <c r="P44" i="1"/>
  <c r="L44" i="1"/>
  <c r="P43" i="1"/>
  <c r="L43" i="1"/>
  <c r="O46" i="1"/>
  <c r="K46" i="1"/>
  <c r="O45" i="1"/>
  <c r="K45" i="1"/>
  <c r="O44" i="1"/>
  <c r="K44" i="1"/>
  <c r="O43" i="1"/>
  <c r="K43" i="1"/>
  <c r="N46" i="1"/>
  <c r="J46" i="1"/>
  <c r="N45" i="1"/>
  <c r="J45" i="1"/>
  <c r="N44" i="1"/>
  <c r="J44" i="1"/>
  <c r="N43" i="1"/>
  <c r="J43" i="1"/>
  <c r="Q37" i="1"/>
  <c r="M37" i="1"/>
  <c r="Q36" i="1"/>
  <c r="M36" i="1"/>
  <c r="Q35" i="1"/>
  <c r="M35" i="1"/>
  <c r="Q34" i="1"/>
  <c r="M34" i="1"/>
  <c r="P37" i="1"/>
  <c r="L37" i="1"/>
  <c r="P36" i="1"/>
  <c r="L36" i="1"/>
  <c r="P35" i="1"/>
  <c r="L35" i="1"/>
  <c r="P34" i="1"/>
  <c r="L34" i="1"/>
  <c r="O37" i="1"/>
  <c r="K37" i="1"/>
  <c r="O36" i="1"/>
  <c r="K36" i="1"/>
  <c r="O35" i="1"/>
  <c r="K35" i="1"/>
  <c r="O34" i="1"/>
  <c r="K34" i="1"/>
  <c r="N37" i="1"/>
  <c r="J37" i="1"/>
  <c r="N36" i="1"/>
  <c r="J36" i="1"/>
  <c r="N35" i="1"/>
  <c r="J35" i="1"/>
  <c r="N34" i="1"/>
  <c r="J34" i="1"/>
  <c r="Q28" i="1"/>
  <c r="M28" i="1"/>
  <c r="Q27" i="1"/>
  <c r="M27" i="1"/>
  <c r="Q26" i="1"/>
  <c r="M26" i="1"/>
  <c r="Q25" i="1"/>
  <c r="M25" i="1"/>
  <c r="P28" i="1"/>
  <c r="L28" i="1"/>
  <c r="P27" i="1"/>
  <c r="L27" i="1"/>
  <c r="P26" i="1"/>
  <c r="L26" i="1"/>
  <c r="P25" i="1"/>
  <c r="L25" i="1"/>
  <c r="O28" i="1"/>
  <c r="K28" i="1"/>
  <c r="O27" i="1"/>
  <c r="K27" i="1"/>
  <c r="O26" i="1"/>
  <c r="K26" i="1"/>
  <c r="O25" i="1"/>
  <c r="K25" i="1"/>
  <c r="N28" i="1"/>
  <c r="J28" i="1"/>
  <c r="N27" i="1"/>
  <c r="J27" i="1"/>
  <c r="N26" i="1"/>
  <c r="J26" i="1"/>
  <c r="N25" i="1"/>
  <c r="J25" i="1"/>
  <c r="Q19" i="1"/>
  <c r="M19" i="1"/>
  <c r="Q18" i="1"/>
  <c r="M18" i="1"/>
  <c r="Q17" i="1"/>
  <c r="M17" i="1"/>
  <c r="Q16" i="1"/>
  <c r="M16" i="1"/>
  <c r="P19" i="1"/>
  <c r="L19" i="1"/>
  <c r="P18" i="1"/>
  <c r="L18" i="1"/>
  <c r="P17" i="1"/>
  <c r="L17" i="1"/>
  <c r="P16" i="1"/>
  <c r="L16" i="1"/>
  <c r="O19" i="1"/>
  <c r="K19" i="1"/>
  <c r="O18" i="1"/>
  <c r="K18" i="1"/>
  <c r="O17" i="1"/>
  <c r="K17" i="1"/>
  <c r="O16" i="1"/>
  <c r="K16" i="1"/>
  <c r="N19" i="1"/>
  <c r="J19" i="1"/>
  <c r="N18" i="1"/>
  <c r="J18" i="1"/>
  <c r="N17" i="1"/>
  <c r="J17" i="1"/>
  <c r="N16" i="1"/>
  <c r="J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<sst xmlns="http://schemas.openxmlformats.org/spreadsheetml/2006/main" count="423" uniqueCount="111">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</sst>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06503" y="2963092"/>
          <a:ext cx="1730829" cy="325700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35447" y="5229498"/>
          <a:ext cx="1110342" cy="1802675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57218" y="2046515"/>
          <a:ext cx="1110342" cy="1783080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3175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2048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1820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2048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49061" y="4373880"/>
          <a:ext cx="533399" cy="42236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292560" y="4373880"/>
          <a:ext cx="533399" cy="42236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57555" y="2950845"/>
          <a:ext cx="1730829" cy="325700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196028" y="2019298"/>
          <a:ext cx="1130753" cy="1744982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167455" y="5282565"/>
          <a:ext cx="1130753" cy="1756412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50" zoomScaleNormal="50" workbookViewId="0">
      <selection activeCell="AX74" sqref="AX74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2</v>
      </c>
      <c r="E5" s="41" t="s">
        <v>11</v>
      </c>
      <c r="F5" s="7">
        <v>1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0</v>
      </c>
      <c r="E6" s="41" t="s">
        <v>11</v>
      </c>
      <c r="F6" s="7">
        <v>2</v>
      </c>
      <c r="G6" s="70" t="s">
        <v>20</v>
      </c>
      <c r="H6" s="70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1</v>
      </c>
      <c r="E7" s="41" t="s">
        <v>11</v>
      </c>
      <c r="F7" s="7">
        <v>0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1</v>
      </c>
      <c r="Q7" s="3">
        <f>VLOOKUP(1,Planilha1!$B$5:$J$8,4,0)</f>
        <v>5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1</v>
      </c>
      <c r="E8" s="41" t="s">
        <v>11</v>
      </c>
      <c r="F8" s="7">
        <v>2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Qatar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Qatar</v>
      </c>
      <c r="BA8" s="73"/>
    </row>
    <row r="9" spans="1:53" x14ac:dyDescent="0.3">
      <c r="A9" s="44">
        <v>44894</v>
      </c>
      <c r="B9" s="70" t="s">
        <v>10</v>
      </c>
      <c r="C9" s="70"/>
      <c r="D9" s="7">
        <v>0</v>
      </c>
      <c r="E9" s="41" t="s">
        <v>11</v>
      </c>
      <c r="F9" s="7">
        <v>2</v>
      </c>
      <c r="G9" s="70" t="s">
        <v>20</v>
      </c>
      <c r="H9" s="70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4</v>
      </c>
      <c r="P9" s="3">
        <f>VLOOKUP(3,Planilha1!$B$5:$J$8,9,0)</f>
        <v>5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70" t="s">
        <v>23</v>
      </c>
      <c r="C10" s="70"/>
      <c r="D10" s="7">
        <v>2</v>
      </c>
      <c r="E10" s="41" t="s">
        <v>11</v>
      </c>
      <c r="F10" s="7">
        <v>1</v>
      </c>
      <c r="G10" s="70" t="s">
        <v>22</v>
      </c>
      <c r="H10" s="70"/>
      <c r="I10" s="19">
        <f t="shared" si="0"/>
        <v>1</v>
      </c>
      <c r="J10" s="5" t="str">
        <f>VLOOKUP(4,Planilha1!$B$5:$J$8,2,0)</f>
        <v>Senegal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5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0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3</v>
      </c>
      <c r="E14" s="41" t="s">
        <v>11</v>
      </c>
      <c r="F14" s="7">
        <v>1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70" t="s">
        <v>25</v>
      </c>
      <c r="C15" s="70"/>
      <c r="D15" s="7">
        <v>2</v>
      </c>
      <c r="E15" s="41" t="s">
        <v>11</v>
      </c>
      <c r="F15" s="7">
        <v>1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França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2</v>
      </c>
      <c r="E16" s="41" t="s">
        <v>11</v>
      </c>
      <c r="F16" s="7">
        <v>0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7</v>
      </c>
      <c r="P16" s="3">
        <f>VLOOKUP(1,Planilha1!$B$14:$J$17,9,0)</f>
        <v>1</v>
      </c>
      <c r="Q16" s="3">
        <f>VLOOKUP(1,Planilha1!$B$14:$J$17,4,0)</f>
        <v>6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1</v>
      </c>
      <c r="E17" s="41" t="s">
        <v>11</v>
      </c>
      <c r="F17" s="7">
        <v>1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6</v>
      </c>
      <c r="L17" s="3">
        <f>VLOOKUP(2,Planilha1!$B$14:$J$17,6,0)</f>
        <v>2</v>
      </c>
      <c r="M17" s="3">
        <f>VLOOKUP(2,Planilha1!$B$14:$J$17,7,0)</f>
        <v>0</v>
      </c>
      <c r="N17" s="3">
        <f>VLOOKUP(2,Planilha1!$B$14:$J$17,8,0)</f>
        <v>1</v>
      </c>
      <c r="O17" s="3">
        <f>VLOOKUP(2,Planilha1!$B$14:$J$17,5,0)</f>
        <v>4</v>
      </c>
      <c r="P17" s="3">
        <f>VLOOKUP(2,Planilha1!$B$14:$J$17,9,0)</f>
        <v>4</v>
      </c>
      <c r="Q17" s="3">
        <f>VLOOKUP(2,Planilha1!$B$14:$J$17,4,0)</f>
        <v>0</v>
      </c>
      <c r="S17" s="6"/>
      <c r="T17" s="9"/>
      <c r="U17" s="72" t="str">
        <f>IF(AND(SUM(L34:N34)=3,SUM(L35:N35)=3,SUM(L36:N36)=3,SUM(L37:N37)=3),J35,"")</f>
        <v>Dinamarca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México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2</v>
      </c>
      <c r="E18" s="41" t="s">
        <v>11</v>
      </c>
      <c r="F18" s="7">
        <v>0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1</v>
      </c>
      <c r="L18" s="3">
        <f>VLOOKUP(3,Planilha1!$B$14:$J$17,6,0)</f>
        <v>0</v>
      </c>
      <c r="M18" s="3">
        <f>VLOOKUP(3,Planilha1!$B$14:$J$17,7,0)</f>
        <v>1</v>
      </c>
      <c r="N18" s="3">
        <f>VLOOKUP(3,Planilha1!$B$14:$J$17,8,0)</f>
        <v>2</v>
      </c>
      <c r="O18" s="3">
        <f>VLOOKUP(3,Planilha1!$B$14:$J$17,5,0)</f>
        <v>3</v>
      </c>
      <c r="P18" s="3">
        <f>VLOOKUP(3,Planilha1!$B$14:$J$17,9,0)</f>
        <v>6</v>
      </c>
      <c r="Q18" s="3">
        <f>VLOOKUP(3,Planilha1!$B$14:$J$17,4,0)</f>
        <v>-3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1</v>
      </c>
      <c r="E19" s="41" t="s">
        <v>11</v>
      </c>
      <c r="F19" s="7">
        <v>2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2</v>
      </c>
      <c r="P19" s="3">
        <f>VLOOKUP(4,Planilha1!$B$14:$J$17,9,0)</f>
        <v>5</v>
      </c>
      <c r="Q19" s="3">
        <f>VLOOKUP(4,Planilha1!$B$14:$J$17,4,0)</f>
        <v>-3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29</v>
      </c>
      <c r="AE19" s="87"/>
      <c r="AF19" s="13"/>
      <c r="AG19" s="13"/>
      <c r="AH19" s="13"/>
      <c r="AI19" s="13"/>
      <c r="AJ19" s="93" t="s">
        <v>43</v>
      </c>
      <c r="AK19" s="94"/>
      <c r="AL19" s="95"/>
      <c r="AM19" s="18"/>
      <c r="AN19" s="18"/>
      <c r="AO19" s="18"/>
      <c r="AP19" s="9"/>
      <c r="AQ19" s="86" t="s">
        <v>0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43</v>
      </c>
      <c r="AH20" s="87"/>
      <c r="AI20" s="17"/>
      <c r="AJ20" s="96"/>
      <c r="AK20" s="97"/>
      <c r="AL20" s="98"/>
      <c r="AM20" s="18"/>
      <c r="AN20" s="86" t="s">
        <v>0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43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45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Alemanha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2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2</v>
      </c>
      <c r="E24" s="41" t="s">
        <v>11</v>
      </c>
      <c r="F24" s="7">
        <v>1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Espanha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1</v>
      </c>
      <c r="E25" s="41" t="s">
        <v>11</v>
      </c>
      <c r="F25" s="7">
        <v>0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4</v>
      </c>
      <c r="P25" s="3">
        <f>VLOOKUP(1,Planilha1!$B$23:$J$26,9,0)</f>
        <v>1</v>
      </c>
      <c r="Q25" s="3">
        <f>VLOOKUP(1,Planilha1!$B$23:$J$26,4,0)</f>
        <v>3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1</v>
      </c>
      <c r="E26" s="41" t="s">
        <v>11</v>
      </c>
      <c r="F26" s="7">
        <v>2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3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França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1</v>
      </c>
      <c r="E27" s="41" t="s">
        <v>11</v>
      </c>
      <c r="F27" s="7">
        <v>1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4</v>
      </c>
      <c r="P27" s="3">
        <f>VLOOKUP(3,Planilha1!$B$23:$J$26,9,0)</f>
        <v>4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86" t="s">
        <v>43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45</v>
      </c>
      <c r="AW27" s="112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70" t="s">
        <v>30</v>
      </c>
      <c r="C28" s="70"/>
      <c r="D28" s="7">
        <v>1</v>
      </c>
      <c r="E28" s="41" t="s">
        <v>11</v>
      </c>
      <c r="F28" s="7">
        <v>2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2</v>
      </c>
      <c r="P28" s="3">
        <f>VLOOKUP(4,Planilha1!$B$23:$J$26,9,0)</f>
        <v>6</v>
      </c>
      <c r="Q28" s="3">
        <f>VLOOKUP(4,Planilha1!$B$23:$J$26,4,0)</f>
        <v>-4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3</v>
      </c>
      <c r="E32" s="41" t="s">
        <v>11</v>
      </c>
      <c r="F32" s="7">
        <v>0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2</v>
      </c>
      <c r="E33" s="41" t="s">
        <v>11</v>
      </c>
      <c r="F33" s="7">
        <v>0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Uruguai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45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Sérvia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2</v>
      </c>
      <c r="E34" s="41" t="s">
        <v>11</v>
      </c>
      <c r="F34" s="7">
        <v>1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1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1</v>
      </c>
      <c r="E35" s="41" t="s">
        <v>11</v>
      </c>
      <c r="F35" s="7">
        <v>1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6</v>
      </c>
      <c r="P35" s="3">
        <f>VLOOKUP(2,Planilha1!$B$32:$J$35,9,0)</f>
        <v>3</v>
      </c>
      <c r="Q35" s="3">
        <f>VLOOKUP(2,Planilha1!$B$32:$J$35,4,0)</f>
        <v>3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2</v>
      </c>
      <c r="E36" s="41" t="s">
        <v>11</v>
      </c>
      <c r="F36" s="7">
        <v>0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1</v>
      </c>
      <c r="P36" s="3">
        <f>VLOOKUP(3,Planilha1!$B$32:$J$35,9,0)</f>
        <v>5</v>
      </c>
      <c r="Q36" s="3">
        <f>VLOOKUP(3,Planilha1!$B$32:$J$35,4,0)</f>
        <v>-4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1</v>
      </c>
      <c r="E37" s="41" t="s">
        <v>11</v>
      </c>
      <c r="F37" s="7">
        <v>3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2</v>
      </c>
      <c r="P37" s="3">
        <f>VLOOKUP(4,Planilha1!$B$32:$J$35,9,0)</f>
        <v>7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3</v>
      </c>
      <c r="E41" s="41" t="s">
        <v>11</v>
      </c>
      <c r="F41" s="7">
        <v>1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2</v>
      </c>
      <c r="E42" s="41" t="s">
        <v>11</v>
      </c>
      <c r="F42" s="7">
        <v>0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1</v>
      </c>
      <c r="E43" s="41" t="s">
        <v>11</v>
      </c>
      <c r="F43" s="7">
        <v>2</v>
      </c>
      <c r="G43" s="70" t="s">
        <v>43</v>
      </c>
      <c r="H43" s="70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1</v>
      </c>
      <c r="Q43" s="3">
        <f>VLOOKUP(1,Planilha1!$B$41:$J44,4,0)</f>
        <v>7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0</v>
      </c>
      <c r="E44" s="41" t="s">
        <v>11</v>
      </c>
      <c r="F44" s="7">
        <v>2</v>
      </c>
      <c r="G44" s="70" t="s">
        <v>2</v>
      </c>
      <c r="H44" s="70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6</v>
      </c>
      <c r="P44" s="3">
        <f>VLOOKUP(2,Planilha1!$B$41:$J44,9,0)</f>
        <v>4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70" t="s">
        <v>42</v>
      </c>
      <c r="C45" s="70"/>
      <c r="D45" s="7">
        <v>2</v>
      </c>
      <c r="E45" s="41" t="s">
        <v>11</v>
      </c>
      <c r="F45" s="7">
        <v>1</v>
      </c>
      <c r="G45" s="70" t="s">
        <v>2</v>
      </c>
      <c r="H45" s="70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4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0</v>
      </c>
      <c r="E46" s="41" t="s">
        <v>11</v>
      </c>
      <c r="F46" s="7">
        <v>4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1</v>
      </c>
      <c r="P46" s="3">
        <f>VLOOKUP(4,Planilha1!$B$41:$J44,9,0)</f>
        <v>9</v>
      </c>
      <c r="Q46" s="3">
        <f>VLOOKUP(4,Planilha1!$B$41:$J44,4,0)</f>
        <v>-8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3</v>
      </c>
      <c r="E50" s="41" t="s">
        <v>11</v>
      </c>
      <c r="F50" s="7">
        <v>1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0</v>
      </c>
      <c r="E51" s="41" t="s">
        <v>11</v>
      </c>
      <c r="F51" s="7">
        <v>2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2</v>
      </c>
      <c r="E52" s="41" t="s">
        <v>11</v>
      </c>
      <c r="F52" s="7">
        <v>0</v>
      </c>
      <c r="G52" s="70" t="s">
        <v>13</v>
      </c>
      <c r="H52" s="70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2</v>
      </c>
      <c r="Q52" s="3">
        <f>VLOOKUP(1,Planilha1!$B$50:$J53,4,0)</f>
        <v>5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0</v>
      </c>
      <c r="E53" s="41" t="s">
        <v>11</v>
      </c>
      <c r="F53" s="7">
        <v>2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5</v>
      </c>
      <c r="P53" s="3">
        <f>VLOOKUP(2,Planilha1!$B$50:$J53,9,0)</f>
        <v>2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2</v>
      </c>
      <c r="E54" s="41" t="s">
        <v>11</v>
      </c>
      <c r="F54" s="7">
        <v>1</v>
      </c>
      <c r="G54" s="70" t="s">
        <v>47</v>
      </c>
      <c r="H54" s="70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1</v>
      </c>
      <c r="P54" s="3">
        <f>VLOOKUP(3,Planilha1!$B$50:$J53,9,0)</f>
        <v>5</v>
      </c>
      <c r="Q54" s="3">
        <f>VLOOKUP(3,Planilha1!$B$50:$J53,4,0)</f>
        <v>-4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0</v>
      </c>
      <c r="E55" s="41" t="s">
        <v>11</v>
      </c>
      <c r="F55" s="7">
        <v>0</v>
      </c>
      <c r="G55" s="70" t="s">
        <v>13</v>
      </c>
      <c r="H55" s="70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0</v>
      </c>
      <c r="P55" s="3">
        <f>VLOOKUP(4,Planilha1!$B$50:$J53,9,0)</f>
        <v>4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3</v>
      </c>
      <c r="E59" s="41" t="s">
        <v>11</v>
      </c>
      <c r="F59" s="7">
        <v>1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1</v>
      </c>
      <c r="E60" s="41" t="s">
        <v>11</v>
      </c>
      <c r="F60" s="7">
        <v>2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2</v>
      </c>
      <c r="E61" s="41" t="s">
        <v>11</v>
      </c>
      <c r="F61" s="7">
        <v>1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8</v>
      </c>
      <c r="P61" s="3">
        <f>VLOOKUP(1,Planilha1!$B$59:$J62,9,0)</f>
        <v>3</v>
      </c>
      <c r="Q61" s="3">
        <f>VLOOKUP(1,Planilha1!$B$59:$J62,4,0)</f>
        <v>5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1</v>
      </c>
      <c r="E62" s="41" t="s">
        <v>11</v>
      </c>
      <c r="F62" s="7">
        <v>1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5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70" t="s">
        <v>1</v>
      </c>
      <c r="C63" s="70"/>
      <c r="D63" s="7">
        <v>3</v>
      </c>
      <c r="E63" s="41" t="s">
        <v>11</v>
      </c>
      <c r="F63" s="7">
        <v>1</v>
      </c>
      <c r="G63" s="70" t="s">
        <v>21</v>
      </c>
      <c r="H63" s="70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4</v>
      </c>
      <c r="L63" s="3">
        <f>VLOOKUP(3,Planilha1!$B$59:$J62,6,0)</f>
        <v>1</v>
      </c>
      <c r="M63" s="3">
        <f>VLOOKUP(3,Planilha1!$B$59:$J62,7,0)</f>
        <v>1</v>
      </c>
      <c r="N63" s="3">
        <f>VLOOKUP(3,Planilha1!$B$59:$J62,8,0)</f>
        <v>1</v>
      </c>
      <c r="O63" s="3">
        <f>VLOOKUP(3,Planilha1!$B$59:$J62,5,0)</f>
        <v>4</v>
      </c>
      <c r="P63" s="3">
        <f>VLOOKUP(3,Planilha1!$B$59:$J62,9,0)</f>
        <v>5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2</v>
      </c>
      <c r="E64" s="41" t="s">
        <v>11</v>
      </c>
      <c r="F64" s="7">
        <v>1</v>
      </c>
      <c r="G64" s="70" t="s">
        <v>48</v>
      </c>
      <c r="H64" s="70"/>
      <c r="I64" s="8">
        <f t="shared" si="6"/>
        <v>1</v>
      </c>
      <c r="J64" s="5" t="str">
        <f>VLOOKUP(4,Planilha1!$B$59:$J62,2,0)</f>
        <v>Suíça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3</v>
      </c>
      <c r="P64" s="3">
        <f>VLOOKUP(4,Planilha1!$B$59:$J62,9,0)</f>
        <v>6</v>
      </c>
      <c r="Q64" s="3">
        <f>VLOOKUP(4,Planilha1!$B$59:$J62,4,0)</f>
        <v>-3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3</v>
      </c>
      <c r="E68" s="41" t="s">
        <v>11</v>
      </c>
      <c r="F68" s="7">
        <v>1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2</v>
      </c>
      <c r="E69" s="41" t="s">
        <v>11</v>
      </c>
      <c r="F69" s="7">
        <v>1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2</v>
      </c>
      <c r="E70" s="41" t="s">
        <v>11</v>
      </c>
      <c r="F70" s="7">
        <v>1</v>
      </c>
      <c r="G70" s="70" t="s">
        <v>12</v>
      </c>
      <c r="H70" s="70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2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1</v>
      </c>
      <c r="E71" s="41" t="s">
        <v>11</v>
      </c>
      <c r="F71" s="7">
        <v>0</v>
      </c>
      <c r="G71" s="70" t="s">
        <v>52</v>
      </c>
      <c r="H71" s="70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6</v>
      </c>
      <c r="P71" s="3">
        <f>VLOOKUP(2,Planilha1!$B$68:$J71,9,0)</f>
        <v>4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2</v>
      </c>
      <c r="E72" s="41" t="s">
        <v>11</v>
      </c>
      <c r="F72" s="7">
        <v>0</v>
      </c>
      <c r="G72" s="70" t="s">
        <v>52</v>
      </c>
      <c r="H72" s="70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3</v>
      </c>
      <c r="P72" s="3">
        <f>VLOOKUP(3,Planilha1!$B$68:$J71,9,0)</f>
        <v>6</v>
      </c>
      <c r="Q72" s="3">
        <f>VLOOKUP(3,Planilha1!$B$68:$J71,4,0)</f>
        <v>-3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1</v>
      </c>
      <c r="E73" s="41" t="s">
        <v>11</v>
      </c>
      <c r="F73" s="7">
        <v>3</v>
      </c>
      <c r="G73" s="70" t="s">
        <v>12</v>
      </c>
      <c r="H73" s="70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1</v>
      </c>
      <c r="P73" s="3">
        <f>VLOOKUP(4,Planilha1!$B$68:$J71,9,0)</f>
        <v>5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600003040</v>
      </c>
      <c r="B5" s="1">
        <f>RANK(A5,$A$5:$A$8)</f>
        <v>2</v>
      </c>
      <c r="C5" s="1" t="str">
        <f>Palpites!B5</f>
        <v>Qatar</v>
      </c>
      <c r="D5" s="1">
        <f>3*COUNTIF(L5:N5,"V")+COUNTIF(L5:N5,"E")</f>
        <v>6</v>
      </c>
      <c r="E5" s="1">
        <f>(Palpites!D5-Palpites!F5)+(Palpites!D7-Palpites!F7)+(Palpites!D9-Palpites!F9)</f>
        <v>0</v>
      </c>
      <c r="F5" s="1">
        <f>Palpites!D5+Palpites!D7+Palpites!D9</f>
        <v>3</v>
      </c>
      <c r="G5" s="1">
        <f>COUNTIF(L5:N5,"V")</f>
        <v>2</v>
      </c>
      <c r="H5" s="1">
        <f>COUNTIF(L5:N5,"e")</f>
        <v>0</v>
      </c>
      <c r="I5" s="1">
        <f>COUNTIF(L5:N5,"D")</f>
        <v>1</v>
      </c>
      <c r="J5" s="1">
        <f>F5-E5</f>
        <v>3</v>
      </c>
      <c r="K5" s="1">
        <v>4</v>
      </c>
      <c r="L5" s="1" t="str">
        <f>IF(OR(Palpites!D5="",Palpites!F5=""),0,IF(Palpites!D5&gt;Palpites!F5,"V",IF(Palpites!D5=Palpites!F5,"E",IF(Palpites!D5&lt;Palpites!F5,"D"))))</f>
        <v>V</v>
      </c>
      <c r="M5" s="1" t="str">
        <f>IF(OR(Palpites!D7="",Palpites!F7=""),0,IF(Palpites!D7&gt;Palpites!F7,"V",IF(Palpites!D7=Palpites!F7,"E",IF(Palpites!D7&lt;Palpites!F7,"D"))))</f>
        <v>V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Qatar</v>
      </c>
    </row>
    <row r="6" spans="1:20" x14ac:dyDescent="0.3">
      <c r="A6" s="1">
        <f>100000000*D6+100000*E6+1000*F6+K6*10</f>
        <v>-398970</v>
      </c>
      <c r="B6" s="1">
        <f>RANK(A6,$A$5:$A$8)</f>
        <v>4</v>
      </c>
      <c r="C6" s="1" t="str">
        <f>Palpites!B6</f>
        <v>Senegal</v>
      </c>
      <c r="D6" s="1">
        <f>3*COUNTIF(L6:N6,"V")+COUNTIF(L6:N6,"E")</f>
        <v>0</v>
      </c>
      <c r="E6" s="1">
        <f>(Palpites!D6-Palpites!F6)+(Palpites!F7-Palpites!D7)+(Palpites!F10-Palpites!D10)</f>
        <v>-4</v>
      </c>
      <c r="F6" s="1">
        <f>Palpites!D6+Palpites!F7+Palpites!F10</f>
        <v>1</v>
      </c>
      <c r="G6" s="1">
        <f>COUNTIF(L6:N6,"V")</f>
        <v>0</v>
      </c>
      <c r="H6" s="1">
        <f>COUNTIF(L6:N6,"e")</f>
        <v>0</v>
      </c>
      <c r="I6" s="1">
        <f>COUNTIF(L6:N6,"D")</f>
        <v>3</v>
      </c>
      <c r="J6" s="1">
        <f>F6-E6</f>
        <v>5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D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299904020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3</v>
      </c>
      <c r="E7" s="1">
        <f>(Palpites!F5-Palpites!D5)+(Palpites!D8-Palpites!F8)+(Palpites!D10-Palpites!F10)</f>
        <v>-1</v>
      </c>
      <c r="F7" s="1">
        <f>Palpites!F5+Palpites!D8+Palpites!D10</f>
        <v>4</v>
      </c>
      <c r="G7" s="1">
        <f>COUNTIF(L7:N7,"V")</f>
        <v>1</v>
      </c>
      <c r="H7" s="1">
        <f>COUNTIF(L7:N7,"e")</f>
        <v>0</v>
      </c>
      <c r="I7" s="1">
        <f>COUNTIF(L7:N7,"D")</f>
        <v>2</v>
      </c>
      <c r="J7" s="1">
        <f>F7-E7</f>
        <v>5</v>
      </c>
      <c r="K7" s="1">
        <v>2</v>
      </c>
      <c r="L7" s="1" t="str">
        <f>IF(OR(Palpites!F5="",Palpites!D5=""),0,IF(Palpites!F5&gt;Palpites!D5,"V",IF(Palpites!F5=Palpites!D5,"E",IF(Palpites!F5&lt;Palpites!D5,"D"))))</f>
        <v>D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900506010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5</v>
      </c>
      <c r="F8" s="1">
        <f>Palpites!F9+Palpites!F8+Palpites!F6</f>
        <v>6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900607040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6</v>
      </c>
      <c r="F14" s="1">
        <f>Palpites!D14+Palpites!D16+Palpites!D18</f>
        <v>7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600004030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6</v>
      </c>
      <c r="E15" s="1">
        <f>Palpites!D15-Palpites!F15+Palpites!F16-Palpites!D16+Palpites!F19-Palpites!D19</f>
        <v>0</v>
      </c>
      <c r="F15" s="1">
        <f>Palpites!D15+Palpites!F16+Palpites!F19</f>
        <v>4</v>
      </c>
      <c r="G15" s="1">
        <f>COUNTIF(L15:N15,"V")</f>
        <v>2</v>
      </c>
      <c r="H15" s="1">
        <f>COUNTIF(L15:N15,"e")</f>
        <v>0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99703020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-3</v>
      </c>
      <c r="F16" s="1">
        <f>Palpites!F14+Palpites!D17+Palpites!D19</f>
        <v>3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6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99702010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-3</v>
      </c>
      <c r="F17" s="1">
        <f>Palpites!F15+Palpites!F17+Palpites!F18</f>
        <v>2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Alemanha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Alemanha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700304040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3</v>
      </c>
      <c r="F23" s="1">
        <f>Palpites!D23+Palpites!D25+Palpites!D27</f>
        <v>4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E</v>
      </c>
    </row>
    <row r="24" spans="1:23" x14ac:dyDescent="0.3">
      <c r="A24" s="1">
        <f>100000000*D24+100000*E24+1000*F24+K24*10</f>
        <v>600104030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6</v>
      </c>
      <c r="E24" s="1">
        <f>Palpites!D24-Palpites!F24+Palpites!F25-Palpites!D25+Palpites!F28-Palpites!D28</f>
        <v>1</v>
      </c>
      <c r="F24" s="1">
        <f>Palpites!D24+Palpites!F25+Palpites!F28</f>
        <v>4</v>
      </c>
      <c r="G24" s="1">
        <f>COUNTIF(L24:N24,"V")</f>
        <v>2</v>
      </c>
      <c r="H24" s="1">
        <f>COUNTIF(L24:N24,"e")</f>
        <v>0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-397980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-4</v>
      </c>
      <c r="F25" s="1">
        <f>Palpites!F23+Palpites!D26+Palpites!D28</f>
        <v>2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6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400004010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0</v>
      </c>
      <c r="F26" s="1">
        <f>Palpites!F24+Palpites!F26+Palpites!F27</f>
        <v>4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4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E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900607040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6</v>
      </c>
      <c r="F32" s="1">
        <f>Palpites!D32+Palpites!D34+Palpites!D36</f>
        <v>7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600306030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3</v>
      </c>
      <c r="F33" s="1">
        <f>Palpites!D33+Palpites!F34+Palpites!F37</f>
        <v>6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99502020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-5</v>
      </c>
      <c r="F34" s="1">
        <f>Palpites!F32+Palpites!D35+Palpites!D37</f>
        <v>2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7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99601010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-4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5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600206040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2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4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900708030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7</v>
      </c>
      <c r="F42" s="1">
        <f>Palpites!D42+Palpites!F43+Palpites!F46</f>
        <v>8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-798980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-8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9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299903010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-1</v>
      </c>
      <c r="F44" s="1">
        <f>Palpites!F42+Palpites!F44+Palpites!F45</f>
        <v>3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900507040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5</v>
      </c>
      <c r="F50" s="1">
        <f>Palpites!D50+Palpites!D52+Palpites!D54</f>
        <v>7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99600030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-4</v>
      </c>
      <c r="F51" s="1">
        <f>Palpites!D51+Palpites!F52+Palpites!F55</f>
        <v>0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99601020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-4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5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600305010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3</v>
      </c>
      <c r="F53" s="1">
        <f>Palpites!F51+Palpites!F53+Palpites!F54</f>
        <v>5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900508040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5</v>
      </c>
      <c r="F59" s="1">
        <f>Palpites!D59+Palpites!D61+Palpites!D63</f>
        <v>8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3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-296970</v>
      </c>
      <c r="B60" s="1">
        <f t="shared" ref="B60:B62" si="5">RANK(A60,$A$59:$A$62)</f>
        <v>4</v>
      </c>
      <c r="C60" s="1" t="str">
        <f>Palpites!B60</f>
        <v>Suíça</v>
      </c>
      <c r="D60" s="1">
        <f>3*COUNTIF(L60:N60,"V")+COUNTIF(L60:N60,"E")</f>
        <v>0</v>
      </c>
      <c r="E60" s="1">
        <f>Palpites!D60-Palpites!F60+Palpites!F61-Palpites!D61+Palpites!F64-Palpites!D64</f>
        <v>-3</v>
      </c>
      <c r="F60" s="1">
        <f>Palpites!D60+Palpites!F61+Palpites!F64</f>
        <v>3</v>
      </c>
      <c r="G60" s="1">
        <f>COUNTIF(L60:N60,"V")</f>
        <v>0</v>
      </c>
      <c r="H60" s="1">
        <f>COUNTIF(L60:N60,"e")</f>
        <v>0</v>
      </c>
      <c r="I60" s="1">
        <f>COUNTIF(L60:N60,"D")</f>
        <v>3</v>
      </c>
      <c r="J60" s="1">
        <f>F60-E60</f>
        <v>6</v>
      </c>
      <c r="K60" s="1">
        <v>3</v>
      </c>
      <c r="L60" s="1" t="str">
        <f>IF(OR(Palpites!D60="",Palpites!F60=""),0,IF(Palpites!D60&gt;Palpites!F60,"V",IF(Palpites!D60=Palpites!F60,"E",IF(Palpites!D60&lt;Palpites!F60,"D"))))</f>
        <v>D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399904020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-1</v>
      </c>
      <c r="F61" s="1">
        <f>Palpites!F59+Palpites!D62+Palpites!D64</f>
        <v>4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5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399904010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4</v>
      </c>
      <c r="E62" s="1">
        <f>Palpites!F60-Palpites!D60+Palpites!F62-Palpites!D62+Palpites!F63-Palpites!D63</f>
        <v>-1</v>
      </c>
      <c r="F62" s="1">
        <f>Palpites!F60+Palpites!F62+Palpites!F63</f>
        <v>4</v>
      </c>
      <c r="G62" s="1">
        <f>COUNTIF(L62:N62,"V")</f>
        <v>1</v>
      </c>
      <c r="H62" s="1">
        <f>COUNTIF(L62:N62,"e")</f>
        <v>1</v>
      </c>
      <c r="I62" s="1">
        <f>COUNTIF(L62:N62,"D")</f>
        <v>1</v>
      </c>
      <c r="J62" s="1">
        <f>F62-E62</f>
        <v>5</v>
      </c>
      <c r="K62" s="1">
        <v>1</v>
      </c>
      <c r="L62" s="1" t="str">
        <f>IF(OR(Palpites!F60="",Palpites!D60=""),0,IF(Palpites!F60&gt;Palpites!D60,"V",IF(Palpites!F60=Palpites!D60,"E",IF(Palpites!F60&lt;Palpites!D60,"D"))))</f>
        <v>V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900507040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7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600206030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2</v>
      </c>
      <c r="F69" s="1">
        <f>Palpites!D69+Palpites!F70+Palpites!F73</f>
        <v>6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4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299703020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3</v>
      </c>
      <c r="E70" s="1">
        <f>Palpites!F68-Palpites!D68+Palpites!D71-Palpites!F71+Palpites!D73-Palpites!F73</f>
        <v>-3</v>
      </c>
      <c r="F70" s="1">
        <f>Palpites!F68+Palpites!D71+Palpites!D73</f>
        <v>3</v>
      </c>
      <c r="G70" s="1">
        <f>COUNTIF(L70:N70,"V")</f>
        <v>1</v>
      </c>
      <c r="H70" s="1">
        <f>COUNTIF(L70:N70,"e")</f>
        <v>0</v>
      </c>
      <c r="I70" s="1">
        <f>COUNTIF(L70:N70,"D")</f>
        <v>2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-398990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0</v>
      </c>
      <c r="E71" s="1">
        <f>Palpites!F69-Palpites!D69+Palpites!F71-Palpites!D71+Palpites!F72-Palpites!D72</f>
        <v>-4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0</v>
      </c>
      <c r="I71" s="1">
        <f>COUNTIF(L71:N71,"D")</f>
        <v>3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2022-11-06T21:32:40Z</dcterms:modified>
</cp:coreProperties>
</file>