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B20E9908-ADD7-44B2-8BCA-E2E3A723EC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1" r:id="rId1"/>
    <sheet name="Palpites" sheetId="2" r:id="rId2"/>
    <sheet name="Planilha1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7gY+/FFBbf84JXlKDu0FjKD3Xyw=="/>
    </ext>
  </extLst>
</workbook>
</file>

<file path=xl/calcChain.xml><?xml version="1.0" encoding="utf-8"?>
<calcChain xmlns="http://schemas.openxmlformats.org/spreadsheetml/2006/main">
  <c r="N71" i="3" l="1"/>
  <c r="M71" i="3"/>
  <c r="L71" i="3"/>
  <c r="I71" i="3"/>
  <c r="H71" i="3"/>
  <c r="G71" i="3"/>
  <c r="F71" i="3"/>
  <c r="J71" i="3" s="1"/>
  <c r="E71" i="3"/>
  <c r="D71" i="3"/>
  <c r="A71" i="3" s="1"/>
  <c r="C71" i="3"/>
  <c r="N70" i="3"/>
  <c r="M70" i="3"/>
  <c r="L70" i="3"/>
  <c r="I70" i="3" s="1"/>
  <c r="F70" i="3"/>
  <c r="J70" i="3" s="1"/>
  <c r="E70" i="3"/>
  <c r="C70" i="3"/>
  <c r="N69" i="3"/>
  <c r="M69" i="3"/>
  <c r="L69" i="3"/>
  <c r="G69" i="3" s="1"/>
  <c r="J69" i="3"/>
  <c r="I69" i="3"/>
  <c r="H69" i="3"/>
  <c r="F69" i="3"/>
  <c r="E69" i="3"/>
  <c r="C69" i="3"/>
  <c r="N68" i="3"/>
  <c r="I68" i="3" s="1"/>
  <c r="M68" i="3"/>
  <c r="L68" i="3"/>
  <c r="D68" i="3" s="1"/>
  <c r="A68" i="3" s="1"/>
  <c r="F68" i="3"/>
  <c r="J68" i="3" s="1"/>
  <c r="E68" i="3"/>
  <c r="C68" i="3"/>
  <c r="N62" i="3"/>
  <c r="M62" i="3"/>
  <c r="L62" i="3"/>
  <c r="I62" i="3" s="1"/>
  <c r="J62" i="3"/>
  <c r="F62" i="3"/>
  <c r="E62" i="3"/>
  <c r="C62" i="3"/>
  <c r="N61" i="3"/>
  <c r="M61" i="3"/>
  <c r="L61" i="3"/>
  <c r="D61" i="3" s="1"/>
  <c r="A61" i="3" s="1"/>
  <c r="J61" i="3"/>
  <c r="I61" i="3"/>
  <c r="H61" i="3"/>
  <c r="G61" i="3"/>
  <c r="F61" i="3"/>
  <c r="E61" i="3"/>
  <c r="C61" i="3"/>
  <c r="N60" i="3"/>
  <c r="M60" i="3"/>
  <c r="I60" i="3" s="1"/>
  <c r="L60" i="3"/>
  <c r="F60" i="3"/>
  <c r="J60" i="3" s="1"/>
  <c r="E60" i="3"/>
  <c r="C60" i="3"/>
  <c r="N59" i="3"/>
  <c r="M59" i="3"/>
  <c r="L59" i="3"/>
  <c r="H59" i="3" s="1"/>
  <c r="J59" i="3"/>
  <c r="I59" i="3"/>
  <c r="F59" i="3"/>
  <c r="E59" i="3"/>
  <c r="D59" i="3"/>
  <c r="C59" i="3"/>
  <c r="A59" i="3"/>
  <c r="N53" i="3"/>
  <c r="M53" i="3"/>
  <c r="L53" i="3"/>
  <c r="I53" i="3"/>
  <c r="H53" i="3"/>
  <c r="G53" i="3"/>
  <c r="F53" i="3"/>
  <c r="J53" i="3" s="1"/>
  <c r="E53" i="3"/>
  <c r="D53" i="3"/>
  <c r="C53" i="3"/>
  <c r="N52" i="3"/>
  <c r="M52" i="3"/>
  <c r="L52" i="3"/>
  <c r="I52" i="3" s="1"/>
  <c r="F52" i="3"/>
  <c r="J52" i="3" s="1"/>
  <c r="E52" i="3"/>
  <c r="C52" i="3"/>
  <c r="N51" i="3"/>
  <c r="M51" i="3"/>
  <c r="L51" i="3"/>
  <c r="G51" i="3" s="1"/>
  <c r="J51" i="3"/>
  <c r="I51" i="3"/>
  <c r="H51" i="3"/>
  <c r="F51" i="3"/>
  <c r="E51" i="3"/>
  <c r="C51" i="3"/>
  <c r="N50" i="3"/>
  <c r="I50" i="3" s="1"/>
  <c r="M50" i="3"/>
  <c r="L50" i="3"/>
  <c r="D50" i="3" s="1"/>
  <c r="A50" i="3" s="1"/>
  <c r="F50" i="3"/>
  <c r="J50" i="3" s="1"/>
  <c r="E50" i="3"/>
  <c r="C50" i="3"/>
  <c r="N44" i="3"/>
  <c r="M44" i="3"/>
  <c r="L44" i="3"/>
  <c r="I44" i="3" s="1"/>
  <c r="J44" i="3"/>
  <c r="F44" i="3"/>
  <c r="E44" i="3"/>
  <c r="C44" i="3"/>
  <c r="N43" i="3"/>
  <c r="M43" i="3"/>
  <c r="L43" i="3"/>
  <c r="D43" i="3" s="1"/>
  <c r="A43" i="3" s="1"/>
  <c r="J43" i="3"/>
  <c r="I43" i="3"/>
  <c r="H43" i="3"/>
  <c r="G43" i="3"/>
  <c r="F43" i="3"/>
  <c r="E43" i="3"/>
  <c r="C43" i="3"/>
  <c r="N42" i="3"/>
  <c r="M42" i="3"/>
  <c r="I42" i="3" s="1"/>
  <c r="L42" i="3"/>
  <c r="F42" i="3"/>
  <c r="J42" i="3" s="1"/>
  <c r="E42" i="3"/>
  <c r="D42" i="3"/>
  <c r="A42" i="3" s="1"/>
  <c r="C42" i="3"/>
  <c r="N41" i="3"/>
  <c r="M41" i="3"/>
  <c r="L41" i="3"/>
  <c r="H41" i="3" s="1"/>
  <c r="J41" i="3"/>
  <c r="I41" i="3"/>
  <c r="F41" i="3"/>
  <c r="E41" i="3"/>
  <c r="D41" i="3"/>
  <c r="C41" i="3"/>
  <c r="A41" i="3"/>
  <c r="N35" i="3"/>
  <c r="M35" i="3"/>
  <c r="L35" i="3"/>
  <c r="I35" i="3"/>
  <c r="H35" i="3"/>
  <c r="G35" i="3"/>
  <c r="F35" i="3"/>
  <c r="J35" i="3" s="1"/>
  <c r="E35" i="3"/>
  <c r="D35" i="3"/>
  <c r="C35" i="3"/>
  <c r="N34" i="3"/>
  <c r="M34" i="3"/>
  <c r="L34" i="3"/>
  <c r="I34" i="3" s="1"/>
  <c r="F34" i="3"/>
  <c r="J34" i="3" s="1"/>
  <c r="E34" i="3"/>
  <c r="C34" i="3"/>
  <c r="N33" i="3"/>
  <c r="M33" i="3"/>
  <c r="L33" i="3"/>
  <c r="G33" i="3" s="1"/>
  <c r="J33" i="3"/>
  <c r="I33" i="3"/>
  <c r="H33" i="3"/>
  <c r="F33" i="3"/>
  <c r="E33" i="3"/>
  <c r="C33" i="3"/>
  <c r="N32" i="3"/>
  <c r="H32" i="3" s="1"/>
  <c r="M32" i="3"/>
  <c r="L32" i="3"/>
  <c r="D32" i="3" s="1"/>
  <c r="A32" i="3" s="1"/>
  <c r="F32" i="3"/>
  <c r="J32" i="3" s="1"/>
  <c r="E32" i="3"/>
  <c r="C32" i="3"/>
  <c r="N26" i="3"/>
  <c r="M26" i="3"/>
  <c r="L26" i="3"/>
  <c r="I26" i="3" s="1"/>
  <c r="J26" i="3"/>
  <c r="F26" i="3"/>
  <c r="E26" i="3"/>
  <c r="C26" i="3"/>
  <c r="N25" i="3"/>
  <c r="M25" i="3"/>
  <c r="L25" i="3"/>
  <c r="D25" i="3" s="1"/>
  <c r="A25" i="3" s="1"/>
  <c r="J25" i="3"/>
  <c r="I25" i="3"/>
  <c r="H25" i="3"/>
  <c r="G25" i="3"/>
  <c r="F25" i="3"/>
  <c r="E25" i="3"/>
  <c r="C25" i="3"/>
  <c r="N24" i="3"/>
  <c r="M24" i="3"/>
  <c r="I24" i="3" s="1"/>
  <c r="L24" i="3"/>
  <c r="F24" i="3"/>
  <c r="J24" i="3" s="1"/>
  <c r="E24" i="3"/>
  <c r="D24" i="3"/>
  <c r="A24" i="3" s="1"/>
  <c r="C24" i="3"/>
  <c r="N23" i="3"/>
  <c r="M23" i="3"/>
  <c r="L23" i="3"/>
  <c r="H23" i="3" s="1"/>
  <c r="J23" i="3"/>
  <c r="I23" i="3"/>
  <c r="F23" i="3"/>
  <c r="E23" i="3"/>
  <c r="D23" i="3"/>
  <c r="C23" i="3"/>
  <c r="A23" i="3"/>
  <c r="T21" i="3"/>
  <c r="W21" i="3" s="1"/>
  <c r="S21" i="3"/>
  <c r="V21" i="3" s="1"/>
  <c r="T19" i="3"/>
  <c r="S19" i="3"/>
  <c r="T18" i="3"/>
  <c r="S18" i="3"/>
  <c r="N17" i="3"/>
  <c r="M17" i="3"/>
  <c r="L17" i="3"/>
  <c r="I17" i="3"/>
  <c r="H17" i="3"/>
  <c r="G17" i="3"/>
  <c r="F17" i="3"/>
  <c r="J17" i="3" s="1"/>
  <c r="E17" i="3"/>
  <c r="D17" i="3"/>
  <c r="C17" i="3"/>
  <c r="T16" i="3"/>
  <c r="S16" i="3"/>
  <c r="N16" i="3"/>
  <c r="H16" i="3" s="1"/>
  <c r="M16" i="3"/>
  <c r="L16" i="3"/>
  <c r="D16" i="3" s="1"/>
  <c r="A16" i="3" s="1"/>
  <c r="F16" i="3"/>
  <c r="J16" i="3" s="1"/>
  <c r="E16" i="3"/>
  <c r="C16" i="3"/>
  <c r="T15" i="3"/>
  <c r="S15" i="3"/>
  <c r="N15" i="3"/>
  <c r="M15" i="3"/>
  <c r="H15" i="3" s="1"/>
  <c r="L15" i="3"/>
  <c r="I15" i="3" s="1"/>
  <c r="F15" i="3"/>
  <c r="J15" i="3" s="1"/>
  <c r="E15" i="3"/>
  <c r="D15" i="3"/>
  <c r="A15" i="3" s="1"/>
  <c r="C15" i="3"/>
  <c r="T14" i="3"/>
  <c r="S14" i="3"/>
  <c r="N14" i="3"/>
  <c r="M14" i="3"/>
  <c r="L14" i="3"/>
  <c r="I14" i="3" s="1"/>
  <c r="F14" i="3"/>
  <c r="J14" i="3" s="1"/>
  <c r="E14" i="3"/>
  <c r="C14" i="3"/>
  <c r="T13" i="3"/>
  <c r="S13" i="3"/>
  <c r="N8" i="3"/>
  <c r="M8" i="3"/>
  <c r="L8" i="3"/>
  <c r="I8" i="3" s="1"/>
  <c r="J8" i="3"/>
  <c r="F8" i="3"/>
  <c r="E8" i="3"/>
  <c r="C8" i="3"/>
  <c r="N7" i="3"/>
  <c r="M7" i="3"/>
  <c r="L7" i="3"/>
  <c r="H7" i="3" s="1"/>
  <c r="J7" i="3"/>
  <c r="I7" i="3"/>
  <c r="F7" i="3"/>
  <c r="E7" i="3"/>
  <c r="D7" i="3"/>
  <c r="C7" i="3"/>
  <c r="A7" i="3"/>
  <c r="N6" i="3"/>
  <c r="M6" i="3"/>
  <c r="L6" i="3"/>
  <c r="G6" i="3" s="1"/>
  <c r="J6" i="3"/>
  <c r="I6" i="3"/>
  <c r="H6" i="3"/>
  <c r="F6" i="3"/>
  <c r="E6" i="3"/>
  <c r="C6" i="3"/>
  <c r="N5" i="3"/>
  <c r="M5" i="3"/>
  <c r="L5" i="3"/>
  <c r="D5" i="3" s="1"/>
  <c r="A5" i="3" s="1"/>
  <c r="J5" i="3"/>
  <c r="I5" i="3"/>
  <c r="H5" i="3"/>
  <c r="G5" i="3"/>
  <c r="F5" i="3"/>
  <c r="E5" i="3"/>
  <c r="C5" i="3"/>
  <c r="I73" i="2"/>
  <c r="I72" i="2"/>
  <c r="I71" i="2"/>
  <c r="I70" i="2"/>
  <c r="I69" i="2"/>
  <c r="I68" i="2"/>
  <c r="I64" i="2"/>
  <c r="I63" i="2"/>
  <c r="I62" i="2"/>
  <c r="I61" i="2"/>
  <c r="I60" i="2"/>
  <c r="I59" i="2"/>
  <c r="I55" i="2"/>
  <c r="I54" i="2"/>
  <c r="I53" i="2"/>
  <c r="I52" i="2"/>
  <c r="I51" i="2"/>
  <c r="I50" i="2"/>
  <c r="I46" i="2"/>
  <c r="I45" i="2"/>
  <c r="I44" i="2"/>
  <c r="I43" i="2"/>
  <c r="I42" i="2"/>
  <c r="I41" i="2"/>
  <c r="I37" i="2"/>
  <c r="I36" i="2"/>
  <c r="I35" i="2"/>
  <c r="I34" i="2"/>
  <c r="I33" i="2"/>
  <c r="I32" i="2"/>
  <c r="I28" i="2"/>
  <c r="I27" i="2"/>
  <c r="AJ26" i="2"/>
  <c r="I26" i="2"/>
  <c r="I25" i="2"/>
  <c r="I24" i="2"/>
  <c r="I23" i="2"/>
  <c r="I19" i="2"/>
  <c r="I18" i="2"/>
  <c r="I17" i="2"/>
  <c r="I16" i="2"/>
  <c r="I15" i="2"/>
  <c r="I14" i="2"/>
  <c r="I10" i="2"/>
  <c r="I9" i="2"/>
  <c r="I8" i="2"/>
  <c r="I7" i="2"/>
  <c r="I6" i="2"/>
  <c r="I5" i="2"/>
  <c r="B50" i="3" l="1"/>
  <c r="D14" i="3"/>
  <c r="A14" i="3" s="1"/>
  <c r="B14" i="3" s="1"/>
  <c r="D8" i="3"/>
  <c r="A8" i="3" s="1"/>
  <c r="G16" i="3"/>
  <c r="D26" i="3"/>
  <c r="A26" i="3" s="1"/>
  <c r="B26" i="3" s="1"/>
  <c r="G32" i="3"/>
  <c r="D44" i="3"/>
  <c r="A44" i="3" s="1"/>
  <c r="B44" i="3" s="1"/>
  <c r="G50" i="3"/>
  <c r="D62" i="3"/>
  <c r="A62" i="3" s="1"/>
  <c r="B62" i="3" s="1"/>
  <c r="G68" i="3"/>
  <c r="D60" i="3"/>
  <c r="A60" i="3" s="1"/>
  <c r="B61" i="3" s="1"/>
  <c r="D70" i="3"/>
  <c r="A70" i="3" s="1"/>
  <c r="G15" i="3"/>
  <c r="A17" i="3"/>
  <c r="G24" i="3"/>
  <c r="A35" i="3"/>
  <c r="G42" i="3"/>
  <c r="H50" i="3"/>
  <c r="A53" i="3"/>
  <c r="G60" i="3"/>
  <c r="H68" i="3"/>
  <c r="D6" i="3"/>
  <c r="A6" i="3" s="1"/>
  <c r="B6" i="3" s="1"/>
  <c r="G14" i="3"/>
  <c r="I16" i="3"/>
  <c r="H24" i="3"/>
  <c r="I32" i="3"/>
  <c r="D33" i="3"/>
  <c r="A33" i="3" s="1"/>
  <c r="B32" i="3" s="1"/>
  <c r="G34" i="3"/>
  <c r="H42" i="3"/>
  <c r="D51" i="3"/>
  <c r="A51" i="3" s="1"/>
  <c r="G52" i="3"/>
  <c r="H60" i="3"/>
  <c r="D69" i="3"/>
  <c r="A69" i="3" s="1"/>
  <c r="B69" i="3" s="1"/>
  <c r="G70" i="3"/>
  <c r="D34" i="3"/>
  <c r="A34" i="3" s="1"/>
  <c r="B34" i="3" s="1"/>
  <c r="G8" i="3"/>
  <c r="H14" i="3"/>
  <c r="G26" i="3"/>
  <c r="H34" i="3"/>
  <c r="G44" i="3"/>
  <c r="H52" i="3"/>
  <c r="G62" i="3"/>
  <c r="H70" i="3"/>
  <c r="D52" i="3"/>
  <c r="A52" i="3" s="1"/>
  <c r="B52" i="3" s="1"/>
  <c r="G7" i="3"/>
  <c r="H8" i="3"/>
  <c r="G23" i="3"/>
  <c r="H26" i="3"/>
  <c r="G41" i="3"/>
  <c r="H44" i="3"/>
  <c r="G59" i="3"/>
  <c r="H62" i="3"/>
  <c r="L34" i="2" l="1"/>
  <c r="N34" i="2"/>
  <c r="M34" i="2"/>
  <c r="K34" i="2"/>
  <c r="J34" i="2"/>
  <c r="Q34" i="2"/>
  <c r="P34" i="2"/>
  <c r="O34" i="2"/>
  <c r="K36" i="2"/>
  <c r="B71" i="3"/>
  <c r="P52" i="2"/>
  <c r="P54" i="2"/>
  <c r="L55" i="2"/>
  <c r="O52" i="2"/>
  <c r="J52" i="2"/>
  <c r="K55" i="2"/>
  <c r="M53" i="2"/>
  <c r="N52" i="2"/>
  <c r="L53" i="2"/>
  <c r="M52" i="2"/>
  <c r="Q55" i="2"/>
  <c r="L52" i="2"/>
  <c r="Q54" i="2"/>
  <c r="K52" i="2"/>
  <c r="Q52" i="2"/>
  <c r="B35" i="3"/>
  <c r="B42" i="3"/>
  <c r="B51" i="3"/>
  <c r="M54" i="2" s="1"/>
  <c r="B17" i="3"/>
  <c r="B41" i="3"/>
  <c r="B7" i="3"/>
  <c r="B15" i="3"/>
  <c r="M19" i="2" s="1"/>
  <c r="B24" i="3"/>
  <c r="B43" i="3"/>
  <c r="B70" i="3"/>
  <c r="B25" i="3"/>
  <c r="B16" i="3"/>
  <c r="B33" i="3"/>
  <c r="Q37" i="2" s="1"/>
  <c r="B53" i="3"/>
  <c r="B60" i="3"/>
  <c r="B8" i="3"/>
  <c r="B23" i="3"/>
  <c r="B59" i="3"/>
  <c r="K16" i="2"/>
  <c r="J16" i="2"/>
  <c r="L19" i="2"/>
  <c r="Q16" i="2"/>
  <c r="L18" i="2"/>
  <c r="P16" i="2"/>
  <c r="O16" i="2"/>
  <c r="M16" i="2"/>
  <c r="L16" i="2"/>
  <c r="Q19" i="2"/>
  <c r="N16" i="2"/>
  <c r="B68" i="3"/>
  <c r="B5" i="3"/>
  <c r="K17" i="2" l="1"/>
  <c r="O35" i="2"/>
  <c r="L36" i="2"/>
  <c r="Q36" i="2"/>
  <c r="AZ6" i="2"/>
  <c r="T4" i="3" s="1"/>
  <c r="K19" i="2"/>
  <c r="P18" i="2"/>
  <c r="J53" i="2"/>
  <c r="L54" i="2"/>
  <c r="N55" i="2"/>
  <c r="M35" i="2"/>
  <c r="N36" i="2"/>
  <c r="P37" i="2"/>
  <c r="J17" i="2"/>
  <c r="P10" i="2"/>
  <c r="Q9" i="2"/>
  <c r="L8" i="2"/>
  <c r="M7" i="2"/>
  <c r="O7" i="2"/>
  <c r="O10" i="2"/>
  <c r="P9" i="2"/>
  <c r="K8" i="2"/>
  <c r="L7" i="2"/>
  <c r="Q7" i="2"/>
  <c r="K9" i="2"/>
  <c r="M8" i="2"/>
  <c r="N10" i="2"/>
  <c r="O9" i="2"/>
  <c r="J8" i="2"/>
  <c r="K7" i="2"/>
  <c r="M9" i="2"/>
  <c r="J10" i="2"/>
  <c r="M10" i="2"/>
  <c r="N9" i="2"/>
  <c r="Q8" i="2"/>
  <c r="J7" i="2"/>
  <c r="P8" i="2"/>
  <c r="N8" i="2"/>
  <c r="Q10" i="2"/>
  <c r="L10" i="2"/>
  <c r="K10" i="2"/>
  <c r="L9" i="2"/>
  <c r="O8" i="2"/>
  <c r="P7" i="2"/>
  <c r="J9" i="2"/>
  <c r="N7" i="2"/>
  <c r="P19" i="2"/>
  <c r="N17" i="2"/>
  <c r="O18" i="2"/>
  <c r="P55" i="2"/>
  <c r="K54" i="2"/>
  <c r="P53" i="2"/>
  <c r="N35" i="2"/>
  <c r="P36" i="2"/>
  <c r="O19" i="2"/>
  <c r="Q18" i="2"/>
  <c r="N19" i="2"/>
  <c r="O55" i="2"/>
  <c r="J55" i="2"/>
  <c r="O53" i="2"/>
  <c r="M36" i="2"/>
  <c r="P35" i="2"/>
  <c r="O37" i="2"/>
  <c r="K46" i="2"/>
  <c r="L45" i="2"/>
  <c r="M44" i="2"/>
  <c r="N43" i="2"/>
  <c r="N45" i="2"/>
  <c r="J46" i="2"/>
  <c r="K45" i="2"/>
  <c r="L44" i="2"/>
  <c r="M43" i="2"/>
  <c r="M45" i="2"/>
  <c r="Q46" i="2"/>
  <c r="J45" i="2"/>
  <c r="K44" i="2"/>
  <c r="L43" i="2"/>
  <c r="O44" i="2"/>
  <c r="L46" i="2"/>
  <c r="P46" i="2"/>
  <c r="Q45" i="2"/>
  <c r="J44" i="2"/>
  <c r="K43" i="2"/>
  <c r="P43" i="2"/>
  <c r="O46" i="2"/>
  <c r="P45" i="2"/>
  <c r="Q44" i="2"/>
  <c r="J43" i="2"/>
  <c r="M46" i="2"/>
  <c r="N44" i="2"/>
  <c r="N46" i="2"/>
  <c r="O45" i="2"/>
  <c r="P44" i="2"/>
  <c r="Q43" i="2"/>
  <c r="O43" i="2"/>
  <c r="M37" i="2"/>
  <c r="K18" i="2"/>
  <c r="J19" i="2"/>
  <c r="Q17" i="2"/>
  <c r="O64" i="2"/>
  <c r="P63" i="2"/>
  <c r="Q62" i="2"/>
  <c r="J61" i="2"/>
  <c r="L61" i="2"/>
  <c r="N64" i="2"/>
  <c r="O63" i="2"/>
  <c r="P62" i="2"/>
  <c r="Q61" i="2"/>
  <c r="J62" i="2"/>
  <c r="M64" i="2"/>
  <c r="N63" i="2"/>
  <c r="O62" i="2"/>
  <c r="P61" i="2"/>
  <c r="K62" i="2"/>
  <c r="P64" i="2"/>
  <c r="L64" i="2"/>
  <c r="M63" i="2"/>
  <c r="N62" i="2"/>
  <c r="O61" i="2"/>
  <c r="J63" i="2"/>
  <c r="Q63" i="2"/>
  <c r="K64" i="2"/>
  <c r="L63" i="2"/>
  <c r="M62" i="2"/>
  <c r="N61" i="2"/>
  <c r="J64" i="2"/>
  <c r="K63" i="2"/>
  <c r="L62" i="2"/>
  <c r="M61" i="2"/>
  <c r="Q64" i="2"/>
  <c r="K61" i="2"/>
  <c r="O54" i="2"/>
  <c r="N54" i="2"/>
  <c r="L37" i="2"/>
  <c r="O36" i="2"/>
  <c r="L35" i="2"/>
  <c r="U17" i="2" s="1"/>
  <c r="S7" i="3" s="1"/>
  <c r="K35" i="2"/>
  <c r="L17" i="2"/>
  <c r="U8" i="2" s="1"/>
  <c r="S5" i="3" s="1"/>
  <c r="Q35" i="2"/>
  <c r="M17" i="2"/>
  <c r="P17" i="2"/>
  <c r="N18" i="2"/>
  <c r="K28" i="2"/>
  <c r="L27" i="2"/>
  <c r="N26" i="2"/>
  <c r="O25" i="2"/>
  <c r="Q25" i="2"/>
  <c r="J28" i="2"/>
  <c r="K27" i="2"/>
  <c r="M26" i="2"/>
  <c r="N25" i="2"/>
  <c r="N27" i="2"/>
  <c r="O26" i="2"/>
  <c r="Q28" i="2"/>
  <c r="J27" i="2"/>
  <c r="L26" i="2"/>
  <c r="M25" i="2"/>
  <c r="M28" i="2"/>
  <c r="L28" i="2"/>
  <c r="P28" i="2"/>
  <c r="Q27" i="2"/>
  <c r="K26" i="2"/>
  <c r="L25" i="2"/>
  <c r="P25" i="2"/>
  <c r="O28" i="2"/>
  <c r="P27" i="2"/>
  <c r="J26" i="2"/>
  <c r="K25" i="2"/>
  <c r="P26" i="2"/>
  <c r="N28" i="2"/>
  <c r="O27" i="2"/>
  <c r="Q26" i="2"/>
  <c r="J25" i="2"/>
  <c r="M27" i="2"/>
  <c r="K53" i="2"/>
  <c r="Q53" i="2"/>
  <c r="N53" i="2"/>
  <c r="U24" i="2" s="1"/>
  <c r="S9" i="3" s="1"/>
  <c r="M55" i="2"/>
  <c r="K37" i="2"/>
  <c r="N37" i="2"/>
  <c r="J36" i="2"/>
  <c r="Q73" i="2"/>
  <c r="J72" i="2"/>
  <c r="K71" i="2"/>
  <c r="L70" i="2"/>
  <c r="N70" i="2"/>
  <c r="L71" i="2"/>
  <c r="P73" i="2"/>
  <c r="Q72" i="2"/>
  <c r="J71" i="2"/>
  <c r="K70" i="2"/>
  <c r="M71" i="2"/>
  <c r="M70" i="2"/>
  <c r="O73" i="2"/>
  <c r="P72" i="2"/>
  <c r="Q71" i="2"/>
  <c r="J70" i="2"/>
  <c r="L72" i="2"/>
  <c r="J73" i="2"/>
  <c r="N73" i="2"/>
  <c r="O72" i="2"/>
  <c r="P71" i="2"/>
  <c r="Q70" i="2"/>
  <c r="M73" i="2"/>
  <c r="N72" i="2"/>
  <c r="O71" i="2"/>
  <c r="P70" i="2"/>
  <c r="K73" i="2"/>
  <c r="L73" i="2"/>
  <c r="M72" i="2"/>
  <c r="N71" i="2"/>
  <c r="O70" i="2"/>
  <c r="K72" i="2"/>
  <c r="J18" i="2"/>
  <c r="O17" i="2"/>
  <c r="M18" i="2"/>
  <c r="J54" i="2"/>
  <c r="J37" i="2"/>
  <c r="J35" i="2"/>
  <c r="AZ22" i="2" l="1"/>
  <c r="T8" i="3" s="1"/>
  <c r="AZ24" i="2"/>
  <c r="T9" i="3" s="1"/>
  <c r="U22" i="2"/>
  <c r="S8" i="3" s="1"/>
  <c r="AZ8" i="2"/>
  <c r="T5" i="3" s="1"/>
  <c r="U6" i="2"/>
  <c r="S4" i="3" s="1"/>
  <c r="U15" i="2"/>
  <c r="S6" i="3" s="1"/>
  <c r="AZ17" i="2"/>
  <c r="T7" i="3" s="1"/>
  <c r="AZ31" i="2"/>
  <c r="T10" i="3" s="1"/>
  <c r="U33" i="2"/>
  <c r="S11" i="3" s="1"/>
  <c r="U31" i="2"/>
  <c r="S10" i="3" s="1"/>
  <c r="AZ33" i="2"/>
  <c r="T11" i="3" s="1"/>
  <c r="AZ15" i="2"/>
  <c r="T6" i="3" s="1"/>
</calcChain>
</file>

<file path=xl/sharedStrings.xml><?xml version="1.0" encoding="utf-8"?>
<sst xmlns="http://schemas.openxmlformats.org/spreadsheetml/2006/main" count="423" uniqueCount="111">
  <si>
    <t>Pix para participar:</t>
  </si>
  <si>
    <t>Premiação</t>
  </si>
  <si>
    <t>1º colocado</t>
  </si>
  <si>
    <t>65% do acumulado</t>
  </si>
  <si>
    <t>2º colocado</t>
  </si>
  <si>
    <t>25% do acumulado</t>
  </si>
  <si>
    <t>Pontuação do bolão</t>
  </si>
  <si>
    <t>3º colocado</t>
  </si>
  <si>
    <t>10% do acumulado</t>
  </si>
  <si>
    <t>Fase</t>
  </si>
  <si>
    <t>Critérios</t>
  </si>
  <si>
    <t>Pontuação</t>
  </si>
  <si>
    <t>Exemplo</t>
  </si>
  <si>
    <t>1ª Fase</t>
  </si>
  <si>
    <t>Acertar o placar correto</t>
  </si>
  <si>
    <t xml:space="preserve">25 pontos </t>
  </si>
  <si>
    <t>Placar final do jogo 2x0, palpite no bolão 2x0</t>
  </si>
  <si>
    <t>Acertar o vencedor + o número de gols da equipe vencedora</t>
  </si>
  <si>
    <t>18 pontos</t>
  </si>
  <si>
    <t>Placar final do jogo 3x0, palpite no bolão 3x1</t>
  </si>
  <si>
    <t xml:space="preserve">Acertar o empate 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</si>
  <si>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</si>
  <si>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</si>
  <si>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</si>
  <si>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</si>
  <si>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</si>
  <si>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</si>
  <si>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</si>
  <si>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2ª Fase</t>
  </si>
  <si>
    <t xml:space="preserve">Acertar os classificados de cada fase </t>
  </si>
  <si>
    <t xml:space="preserve">10 pontos </t>
  </si>
  <si>
    <t>Bônus por seleção correta que avança em cada etapa (independente do lado do chaveamento)</t>
  </si>
  <si>
    <t>Acertar o 3º colocado</t>
  </si>
  <si>
    <t>-</t>
  </si>
  <si>
    <t>Regras Gerais para participar do bolão</t>
  </si>
  <si>
    <t>Acerta o vice-campeão</t>
  </si>
  <si>
    <t>15 pontos</t>
  </si>
  <si>
    <r>
      <rPr>
        <sz val="11"/>
        <color theme="1"/>
        <rFont val="Calibri"/>
        <family val="2"/>
      </rPr>
      <t xml:space="preserve">O envio dos palpites deverá ser enviado até o dia </t>
    </r>
    <r>
      <rPr>
        <b/>
        <sz val="11"/>
        <color theme="1"/>
        <rFont val="Calibri"/>
        <family val="2"/>
      </rPr>
      <t>19/11</t>
    </r>
  </si>
  <si>
    <t>Acertar o campeão</t>
  </si>
  <si>
    <t>25 pontos</t>
  </si>
  <si>
    <r>
      <rPr>
        <sz val="11"/>
        <color theme="1"/>
        <rFont val="Calibri"/>
        <family val="2"/>
      </rPr>
      <t xml:space="preserve">O pagamento do bolão no valor de </t>
    </r>
    <r>
      <rPr>
        <b/>
        <sz val="11"/>
        <color theme="1"/>
        <rFont val="Calibri"/>
        <family val="2"/>
      </rPr>
      <t>R$ 100,00 (PIX acima)</t>
    </r>
    <r>
      <rPr>
        <sz val="11"/>
        <color theme="1"/>
        <rFont val="Calibri"/>
        <family val="2"/>
      </rPr>
      <t xml:space="preserve"> deverá ser feito até o dia </t>
    </r>
    <r>
      <rPr>
        <b/>
        <sz val="11"/>
        <color theme="1"/>
        <rFont val="Calibri"/>
        <family val="2"/>
      </rPr>
      <t>19/11;</t>
    </r>
    <r>
      <rPr>
        <sz val="11"/>
        <color theme="1"/>
        <rFont val="Calibri"/>
        <family val="2"/>
      </rPr>
      <t xml:space="preserve"> enviar o comprovante para o meu whatsapp; palpites feitos após essa data não serão aceitos</t>
    </r>
  </si>
  <si>
    <r>
      <rPr>
        <b/>
        <sz val="11"/>
        <color theme="1"/>
        <rFont val="Calibri"/>
        <family val="2"/>
      </rPr>
      <t>Critérios de desempate:</t>
    </r>
    <r>
      <rPr>
        <sz val="11"/>
        <color theme="1"/>
        <rFont val="Calibri"/>
        <family val="2"/>
      </rPr>
      <t xml:space="preserve">
1º: Acertar o campeão
2º: Acertar o vice-campeão
3º: Acertar o 3º colocado
4º: Maior número de acerto de placar correto na 1ª Fase</t>
    </r>
  </si>
  <si>
    <t>Persistindo o empate:</t>
  </si>
  <si>
    <t>3.1.1</t>
  </si>
  <si>
    <r>
      <rPr>
        <b/>
        <sz val="11"/>
        <color theme="1"/>
        <rFont val="Calibri"/>
        <family val="2"/>
      </rPr>
      <t>Caso haja 3 ou mais vencedores em 1º lugar</t>
    </r>
    <r>
      <rPr>
        <sz val="11"/>
        <color theme="1"/>
        <rFont val="Calibri"/>
        <family val="2"/>
      </rPr>
      <t>: O valor total da premiação será dividido igualmente entre os participantes.</t>
    </r>
  </si>
  <si>
    <t>3.1.2</t>
  </si>
  <si>
    <r>
      <rPr>
        <b/>
        <sz val="11"/>
        <color theme="1"/>
        <rFont val="Calibri"/>
        <family val="2"/>
      </rPr>
      <t>Caso haja 2 participantes empatados em 1º lugar</t>
    </r>
    <r>
      <rPr>
        <sz val="11"/>
        <color theme="1"/>
        <rFont val="Calibri"/>
        <family val="2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</si>
  <si>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t>3.1.3</t>
  </si>
  <si>
    <r>
      <rPr>
        <b/>
        <sz val="11"/>
        <color theme="1"/>
        <rFont val="Calibri"/>
        <family val="2"/>
      </rPr>
      <t xml:space="preserve">Caso haja 2 ou mais participantes empatados em 2º lugar: </t>
    </r>
    <r>
      <rPr>
        <sz val="11"/>
        <color theme="1"/>
        <rFont val="Calibri"/>
        <family val="2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</rPr>
      <t xml:space="preserve">. </t>
    </r>
    <r>
      <rPr>
        <sz val="11"/>
        <color theme="1"/>
        <rFont val="Calibri"/>
        <family val="2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</si>
  <si>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</si>
  <si>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</rPr>
      <t xml:space="preserve">Caso haja 2 ou mais participantes empatados em 3º lugar: </t>
    </r>
    <r>
      <rPr>
        <sz val="11"/>
        <color theme="1"/>
        <rFont val="Calibri"/>
        <family val="2"/>
      </rPr>
      <t>A premiação no valor de 10% será dividida igualmente entre os participantes</t>
    </r>
  </si>
  <si>
    <t>BOLÃO COPA DO MUNDO 2022 QATAR 1ª FASE</t>
  </si>
  <si>
    <t>BOLÃO COPA DO MUNDO 2022 QATAR 2ª FASE</t>
  </si>
  <si>
    <t>Data</t>
  </si>
  <si>
    <t>Grupo A</t>
  </si>
  <si>
    <t>Qatar</t>
  </si>
  <si>
    <t>x</t>
  </si>
  <si>
    <t>Equador</t>
  </si>
  <si>
    <t>Senegal</t>
  </si>
  <si>
    <t>Holanda</t>
  </si>
  <si>
    <t>PT</t>
  </si>
  <si>
    <t>V</t>
  </si>
  <si>
    <t>E</t>
  </si>
  <si>
    <t>D</t>
  </si>
  <si>
    <t>GP</t>
  </si>
  <si>
    <t>GC</t>
  </si>
  <si>
    <t>SG</t>
  </si>
  <si>
    <t>X</t>
  </si>
  <si>
    <t>Inglaterra</t>
  </si>
  <si>
    <t>Grupo B</t>
  </si>
  <si>
    <t>Argentina</t>
  </si>
  <si>
    <t>França</t>
  </si>
  <si>
    <t>Irã</t>
  </si>
  <si>
    <t>EUA</t>
  </si>
  <si>
    <t>País de Gales</t>
  </si>
  <si>
    <t>Brasil</t>
  </si>
  <si>
    <t>Grupo C</t>
  </si>
  <si>
    <t>Portugal</t>
  </si>
  <si>
    <t>Arábia Saudita</t>
  </si>
  <si>
    <t>México</t>
  </si>
  <si>
    <t>Polônia</t>
  </si>
  <si>
    <t>Alemanha</t>
  </si>
  <si>
    <t>Bélgica</t>
  </si>
  <si>
    <t>Grupo D</t>
  </si>
  <si>
    <t>Austrália</t>
  </si>
  <si>
    <t>Dinamarca</t>
  </si>
  <si>
    <t>Tunísia</t>
  </si>
  <si>
    <t>Grupo E</t>
  </si>
  <si>
    <t>Espanha</t>
  </si>
  <si>
    <t>Costa Rica</t>
  </si>
  <si>
    <t>Japão</t>
  </si>
  <si>
    <t>Grupo F</t>
  </si>
  <si>
    <t>Canadá</t>
  </si>
  <si>
    <t>Marrocos</t>
  </si>
  <si>
    <t>Croácia</t>
  </si>
  <si>
    <t>Grupo G</t>
  </si>
  <si>
    <t>Sérvia</t>
  </si>
  <si>
    <t>Suíça</t>
  </si>
  <si>
    <t>Camarões</t>
  </si>
  <si>
    <t>Grupo H</t>
  </si>
  <si>
    <t>Gana</t>
  </si>
  <si>
    <t>Uruguai</t>
  </si>
  <si>
    <t>Coréia do Sul</t>
  </si>
  <si>
    <t>Score</t>
  </si>
  <si>
    <t>Ordem</t>
  </si>
  <si>
    <t>País</t>
  </si>
  <si>
    <t>PTS</t>
  </si>
  <si>
    <t>Desempate</t>
  </si>
  <si>
    <t>J1</t>
  </si>
  <si>
    <t>J2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</si>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</sst>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b/>
      <sz val="11"/>
      <color rgb="FFA40037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i/>
      <sz val="11"/>
      <color theme="1"/>
      <name val="Calibri"/>
      <family val="2"/>
    </font>
    <font>
      <b/>
      <sz val="2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BF9000"/>
      <name val="Calibri"/>
      <family val="2"/>
    </font>
    <font>
      <b/>
      <sz val="11"/>
      <color rgb="FFBFBFBF"/>
      <name val="Calibri"/>
      <family val="2"/>
    </font>
    <font>
      <b/>
      <sz val="11"/>
      <color rgb="FFC55A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40037"/>
        <bgColor rgb="FFA40037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</fills>
  <borders count="61">
    <border>
      <left/>
      <right/>
      <top/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  <border>
      <left style="medium">
        <color rgb="FFA40037"/>
      </left>
      <right/>
      <top/>
      <bottom/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rgb="FF990033"/>
      </left>
      <right/>
      <top style="thin">
        <color rgb="FF990033"/>
      </top>
      <bottom style="thin">
        <color rgb="FF990033"/>
      </bottom>
      <diagonal/>
    </border>
    <border>
      <left/>
      <right style="thin">
        <color rgb="FF990033"/>
      </right>
      <top style="thin">
        <color rgb="FF990033"/>
      </top>
      <bottom style="thin">
        <color rgb="FF990033"/>
      </bottom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rgb="FFBF9000"/>
      </left>
      <right/>
      <top style="medium">
        <color rgb="FFBF9000"/>
      </top>
      <bottom/>
      <diagonal/>
    </border>
    <border>
      <left/>
      <right/>
      <top style="medium">
        <color rgb="FFBF9000"/>
      </top>
      <bottom/>
      <diagonal/>
    </border>
    <border>
      <left/>
      <right style="medium">
        <color rgb="FFBF9000"/>
      </right>
      <top style="medium">
        <color rgb="FFBF9000"/>
      </top>
      <bottom/>
      <diagonal/>
    </border>
    <border>
      <left style="medium">
        <color rgb="FFBF9000"/>
      </left>
      <right/>
      <top/>
      <bottom/>
      <diagonal/>
    </border>
    <border>
      <left/>
      <right style="medium">
        <color rgb="FFBF9000"/>
      </right>
      <top/>
      <bottom/>
      <diagonal/>
    </border>
    <border>
      <left style="medium">
        <color rgb="FFBF9000"/>
      </left>
      <right/>
      <top/>
      <bottom style="medium">
        <color rgb="FFBF9000"/>
      </bottom>
      <diagonal/>
    </border>
    <border>
      <left/>
      <right/>
      <top/>
      <bottom style="medium">
        <color rgb="FFBF9000"/>
      </bottom>
      <diagonal/>
    </border>
    <border>
      <left/>
      <right style="medium">
        <color rgb="FFBF9000"/>
      </right>
      <top/>
      <bottom style="medium">
        <color rgb="FFBF9000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C55A11"/>
      </left>
      <right/>
      <top style="medium">
        <color rgb="FFC55A11"/>
      </top>
      <bottom/>
      <diagonal/>
    </border>
    <border>
      <left/>
      <right/>
      <top style="medium">
        <color rgb="FFC55A11"/>
      </top>
      <bottom/>
      <diagonal/>
    </border>
    <border>
      <left/>
      <right style="medium">
        <color rgb="FFC55A11"/>
      </right>
      <top style="medium">
        <color rgb="FFC55A11"/>
      </top>
      <bottom/>
      <diagonal/>
    </border>
    <border>
      <left style="medium">
        <color rgb="FFC55A11"/>
      </left>
      <right/>
      <top/>
      <bottom/>
      <diagonal/>
    </border>
    <border>
      <left/>
      <right style="medium">
        <color rgb="FFC55A11"/>
      </right>
      <top/>
      <bottom/>
      <diagonal/>
    </border>
    <border>
      <left style="medium">
        <color rgb="FFC55A11"/>
      </left>
      <right/>
      <top/>
      <bottom style="medium">
        <color rgb="FFC55A11"/>
      </bottom>
      <diagonal/>
    </border>
    <border>
      <left/>
      <right/>
      <top/>
      <bottom style="medium">
        <color rgb="FFC55A11"/>
      </bottom>
      <diagonal/>
    </border>
    <border>
      <left/>
      <right style="medium">
        <color rgb="FFC55A11"/>
      </right>
      <top/>
      <bottom style="medium">
        <color rgb="FFC55A11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4" xfId="0" applyFont="1" applyBorder="1"/>
    <xf numFmtId="9" fontId="2" fillId="0" borderId="0" xfId="0" applyNumberFormat="1" applyFont="1"/>
    <xf numFmtId="0" fontId="4" fillId="0" borderId="5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4" fillId="0" borderId="11" xfId="0" applyFont="1" applyBorder="1"/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6" xfId="0" applyFont="1" applyBorder="1"/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6" fillId="0" borderId="19" xfId="0" applyFont="1" applyBorder="1"/>
    <xf numFmtId="0" fontId="4" fillId="0" borderId="0" xfId="0" applyFont="1" applyAlignment="1">
      <alignment horizontal="center"/>
    </xf>
    <xf numFmtId="0" fontId="6" fillId="0" borderId="23" xfId="0" applyFont="1" applyBorder="1"/>
    <xf numFmtId="0" fontId="4" fillId="0" borderId="22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3" xfId="0" applyFont="1" applyBorder="1" applyAlignment="1">
      <alignment horizontal="right"/>
    </xf>
    <xf numFmtId="0" fontId="6" fillId="0" borderId="26" xfId="0" applyFont="1" applyBorder="1"/>
    <xf numFmtId="0" fontId="4" fillId="3" borderId="30" xfId="0" applyFont="1" applyFill="1" applyBorder="1"/>
    <xf numFmtId="0" fontId="4" fillId="0" borderId="0" xfId="0" applyFont="1"/>
    <xf numFmtId="0" fontId="8" fillId="2" borderId="3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" fontId="10" fillId="4" borderId="31" xfId="0" applyNumberFormat="1" applyFont="1" applyFill="1" applyBorder="1" applyAlignment="1">
      <alignment horizontal="center" wrapText="1"/>
    </xf>
    <xf numFmtId="0" fontId="2" fillId="4" borderId="31" xfId="0" applyFont="1" applyFill="1" applyBorder="1" applyAlignment="1">
      <alignment horizontal="center" wrapText="1"/>
    </xf>
    <xf numFmtId="0" fontId="2" fillId="4" borderId="31" xfId="0" applyFont="1" applyFill="1" applyBorder="1" applyAlignment="1">
      <alignment horizontal="center" wrapText="1"/>
    </xf>
    <xf numFmtId="0" fontId="11" fillId="0" borderId="0" xfId="0" applyFont="1"/>
    <xf numFmtId="0" fontId="4" fillId="0" borderId="4" xfId="0" applyFont="1" applyBorder="1"/>
    <xf numFmtId="0" fontId="5" fillId="2" borderId="30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34" xfId="0" applyFont="1" applyBorder="1"/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" fontId="4" fillId="4" borderId="31" xfId="0" applyNumberFormat="1" applyFont="1" applyFill="1" applyBorder="1" applyAlignment="1">
      <alignment horizontal="center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Font="1" applyAlignment="1"/>
    <xf numFmtId="0" fontId="3" fillId="0" borderId="5" xfId="0" applyFont="1" applyBorder="1"/>
    <xf numFmtId="0" fontId="3" fillId="0" borderId="4" xfId="0" applyFont="1" applyBorder="1"/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3" fillId="0" borderId="10" xfId="0" applyFont="1" applyBorder="1"/>
    <xf numFmtId="0" fontId="3" fillId="0" borderId="1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2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4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3" fillId="0" borderId="22" xfId="0" applyFont="1" applyBorder="1"/>
    <xf numFmtId="0" fontId="4" fillId="0" borderId="21" xfId="0" applyFont="1" applyBorder="1" applyAlignment="1">
      <alignment horizontal="left" vertical="top" wrapText="1"/>
    </xf>
    <xf numFmtId="0" fontId="3" fillId="0" borderId="24" xfId="0" applyFont="1" applyBorder="1"/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3" fillId="0" borderId="34" xfId="0" applyFont="1" applyBorder="1"/>
    <xf numFmtId="0" fontId="4" fillId="0" borderId="34" xfId="0" applyFont="1" applyBorder="1" applyAlignment="1">
      <alignment horizontal="center" vertical="center"/>
    </xf>
    <xf numFmtId="0" fontId="3" fillId="0" borderId="36" xfId="0" applyFont="1" applyBorder="1"/>
    <xf numFmtId="0" fontId="12" fillId="0" borderId="37" xfId="0" applyFont="1" applyBorder="1" applyAlignment="1">
      <alignment horizontal="center" vertical="center"/>
    </xf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4" fillId="0" borderId="38" xfId="0" applyFont="1" applyBorder="1" applyAlignment="1">
      <alignment horizontal="center"/>
    </xf>
    <xf numFmtId="0" fontId="13" fillId="0" borderId="45" xfId="0" applyFont="1" applyBorder="1" applyAlignment="1">
      <alignment horizontal="center" vertical="center"/>
    </xf>
    <xf numFmtId="0" fontId="3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3" fillId="0" borderId="52" xfId="0" applyFont="1" applyBorder="1"/>
    <xf numFmtId="0" fontId="14" fillId="0" borderId="53" xfId="0" applyFont="1" applyBorder="1" applyAlignment="1">
      <alignment horizontal="center" vertical="center"/>
    </xf>
    <xf numFmtId="0" fontId="3" fillId="0" borderId="54" xfId="0" applyFont="1" applyBorder="1"/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60" xfId="0" applyFont="1" applyBorder="1"/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29" xfId="0" applyFont="1" applyBorder="1"/>
    <xf numFmtId="0" fontId="8" fillId="2" borderId="27" xfId="0" applyFont="1" applyFill="1" applyBorder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3" fillId="0" borderId="3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png"/><Relationship Id="rId21" Type="http://schemas.openxmlformats.org/officeDocument/2006/relationships/image" Target="../media/image23.png"/><Relationship Id="rId34" Type="http://schemas.openxmlformats.org/officeDocument/2006/relationships/image" Target="../media/image36.png"/><Relationship Id="rId42" Type="http://schemas.openxmlformats.org/officeDocument/2006/relationships/image" Target="../media/image44.png"/><Relationship Id="rId47" Type="http://schemas.openxmlformats.org/officeDocument/2006/relationships/image" Target="../media/image49.png"/><Relationship Id="rId50" Type="http://schemas.openxmlformats.org/officeDocument/2006/relationships/image" Target="../media/image52.jpg"/><Relationship Id="rId7" Type="http://schemas.openxmlformats.org/officeDocument/2006/relationships/image" Target="../media/image9.jpg"/><Relationship Id="rId2" Type="http://schemas.openxmlformats.org/officeDocument/2006/relationships/image" Target="../media/image4.png"/><Relationship Id="rId16" Type="http://schemas.openxmlformats.org/officeDocument/2006/relationships/image" Target="../media/image18.jpg"/><Relationship Id="rId29" Type="http://schemas.openxmlformats.org/officeDocument/2006/relationships/image" Target="../media/image31.png"/><Relationship Id="rId11" Type="http://schemas.openxmlformats.org/officeDocument/2006/relationships/image" Target="../media/image13.png"/><Relationship Id="rId24" Type="http://schemas.openxmlformats.org/officeDocument/2006/relationships/image" Target="../media/image26.jp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40" Type="http://schemas.openxmlformats.org/officeDocument/2006/relationships/image" Target="../media/image42.png"/><Relationship Id="rId45" Type="http://schemas.openxmlformats.org/officeDocument/2006/relationships/image" Target="../media/image47.jpg"/><Relationship Id="rId5" Type="http://schemas.openxmlformats.org/officeDocument/2006/relationships/image" Target="../media/image7.jpg"/><Relationship Id="rId15" Type="http://schemas.openxmlformats.org/officeDocument/2006/relationships/image" Target="../media/image17.png"/><Relationship Id="rId23" Type="http://schemas.openxmlformats.org/officeDocument/2006/relationships/image" Target="../media/image25.jp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49" Type="http://schemas.openxmlformats.org/officeDocument/2006/relationships/image" Target="../media/image51.jpg"/><Relationship Id="rId10" Type="http://schemas.openxmlformats.org/officeDocument/2006/relationships/image" Target="../media/image12.png"/><Relationship Id="rId19" Type="http://schemas.openxmlformats.org/officeDocument/2006/relationships/image" Target="../media/image21.jpg"/><Relationship Id="rId31" Type="http://schemas.openxmlformats.org/officeDocument/2006/relationships/image" Target="../media/image33.png"/><Relationship Id="rId44" Type="http://schemas.openxmlformats.org/officeDocument/2006/relationships/image" Target="../media/image46.jpg"/><Relationship Id="rId52" Type="http://schemas.openxmlformats.org/officeDocument/2006/relationships/image" Target="../media/image54.png"/><Relationship Id="rId4" Type="http://schemas.openxmlformats.org/officeDocument/2006/relationships/image" Target="../media/image6.jp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jp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jpg"/><Relationship Id="rId48" Type="http://schemas.openxmlformats.org/officeDocument/2006/relationships/image" Target="../media/image50.png"/><Relationship Id="rId8" Type="http://schemas.openxmlformats.org/officeDocument/2006/relationships/image" Target="../media/image10.jpg"/><Relationship Id="rId51" Type="http://schemas.openxmlformats.org/officeDocument/2006/relationships/image" Target="../media/image53.jpg"/><Relationship Id="rId3" Type="http://schemas.openxmlformats.org/officeDocument/2006/relationships/image" Target="../media/image5.jpg"/><Relationship Id="rId12" Type="http://schemas.openxmlformats.org/officeDocument/2006/relationships/image" Target="../media/image14.png"/><Relationship Id="rId17" Type="http://schemas.openxmlformats.org/officeDocument/2006/relationships/image" Target="../media/image19.jp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png"/><Relationship Id="rId20" Type="http://schemas.openxmlformats.org/officeDocument/2006/relationships/image" Target="../media/image22.jpg"/><Relationship Id="rId41" Type="http://schemas.openxmlformats.org/officeDocument/2006/relationships/image" Target="../media/image43.png"/><Relationship Id="rId1" Type="http://schemas.openxmlformats.org/officeDocument/2006/relationships/image" Target="../media/image3.png"/><Relationship Id="rId6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7</xdr:row>
      <xdr:rowOff>47625</xdr:rowOff>
    </xdr:from>
    <xdr:ext cx="1628775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36375" y="3670463"/>
          <a:ext cx="161925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CPF: 43107868809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666750</xdr:colOff>
      <xdr:row>6</xdr:row>
      <xdr:rowOff>66675</xdr:rowOff>
    </xdr:from>
    <xdr:ext cx="1628775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36375" y="3670463"/>
          <a:ext cx="161925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ou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76200</xdr:colOff>
      <xdr:row>4</xdr:row>
      <xdr:rowOff>57150</xdr:rowOff>
    </xdr:from>
    <xdr:ext cx="2771775" cy="3324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323850</xdr:colOff>
      <xdr:row>0</xdr:row>
      <xdr:rowOff>171450</xdr:rowOff>
    </xdr:from>
    <xdr:ext cx="1076325" cy="1057275"/>
    <xdr:pic>
      <xdr:nvPicPr>
        <xdr:cNvPr id="5" name="image10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38100</xdr:colOff>
      <xdr:row>11</xdr:row>
      <xdr:rowOff>95250</xdr:rowOff>
    </xdr:from>
    <xdr:ext cx="1666875" cy="29337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765780" y="2777490"/>
          <a:ext cx="1666875" cy="2933700"/>
          <a:chOff x="4512564" y="2313150"/>
          <a:chExt cx="1666875" cy="2933700"/>
        </a:xfrm>
      </xdr:grpSpPr>
      <xdr:grpSp>
        <xdr:nvGrp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4512564" y="2313150"/>
            <a:ext cx="1666875" cy="2933700"/>
            <a:chOff x="21477514" y="2950029"/>
            <a:chExt cx="1730829" cy="3189514"/>
          </a:xfrm>
        </xdr:grpSpPr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7" name="Shape 7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375966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22</xdr:col>
      <xdr:colOff>9525</xdr:colOff>
      <xdr:row>22</xdr:row>
      <xdr:rowOff>104775</xdr:rowOff>
    </xdr:from>
    <xdr:ext cx="1076325" cy="16192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3359765" y="4752975"/>
          <a:ext cx="1076325" cy="1619250"/>
          <a:chOff x="4807838" y="2970375"/>
          <a:chExt cx="1076325" cy="1619250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4807838" y="2970375"/>
            <a:ext cx="1076325" cy="1619250"/>
            <a:chOff x="21477514" y="2950029"/>
            <a:chExt cx="1730829" cy="3189514"/>
          </a:xfrm>
        </xdr:grpSpPr>
        <xdr:sp macro="" textlink="">
          <xdr:nvSpPr>
            <xdr:cNvPr id="4" name="Shape 6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11" name="Shape 11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81391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22</xdr:col>
      <xdr:colOff>28575</xdr:colOff>
      <xdr:row>6</xdr:row>
      <xdr:rowOff>133350</xdr:rowOff>
    </xdr:from>
    <xdr:ext cx="1076325" cy="16383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3378815" y="1924050"/>
          <a:ext cx="1076325" cy="1638300"/>
          <a:chOff x="4807838" y="2960850"/>
          <a:chExt cx="1076325" cy="1638300"/>
        </a:xfrm>
      </xdr:grpSpPr>
      <xdr:grpSp>
        <xdr:nvGrpSpPr>
          <xdr:cNvPr id="13" name="Shap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4807838" y="2960850"/>
            <a:ext cx="1076325" cy="1638300"/>
            <a:chOff x="21477514" y="2950029"/>
            <a:chExt cx="1730829" cy="3189514"/>
          </a:xfrm>
        </xdr:grpSpPr>
        <xdr:sp macro="" textlink="">
          <xdr:nvSpPr>
            <xdr:cNvPr id="14" name="Shape 6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5" name="Shape 13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16" name="Shape 14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811875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31</xdr:col>
      <xdr:colOff>38100</xdr:colOff>
      <xdr:row>18</xdr:row>
      <xdr:rowOff>76200</xdr:rowOff>
    </xdr:from>
    <xdr:ext cx="523875" cy="390525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737580" y="4030980"/>
          <a:ext cx="523875" cy="390525"/>
          <a:chOff x="5084063" y="3584738"/>
          <a:chExt cx="523875" cy="390525"/>
        </a:xfrm>
      </xdr:grpSpPr>
      <xdr:grpSp>
        <xdr:nvGrpSpPr>
          <xdr:cNvPr id="18" name="Shape 15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/>
        </xdr:nvGrpSpPr>
        <xdr:grpSpPr>
          <a:xfrm>
            <a:off x="5084063" y="3584738"/>
            <a:ext cx="523875" cy="390525"/>
            <a:chOff x="21477514" y="2950029"/>
            <a:chExt cx="1730829" cy="3189514"/>
          </a:xfrm>
        </xdr:grpSpPr>
        <xdr:sp macro="" textlink="">
          <xdr:nvSpPr>
            <xdr:cNvPr id="19" name="Shape 6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0" name="Shape 16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21" name="Shape 17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610192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41</xdr:col>
      <xdr:colOff>28575</xdr:colOff>
      <xdr:row>18</xdr:row>
      <xdr:rowOff>76200</xdr:rowOff>
    </xdr:from>
    <xdr:ext cx="523875" cy="390525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3742015" y="4030980"/>
          <a:ext cx="523875" cy="390525"/>
          <a:chOff x="5084063" y="3584738"/>
          <a:chExt cx="523875" cy="390525"/>
        </a:xfrm>
      </xdr:grpSpPr>
      <xdr:grpSp>
        <xdr:nvGrpSpPr>
          <xdr:cNvPr id="23" name="Shape 18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GrpSpPr/>
        </xdr:nvGrpSpPr>
        <xdr:grpSpPr>
          <a:xfrm rot="10800000">
            <a:off x="5084063" y="3584738"/>
            <a:ext cx="523875" cy="390525"/>
            <a:chOff x="21477514" y="2950029"/>
            <a:chExt cx="1730829" cy="3189514"/>
          </a:xfrm>
        </xdr:grpSpPr>
        <xdr:sp macro="" textlink="">
          <xdr:nvSpPr>
            <xdr:cNvPr id="24" name="Shape 6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5" name="Shape 19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26" name="Shape 20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479825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44</xdr:col>
      <xdr:colOff>66675</xdr:colOff>
      <xdr:row>11</xdr:row>
      <xdr:rowOff>85725</xdr:rowOff>
    </xdr:from>
    <xdr:ext cx="1666875" cy="29337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5563195" y="2767965"/>
          <a:ext cx="1666875" cy="2933700"/>
          <a:chOff x="4512563" y="2313150"/>
          <a:chExt cx="1666875" cy="2933700"/>
        </a:xfrm>
      </xdr:grpSpPr>
      <xdr:grpSp>
        <xdr:nvGrpSpPr>
          <xdr:cNvPr id="28" name="Shape 21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 rot="10800000">
            <a:off x="4512563" y="2313150"/>
            <a:ext cx="1666875" cy="2933700"/>
            <a:chOff x="21477514" y="2950029"/>
            <a:chExt cx="1730829" cy="3189514"/>
          </a:xfrm>
        </xdr:grpSpPr>
        <xdr:sp macro="" textlink="">
          <xdr:nvSpPr>
            <xdr:cNvPr id="29" name="Shape 6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0" name="Shape 22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31" name="Shape 23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332705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49</xdr:col>
      <xdr:colOff>47625</xdr:colOff>
      <xdr:row>6</xdr:row>
      <xdr:rowOff>104775</xdr:rowOff>
    </xdr:from>
    <xdr:ext cx="1095375" cy="1609725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28515945" y="1895475"/>
          <a:ext cx="1095375" cy="1609725"/>
          <a:chOff x="4798313" y="2975138"/>
          <a:chExt cx="1095375" cy="1609725"/>
        </a:xfrm>
      </xdr:grpSpPr>
      <xdr:grpSp>
        <xdr:nvGrpSpPr>
          <xdr:cNvPr id="33" name="Shape 24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GrpSpPr/>
        </xdr:nvGrpSpPr>
        <xdr:grpSpPr>
          <a:xfrm rot="10800000">
            <a:off x="4798313" y="2975138"/>
            <a:ext cx="1095375" cy="1609725"/>
            <a:chOff x="21477514" y="2950029"/>
            <a:chExt cx="1730829" cy="3189514"/>
          </a:xfrm>
        </xdr:grpSpPr>
        <xdr:sp macro="" textlink="">
          <xdr:nvSpPr>
            <xdr:cNvPr id="34" name="Shape 6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5" name="Shape 25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36" name="Shape 26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733702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49</xdr:col>
      <xdr:colOff>28575</xdr:colOff>
      <xdr:row>22</xdr:row>
      <xdr:rowOff>161925</xdr:rowOff>
    </xdr:from>
    <xdr:ext cx="1095375" cy="158115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28496895" y="4810125"/>
          <a:ext cx="1095375" cy="1581150"/>
          <a:chOff x="4798313" y="2989425"/>
          <a:chExt cx="1095375" cy="1581150"/>
        </a:xfrm>
      </xdr:grpSpPr>
      <xdr:grpSp>
        <xdr:nvGrpSpPr>
          <xdr:cNvPr id="38" name="Shape 2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 rot="10800000">
            <a:off x="4798313" y="2989425"/>
            <a:ext cx="1095375" cy="1581150"/>
            <a:chOff x="21477514" y="2950029"/>
            <a:chExt cx="1730829" cy="3189514"/>
          </a:xfrm>
        </xdr:grpSpPr>
        <xdr:sp macro="" textlink="">
          <xdr:nvSpPr>
            <xdr:cNvPr id="39" name="Shape 6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0" name="Shape 28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41" name="Shape 29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731077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0</xdr:col>
      <xdr:colOff>0</xdr:colOff>
      <xdr:row>0</xdr:row>
      <xdr:rowOff>0</xdr:rowOff>
    </xdr:from>
    <xdr:ext cx="1524000" cy="885825"/>
    <xdr:pic>
      <xdr:nvPicPr>
        <xdr:cNvPr id="42" name="image16.pn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238125</xdr:colOff>
      <xdr:row>0</xdr:row>
      <xdr:rowOff>0</xdr:rowOff>
    </xdr:from>
    <xdr:ext cx="1504950" cy="885825"/>
    <xdr:pic>
      <xdr:nvPicPr>
        <xdr:cNvPr id="43" name="image16.pn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0</xdr:row>
      <xdr:rowOff>0</xdr:rowOff>
    </xdr:from>
    <xdr:ext cx="1581150" cy="885825"/>
    <xdr:pic>
      <xdr:nvPicPr>
        <xdr:cNvPr id="44" name="image18.pn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247650</xdr:colOff>
      <xdr:row>0</xdr:row>
      <xdr:rowOff>0</xdr:rowOff>
    </xdr:from>
    <xdr:ext cx="1581150" cy="885825"/>
    <xdr:pic>
      <xdr:nvPicPr>
        <xdr:cNvPr id="45" name="image18.pn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552450</xdr:colOff>
      <xdr:row>10</xdr:row>
      <xdr:rowOff>142875</xdr:rowOff>
    </xdr:from>
    <xdr:ext cx="762000" cy="1276350"/>
    <xdr:pic>
      <xdr:nvPicPr>
        <xdr:cNvPr id="46" name="image5.jp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104775</xdr:colOff>
      <xdr:row>24</xdr:row>
      <xdr:rowOff>66675</xdr:rowOff>
    </xdr:from>
    <xdr:ext cx="733425" cy="752475"/>
    <xdr:pic>
      <xdr:nvPicPr>
        <xdr:cNvPr id="47" name="image7.jpg" descr="Medalha de prata, 2º lugar em prata | Vetor Premium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114300</xdr:colOff>
      <xdr:row>31</xdr:row>
      <xdr:rowOff>57150</xdr:rowOff>
    </xdr:from>
    <xdr:ext cx="762000" cy="752475"/>
    <xdr:pic>
      <xdr:nvPicPr>
        <xdr:cNvPr id="48" name="image4.jp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67</xdr:row>
      <xdr:rowOff>0</xdr:rowOff>
    </xdr:from>
    <xdr:ext cx="247650" cy="180975"/>
    <xdr:pic>
      <xdr:nvPicPr>
        <xdr:cNvPr id="49" name="image6.jp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71</xdr:row>
      <xdr:rowOff>0</xdr:rowOff>
    </xdr:from>
    <xdr:ext cx="247650" cy="161925"/>
    <xdr:pic>
      <xdr:nvPicPr>
        <xdr:cNvPr id="50" name="image3.jp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69</xdr:row>
      <xdr:rowOff>0</xdr:rowOff>
    </xdr:from>
    <xdr:ext cx="247650" cy="171450"/>
    <xdr:pic>
      <xdr:nvPicPr>
        <xdr:cNvPr id="51" name="image13.jp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71</xdr:row>
      <xdr:rowOff>161925</xdr:rowOff>
    </xdr:from>
    <xdr:ext cx="247650" cy="190500"/>
    <xdr:pic>
      <xdr:nvPicPr>
        <xdr:cNvPr id="52" name="image9.png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70</xdr:row>
      <xdr:rowOff>0</xdr:rowOff>
    </xdr:from>
    <xdr:ext cx="247650" cy="180975"/>
    <xdr:pic>
      <xdr:nvPicPr>
        <xdr:cNvPr id="53" name="image9.pn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67</xdr:row>
      <xdr:rowOff>0</xdr:rowOff>
    </xdr:from>
    <xdr:ext cx="266700" cy="180975"/>
    <xdr:pic>
      <xdr:nvPicPr>
        <xdr:cNvPr id="54" name="image9.png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72</xdr:row>
      <xdr:rowOff>0</xdr:rowOff>
    </xdr:from>
    <xdr:ext cx="266700" cy="171450"/>
    <xdr:pic>
      <xdr:nvPicPr>
        <xdr:cNvPr id="55" name="image25.png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69</xdr:row>
      <xdr:rowOff>0</xdr:rowOff>
    </xdr:from>
    <xdr:ext cx="257175" cy="161925"/>
    <xdr:pic>
      <xdr:nvPicPr>
        <xdr:cNvPr id="56" name="image15.png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68</xdr:row>
      <xdr:rowOff>0</xdr:rowOff>
    </xdr:from>
    <xdr:ext cx="247650" cy="161925"/>
    <xdr:pic>
      <xdr:nvPicPr>
        <xdr:cNvPr id="57" name="image2.png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68</xdr:row>
      <xdr:rowOff>0</xdr:rowOff>
    </xdr:from>
    <xdr:ext cx="266700" cy="180975"/>
    <xdr:pic>
      <xdr:nvPicPr>
        <xdr:cNvPr id="58" name="image17.png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70</xdr:row>
      <xdr:rowOff>0</xdr:rowOff>
    </xdr:from>
    <xdr:ext cx="266700" cy="180975"/>
    <xdr:pic>
      <xdr:nvPicPr>
        <xdr:cNvPr id="59" name="image12.png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71</xdr:row>
      <xdr:rowOff>0</xdr:rowOff>
    </xdr:from>
    <xdr:ext cx="266700" cy="161925"/>
    <xdr:pic>
      <xdr:nvPicPr>
        <xdr:cNvPr id="60" name="image8.png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</xdr:row>
      <xdr:rowOff>0</xdr:rowOff>
    </xdr:from>
    <xdr:ext cx="247650" cy="180975"/>
    <xdr:pic>
      <xdr:nvPicPr>
        <xdr:cNvPr id="61" name="image14.jpg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</xdr:row>
      <xdr:rowOff>0</xdr:rowOff>
    </xdr:from>
    <xdr:ext cx="247650" cy="180975"/>
    <xdr:pic>
      <xdr:nvPicPr>
        <xdr:cNvPr id="62" name="image11.jpg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8</xdr:row>
      <xdr:rowOff>0</xdr:rowOff>
    </xdr:from>
    <xdr:ext cx="247650" cy="180975"/>
    <xdr:pic>
      <xdr:nvPicPr>
        <xdr:cNvPr id="63" name="image11.jpg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5</xdr:row>
      <xdr:rowOff>0</xdr:rowOff>
    </xdr:from>
    <xdr:ext cx="247650" cy="190500"/>
    <xdr:pic>
      <xdr:nvPicPr>
        <xdr:cNvPr id="64" name="image19.png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266700" cy="180975"/>
    <xdr:pic>
      <xdr:nvPicPr>
        <xdr:cNvPr id="65" name="image19.png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266700" cy="180975"/>
    <xdr:pic>
      <xdr:nvPicPr>
        <xdr:cNvPr id="66" name="image19.png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66700" cy="190500"/>
    <xdr:pic>
      <xdr:nvPicPr>
        <xdr:cNvPr id="67" name="image20.jpg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7</xdr:row>
      <xdr:rowOff>0</xdr:rowOff>
    </xdr:from>
    <xdr:ext cx="247650" cy="190500"/>
    <xdr:pic>
      <xdr:nvPicPr>
        <xdr:cNvPr id="68" name="image29.jpg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9</xdr:row>
      <xdr:rowOff>0</xdr:rowOff>
    </xdr:from>
    <xdr:ext cx="257175" cy="180975"/>
    <xdr:pic>
      <xdr:nvPicPr>
        <xdr:cNvPr id="69" name="image20.jpg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266700" cy="190500"/>
    <xdr:pic>
      <xdr:nvPicPr>
        <xdr:cNvPr id="70" name="image22.png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266700" cy="190500"/>
    <xdr:pic>
      <xdr:nvPicPr>
        <xdr:cNvPr id="71" name="image22.png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600075</xdr:colOff>
      <xdr:row>7</xdr:row>
      <xdr:rowOff>190500</xdr:rowOff>
    </xdr:from>
    <xdr:ext cx="266700" cy="180975"/>
    <xdr:pic>
      <xdr:nvPicPr>
        <xdr:cNvPr id="72" name="image22.png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257175" cy="180975"/>
    <xdr:pic>
      <xdr:nvPicPr>
        <xdr:cNvPr id="73" name="image21.jpg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16</xdr:row>
      <xdr:rowOff>0</xdr:rowOff>
    </xdr:from>
    <xdr:ext cx="257175" cy="209550"/>
    <xdr:pic>
      <xdr:nvPicPr>
        <xdr:cNvPr id="74" name="image24.jpg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257175" cy="190500"/>
    <xdr:pic>
      <xdr:nvPicPr>
        <xdr:cNvPr id="75" name="image28.jpg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257175" cy="180975"/>
    <xdr:pic>
      <xdr:nvPicPr>
        <xdr:cNvPr id="76" name="image32.png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257175" cy="171450"/>
    <xdr:pic>
      <xdr:nvPicPr>
        <xdr:cNvPr id="77" name="image30.png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14</xdr:row>
      <xdr:rowOff>0</xdr:rowOff>
    </xdr:from>
    <xdr:ext cx="247650" cy="171450"/>
    <xdr:pic>
      <xdr:nvPicPr>
        <xdr:cNvPr id="78" name="image30.png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13</xdr:row>
      <xdr:rowOff>0</xdr:rowOff>
    </xdr:from>
    <xdr:ext cx="247650" cy="171450"/>
    <xdr:pic>
      <xdr:nvPicPr>
        <xdr:cNvPr id="79" name="image27.png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15</xdr:row>
      <xdr:rowOff>0</xdr:rowOff>
    </xdr:from>
    <xdr:ext cx="247650" cy="171450"/>
    <xdr:pic>
      <xdr:nvPicPr>
        <xdr:cNvPr id="80" name="image27.png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17</xdr:row>
      <xdr:rowOff>0</xdr:rowOff>
    </xdr:from>
    <xdr:ext cx="247650" cy="180975"/>
    <xdr:pic>
      <xdr:nvPicPr>
        <xdr:cNvPr id="81" name="image27.png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16</xdr:row>
      <xdr:rowOff>0</xdr:rowOff>
    </xdr:from>
    <xdr:ext cx="247650" cy="209550"/>
    <xdr:pic>
      <xdr:nvPicPr>
        <xdr:cNvPr id="82" name="image26.png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18</xdr:row>
      <xdr:rowOff>0</xdr:rowOff>
    </xdr:from>
    <xdr:ext cx="247650" cy="171450"/>
    <xdr:pic>
      <xdr:nvPicPr>
        <xdr:cNvPr id="83" name="image26.png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257175" cy="180975"/>
    <xdr:pic>
      <xdr:nvPicPr>
        <xdr:cNvPr id="84" name="image26.png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22</xdr:row>
      <xdr:rowOff>0</xdr:rowOff>
    </xdr:from>
    <xdr:ext cx="247650" cy="180975"/>
    <xdr:pic>
      <xdr:nvPicPr>
        <xdr:cNvPr id="85" name="image23.png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26</xdr:row>
      <xdr:rowOff>0</xdr:rowOff>
    </xdr:from>
    <xdr:ext cx="247650" cy="180975"/>
    <xdr:pic>
      <xdr:nvPicPr>
        <xdr:cNvPr id="86" name="image23.png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24</xdr:row>
      <xdr:rowOff>0</xdr:rowOff>
    </xdr:from>
    <xdr:ext cx="247650" cy="180975"/>
    <xdr:pic>
      <xdr:nvPicPr>
        <xdr:cNvPr id="87" name="image23.png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25</xdr:row>
      <xdr:rowOff>0</xdr:rowOff>
    </xdr:from>
    <xdr:ext cx="247650" cy="180975"/>
    <xdr:pic>
      <xdr:nvPicPr>
        <xdr:cNvPr id="88" name="image34.png" descr="Bandeira da Arábia Saudita • Bandeiras do Mundo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27</xdr:row>
      <xdr:rowOff>0</xdr:rowOff>
    </xdr:from>
    <xdr:ext cx="247650" cy="180975"/>
    <xdr:pic>
      <xdr:nvPicPr>
        <xdr:cNvPr id="89" name="image34.png" descr="Bandeira da Arábia Saudita • Bandeiras do Mundo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22</xdr:row>
      <xdr:rowOff>0</xdr:rowOff>
    </xdr:from>
    <xdr:ext cx="266700" cy="180975"/>
    <xdr:pic>
      <xdr:nvPicPr>
        <xdr:cNvPr id="90" name="image34.png" descr="Bandeira da Arábia Saudita • Bandeiras do Mundo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23</xdr:row>
      <xdr:rowOff>0</xdr:rowOff>
    </xdr:from>
    <xdr:ext cx="257175" cy="180975"/>
    <xdr:pic>
      <xdr:nvPicPr>
        <xdr:cNvPr id="91" name="image36.png" descr="BANDEIRA POLSKA (POLÔNIA) - Cachecol e bandeiras de todos os times do mundo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257175" cy="180975"/>
    <xdr:pic>
      <xdr:nvPicPr>
        <xdr:cNvPr id="92" name="image36.png" descr="BANDEIRA POLSKA (POLÔNIA) - Cachecol e bandeiras de todos os times do mundo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257175" cy="180975"/>
    <xdr:pic>
      <xdr:nvPicPr>
        <xdr:cNvPr id="93" name="image36.png" descr="BANDEIRA POLSKA (POLÔNIA) - Cachecol e bandeiras de todos os times do mundo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23</xdr:row>
      <xdr:rowOff>190500</xdr:rowOff>
    </xdr:from>
    <xdr:ext cx="257175" cy="171450"/>
    <xdr:pic>
      <xdr:nvPicPr>
        <xdr:cNvPr id="94" name="image31.png" descr="BANDEIRA MÉXICO - Cachecol e bandeiras de todos os times do mundo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23</xdr:row>
      <xdr:rowOff>0</xdr:rowOff>
    </xdr:from>
    <xdr:ext cx="247650" cy="180975"/>
    <xdr:pic>
      <xdr:nvPicPr>
        <xdr:cNvPr id="95" name="image31.png" descr="BANDEIRA MÉXICO - Cachecol e bandeiras de todos os times do mundo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57175" cy="171450"/>
    <xdr:pic>
      <xdr:nvPicPr>
        <xdr:cNvPr id="96" name="image31.png" descr="BANDEIRA MÉXICO - Cachecol e bandeiras de todos os times do mundo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31</xdr:row>
      <xdr:rowOff>0</xdr:rowOff>
    </xdr:from>
    <xdr:ext cx="247650" cy="171450"/>
    <xdr:pic>
      <xdr:nvPicPr>
        <xdr:cNvPr id="97" name="image33.png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33</xdr:row>
      <xdr:rowOff>0</xdr:rowOff>
    </xdr:from>
    <xdr:ext cx="247650" cy="180975"/>
    <xdr:pic>
      <xdr:nvPicPr>
        <xdr:cNvPr id="98" name="image33.png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35</xdr:row>
      <xdr:rowOff>0</xdr:rowOff>
    </xdr:from>
    <xdr:ext cx="247650" cy="171450"/>
    <xdr:pic>
      <xdr:nvPicPr>
        <xdr:cNvPr id="99" name="image33.png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32</xdr:row>
      <xdr:rowOff>0</xdr:rowOff>
    </xdr:from>
    <xdr:ext cx="247650" cy="180975"/>
    <xdr:pic>
      <xdr:nvPicPr>
        <xdr:cNvPr id="100" name="image35.png" descr="Significado da bandeira da Dinamarca - Estudo Prático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36</xdr:row>
      <xdr:rowOff>0</xdr:rowOff>
    </xdr:from>
    <xdr:ext cx="276225" cy="171450"/>
    <xdr:pic>
      <xdr:nvPicPr>
        <xdr:cNvPr id="101" name="image35.png" descr="Significado da bandeira da Dinamarca - Estudo Prático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266700" cy="180975"/>
    <xdr:pic>
      <xdr:nvPicPr>
        <xdr:cNvPr id="102" name="image35.png" descr="Significado da bandeira da Dinamarca - Estudo Prático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266700" cy="180975"/>
    <xdr:pic>
      <xdr:nvPicPr>
        <xdr:cNvPr id="103" name="image38.png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36</xdr:row>
      <xdr:rowOff>0</xdr:rowOff>
    </xdr:from>
    <xdr:ext cx="257175" cy="171450"/>
    <xdr:pic>
      <xdr:nvPicPr>
        <xdr:cNvPr id="104" name="image38.png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34</xdr:row>
      <xdr:rowOff>0</xdr:rowOff>
    </xdr:from>
    <xdr:ext cx="247650" cy="180975"/>
    <xdr:pic>
      <xdr:nvPicPr>
        <xdr:cNvPr id="105" name="image38.png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266700" cy="180975"/>
    <xdr:pic>
      <xdr:nvPicPr>
        <xdr:cNvPr id="106" name="image42.png" descr="BANDEIRAS TUNISIE (TUNISIA) - Cachecol e bandeiras de todos os times do  mundo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34</xdr:row>
      <xdr:rowOff>0</xdr:rowOff>
    </xdr:from>
    <xdr:ext cx="266700" cy="180975"/>
    <xdr:pic>
      <xdr:nvPicPr>
        <xdr:cNvPr id="107" name="image42.png" descr="BANDEIRAS TUNISIE (TUNISIA) - Cachecol e bandeiras de todos os times do  mundo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276225" cy="180975"/>
    <xdr:pic>
      <xdr:nvPicPr>
        <xdr:cNvPr id="108" name="image42.png" descr="BANDEIRAS TUNISIE (TUNISIA) - Cachecol e bandeiras de todos os times do  mundo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40</xdr:row>
      <xdr:rowOff>0</xdr:rowOff>
    </xdr:from>
    <xdr:ext cx="257175" cy="180975"/>
    <xdr:pic>
      <xdr:nvPicPr>
        <xdr:cNvPr id="109" name="image37.png" descr="BANDEIRA ESPAÑA (ESPANHA) - Cachecol e bandeiras de todos os times do mundo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42</xdr:row>
      <xdr:rowOff>0</xdr:rowOff>
    </xdr:from>
    <xdr:ext cx="257175" cy="171450"/>
    <xdr:pic>
      <xdr:nvPicPr>
        <xdr:cNvPr id="110" name="image37.png" descr="BANDEIRA ESPAÑA (ESPANHA) - Cachecol e bandeiras de todos os times do mundo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44</xdr:row>
      <xdr:rowOff>0</xdr:rowOff>
    </xdr:from>
    <xdr:ext cx="257175" cy="171450"/>
    <xdr:pic>
      <xdr:nvPicPr>
        <xdr:cNvPr id="111" name="image37.png" descr="BANDEIRA ESPAÑA (ESPANHA) - Cachecol e bandeiras de todos os times do mundo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266700" cy="180975"/>
    <xdr:pic>
      <xdr:nvPicPr>
        <xdr:cNvPr id="112" name="image39.png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45</xdr:row>
      <xdr:rowOff>0</xdr:rowOff>
    </xdr:from>
    <xdr:ext cx="276225" cy="180975"/>
    <xdr:pic>
      <xdr:nvPicPr>
        <xdr:cNvPr id="113" name="image39.png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41</xdr:row>
      <xdr:rowOff>0</xdr:rowOff>
    </xdr:from>
    <xdr:ext cx="257175" cy="171450"/>
    <xdr:pic>
      <xdr:nvPicPr>
        <xdr:cNvPr id="114" name="image39.png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43</xdr:row>
      <xdr:rowOff>0</xdr:rowOff>
    </xdr:from>
    <xdr:ext cx="257175" cy="180975"/>
    <xdr:pic>
      <xdr:nvPicPr>
        <xdr:cNvPr id="115" name="image43.png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266700" cy="180975"/>
    <xdr:pic>
      <xdr:nvPicPr>
        <xdr:cNvPr id="116" name="image43.png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45</xdr:row>
      <xdr:rowOff>0</xdr:rowOff>
    </xdr:from>
    <xdr:ext cx="257175" cy="180975"/>
    <xdr:pic>
      <xdr:nvPicPr>
        <xdr:cNvPr id="117" name="image43.png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41</xdr:row>
      <xdr:rowOff>0</xdr:rowOff>
    </xdr:from>
    <xdr:ext cx="266700" cy="171450"/>
    <xdr:pic>
      <xdr:nvPicPr>
        <xdr:cNvPr id="118" name="image40.png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43</xdr:row>
      <xdr:rowOff>0</xdr:rowOff>
    </xdr:from>
    <xdr:ext cx="266700" cy="171450"/>
    <xdr:pic>
      <xdr:nvPicPr>
        <xdr:cNvPr id="119" name="image40.png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44</xdr:row>
      <xdr:rowOff>0</xdr:rowOff>
    </xdr:from>
    <xdr:ext cx="266700" cy="171450"/>
    <xdr:pic>
      <xdr:nvPicPr>
        <xdr:cNvPr id="120" name="image40.png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49</xdr:row>
      <xdr:rowOff>0</xdr:rowOff>
    </xdr:from>
    <xdr:ext cx="257175" cy="180975"/>
    <xdr:pic>
      <xdr:nvPicPr>
        <xdr:cNvPr id="121" name="image44.png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51</xdr:row>
      <xdr:rowOff>0</xdr:rowOff>
    </xdr:from>
    <xdr:ext cx="257175" cy="180975"/>
    <xdr:pic>
      <xdr:nvPicPr>
        <xdr:cNvPr id="122" name="image44.png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53</xdr:row>
      <xdr:rowOff>0</xdr:rowOff>
    </xdr:from>
    <xdr:ext cx="257175" cy="171450"/>
    <xdr:pic>
      <xdr:nvPicPr>
        <xdr:cNvPr id="123" name="image44.png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50</xdr:row>
      <xdr:rowOff>0</xdr:rowOff>
    </xdr:from>
    <xdr:ext cx="257175" cy="180975"/>
    <xdr:pic>
      <xdr:nvPicPr>
        <xdr:cNvPr id="124" name="image41.png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51</xdr:row>
      <xdr:rowOff>0</xdr:rowOff>
    </xdr:from>
    <xdr:ext cx="276225" cy="180975"/>
    <xdr:pic>
      <xdr:nvPicPr>
        <xdr:cNvPr id="125" name="image41.png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54</xdr:row>
      <xdr:rowOff>0</xdr:rowOff>
    </xdr:from>
    <xdr:ext cx="266700" cy="180975"/>
    <xdr:pic>
      <xdr:nvPicPr>
        <xdr:cNvPr id="126" name="image41.png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49</xdr:row>
      <xdr:rowOff>0</xdr:rowOff>
    </xdr:from>
    <xdr:ext cx="266700" cy="180975"/>
    <xdr:pic>
      <xdr:nvPicPr>
        <xdr:cNvPr id="127" name="image50.jpg" descr="BANDEIRA CANADA - Cachecol e bandeiras de todos os times do mundo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54</xdr:row>
      <xdr:rowOff>0</xdr:rowOff>
    </xdr:from>
    <xdr:ext cx="266700" cy="180975"/>
    <xdr:pic>
      <xdr:nvPicPr>
        <xdr:cNvPr id="128" name="image47.jpg" descr="BANDEIRA CANADA - Cachecol e bandeiras de todos os times do mundo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52</xdr:row>
      <xdr:rowOff>0</xdr:rowOff>
    </xdr:from>
    <xdr:ext cx="257175" cy="180975"/>
    <xdr:pic>
      <xdr:nvPicPr>
        <xdr:cNvPr id="129" name="image49.jpg" descr="BANDEIRA CANADA - Cachecol e bandeiras de todos os times do mundo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50</xdr:row>
      <xdr:rowOff>0</xdr:rowOff>
    </xdr:from>
    <xdr:ext cx="266700" cy="180975"/>
    <xdr:pic>
      <xdr:nvPicPr>
        <xdr:cNvPr id="130" name="image54.png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52</xdr:row>
      <xdr:rowOff>0</xdr:rowOff>
    </xdr:from>
    <xdr:ext cx="266700" cy="171450"/>
    <xdr:pic>
      <xdr:nvPicPr>
        <xdr:cNvPr id="131" name="image54.png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53</xdr:row>
      <xdr:rowOff>0</xdr:rowOff>
    </xdr:from>
    <xdr:ext cx="266700" cy="171450"/>
    <xdr:pic>
      <xdr:nvPicPr>
        <xdr:cNvPr id="132" name="image54.png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58</xdr:row>
      <xdr:rowOff>0</xdr:rowOff>
    </xdr:from>
    <xdr:ext cx="257175" cy="180975"/>
    <xdr:pic>
      <xdr:nvPicPr>
        <xdr:cNvPr id="133" name="image45.png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60</xdr:row>
      <xdr:rowOff>0</xdr:rowOff>
    </xdr:from>
    <xdr:ext cx="257175" cy="180975"/>
    <xdr:pic>
      <xdr:nvPicPr>
        <xdr:cNvPr id="134" name="image45.png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62</xdr:row>
      <xdr:rowOff>0</xdr:rowOff>
    </xdr:from>
    <xdr:ext cx="247650" cy="180975"/>
    <xdr:pic>
      <xdr:nvPicPr>
        <xdr:cNvPr id="135" name="image45.png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59</xdr:row>
      <xdr:rowOff>0</xdr:rowOff>
    </xdr:from>
    <xdr:ext cx="257175" cy="180975"/>
    <xdr:pic>
      <xdr:nvPicPr>
        <xdr:cNvPr id="136" name="image52.png" descr="Suiça, Bandeiras, Bandeiras do mundo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60</xdr:row>
      <xdr:rowOff>0</xdr:rowOff>
    </xdr:from>
    <xdr:ext cx="266700" cy="171450"/>
    <xdr:pic>
      <xdr:nvPicPr>
        <xdr:cNvPr id="137" name="image52.png" descr="Suiça, Bandeiras, Bandeiras do mundo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63</xdr:row>
      <xdr:rowOff>0</xdr:rowOff>
    </xdr:from>
    <xdr:ext cx="266700" cy="171450"/>
    <xdr:pic>
      <xdr:nvPicPr>
        <xdr:cNvPr id="138" name="image52.png" descr="Suiça, Bandeiras, Bandeiras do mundo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59</xdr:row>
      <xdr:rowOff>0</xdr:rowOff>
    </xdr:from>
    <xdr:ext cx="266700" cy="171450"/>
    <xdr:pic>
      <xdr:nvPicPr>
        <xdr:cNvPr id="139" name="image53.jpg" descr="Guia da Copa - Camarões | GZH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61</xdr:row>
      <xdr:rowOff>0</xdr:rowOff>
    </xdr:from>
    <xdr:ext cx="266700" cy="171450"/>
    <xdr:pic>
      <xdr:nvPicPr>
        <xdr:cNvPr id="140" name="image51.jpg" descr="Guia da Copa - Camarões | GZH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61</xdr:row>
      <xdr:rowOff>171450</xdr:rowOff>
    </xdr:from>
    <xdr:ext cx="276225" cy="190500"/>
    <xdr:pic>
      <xdr:nvPicPr>
        <xdr:cNvPr id="141" name="image46.jpg" descr="Guia da Copa - Camarões | GZH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61</xdr:row>
      <xdr:rowOff>0</xdr:rowOff>
    </xdr:from>
    <xdr:ext cx="247650" cy="180975"/>
    <xdr:pic>
      <xdr:nvPicPr>
        <xdr:cNvPr id="142" name="image48.png" descr="Bandeira da Sérvia – Autentica Bandeiras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58</xdr:row>
      <xdr:rowOff>0</xdr:rowOff>
    </xdr:from>
    <xdr:ext cx="266700" cy="180975"/>
    <xdr:pic>
      <xdr:nvPicPr>
        <xdr:cNvPr id="143" name="image48.png" descr="Bandeira da Sérvia – Autentica Bandeiras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63</xdr:row>
      <xdr:rowOff>0</xdr:rowOff>
    </xdr:from>
    <xdr:ext cx="247650" cy="180975"/>
    <xdr:pic>
      <xdr:nvPicPr>
        <xdr:cNvPr id="144" name="image48.png" descr="Bandeira da Sérvia – Autentica Bandeiras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00"/>
  <sheetViews>
    <sheetView showGridLines="0" workbookViewId="0"/>
  </sheetViews>
  <sheetFormatPr defaultColWidth="14.44140625" defaultRowHeight="15" customHeight="1" x14ac:dyDescent="0.3"/>
  <cols>
    <col min="1" max="2" width="8.6640625" customWidth="1"/>
    <col min="3" max="3" width="16.33203125" customWidth="1"/>
    <col min="4" max="6" width="8.6640625" customWidth="1"/>
    <col min="7" max="7" width="16.6640625" customWidth="1"/>
    <col min="8" max="9" width="8.6640625" customWidth="1"/>
    <col min="10" max="10" width="12" customWidth="1"/>
    <col min="11" max="17" width="8.6640625" customWidth="1"/>
    <col min="18" max="18" width="6.88671875" customWidth="1"/>
    <col min="19" max="19" width="49.6640625" customWidth="1"/>
    <col min="20" max="20" width="9.6640625" customWidth="1"/>
    <col min="21" max="21" width="82.6640625" customWidth="1"/>
    <col min="22" max="26" width="8.6640625" customWidth="1"/>
  </cols>
  <sheetData>
    <row r="1" spans="2:21" ht="14.25" customHeight="1" x14ac:dyDescent="0.3">
      <c r="G1" s="49" t="s">
        <v>0</v>
      </c>
      <c r="H1" s="42"/>
      <c r="I1" s="1"/>
      <c r="J1" s="2"/>
    </row>
    <row r="2" spans="2:21" ht="14.25" customHeight="1" x14ac:dyDescent="0.3"/>
    <row r="3" spans="2:21" ht="14.25" customHeight="1" x14ac:dyDescent="0.3"/>
    <row r="4" spans="2:21" ht="14.25" customHeight="1" x14ac:dyDescent="0.3">
      <c r="C4" s="50" t="s">
        <v>1</v>
      </c>
      <c r="D4" s="51"/>
      <c r="E4" s="52"/>
    </row>
    <row r="5" spans="2:21" ht="14.25" customHeight="1" x14ac:dyDescent="0.3">
      <c r="C5" s="3" t="s">
        <v>2</v>
      </c>
      <c r="D5" s="4" t="s">
        <v>3</v>
      </c>
      <c r="E5" s="5"/>
    </row>
    <row r="6" spans="2:21" ht="14.25" customHeight="1" x14ac:dyDescent="0.3">
      <c r="C6" s="3" t="s">
        <v>4</v>
      </c>
      <c r="D6" s="4" t="s">
        <v>5</v>
      </c>
      <c r="E6" s="5"/>
      <c r="R6" s="53" t="s">
        <v>6</v>
      </c>
      <c r="S6" s="54"/>
      <c r="T6" s="54"/>
      <c r="U6" s="55"/>
    </row>
    <row r="7" spans="2:21" ht="14.25" customHeight="1" x14ac:dyDescent="0.3">
      <c r="C7" s="6" t="s">
        <v>7</v>
      </c>
      <c r="D7" s="7" t="s">
        <v>8</v>
      </c>
      <c r="E7" s="8"/>
      <c r="R7" s="9" t="s">
        <v>9</v>
      </c>
      <c r="S7" s="9" t="s">
        <v>10</v>
      </c>
      <c r="T7" s="9" t="s">
        <v>11</v>
      </c>
      <c r="U7" s="9" t="s">
        <v>12</v>
      </c>
    </row>
    <row r="8" spans="2:21" ht="14.25" customHeight="1" x14ac:dyDescent="0.3">
      <c r="R8" s="9" t="s">
        <v>13</v>
      </c>
      <c r="S8" s="10" t="s">
        <v>14</v>
      </c>
      <c r="T8" s="10" t="s">
        <v>15</v>
      </c>
      <c r="U8" s="10" t="s">
        <v>16</v>
      </c>
    </row>
    <row r="9" spans="2:21" ht="14.25" customHeight="1" x14ac:dyDescent="0.3">
      <c r="R9" s="9" t="s">
        <v>13</v>
      </c>
      <c r="S9" s="10" t="s">
        <v>17</v>
      </c>
      <c r="T9" s="10" t="s">
        <v>18</v>
      </c>
      <c r="U9" s="10" t="s">
        <v>19</v>
      </c>
    </row>
    <row r="10" spans="2:21" ht="14.25" customHeight="1" x14ac:dyDescent="0.3">
      <c r="G10" s="2"/>
      <c r="R10" s="9" t="s">
        <v>13</v>
      </c>
      <c r="S10" s="10" t="s">
        <v>20</v>
      </c>
      <c r="T10" s="10" t="s">
        <v>18</v>
      </c>
      <c r="U10" s="10" t="s">
        <v>21</v>
      </c>
    </row>
    <row r="11" spans="2:21" ht="14.25" customHeight="1" x14ac:dyDescent="0.3">
      <c r="R11" s="9" t="s">
        <v>13</v>
      </c>
      <c r="S11" s="10" t="s">
        <v>22</v>
      </c>
      <c r="T11" s="10" t="s">
        <v>23</v>
      </c>
      <c r="U11" s="10" t="s">
        <v>24</v>
      </c>
    </row>
    <row r="12" spans="2:21" ht="14.25" customHeight="1" x14ac:dyDescent="0.3">
      <c r="R12" s="9" t="s">
        <v>13</v>
      </c>
      <c r="S12" s="10" t="s">
        <v>25</v>
      </c>
      <c r="T12" s="10" t="s">
        <v>26</v>
      </c>
      <c r="U12" s="10" t="s">
        <v>27</v>
      </c>
    </row>
    <row r="13" spans="2:21" ht="14.25" customHeight="1" x14ac:dyDescent="0.3">
      <c r="R13" s="9" t="s">
        <v>28</v>
      </c>
      <c r="S13" s="10" t="s">
        <v>29</v>
      </c>
      <c r="T13" s="10" t="s">
        <v>30</v>
      </c>
      <c r="U13" s="10" t="s">
        <v>31</v>
      </c>
    </row>
    <row r="14" spans="2:21" ht="14.25" customHeight="1" x14ac:dyDescent="0.3">
      <c r="R14" s="9" t="s">
        <v>28</v>
      </c>
      <c r="S14" s="10" t="s">
        <v>32</v>
      </c>
      <c r="T14" s="10" t="s">
        <v>30</v>
      </c>
      <c r="U14" s="10" t="s">
        <v>33</v>
      </c>
    </row>
    <row r="15" spans="2:21" ht="14.25" customHeight="1" x14ac:dyDescent="0.3">
      <c r="B15" s="56" t="s">
        <v>34</v>
      </c>
      <c r="C15" s="57"/>
      <c r="D15" s="57"/>
      <c r="E15" s="57"/>
      <c r="F15" s="57"/>
      <c r="G15" s="57"/>
      <c r="H15" s="58"/>
      <c r="R15" s="9" t="s">
        <v>28</v>
      </c>
      <c r="S15" s="10" t="s">
        <v>35</v>
      </c>
      <c r="T15" s="10" t="s">
        <v>36</v>
      </c>
      <c r="U15" s="10" t="s">
        <v>33</v>
      </c>
    </row>
    <row r="16" spans="2:21" ht="14.25" customHeight="1" x14ac:dyDescent="0.3">
      <c r="B16" s="11">
        <v>1</v>
      </c>
      <c r="C16" s="12" t="s">
        <v>37</v>
      </c>
      <c r="D16" s="12"/>
      <c r="E16" s="12"/>
      <c r="F16" s="12"/>
      <c r="G16" s="12"/>
      <c r="H16" s="13"/>
      <c r="R16" s="9" t="s">
        <v>28</v>
      </c>
      <c r="S16" s="10" t="s">
        <v>38</v>
      </c>
      <c r="T16" s="10" t="s">
        <v>39</v>
      </c>
      <c r="U16" s="10" t="s">
        <v>33</v>
      </c>
    </row>
    <row r="17" spans="2:19" ht="15" customHeight="1" x14ac:dyDescent="0.3">
      <c r="B17" s="14">
        <v>2</v>
      </c>
      <c r="C17" s="59" t="s">
        <v>40</v>
      </c>
      <c r="D17" s="60"/>
      <c r="E17" s="60"/>
      <c r="F17" s="60"/>
      <c r="G17" s="60"/>
      <c r="H17" s="61"/>
      <c r="S17" s="15"/>
    </row>
    <row r="18" spans="2:19" ht="14.25" customHeight="1" x14ac:dyDescent="0.3">
      <c r="B18" s="16"/>
      <c r="C18" s="44"/>
      <c r="D18" s="42"/>
      <c r="E18" s="42"/>
      <c r="F18" s="42"/>
      <c r="G18" s="42"/>
      <c r="H18" s="43"/>
      <c r="S18" s="15"/>
    </row>
    <row r="19" spans="2:19" ht="14.25" customHeight="1" x14ac:dyDescent="0.3">
      <c r="B19" s="16"/>
      <c r="C19" s="44"/>
      <c r="D19" s="42"/>
      <c r="E19" s="42"/>
      <c r="F19" s="42"/>
      <c r="G19" s="42"/>
      <c r="H19" s="43"/>
    </row>
    <row r="20" spans="2:19" ht="14.25" customHeight="1" x14ac:dyDescent="0.3">
      <c r="B20" s="14">
        <v>3</v>
      </c>
      <c r="C20" s="62" t="s">
        <v>41</v>
      </c>
      <c r="D20" s="60"/>
      <c r="E20" s="60"/>
      <c r="F20" s="60"/>
      <c r="G20" s="60"/>
      <c r="H20" s="17"/>
    </row>
    <row r="21" spans="2:19" ht="14.25" customHeight="1" x14ac:dyDescent="0.3">
      <c r="B21" s="16"/>
      <c r="C21" s="42"/>
      <c r="D21" s="42"/>
      <c r="E21" s="42"/>
      <c r="F21" s="42"/>
      <c r="G21" s="42"/>
      <c r="H21" s="18"/>
    </row>
    <row r="22" spans="2:19" ht="14.25" customHeight="1" x14ac:dyDescent="0.3">
      <c r="B22" s="16"/>
      <c r="C22" s="42"/>
      <c r="D22" s="42"/>
      <c r="E22" s="42"/>
      <c r="F22" s="42"/>
      <c r="G22" s="42"/>
      <c r="H22" s="18"/>
    </row>
    <row r="23" spans="2:19" ht="14.25" customHeight="1" x14ac:dyDescent="0.3">
      <c r="B23" s="16"/>
      <c r="C23" s="42"/>
      <c r="D23" s="42"/>
      <c r="E23" s="42"/>
      <c r="F23" s="42"/>
      <c r="G23" s="42"/>
      <c r="H23" s="18"/>
    </row>
    <row r="24" spans="2:19" ht="14.25" customHeight="1" x14ac:dyDescent="0.3">
      <c r="B24" s="11"/>
      <c r="C24" s="63"/>
      <c r="D24" s="63"/>
      <c r="E24" s="63"/>
      <c r="F24" s="63"/>
      <c r="G24" s="63"/>
      <c r="H24" s="19"/>
    </row>
    <row r="25" spans="2:19" ht="14.25" customHeight="1" x14ac:dyDescent="0.3">
      <c r="B25" s="16">
        <v>3.1</v>
      </c>
      <c r="C25" s="20" t="s">
        <v>42</v>
      </c>
      <c r="D25" s="21"/>
      <c r="E25" s="21"/>
      <c r="F25" s="21"/>
      <c r="G25" s="21"/>
      <c r="H25" s="18"/>
    </row>
    <row r="26" spans="2:19" ht="14.25" customHeight="1" x14ac:dyDescent="0.3">
      <c r="B26" s="22" t="s">
        <v>43</v>
      </c>
      <c r="C26" s="64" t="s">
        <v>44</v>
      </c>
      <c r="D26" s="42"/>
      <c r="E26" s="42"/>
      <c r="F26" s="42"/>
      <c r="G26" s="42"/>
      <c r="H26" s="43"/>
    </row>
    <row r="27" spans="2:19" ht="14.25" customHeight="1" x14ac:dyDescent="0.3">
      <c r="B27" s="22"/>
      <c r="C27" s="42"/>
      <c r="D27" s="42"/>
      <c r="E27" s="42"/>
      <c r="F27" s="42"/>
      <c r="G27" s="42"/>
      <c r="H27" s="43"/>
    </row>
    <row r="28" spans="2:19" ht="14.25" customHeight="1" x14ac:dyDescent="0.3">
      <c r="B28" s="22" t="s">
        <v>45</v>
      </c>
      <c r="C28" s="41" t="s">
        <v>46</v>
      </c>
      <c r="D28" s="42"/>
      <c r="E28" s="42"/>
      <c r="F28" s="42"/>
      <c r="G28" s="42"/>
      <c r="H28" s="43"/>
    </row>
    <row r="29" spans="2:19" ht="14.25" customHeight="1" x14ac:dyDescent="0.3">
      <c r="B29" s="16"/>
      <c r="C29" s="44"/>
      <c r="D29" s="42"/>
      <c r="E29" s="42"/>
      <c r="F29" s="42"/>
      <c r="G29" s="42"/>
      <c r="H29" s="43"/>
    </row>
    <row r="30" spans="2:19" ht="14.25" customHeight="1" x14ac:dyDescent="0.3">
      <c r="B30" s="16"/>
      <c r="C30" s="44"/>
      <c r="D30" s="42"/>
      <c r="E30" s="42"/>
      <c r="F30" s="42"/>
      <c r="G30" s="42"/>
      <c r="H30" s="43"/>
    </row>
    <row r="31" spans="2:19" ht="14.25" customHeight="1" x14ac:dyDescent="0.3">
      <c r="B31" s="16"/>
      <c r="C31" s="44"/>
      <c r="D31" s="42"/>
      <c r="E31" s="42"/>
      <c r="F31" s="42"/>
      <c r="G31" s="42"/>
      <c r="H31" s="43"/>
    </row>
    <row r="32" spans="2:19" ht="14.25" customHeight="1" x14ac:dyDescent="0.3">
      <c r="B32" s="16"/>
      <c r="C32" s="44"/>
      <c r="D32" s="42"/>
      <c r="E32" s="42"/>
      <c r="F32" s="42"/>
      <c r="G32" s="42"/>
      <c r="H32" s="43"/>
    </row>
    <row r="33" spans="2:8" ht="13.5" customHeight="1" x14ac:dyDescent="0.3">
      <c r="B33" s="22" t="s">
        <v>47</v>
      </c>
      <c r="C33" s="45" t="s">
        <v>48</v>
      </c>
      <c r="D33" s="42"/>
      <c r="E33" s="42"/>
      <c r="F33" s="42"/>
      <c r="G33" s="42"/>
      <c r="H33" s="43"/>
    </row>
    <row r="34" spans="2:8" ht="14.25" customHeight="1" x14ac:dyDescent="0.3">
      <c r="B34" s="16"/>
      <c r="C34" s="42"/>
      <c r="D34" s="42"/>
      <c r="E34" s="42"/>
      <c r="F34" s="42"/>
      <c r="G34" s="42"/>
      <c r="H34" s="43"/>
    </row>
    <row r="35" spans="2:8" ht="14.25" customHeight="1" x14ac:dyDescent="0.3">
      <c r="B35" s="16"/>
      <c r="C35" s="42"/>
      <c r="D35" s="42"/>
      <c r="E35" s="42"/>
      <c r="F35" s="42"/>
      <c r="G35" s="42"/>
      <c r="H35" s="43"/>
    </row>
    <row r="36" spans="2:8" ht="14.25" customHeight="1" x14ac:dyDescent="0.3">
      <c r="B36" s="16"/>
      <c r="C36" s="42"/>
      <c r="D36" s="42"/>
      <c r="E36" s="42"/>
      <c r="F36" s="42"/>
      <c r="G36" s="42"/>
      <c r="H36" s="43"/>
    </row>
    <row r="37" spans="2:8" ht="14.25" customHeight="1" x14ac:dyDescent="0.3">
      <c r="B37" s="16"/>
      <c r="C37" s="42"/>
      <c r="D37" s="42"/>
      <c r="E37" s="42"/>
      <c r="F37" s="42"/>
      <c r="G37" s="42"/>
      <c r="H37" s="43"/>
    </row>
    <row r="38" spans="2:8" ht="13.5" customHeight="1" x14ac:dyDescent="0.3">
      <c r="B38" s="22" t="s">
        <v>49</v>
      </c>
      <c r="C38" s="46" t="s">
        <v>50</v>
      </c>
      <c r="D38" s="42"/>
      <c r="E38" s="42"/>
      <c r="F38" s="42"/>
      <c r="G38" s="42"/>
      <c r="H38" s="43"/>
    </row>
    <row r="39" spans="2:8" ht="14.25" customHeight="1" x14ac:dyDescent="0.3">
      <c r="B39" s="23"/>
      <c r="C39" s="47"/>
      <c r="D39" s="47"/>
      <c r="E39" s="47"/>
      <c r="F39" s="47"/>
      <c r="G39" s="47"/>
      <c r="H39" s="48"/>
    </row>
    <row r="40" spans="2:8" ht="14.25" customHeight="1" x14ac:dyDescent="0.3"/>
    <row r="41" spans="2:8" ht="14.25" customHeight="1" x14ac:dyDescent="0.3"/>
    <row r="42" spans="2:8" ht="14.25" customHeight="1" x14ac:dyDescent="0.3"/>
    <row r="43" spans="2:8" ht="14.25" customHeight="1" x14ac:dyDescent="0.3"/>
    <row r="44" spans="2:8" ht="14.25" customHeight="1" x14ac:dyDescent="0.3"/>
    <row r="45" spans="2:8" ht="14.25" customHeight="1" x14ac:dyDescent="0.3"/>
    <row r="46" spans="2:8" ht="14.25" customHeight="1" x14ac:dyDescent="0.3"/>
    <row r="47" spans="2:8" ht="14.25" customHeight="1" x14ac:dyDescent="0.3"/>
    <row r="48" spans="2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0">
    <mergeCell ref="R6:U6"/>
    <mergeCell ref="B15:H15"/>
    <mergeCell ref="C17:H19"/>
    <mergeCell ref="C20:G24"/>
    <mergeCell ref="C26:H27"/>
    <mergeCell ref="C28:H32"/>
    <mergeCell ref="C33:H37"/>
    <mergeCell ref="C38:H39"/>
    <mergeCell ref="G1:H1"/>
    <mergeCell ref="C4:E4"/>
  </mergeCells>
  <pageMargins left="0.511811024" right="0.511811024" top="0.78740157499999996" bottom="0.78740157499999996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showGridLines="0" tabSelected="1" workbookViewId="0">
      <selection sqref="A1:Q1"/>
    </sheetView>
  </sheetViews>
  <sheetFormatPr defaultColWidth="14.44140625" defaultRowHeight="15" customHeight="1" x14ac:dyDescent="0.3"/>
  <cols>
    <col min="1" max="2" width="8.6640625" customWidth="1"/>
    <col min="3" max="3" width="11.6640625" customWidth="1"/>
    <col min="4" max="4" width="8.88671875" customWidth="1"/>
    <col min="5" max="5" width="8.6640625" customWidth="1"/>
    <col min="6" max="6" width="8.88671875" customWidth="1"/>
    <col min="7" max="7" width="11.6640625" customWidth="1"/>
    <col min="8" max="9" width="8.6640625" customWidth="1"/>
    <col min="10" max="10" width="13.44140625" customWidth="1"/>
    <col min="11" max="18" width="8.6640625" customWidth="1"/>
    <col min="19" max="19" width="1.44140625" customWidth="1"/>
    <col min="20" max="34" width="8.6640625" customWidth="1"/>
    <col min="35" max="35" width="1.6640625" customWidth="1"/>
    <col min="36" max="38" width="8.6640625" customWidth="1"/>
    <col min="39" max="39" width="2.109375" customWidth="1"/>
    <col min="40" max="53" width="8.6640625" customWidth="1"/>
    <col min="54" max="54" width="8.88671875" customWidth="1"/>
  </cols>
  <sheetData>
    <row r="1" spans="1:54" ht="71.25" customHeight="1" x14ac:dyDescent="0.3">
      <c r="A1" s="99" t="s">
        <v>51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1"/>
      <c r="S1" s="24"/>
      <c r="U1" s="99" t="s">
        <v>52</v>
      </c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1"/>
      <c r="BB1" s="25"/>
    </row>
    <row r="2" spans="1:54" ht="14.25" customHeight="1" x14ac:dyDescent="0.3">
      <c r="A2" s="25"/>
      <c r="B2" s="25"/>
      <c r="C2" s="25"/>
      <c r="D2" s="15"/>
      <c r="E2" s="25"/>
      <c r="F2" s="1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4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</row>
    <row r="3" spans="1:54" ht="14.25" customHeight="1" x14ac:dyDescent="0.35">
      <c r="A3" s="26" t="s">
        <v>53</v>
      </c>
      <c r="B3" s="27"/>
      <c r="C3" s="102" t="s">
        <v>54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1"/>
      <c r="R3" s="25"/>
      <c r="S3" s="24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</row>
    <row r="4" spans="1:54" ht="14.25" customHeight="1" x14ac:dyDescent="0.3">
      <c r="A4" s="25"/>
      <c r="B4" s="25"/>
      <c r="C4" s="25"/>
      <c r="D4" s="15"/>
      <c r="E4" s="25"/>
      <c r="F4" s="1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4"/>
      <c r="T4" s="25"/>
      <c r="U4" s="65"/>
      <c r="V4" s="42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</row>
    <row r="5" spans="1:54" ht="14.25" customHeight="1" x14ac:dyDescent="0.3">
      <c r="A5" s="29">
        <v>44885</v>
      </c>
      <c r="B5" s="103" t="s">
        <v>55</v>
      </c>
      <c r="C5" s="104"/>
      <c r="D5" s="30">
        <v>0</v>
      </c>
      <c r="E5" s="31" t="s">
        <v>56</v>
      </c>
      <c r="F5" s="30">
        <v>1</v>
      </c>
      <c r="G5" s="103" t="s">
        <v>57</v>
      </c>
      <c r="H5" s="104"/>
      <c r="I5" s="32">
        <f t="shared" ref="I5:I10" si="0">IF(AND(D5="",F5=""),"",IF(AND(ISNUMBER(D5),ISNUMBER(F5)),1,-1))</f>
        <v>1</v>
      </c>
      <c r="J5" s="25"/>
      <c r="K5" s="25"/>
      <c r="L5" s="25"/>
      <c r="M5" s="25"/>
      <c r="N5" s="25"/>
      <c r="O5" s="25"/>
      <c r="P5" s="25"/>
      <c r="Q5" s="25"/>
      <c r="R5" s="25"/>
      <c r="S5" s="24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</row>
    <row r="6" spans="1:54" ht="15" customHeight="1" x14ac:dyDescent="0.3">
      <c r="A6" s="29">
        <v>44886</v>
      </c>
      <c r="B6" s="103" t="s">
        <v>58</v>
      </c>
      <c r="C6" s="104"/>
      <c r="D6" s="30">
        <v>0</v>
      </c>
      <c r="E6" s="31" t="s">
        <v>56</v>
      </c>
      <c r="F6" s="30">
        <v>3</v>
      </c>
      <c r="G6" s="103" t="s">
        <v>59</v>
      </c>
      <c r="H6" s="104"/>
      <c r="I6" s="32">
        <f t="shared" si="0"/>
        <v>1</v>
      </c>
      <c r="K6" s="28" t="s">
        <v>60</v>
      </c>
      <c r="L6" s="28" t="s">
        <v>61</v>
      </c>
      <c r="M6" s="28" t="s">
        <v>62</v>
      </c>
      <c r="N6" s="28" t="s">
        <v>63</v>
      </c>
      <c r="O6" s="28" t="s">
        <v>64</v>
      </c>
      <c r="P6" s="28" t="s">
        <v>65</v>
      </c>
      <c r="Q6" s="28" t="s">
        <v>66</v>
      </c>
      <c r="S6" s="24"/>
      <c r="T6" s="25"/>
      <c r="U6" s="66" t="str">
        <f>IF(AND(SUM(L7:N7)=3,SUM(L8:N8)=3,SUM(L9:N9)=3,SUM(L10:N10)=3),J7,"")</f>
        <v>Holanda</v>
      </c>
      <c r="V6" s="55"/>
      <c r="W6" s="33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T6" s="98"/>
      <c r="AU6" s="42"/>
      <c r="AV6" s="25"/>
      <c r="AW6" s="25"/>
      <c r="AX6" s="25"/>
      <c r="AY6" s="25"/>
      <c r="AZ6" s="66" t="str">
        <f>IF(AND(SUM(L16:N16)=3,SUM(L17:N17)=3,SUM(L18:N18)=3,SUM(L19:N19)=3),J16,"")</f>
        <v>Inglaterra</v>
      </c>
      <c r="BA6" s="55"/>
      <c r="BB6" s="25"/>
    </row>
    <row r="7" spans="1:54" ht="14.25" customHeight="1" x14ac:dyDescent="0.3">
      <c r="A7" s="29">
        <v>44890</v>
      </c>
      <c r="B7" s="103" t="s">
        <v>55</v>
      </c>
      <c r="C7" s="104"/>
      <c r="D7" s="30">
        <v>1</v>
      </c>
      <c r="E7" s="31" t="s">
        <v>56</v>
      </c>
      <c r="F7" s="30">
        <v>0</v>
      </c>
      <c r="G7" s="103" t="s">
        <v>58</v>
      </c>
      <c r="H7" s="104"/>
      <c r="I7" s="32">
        <f t="shared" si="0"/>
        <v>1</v>
      </c>
      <c r="J7" s="34" t="str">
        <f>VLOOKUP(1,Planilha1!$B$5:$J$8,2,0)</f>
        <v>Holanda</v>
      </c>
      <c r="K7" s="35">
        <f>VLOOKUP(1,Planilha1!$B$5:$J$8,3,0)</f>
        <v>9</v>
      </c>
      <c r="L7" s="35">
        <f>VLOOKUP(1,Planilha1!$B$5:$J$8,6,0)</f>
        <v>3</v>
      </c>
      <c r="M7" s="35">
        <f>VLOOKUP(1,Planilha1!$B$5:$J$8,7,0)</f>
        <v>0</v>
      </c>
      <c r="N7" s="35">
        <f>VLOOKUP(1,Planilha1!$B$5:$J$8,8,0)</f>
        <v>0</v>
      </c>
      <c r="O7" s="35">
        <f>VLOOKUP(1,Planilha1!$B$5:$J$8,5,0)</f>
        <v>7</v>
      </c>
      <c r="P7" s="35">
        <f>VLOOKUP(1,Planilha1!$B$5:$J$8,9,0)</f>
        <v>1</v>
      </c>
      <c r="Q7" s="35">
        <f>VLOOKUP(1,Planilha1!$B$5:$J$8,4,0)</f>
        <v>6</v>
      </c>
      <c r="S7" s="24"/>
      <c r="T7" s="25"/>
      <c r="U7" s="97" t="s">
        <v>67</v>
      </c>
      <c r="V7" s="54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T7" s="96"/>
      <c r="AU7" s="42"/>
      <c r="AV7" s="25"/>
      <c r="AW7" s="25"/>
      <c r="AX7" s="25"/>
      <c r="AY7" s="25"/>
      <c r="AZ7" s="97" t="s">
        <v>67</v>
      </c>
      <c r="BA7" s="54"/>
      <c r="BB7" s="25"/>
    </row>
    <row r="8" spans="1:54" ht="15" customHeight="1" x14ac:dyDescent="0.3">
      <c r="A8" s="29">
        <v>44890</v>
      </c>
      <c r="B8" s="103" t="s">
        <v>57</v>
      </c>
      <c r="C8" s="104"/>
      <c r="D8" s="30">
        <v>1</v>
      </c>
      <c r="E8" s="31" t="s">
        <v>56</v>
      </c>
      <c r="F8" s="30">
        <v>2</v>
      </c>
      <c r="G8" s="103" t="s">
        <v>59</v>
      </c>
      <c r="H8" s="104"/>
      <c r="I8" s="32">
        <f t="shared" si="0"/>
        <v>1</v>
      </c>
      <c r="J8" s="34" t="str">
        <f>VLOOKUP(2,Planilha1!$B$5:$J$8,2,0)</f>
        <v>Equador</v>
      </c>
      <c r="K8" s="35">
        <f>VLOOKUP(2,Planilha1!$B$5:$J$8,3,0)</f>
        <v>6</v>
      </c>
      <c r="L8" s="35">
        <f>VLOOKUP(2,Planilha1!$B$5:$J$8,6,0)</f>
        <v>2</v>
      </c>
      <c r="M8" s="35">
        <f>VLOOKUP(2,Planilha1!$B$5:$J$8,7,0)</f>
        <v>0</v>
      </c>
      <c r="N8" s="35">
        <f>VLOOKUP(2,Planilha1!$B$5:$J$8,8,0)</f>
        <v>1</v>
      </c>
      <c r="O8" s="35">
        <f>VLOOKUP(2,Planilha1!$B$5:$J$8,5,0)</f>
        <v>4</v>
      </c>
      <c r="P8" s="35">
        <f>VLOOKUP(2,Planilha1!$B$5:$J$8,9,0)</f>
        <v>3</v>
      </c>
      <c r="Q8" s="35">
        <f>VLOOKUP(2,Planilha1!$B$5:$J$8,4,0)</f>
        <v>1</v>
      </c>
      <c r="S8" s="24"/>
      <c r="T8" s="25"/>
      <c r="U8" s="66" t="str">
        <f>IF(AND(SUM(L16:N16)=3,SUM(L17:N17)=3,SUM(L18:N18)=3,SUM(L19:N19)=3),J17,"")</f>
        <v>EUA</v>
      </c>
      <c r="V8" s="55"/>
      <c r="W8" s="33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T8" s="98"/>
      <c r="AU8" s="42"/>
      <c r="AV8" s="25"/>
      <c r="AW8" s="25"/>
      <c r="AX8" s="25"/>
      <c r="AY8" s="25"/>
      <c r="AZ8" s="66" t="str">
        <f>IF(AND(SUM(L7:N7)=3,SUM(L8:N8)=3,SUM(L9:N9)=3,SUM(L10:N10)=3),J8,"")</f>
        <v>Equador</v>
      </c>
      <c r="BA8" s="55"/>
      <c r="BB8" s="25"/>
    </row>
    <row r="9" spans="1:54" ht="14.25" customHeight="1" x14ac:dyDescent="0.3">
      <c r="A9" s="29">
        <v>44894</v>
      </c>
      <c r="B9" s="103" t="s">
        <v>55</v>
      </c>
      <c r="C9" s="104"/>
      <c r="D9" s="30">
        <v>0</v>
      </c>
      <c r="E9" s="31" t="s">
        <v>56</v>
      </c>
      <c r="F9" s="30">
        <v>2</v>
      </c>
      <c r="G9" s="103" t="s">
        <v>59</v>
      </c>
      <c r="H9" s="104"/>
      <c r="I9" s="32">
        <f t="shared" si="0"/>
        <v>1</v>
      </c>
      <c r="J9" s="34" t="str">
        <f>VLOOKUP(3,Planilha1!$B$5:$J$8,2,0)</f>
        <v>Qatar</v>
      </c>
      <c r="K9" s="35">
        <f>VLOOKUP(3,Planilha1!$B$5:$J$8,3,0)</f>
        <v>3</v>
      </c>
      <c r="L9" s="35">
        <f>VLOOKUP(3,Planilha1!$B$5:$J$8,6,0)</f>
        <v>1</v>
      </c>
      <c r="M9" s="35">
        <f>VLOOKUP(3,Planilha1!$B$5:$J$8,7,0)</f>
        <v>0</v>
      </c>
      <c r="N9" s="35">
        <f>VLOOKUP(3,Planilha1!$B$5:$J$8,8,0)</f>
        <v>2</v>
      </c>
      <c r="O9" s="35">
        <f>VLOOKUP(3,Planilha1!$B$5:$J$8,5,0)</f>
        <v>1</v>
      </c>
      <c r="P9" s="35">
        <f>VLOOKUP(3,Planilha1!$B$5:$J$8,9,0)</f>
        <v>3</v>
      </c>
      <c r="Q9" s="35">
        <f>VLOOKUP(3,Planilha1!$B$5:$J$8,4,0)</f>
        <v>-2</v>
      </c>
      <c r="S9" s="24"/>
      <c r="T9" s="25"/>
      <c r="U9" s="37"/>
      <c r="V9" s="37"/>
      <c r="W9" s="25"/>
      <c r="X9" s="25"/>
      <c r="Y9" s="65"/>
      <c r="Z9" s="42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T9" s="25"/>
      <c r="AU9" s="25"/>
      <c r="AV9" s="25"/>
      <c r="AW9" s="25"/>
      <c r="AX9" s="25"/>
      <c r="AY9" s="25"/>
      <c r="AZ9" s="37"/>
      <c r="BA9" s="37"/>
      <c r="BB9" s="25"/>
    </row>
    <row r="10" spans="1:54" ht="14.25" customHeight="1" x14ac:dyDescent="0.3">
      <c r="A10" s="29">
        <v>44894</v>
      </c>
      <c r="B10" s="103" t="s">
        <v>57</v>
      </c>
      <c r="C10" s="104"/>
      <c r="D10" s="30">
        <v>2</v>
      </c>
      <c r="E10" s="31" t="s">
        <v>56</v>
      </c>
      <c r="F10" s="30">
        <v>1</v>
      </c>
      <c r="G10" s="103" t="s">
        <v>58</v>
      </c>
      <c r="H10" s="104"/>
      <c r="I10" s="32">
        <f t="shared" si="0"/>
        <v>1</v>
      </c>
      <c r="J10" s="34" t="str">
        <f>VLOOKUP(4,Planilha1!$B$5:$J$8,2,0)</f>
        <v>Senegal</v>
      </c>
      <c r="K10" s="35">
        <f>VLOOKUP(4,Planilha1!$B$5:$J$8,3,0)</f>
        <v>0</v>
      </c>
      <c r="L10" s="35">
        <f>VLOOKUP(4,Planilha1!$B$5:$J$8,6,0)</f>
        <v>0</v>
      </c>
      <c r="M10" s="35">
        <f>VLOOKUP(4,Planilha1!$B$5:$J$8,7,0)</f>
        <v>0</v>
      </c>
      <c r="N10" s="35">
        <f>VLOOKUP(4,Planilha1!$B$5:$J$8,8,0)</f>
        <v>3</v>
      </c>
      <c r="O10" s="35">
        <f>VLOOKUP(4,Planilha1!$B$5:$J$8,5,0)</f>
        <v>1</v>
      </c>
      <c r="P10" s="35">
        <f>VLOOKUP(4,Planilha1!$B$5:$J$8,9,0)</f>
        <v>6</v>
      </c>
      <c r="Q10" s="35">
        <f>VLOOKUP(4,Planilha1!$B$5:$J$8,4,0)</f>
        <v>-5</v>
      </c>
      <c r="S10" s="24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T10" s="25"/>
      <c r="AU10" s="25"/>
      <c r="AV10" s="25"/>
      <c r="AW10" s="25"/>
      <c r="AX10" s="25"/>
      <c r="AY10" s="25"/>
      <c r="AZ10" s="25"/>
      <c r="BA10" s="25"/>
      <c r="BB10" s="25"/>
    </row>
    <row r="11" spans="1:54" ht="14.25" customHeight="1" x14ac:dyDescent="0.3">
      <c r="A11" s="25"/>
      <c r="B11" s="2"/>
      <c r="C11" s="2"/>
      <c r="D11" s="28"/>
      <c r="E11" s="2"/>
      <c r="F11" s="28"/>
      <c r="G11" s="2"/>
      <c r="H11" s="2"/>
      <c r="I11" s="25"/>
      <c r="J11" s="25"/>
      <c r="K11" s="25"/>
      <c r="L11" s="25"/>
      <c r="M11" s="25"/>
      <c r="N11" s="25"/>
      <c r="O11" s="25"/>
      <c r="P11" s="25"/>
      <c r="Q11" s="25"/>
      <c r="S11" s="24"/>
      <c r="T11" s="25"/>
      <c r="U11" s="25"/>
      <c r="V11" s="25"/>
      <c r="W11" s="25"/>
      <c r="X11" s="25"/>
      <c r="Y11" s="67" t="s">
        <v>59</v>
      </c>
      <c r="Z11" s="68"/>
      <c r="AA11" s="3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T11" s="25"/>
      <c r="AU11" s="25"/>
      <c r="AV11" s="67" t="s">
        <v>68</v>
      </c>
      <c r="AW11" s="68"/>
      <c r="AX11" s="33"/>
      <c r="AY11" s="25"/>
      <c r="AZ11" s="25"/>
      <c r="BA11" s="25"/>
      <c r="BB11" s="25"/>
    </row>
    <row r="12" spans="1:54" ht="14.25" customHeight="1" x14ac:dyDescent="0.35">
      <c r="A12" s="26" t="s">
        <v>53</v>
      </c>
      <c r="B12" s="27"/>
      <c r="C12" s="102" t="s">
        <v>69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1"/>
      <c r="S12" s="24"/>
      <c r="T12" s="25"/>
      <c r="U12" s="25"/>
      <c r="V12" s="25"/>
      <c r="W12" s="25"/>
      <c r="X12" s="25"/>
      <c r="Y12" s="69" t="s">
        <v>67</v>
      </c>
      <c r="Z12" s="68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T12" s="25"/>
      <c r="AU12" s="25"/>
      <c r="AV12" s="69" t="s">
        <v>67</v>
      </c>
      <c r="AW12" s="68"/>
      <c r="AX12" s="25"/>
      <c r="AY12" s="25"/>
      <c r="AZ12" s="25"/>
      <c r="BA12" s="25"/>
      <c r="BB12" s="25"/>
    </row>
    <row r="13" spans="1:54" ht="14.25" customHeight="1" x14ac:dyDescent="0.3">
      <c r="A13" s="25"/>
      <c r="B13" s="2"/>
      <c r="C13" s="2"/>
      <c r="D13" s="28"/>
      <c r="E13" s="2"/>
      <c r="F13" s="28"/>
      <c r="G13" s="2"/>
      <c r="H13" s="2"/>
      <c r="I13" s="25"/>
      <c r="K13" s="25"/>
      <c r="L13" s="25"/>
      <c r="M13" s="25"/>
      <c r="N13" s="25"/>
      <c r="O13" s="25"/>
      <c r="P13" s="25"/>
      <c r="Q13" s="25"/>
      <c r="S13" s="24"/>
      <c r="T13" s="25"/>
      <c r="U13" s="25"/>
      <c r="V13" s="25"/>
      <c r="W13" s="25"/>
      <c r="X13" s="25"/>
      <c r="Y13" s="67" t="s">
        <v>70</v>
      </c>
      <c r="Z13" s="70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T13" s="25"/>
      <c r="AU13" s="25"/>
      <c r="AV13" s="66" t="s">
        <v>71</v>
      </c>
      <c r="AW13" s="55"/>
      <c r="AX13" s="25"/>
      <c r="AY13" s="25"/>
      <c r="AZ13" s="25"/>
      <c r="BA13" s="25"/>
      <c r="BB13" s="25"/>
    </row>
    <row r="14" spans="1:54" ht="14.25" customHeight="1" x14ac:dyDescent="0.3">
      <c r="A14" s="29">
        <v>44886</v>
      </c>
      <c r="B14" s="103" t="s">
        <v>68</v>
      </c>
      <c r="C14" s="104"/>
      <c r="D14" s="30">
        <v>2</v>
      </c>
      <c r="E14" s="31" t="s">
        <v>56</v>
      </c>
      <c r="F14" s="30">
        <v>0</v>
      </c>
      <c r="G14" s="103" t="s">
        <v>72</v>
      </c>
      <c r="H14" s="104"/>
      <c r="I14" s="32">
        <f t="shared" ref="I14:I19" si="1">IF(AND(D14="",F14=""),"",IF(AND(ISNUMBER(D14),ISNUMBER(F14)),1,-1))</f>
        <v>1</v>
      </c>
      <c r="J14" s="25"/>
      <c r="K14" s="25"/>
      <c r="L14" s="25"/>
      <c r="M14" s="25"/>
      <c r="N14" s="25"/>
      <c r="O14" s="25"/>
      <c r="P14" s="25"/>
      <c r="Q14" s="25"/>
      <c r="S14" s="24"/>
      <c r="T14" s="25"/>
      <c r="U14" s="38"/>
      <c r="V14" s="38"/>
      <c r="W14" s="25"/>
      <c r="X14" s="25"/>
      <c r="Y14" s="37"/>
      <c r="Z14" s="37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T14" s="38"/>
      <c r="AU14" s="38"/>
      <c r="AV14" s="25"/>
      <c r="AW14" s="25"/>
      <c r="AX14" s="25"/>
      <c r="AY14" s="25"/>
      <c r="AZ14" s="38"/>
      <c r="BA14" s="38"/>
      <c r="BB14" s="25"/>
    </row>
    <row r="15" spans="1:54" ht="14.25" customHeight="1" x14ac:dyDescent="0.3">
      <c r="A15" s="29">
        <v>44886</v>
      </c>
      <c r="B15" s="103" t="s">
        <v>73</v>
      </c>
      <c r="C15" s="104"/>
      <c r="D15" s="30">
        <v>1</v>
      </c>
      <c r="E15" s="31" t="s">
        <v>56</v>
      </c>
      <c r="F15" s="30">
        <v>0</v>
      </c>
      <c r="G15" s="103" t="s">
        <v>74</v>
      </c>
      <c r="H15" s="104"/>
      <c r="I15" s="32">
        <f t="shared" si="1"/>
        <v>1</v>
      </c>
      <c r="K15" s="28" t="s">
        <v>60</v>
      </c>
      <c r="L15" s="28" t="s">
        <v>61</v>
      </c>
      <c r="M15" s="28" t="s">
        <v>62</v>
      </c>
      <c r="N15" s="28" t="s">
        <v>63</v>
      </c>
      <c r="O15" s="28" t="s">
        <v>64</v>
      </c>
      <c r="P15" s="28" t="s">
        <v>65</v>
      </c>
      <c r="Q15" s="28" t="s">
        <v>66</v>
      </c>
      <c r="S15" s="24"/>
      <c r="T15" s="25"/>
      <c r="U15" s="66" t="str">
        <f>IF(AND(SUM(L25:N25)=3,SUM(L26:N26)=3,SUM(L27:N27)=3,SUM(L28:N28)=3),J25,"")</f>
        <v>Argentina</v>
      </c>
      <c r="V15" s="5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T15" s="98"/>
      <c r="AU15" s="42"/>
      <c r="AV15" s="25"/>
      <c r="AW15" s="25"/>
      <c r="AX15" s="25"/>
      <c r="AY15" s="25"/>
      <c r="AZ15" s="66" t="str">
        <f>IF(AND(SUM(L34:N34)=3,SUM(L35:N35)=3,SUM(L36:N36)=3,SUM(L37:N37)=3),J34,"")</f>
        <v>França</v>
      </c>
      <c r="BA15" s="55"/>
      <c r="BB15" s="25"/>
    </row>
    <row r="16" spans="1:54" ht="14.25" customHeight="1" x14ac:dyDescent="0.3">
      <c r="A16" s="29">
        <v>44890</v>
      </c>
      <c r="B16" s="103" t="s">
        <v>68</v>
      </c>
      <c r="C16" s="104"/>
      <c r="D16" s="30">
        <v>2</v>
      </c>
      <c r="E16" s="31" t="s">
        <v>56</v>
      </c>
      <c r="F16" s="30">
        <v>0</v>
      </c>
      <c r="G16" s="103" t="s">
        <v>73</v>
      </c>
      <c r="H16" s="104"/>
      <c r="I16" s="32">
        <f t="shared" si="1"/>
        <v>1</v>
      </c>
      <c r="J16" s="34" t="str">
        <f>VLOOKUP(1,Planilha1!$B$14:$J$17,2,0)</f>
        <v>Inglaterra</v>
      </c>
      <c r="K16" s="35">
        <f>VLOOKUP(1,Planilha1!$B$14:$J$17,3,0)</f>
        <v>9</v>
      </c>
      <c r="L16" s="35">
        <f>VLOOKUP(1,Planilha1!$B$14:$J$17,6,0)</f>
        <v>3</v>
      </c>
      <c r="M16" s="35">
        <f>VLOOKUP(1,Planilha1!$B$14:$J$17,7,0)</f>
        <v>0</v>
      </c>
      <c r="N16" s="35">
        <f>VLOOKUP(1,Planilha1!$B$14:$J$17,8,0)</f>
        <v>0</v>
      </c>
      <c r="O16" s="35">
        <f>VLOOKUP(1,Planilha1!$B$14:$J$17,5,0)</f>
        <v>6</v>
      </c>
      <c r="P16" s="35">
        <f>VLOOKUP(1,Planilha1!$B$14:$J$17,9,0)</f>
        <v>0</v>
      </c>
      <c r="Q16" s="35">
        <f>VLOOKUP(1,Planilha1!$B$14:$J$17,4,0)</f>
        <v>6</v>
      </c>
      <c r="S16" s="24"/>
      <c r="T16" s="25"/>
      <c r="U16" s="69" t="s">
        <v>67</v>
      </c>
      <c r="V16" s="68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T16" s="96"/>
      <c r="AU16" s="42"/>
      <c r="AV16" s="25"/>
      <c r="AW16" s="25"/>
      <c r="AX16" s="25"/>
      <c r="AY16" s="25"/>
      <c r="AZ16" s="69" t="s">
        <v>67</v>
      </c>
      <c r="BA16" s="68"/>
      <c r="BB16" s="25"/>
    </row>
    <row r="17" spans="1:54" ht="16.5" customHeight="1" x14ac:dyDescent="0.3">
      <c r="A17" s="29">
        <v>44890</v>
      </c>
      <c r="B17" s="103" t="s">
        <v>72</v>
      </c>
      <c r="C17" s="104"/>
      <c r="D17" s="30">
        <v>0</v>
      </c>
      <c r="E17" s="31" t="s">
        <v>56</v>
      </c>
      <c r="F17" s="30">
        <v>1</v>
      </c>
      <c r="G17" s="103" t="s">
        <v>74</v>
      </c>
      <c r="H17" s="104"/>
      <c r="I17" s="32">
        <f t="shared" si="1"/>
        <v>1</v>
      </c>
      <c r="J17" s="34" t="str">
        <f>VLOOKUP(2,Planilha1!$B$14:$J$17,2,0)</f>
        <v>EUA</v>
      </c>
      <c r="K17" s="35">
        <f>VLOOKUP(2,Planilha1!$B$14:$J$17,3,0)</f>
        <v>6</v>
      </c>
      <c r="L17" s="35">
        <f>VLOOKUP(2,Planilha1!$B$14:$J$17,6,0)</f>
        <v>2</v>
      </c>
      <c r="M17" s="35">
        <f>VLOOKUP(2,Planilha1!$B$14:$J$17,7,0)</f>
        <v>0</v>
      </c>
      <c r="N17" s="35">
        <f>VLOOKUP(2,Planilha1!$B$14:$J$17,8,0)</f>
        <v>1</v>
      </c>
      <c r="O17" s="35">
        <f>VLOOKUP(2,Planilha1!$B$14:$J$17,5,0)</f>
        <v>3</v>
      </c>
      <c r="P17" s="35">
        <f>VLOOKUP(2,Planilha1!$B$14:$J$17,9,0)</f>
        <v>3</v>
      </c>
      <c r="Q17" s="35">
        <f>VLOOKUP(2,Planilha1!$B$14:$J$17,4,0)</f>
        <v>0</v>
      </c>
      <c r="S17" s="24"/>
      <c r="T17" s="25"/>
      <c r="U17" s="66" t="str">
        <f>IF(AND(SUM(L34:N34)=3,SUM(L35:N35)=3,SUM(L36:N36)=3,SUM(L37:N37)=3),J35,"")</f>
        <v>Dinamarca</v>
      </c>
      <c r="V17" s="55"/>
      <c r="W17" s="33"/>
      <c r="X17" s="25"/>
      <c r="Y17" s="25"/>
      <c r="Z17" s="25"/>
      <c r="AA17" s="25"/>
      <c r="AB17" s="25"/>
      <c r="AC17" s="25"/>
      <c r="AD17" s="65"/>
      <c r="AE17" s="42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T17" s="98"/>
      <c r="AU17" s="42"/>
      <c r="AV17" s="25"/>
      <c r="AW17" s="25"/>
      <c r="AX17" s="25"/>
      <c r="AY17" s="25"/>
      <c r="AZ17" s="66" t="str">
        <f>IF(AND(SUM(L25:N25)=3,SUM(L26:N26)=3,SUM(L27:N27)=3,SUM(L28:N28)=3),J26,"")</f>
        <v>México</v>
      </c>
      <c r="BA17" s="55"/>
      <c r="BB17" s="33"/>
    </row>
    <row r="18" spans="1:54" ht="15" customHeight="1" x14ac:dyDescent="0.3">
      <c r="A18" s="29">
        <v>44894</v>
      </c>
      <c r="B18" s="103" t="s">
        <v>68</v>
      </c>
      <c r="C18" s="104"/>
      <c r="D18" s="30">
        <v>2</v>
      </c>
      <c r="E18" s="31" t="s">
        <v>56</v>
      </c>
      <c r="F18" s="30">
        <v>0</v>
      </c>
      <c r="G18" s="103" t="s">
        <v>74</v>
      </c>
      <c r="H18" s="104"/>
      <c r="I18" s="32">
        <f t="shared" si="1"/>
        <v>1</v>
      </c>
      <c r="J18" s="34" t="str">
        <f>VLOOKUP(3,Planilha1!$B$14:$J$17,2,0)</f>
        <v>País de Gales</v>
      </c>
      <c r="K18" s="35">
        <f>VLOOKUP(3,Planilha1!$B$14:$J$17,3,0)</f>
        <v>3</v>
      </c>
      <c r="L18" s="35">
        <f>VLOOKUP(3,Planilha1!$B$14:$J$17,6,0)</f>
        <v>1</v>
      </c>
      <c r="M18" s="35">
        <f>VLOOKUP(3,Planilha1!$B$14:$J$17,7,0)</f>
        <v>0</v>
      </c>
      <c r="N18" s="35">
        <f>VLOOKUP(3,Planilha1!$B$14:$J$17,8,0)</f>
        <v>2</v>
      </c>
      <c r="O18" s="35">
        <f>VLOOKUP(3,Planilha1!$B$14:$J$17,5,0)</f>
        <v>1</v>
      </c>
      <c r="P18" s="35">
        <f>VLOOKUP(3,Planilha1!$B$14:$J$17,9,0)</f>
        <v>3</v>
      </c>
      <c r="Q18" s="35">
        <f>VLOOKUP(3,Planilha1!$B$14:$J$17,4,0)</f>
        <v>-2</v>
      </c>
      <c r="S18" s="24"/>
      <c r="T18" s="25"/>
      <c r="U18" s="37"/>
      <c r="V18" s="37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T18" s="25"/>
      <c r="AU18" s="25"/>
      <c r="AV18" s="25"/>
      <c r="AW18" s="25"/>
      <c r="AX18" s="25"/>
      <c r="AY18" s="25"/>
      <c r="AZ18" s="37"/>
      <c r="BA18" s="37"/>
      <c r="BB18" s="25"/>
    </row>
    <row r="19" spans="1:54" ht="13.5" customHeight="1" x14ac:dyDescent="0.3">
      <c r="A19" s="29">
        <v>44894</v>
      </c>
      <c r="B19" s="103" t="s">
        <v>72</v>
      </c>
      <c r="C19" s="104"/>
      <c r="D19" s="30">
        <v>1</v>
      </c>
      <c r="E19" s="31" t="s">
        <v>56</v>
      </c>
      <c r="F19" s="30">
        <v>2</v>
      </c>
      <c r="G19" s="103" t="s">
        <v>73</v>
      </c>
      <c r="H19" s="104"/>
      <c r="I19" s="32">
        <f t="shared" si="1"/>
        <v>1</v>
      </c>
      <c r="J19" s="34" t="str">
        <f>VLOOKUP(4,Planilha1!$B$14:$J$17,2,0)</f>
        <v>Irã</v>
      </c>
      <c r="K19" s="35">
        <f>VLOOKUP(4,Planilha1!$B$14:$J$17,3,0)</f>
        <v>0</v>
      </c>
      <c r="L19" s="35">
        <f>VLOOKUP(4,Planilha1!$B$14:$J$17,6,0)</f>
        <v>0</v>
      </c>
      <c r="M19" s="35">
        <f>VLOOKUP(4,Planilha1!$B$14:$J$17,7,0)</f>
        <v>0</v>
      </c>
      <c r="N19" s="35">
        <f>VLOOKUP(4,Planilha1!$B$14:$J$17,8,0)</f>
        <v>3</v>
      </c>
      <c r="O19" s="35">
        <f>VLOOKUP(4,Planilha1!$B$14:$J$17,5,0)</f>
        <v>1</v>
      </c>
      <c r="P19" s="35">
        <f>VLOOKUP(4,Planilha1!$B$14:$J$17,9,0)</f>
        <v>5</v>
      </c>
      <c r="Q19" s="35">
        <f>VLOOKUP(4,Planilha1!$B$14:$J$17,4,0)</f>
        <v>-4</v>
      </c>
      <c r="S19" s="24"/>
      <c r="T19" s="25"/>
      <c r="U19" s="25"/>
      <c r="V19" s="25"/>
      <c r="W19" s="25"/>
      <c r="X19" s="25"/>
      <c r="Y19" s="25"/>
      <c r="Z19" s="25" t="s">
        <v>33</v>
      </c>
      <c r="AA19" s="25"/>
      <c r="AB19" s="25"/>
      <c r="AC19" s="25"/>
      <c r="AD19" s="66" t="s">
        <v>70</v>
      </c>
      <c r="AE19" s="55"/>
      <c r="AF19" s="15"/>
      <c r="AG19" s="15"/>
      <c r="AH19" s="15"/>
      <c r="AI19" s="15"/>
      <c r="AJ19" s="71" t="s">
        <v>75</v>
      </c>
      <c r="AK19" s="72"/>
      <c r="AL19" s="73"/>
      <c r="AM19" s="39"/>
      <c r="AN19" s="39"/>
      <c r="AO19" s="39"/>
      <c r="AP19" s="25"/>
      <c r="AQ19" s="66" t="s">
        <v>71</v>
      </c>
      <c r="AR19" s="55"/>
      <c r="AT19" s="25"/>
      <c r="AU19" s="25"/>
      <c r="AV19" s="25"/>
      <c r="AW19" s="25"/>
      <c r="AX19" s="25"/>
      <c r="AY19" s="25"/>
      <c r="AZ19" s="25"/>
      <c r="BA19" s="25"/>
      <c r="BB19" s="25"/>
    </row>
    <row r="20" spans="1:54" ht="14.25" customHeight="1" x14ac:dyDescent="0.3">
      <c r="A20" s="25"/>
      <c r="B20" s="2"/>
      <c r="C20" s="2"/>
      <c r="D20" s="28"/>
      <c r="E20" s="2"/>
      <c r="F20" s="28"/>
      <c r="G20" s="2"/>
      <c r="H20" s="2"/>
      <c r="J20" s="25"/>
      <c r="K20" s="25"/>
      <c r="L20" s="25"/>
      <c r="M20" s="25"/>
      <c r="N20" s="25"/>
      <c r="O20" s="25"/>
      <c r="P20" s="25"/>
      <c r="Q20" s="25"/>
      <c r="S20" s="24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69" t="s">
        <v>67</v>
      </c>
      <c r="AE20" s="68"/>
      <c r="AF20" s="36"/>
      <c r="AG20" s="66" t="s">
        <v>75</v>
      </c>
      <c r="AH20" s="55"/>
      <c r="AI20" s="36"/>
      <c r="AJ20" s="74"/>
      <c r="AK20" s="42"/>
      <c r="AL20" s="75"/>
      <c r="AM20" s="39"/>
      <c r="AN20" s="66" t="s">
        <v>71</v>
      </c>
      <c r="AO20" s="55"/>
      <c r="AP20" s="25"/>
      <c r="AQ20" s="69" t="s">
        <v>67</v>
      </c>
      <c r="AR20" s="68"/>
      <c r="AT20" s="25"/>
      <c r="AU20" s="25"/>
      <c r="AV20" s="25"/>
      <c r="AW20" s="25"/>
      <c r="AX20" s="25"/>
      <c r="AY20" s="25"/>
      <c r="AZ20" s="25"/>
      <c r="BA20" s="25"/>
      <c r="BB20" s="25"/>
    </row>
    <row r="21" spans="1:54" ht="14.25" customHeight="1" x14ac:dyDescent="0.35">
      <c r="A21" s="26" t="s">
        <v>53</v>
      </c>
      <c r="B21" s="27"/>
      <c r="C21" s="102" t="s">
        <v>76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  <c r="S21" s="24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67" t="s">
        <v>75</v>
      </c>
      <c r="AE21" s="70"/>
      <c r="AF21" s="15"/>
      <c r="AG21" s="15"/>
      <c r="AH21" s="15"/>
      <c r="AI21" s="15"/>
      <c r="AJ21" s="76"/>
      <c r="AK21" s="77"/>
      <c r="AL21" s="78"/>
      <c r="AM21" s="39"/>
      <c r="AN21" s="39"/>
      <c r="AO21" s="39"/>
      <c r="AP21" s="25"/>
      <c r="AQ21" s="67" t="s">
        <v>77</v>
      </c>
      <c r="AR21" s="70"/>
      <c r="AT21" s="25"/>
      <c r="AU21" s="25"/>
      <c r="AV21" s="25"/>
      <c r="AW21" s="25"/>
      <c r="AX21" s="25"/>
      <c r="AY21" s="25"/>
      <c r="AZ21" s="25"/>
      <c r="BA21" s="25"/>
      <c r="BB21" s="25"/>
    </row>
    <row r="22" spans="1:54" ht="14.25" customHeight="1" x14ac:dyDescent="0.3">
      <c r="A22" s="25"/>
      <c r="B22" s="2"/>
      <c r="C22" s="2"/>
      <c r="D22" s="28"/>
      <c r="H22" s="2"/>
      <c r="J22" s="25"/>
      <c r="K22" s="25"/>
      <c r="L22" s="25"/>
      <c r="M22" s="25"/>
      <c r="N22" s="25"/>
      <c r="O22" s="25"/>
      <c r="P22" s="25"/>
      <c r="Q22" s="25"/>
      <c r="S22" s="24"/>
      <c r="T22" s="25"/>
      <c r="U22" s="66" t="str">
        <f>IF(AND(SUM(L43:N43)=3,SUM(L44:N44)=3,SUM(L45:N45)=3,SUM(L46:N46)=3),J43,"")</f>
        <v>Alemanha</v>
      </c>
      <c r="V22" s="55"/>
      <c r="W22" s="33"/>
      <c r="X22" s="25"/>
      <c r="Y22" s="25"/>
      <c r="Z22" s="25"/>
      <c r="AA22" s="25"/>
      <c r="AB22" s="25"/>
      <c r="AC22" s="25"/>
      <c r="AD22" s="37"/>
      <c r="AE22" s="37"/>
      <c r="AF22" s="25"/>
      <c r="AG22" s="25"/>
      <c r="AH22" s="25"/>
      <c r="AI22" s="25"/>
      <c r="AJ22" s="79"/>
      <c r="AK22" s="72"/>
      <c r="AL22" s="72"/>
      <c r="AM22" s="25"/>
      <c r="AN22" s="25"/>
      <c r="AO22" s="25"/>
      <c r="AP22" s="25"/>
      <c r="AQ22" s="37"/>
      <c r="AR22" s="37"/>
      <c r="AT22" s="98"/>
      <c r="AU22" s="42"/>
      <c r="AV22" s="25"/>
      <c r="AW22" s="25"/>
      <c r="AX22" s="25"/>
      <c r="AY22" s="25"/>
      <c r="AZ22" s="66" t="str">
        <f>IF(AND(SUM(L52:N52)=3,SUM(L53:N53)=3,SUM(L54:N54)=3,SUM(L55:N55)=3),J52,"")</f>
        <v>Bélgica</v>
      </c>
      <c r="BA22" s="55"/>
      <c r="BB22" s="33"/>
    </row>
    <row r="23" spans="1:54" ht="14.25" customHeight="1" x14ac:dyDescent="0.3">
      <c r="A23" s="29">
        <v>44887</v>
      </c>
      <c r="B23" s="103" t="s">
        <v>70</v>
      </c>
      <c r="C23" s="104"/>
      <c r="D23" s="30">
        <v>3</v>
      </c>
      <c r="E23" s="31" t="s">
        <v>56</v>
      </c>
      <c r="F23" s="30">
        <v>0</v>
      </c>
      <c r="G23" s="103" t="s">
        <v>78</v>
      </c>
      <c r="H23" s="104"/>
      <c r="I23" s="32">
        <f t="shared" ref="I23:I28" si="2">IF(AND(D23="",F23=""),"",IF(AND(ISNUMBER(D23),ISNUMBER(F23)),1,-1))</f>
        <v>1</v>
      </c>
      <c r="J23" s="25"/>
      <c r="K23" s="25"/>
      <c r="L23" s="25"/>
      <c r="M23" s="25"/>
      <c r="N23" s="25"/>
      <c r="O23" s="25"/>
      <c r="P23" s="25"/>
      <c r="Q23" s="25"/>
      <c r="S23" s="24"/>
      <c r="T23" s="25"/>
      <c r="U23" s="96" t="s">
        <v>67</v>
      </c>
      <c r="V23" s="42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96"/>
      <c r="AU23" s="42"/>
      <c r="AV23" s="25"/>
      <c r="AW23" s="25"/>
      <c r="AX23" s="25"/>
      <c r="AY23" s="25"/>
      <c r="AZ23" s="96" t="s">
        <v>67</v>
      </c>
      <c r="BA23" s="42"/>
      <c r="BB23" s="25"/>
    </row>
    <row r="24" spans="1:54" ht="14.25" customHeight="1" x14ac:dyDescent="0.3">
      <c r="A24" s="29">
        <v>44887</v>
      </c>
      <c r="B24" s="103" t="s">
        <v>79</v>
      </c>
      <c r="C24" s="104"/>
      <c r="D24" s="30">
        <v>1</v>
      </c>
      <c r="E24" s="31" t="s">
        <v>56</v>
      </c>
      <c r="F24" s="30">
        <v>1</v>
      </c>
      <c r="G24" s="103" t="s">
        <v>80</v>
      </c>
      <c r="H24" s="104"/>
      <c r="I24" s="32">
        <f t="shared" si="2"/>
        <v>1</v>
      </c>
      <c r="K24" s="28" t="s">
        <v>60</v>
      </c>
      <c r="L24" s="28" t="s">
        <v>61</v>
      </c>
      <c r="M24" s="28" t="s">
        <v>62</v>
      </c>
      <c r="N24" s="28" t="s">
        <v>63</v>
      </c>
      <c r="O24" s="28" t="s">
        <v>64</v>
      </c>
      <c r="P24" s="28" t="s">
        <v>65</v>
      </c>
      <c r="Q24" s="28" t="s">
        <v>66</v>
      </c>
      <c r="S24" s="24"/>
      <c r="T24" s="25"/>
      <c r="U24" s="66" t="str">
        <f>IF(AND(SUM(L52:N52)=3,SUM(L53:N53)=3,SUM(L54:N54)=3,SUM(L55:N55)=3),J53,"")</f>
        <v>Croácia</v>
      </c>
      <c r="V24" s="55"/>
      <c r="W24" s="33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98"/>
      <c r="AU24" s="42"/>
      <c r="AV24" s="25"/>
      <c r="AW24" s="25"/>
      <c r="AX24" s="25"/>
      <c r="AY24" s="25"/>
      <c r="AZ24" s="66" t="str">
        <f>IF(AND(SUM(L43:N43)=3,SUM(L44:N44)=3,SUM(L45:N45)=3,SUM(L46:N46)=3),J44,"")</f>
        <v>Espanha</v>
      </c>
      <c r="BA24" s="55"/>
      <c r="BB24" s="33"/>
    </row>
    <row r="25" spans="1:54" ht="14.25" customHeight="1" x14ac:dyDescent="0.3">
      <c r="A25" s="29">
        <v>44891</v>
      </c>
      <c r="B25" s="103" t="s">
        <v>70</v>
      </c>
      <c r="C25" s="104"/>
      <c r="D25" s="30">
        <v>2</v>
      </c>
      <c r="E25" s="31" t="s">
        <v>56</v>
      </c>
      <c r="F25" s="30">
        <v>0</v>
      </c>
      <c r="G25" s="103" t="s">
        <v>79</v>
      </c>
      <c r="H25" s="104"/>
      <c r="I25" s="32">
        <f t="shared" si="2"/>
        <v>1</v>
      </c>
      <c r="J25" s="34" t="str">
        <f>VLOOKUP(1,Planilha1!$B$23:$J$26,2,0)</f>
        <v>Argentina</v>
      </c>
      <c r="K25" s="35">
        <f>VLOOKUP(1,Planilha1!$B$23:$J$26,3,0)</f>
        <v>9</v>
      </c>
      <c r="L25" s="35">
        <f>VLOOKUP(1,Planilha1!$B$23:$J$26,6,0)</f>
        <v>3</v>
      </c>
      <c r="M25" s="35">
        <f>VLOOKUP(1,Planilha1!$B$23:$J$26,7,0)</f>
        <v>0</v>
      </c>
      <c r="N25" s="35">
        <f>VLOOKUP(1,Planilha1!$B$23:$J$26,8,0)</f>
        <v>0</v>
      </c>
      <c r="O25" s="35">
        <f>VLOOKUP(1,Planilha1!$B$23:$J$26,5,0)</f>
        <v>7</v>
      </c>
      <c r="P25" s="35">
        <f>VLOOKUP(1,Planilha1!$B$23:$J$26,9,0)</f>
        <v>0</v>
      </c>
      <c r="Q25" s="35">
        <f>VLOOKUP(1,Planilha1!$B$23:$J$26,4,0)</f>
        <v>7</v>
      </c>
      <c r="S25" s="24"/>
      <c r="T25" s="25"/>
      <c r="U25" s="37"/>
      <c r="V25" s="37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25"/>
      <c r="AU25" s="25"/>
      <c r="AV25" s="25"/>
      <c r="AW25" s="25"/>
      <c r="AX25" s="25"/>
      <c r="AY25" s="25"/>
      <c r="AZ25" s="37"/>
      <c r="BA25" s="37"/>
      <c r="BB25" s="25"/>
    </row>
    <row r="26" spans="1:54" ht="14.25" customHeight="1" x14ac:dyDescent="0.3">
      <c r="A26" s="29">
        <v>44891</v>
      </c>
      <c r="B26" s="103" t="s">
        <v>78</v>
      </c>
      <c r="C26" s="104"/>
      <c r="D26" s="30">
        <v>0</v>
      </c>
      <c r="E26" s="31" t="s">
        <v>56</v>
      </c>
      <c r="F26" s="30">
        <v>2</v>
      </c>
      <c r="G26" s="103" t="s">
        <v>80</v>
      </c>
      <c r="H26" s="104"/>
      <c r="I26" s="32">
        <f t="shared" si="2"/>
        <v>1</v>
      </c>
      <c r="J26" s="34" t="str">
        <f>VLOOKUP(2,Planilha1!$B$23:$J$26,2,0)</f>
        <v>México</v>
      </c>
      <c r="K26" s="35">
        <f>VLOOKUP(2,Planilha1!$B$23:$J$26,3,0)</f>
        <v>4</v>
      </c>
      <c r="L26" s="35">
        <f>VLOOKUP(2,Planilha1!$B$23:$J$26,6,0)</f>
        <v>1</v>
      </c>
      <c r="M26" s="35">
        <f>VLOOKUP(2,Planilha1!$B$23:$J$26,7,0)</f>
        <v>1</v>
      </c>
      <c r="N26" s="35">
        <f>VLOOKUP(2,Planilha1!$B$23:$J$26,8,0)</f>
        <v>1</v>
      </c>
      <c r="O26" s="35">
        <f>VLOOKUP(2,Planilha1!$B$23:$J$26,5,0)</f>
        <v>3</v>
      </c>
      <c r="P26" s="35">
        <f>VLOOKUP(2,Planilha1!$B$23:$J$26,9,0)</f>
        <v>3</v>
      </c>
      <c r="Q26" s="35">
        <f>VLOOKUP(2,Planilha1!$B$23:$J$26,4,0)</f>
        <v>0</v>
      </c>
      <c r="S26" s="2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80" t="str">
        <f>IF(AJ19="","",IF(AJ19=Planilha1!S21,Planilha1!T21,Planilha1!S21))</f>
        <v>França</v>
      </c>
      <c r="AK26" s="81"/>
      <c r="AL26" s="82"/>
      <c r="AM26" s="25"/>
      <c r="AN26" s="25"/>
      <c r="AO26" s="25"/>
      <c r="AP26" s="25"/>
      <c r="AQ26" s="25"/>
      <c r="AR26" s="25"/>
      <c r="AT26" s="25"/>
      <c r="AU26" s="25"/>
      <c r="AV26" s="25"/>
      <c r="AW26" s="25"/>
      <c r="AX26" s="25"/>
      <c r="AY26" s="25"/>
      <c r="AZ26" s="25"/>
      <c r="BA26" s="25"/>
      <c r="BB26" s="25"/>
    </row>
    <row r="27" spans="1:54" ht="14.25" customHeight="1" x14ac:dyDescent="0.3">
      <c r="A27" s="29">
        <v>44895</v>
      </c>
      <c r="B27" s="103" t="s">
        <v>70</v>
      </c>
      <c r="C27" s="104"/>
      <c r="D27" s="30">
        <v>2</v>
      </c>
      <c r="E27" s="31" t="s">
        <v>56</v>
      </c>
      <c r="F27" s="30">
        <v>0</v>
      </c>
      <c r="G27" s="103" t="s">
        <v>80</v>
      </c>
      <c r="H27" s="104"/>
      <c r="I27" s="32">
        <f t="shared" si="2"/>
        <v>1</v>
      </c>
      <c r="J27" s="34" t="str">
        <f>VLOOKUP(3,Planilha1!$B$23:$J$26,2,0)</f>
        <v>Polônia</v>
      </c>
      <c r="K27" s="35">
        <f>VLOOKUP(3,Planilha1!$B$23:$J$26,3,0)</f>
        <v>4</v>
      </c>
      <c r="L27" s="35">
        <f>VLOOKUP(3,Planilha1!$B$23:$J$26,6,0)</f>
        <v>1</v>
      </c>
      <c r="M27" s="35">
        <f>VLOOKUP(3,Planilha1!$B$23:$J$26,7,0)</f>
        <v>1</v>
      </c>
      <c r="N27" s="35">
        <f>VLOOKUP(3,Planilha1!$B$23:$J$26,8,0)</f>
        <v>1</v>
      </c>
      <c r="O27" s="35">
        <f>VLOOKUP(3,Planilha1!$B$23:$J$26,5,0)</f>
        <v>3</v>
      </c>
      <c r="P27" s="35">
        <f>VLOOKUP(3,Planilha1!$B$23:$J$26,9,0)</f>
        <v>3</v>
      </c>
      <c r="Q27" s="35">
        <f>VLOOKUP(3,Planilha1!$B$23:$J$26,4,0)</f>
        <v>0</v>
      </c>
      <c r="S27" s="24"/>
      <c r="T27" s="25"/>
      <c r="U27" s="25"/>
      <c r="V27" s="25"/>
      <c r="W27" s="25"/>
      <c r="X27" s="25"/>
      <c r="Y27" s="66" t="s">
        <v>81</v>
      </c>
      <c r="Z27" s="55"/>
      <c r="AA27" s="25"/>
      <c r="AB27" s="25"/>
      <c r="AC27" s="25"/>
      <c r="AD27" s="25"/>
      <c r="AE27" s="25"/>
      <c r="AF27" s="25"/>
      <c r="AG27" s="25"/>
      <c r="AH27" s="25"/>
      <c r="AI27" s="25"/>
      <c r="AJ27" s="83"/>
      <c r="AK27" s="42"/>
      <c r="AL27" s="84"/>
      <c r="AM27" s="25"/>
      <c r="AN27" s="25"/>
      <c r="AO27" s="25"/>
      <c r="AP27" s="25"/>
      <c r="AQ27" s="25"/>
      <c r="AR27" s="25"/>
      <c r="AT27" s="25"/>
      <c r="AU27" s="25"/>
      <c r="AV27" s="67" t="s">
        <v>82</v>
      </c>
      <c r="AW27" s="68"/>
      <c r="AX27" s="33"/>
      <c r="AY27" s="25"/>
      <c r="AZ27" s="25"/>
      <c r="BA27" s="25"/>
      <c r="BB27" s="25"/>
    </row>
    <row r="28" spans="1:54" ht="14.25" customHeight="1" x14ac:dyDescent="0.3">
      <c r="A28" s="29">
        <v>44895</v>
      </c>
      <c r="B28" s="103" t="s">
        <v>78</v>
      </c>
      <c r="C28" s="104"/>
      <c r="D28" s="30">
        <v>0</v>
      </c>
      <c r="E28" s="31" t="s">
        <v>56</v>
      </c>
      <c r="F28" s="30">
        <v>2</v>
      </c>
      <c r="G28" s="103" t="s">
        <v>79</v>
      </c>
      <c r="H28" s="104"/>
      <c r="I28" s="32">
        <f t="shared" si="2"/>
        <v>1</v>
      </c>
      <c r="J28" s="34" t="str">
        <f>VLOOKUP(4,Planilha1!$B$23:$J$26,2,0)</f>
        <v>Arábia Saudita</v>
      </c>
      <c r="K28" s="35">
        <f>VLOOKUP(4,Planilha1!$B$23:$J$26,3,0)</f>
        <v>0</v>
      </c>
      <c r="L28" s="35">
        <f>VLOOKUP(4,Planilha1!$B$23:$J$26,6,0)</f>
        <v>0</v>
      </c>
      <c r="M28" s="35">
        <f>VLOOKUP(4,Planilha1!$B$23:$J$26,7,0)</f>
        <v>0</v>
      </c>
      <c r="N28" s="35">
        <f>VLOOKUP(4,Planilha1!$B$23:$J$26,8,0)</f>
        <v>3</v>
      </c>
      <c r="O28" s="35">
        <f>VLOOKUP(4,Planilha1!$B$23:$J$26,5,0)</f>
        <v>0</v>
      </c>
      <c r="P28" s="35">
        <f>VLOOKUP(4,Planilha1!$B$23:$J$26,9,0)</f>
        <v>7</v>
      </c>
      <c r="Q28" s="35">
        <f>VLOOKUP(4,Planilha1!$B$23:$J$26,4,0)</f>
        <v>-7</v>
      </c>
      <c r="S28" s="24"/>
      <c r="T28" s="25"/>
      <c r="U28" s="25"/>
      <c r="V28" s="25"/>
      <c r="W28" s="25"/>
      <c r="X28" s="25"/>
      <c r="Y28" s="97" t="s">
        <v>67</v>
      </c>
      <c r="Z28" s="54"/>
      <c r="AA28" s="25"/>
      <c r="AB28" s="25"/>
      <c r="AC28" s="25"/>
      <c r="AD28" s="25"/>
      <c r="AE28" s="25"/>
      <c r="AF28" s="25"/>
      <c r="AG28" s="25"/>
      <c r="AH28" s="25"/>
      <c r="AI28" s="25"/>
      <c r="AJ28" s="85"/>
      <c r="AK28" s="86"/>
      <c r="AL28" s="87"/>
      <c r="AM28" s="25"/>
      <c r="AN28" s="25"/>
      <c r="AO28" s="25"/>
      <c r="AP28" s="25"/>
      <c r="AQ28" s="25"/>
      <c r="AR28" s="25"/>
      <c r="AT28" s="25"/>
      <c r="AU28" s="25"/>
      <c r="AV28" s="69" t="s">
        <v>67</v>
      </c>
      <c r="AW28" s="68"/>
      <c r="AX28" s="25"/>
      <c r="AY28" s="25"/>
      <c r="AZ28" s="25"/>
      <c r="BA28" s="25"/>
      <c r="BB28" s="25"/>
    </row>
    <row r="29" spans="1:54" ht="14.25" customHeight="1" x14ac:dyDescent="0.3">
      <c r="A29" s="25"/>
      <c r="B29" s="2"/>
      <c r="C29" s="2"/>
      <c r="D29" s="28"/>
      <c r="E29" s="2"/>
      <c r="F29" s="28"/>
      <c r="G29" s="2"/>
      <c r="H29" s="2"/>
      <c r="I29" s="25"/>
      <c r="J29" s="25"/>
      <c r="K29" s="25"/>
      <c r="L29" s="25"/>
      <c r="M29" s="25"/>
      <c r="N29" s="25"/>
      <c r="O29" s="25"/>
      <c r="P29" s="25"/>
      <c r="Q29" s="25"/>
      <c r="S29" s="24"/>
      <c r="T29" s="25"/>
      <c r="U29" s="25"/>
      <c r="V29" s="25"/>
      <c r="W29" s="25"/>
      <c r="X29" s="25"/>
      <c r="Y29" s="66" t="s">
        <v>75</v>
      </c>
      <c r="Z29" s="54"/>
      <c r="AA29" s="33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T29" s="25"/>
      <c r="AU29" s="25"/>
      <c r="AV29" s="67" t="s">
        <v>77</v>
      </c>
      <c r="AW29" s="70"/>
      <c r="AX29" s="25"/>
      <c r="AY29" s="25"/>
      <c r="AZ29" s="25"/>
      <c r="BA29" s="25"/>
      <c r="BB29" s="25"/>
    </row>
    <row r="30" spans="1:54" ht="14.25" customHeight="1" x14ac:dyDescent="0.35">
      <c r="A30" s="26" t="s">
        <v>53</v>
      </c>
      <c r="B30" s="27"/>
      <c r="C30" s="102" t="s">
        <v>83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  <c r="S30" s="24"/>
      <c r="T30" s="25"/>
      <c r="U30" s="38"/>
      <c r="V30" s="38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T30" s="38"/>
      <c r="AU30" s="38"/>
      <c r="AV30" s="37"/>
      <c r="AW30" s="37"/>
      <c r="AX30" s="25"/>
      <c r="AY30" s="25"/>
      <c r="AZ30" s="38"/>
      <c r="BA30" s="38"/>
      <c r="BB30" s="25"/>
    </row>
    <row r="31" spans="1:54" ht="14.25" customHeight="1" x14ac:dyDescent="0.3">
      <c r="A31" s="25"/>
      <c r="B31" s="2"/>
      <c r="C31" s="2"/>
      <c r="D31" s="28"/>
      <c r="E31" s="2"/>
      <c r="G31" s="2"/>
      <c r="J31" s="25"/>
      <c r="K31" s="25"/>
      <c r="L31" s="25"/>
      <c r="M31" s="25"/>
      <c r="N31" s="25"/>
      <c r="O31" s="25"/>
      <c r="P31" s="25"/>
      <c r="Q31" s="25"/>
      <c r="S31" s="24"/>
      <c r="T31" s="25"/>
      <c r="U31" s="66" t="str">
        <f>IF(AND(SUM(L61:N61)=3,SUM(L62:N62)=3,SUM(L63:N63)=3,SUM(L64:N64)=3),J61,"")</f>
        <v>Brasil</v>
      </c>
      <c r="V31" s="55"/>
      <c r="W31" s="3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98"/>
      <c r="AU31" s="42"/>
      <c r="AV31" s="25"/>
      <c r="AW31" s="25"/>
      <c r="AX31" s="25"/>
      <c r="AY31" s="25"/>
      <c r="AZ31" s="66" t="str">
        <f>IF(AND(SUM(L70:N70)=3,SUM(L71:N71)=3,SUM(L72:N72)=3,SUM(L73:N73)=3),J70,"")</f>
        <v>Portugal</v>
      </c>
      <c r="BA31" s="55"/>
      <c r="BB31" s="33"/>
    </row>
    <row r="32" spans="1:54" ht="14.25" customHeight="1" x14ac:dyDescent="0.3">
      <c r="A32" s="29">
        <v>44887</v>
      </c>
      <c r="B32" s="103" t="s">
        <v>71</v>
      </c>
      <c r="C32" s="104"/>
      <c r="D32" s="30">
        <v>3</v>
      </c>
      <c r="E32" s="31" t="s">
        <v>56</v>
      </c>
      <c r="F32" s="30">
        <v>0</v>
      </c>
      <c r="G32" s="103" t="s">
        <v>84</v>
      </c>
      <c r="H32" s="104"/>
      <c r="I32" s="32">
        <f t="shared" ref="I32:I37" si="3">IF(AND(D32="",F32=""),"",IF(AND(ISNUMBER(D32),ISNUMBER(F32)),1,-1))</f>
        <v>1</v>
      </c>
      <c r="K32" s="25"/>
      <c r="L32" s="25"/>
      <c r="M32" s="25"/>
      <c r="N32" s="25"/>
      <c r="O32" s="25"/>
      <c r="P32" s="25"/>
      <c r="Q32" s="25"/>
      <c r="S32" s="24"/>
      <c r="T32" s="25"/>
      <c r="U32" s="97" t="s">
        <v>67</v>
      </c>
      <c r="V32" s="54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P32" s="25"/>
      <c r="AQ32" s="25"/>
      <c r="AR32" s="25"/>
      <c r="AT32" s="96"/>
      <c r="AU32" s="42"/>
      <c r="AV32" s="25"/>
      <c r="AW32" s="25"/>
      <c r="AX32" s="25"/>
      <c r="AY32" s="25"/>
      <c r="AZ32" s="97" t="s">
        <v>67</v>
      </c>
      <c r="BA32" s="54"/>
      <c r="BB32" s="25"/>
    </row>
    <row r="33" spans="1:54" ht="14.25" customHeight="1" x14ac:dyDescent="0.3">
      <c r="A33" s="29">
        <v>44887</v>
      </c>
      <c r="B33" s="103" t="s">
        <v>85</v>
      </c>
      <c r="C33" s="104"/>
      <c r="D33" s="30">
        <v>2</v>
      </c>
      <c r="E33" s="31" t="s">
        <v>56</v>
      </c>
      <c r="F33" s="30">
        <v>0</v>
      </c>
      <c r="G33" s="103" t="s">
        <v>86</v>
      </c>
      <c r="H33" s="104"/>
      <c r="I33" s="32">
        <f t="shared" si="3"/>
        <v>1</v>
      </c>
      <c r="K33" s="28" t="s">
        <v>60</v>
      </c>
      <c r="L33" s="28" t="s">
        <v>61</v>
      </c>
      <c r="M33" s="28" t="s">
        <v>62</v>
      </c>
      <c r="N33" s="28" t="s">
        <v>63</v>
      </c>
      <c r="O33" s="28" t="s">
        <v>64</v>
      </c>
      <c r="P33" s="28" t="s">
        <v>65</v>
      </c>
      <c r="Q33" s="28" t="s">
        <v>66</v>
      </c>
      <c r="S33" s="24"/>
      <c r="T33" s="25"/>
      <c r="U33" s="66" t="str">
        <f>IF(AND(SUM(L70:N70)=3,SUM(L71:N71)=3,SUM(L72:N72)=3,SUM(L73:N73)=3),J71,"")</f>
        <v>Uruguai</v>
      </c>
      <c r="V33" s="55"/>
      <c r="W33" s="33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88" t="s">
        <v>70</v>
      </c>
      <c r="AK33" s="89"/>
      <c r="AL33" s="90"/>
      <c r="AM33" s="25"/>
      <c r="AN33" s="25"/>
      <c r="AO33" s="25"/>
      <c r="AP33" s="25"/>
      <c r="AQ33" s="25"/>
      <c r="AR33" s="25"/>
      <c r="AT33" s="98"/>
      <c r="AU33" s="42"/>
      <c r="AV33" s="25"/>
      <c r="AW33" s="25"/>
      <c r="AX33" s="25"/>
      <c r="AY33" s="25"/>
      <c r="AZ33" s="66" t="str">
        <f>IF(AND(SUM(L61:N61)=3,SUM(L62:N62)=3,SUM(L63:N63)=3,SUM(L64:N64)=3),J62,"")</f>
        <v>Suíça</v>
      </c>
      <c r="BA33" s="55"/>
      <c r="BB33" s="33"/>
    </row>
    <row r="34" spans="1:54" ht="14.25" customHeight="1" x14ac:dyDescent="0.3">
      <c r="A34" s="29">
        <v>44891</v>
      </c>
      <c r="B34" s="103" t="s">
        <v>71</v>
      </c>
      <c r="C34" s="104"/>
      <c r="D34" s="30">
        <v>1</v>
      </c>
      <c r="E34" s="31" t="s">
        <v>56</v>
      </c>
      <c r="F34" s="30">
        <v>0</v>
      </c>
      <c r="G34" s="103" t="s">
        <v>85</v>
      </c>
      <c r="H34" s="104"/>
      <c r="I34" s="32">
        <f t="shared" si="3"/>
        <v>1</v>
      </c>
      <c r="J34" s="34" t="str">
        <f>VLOOKUP(1,Planilha1!$B$32:$J$35,2,0)</f>
        <v>França</v>
      </c>
      <c r="K34" s="35">
        <f>VLOOKUP(1,Planilha1!$B$32:$J$35,3,0)</f>
        <v>9</v>
      </c>
      <c r="L34" s="35">
        <f>VLOOKUP(1,Planilha1!$B$32:$J$35,6,0)</f>
        <v>3</v>
      </c>
      <c r="M34" s="35">
        <f>VLOOKUP(1,Planilha1!$B$32:$J$35,7,0)</f>
        <v>0</v>
      </c>
      <c r="N34" s="35">
        <f>VLOOKUP(1,Planilha1!$B$32:$J$35,8,0)</f>
        <v>0</v>
      </c>
      <c r="O34" s="35">
        <f>VLOOKUP(1,Planilha1!$B$32:$J$35,5,0)</f>
        <v>7</v>
      </c>
      <c r="P34" s="35">
        <f>VLOOKUP(1,Planilha1!$B$32:$J$35,9,0)</f>
        <v>0</v>
      </c>
      <c r="Q34" s="35">
        <f>VLOOKUP(1,Planilha1!$B$32:$J$35,4,0)</f>
        <v>7</v>
      </c>
      <c r="S34" s="24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91"/>
      <c r="AK34" s="42"/>
      <c r="AL34" s="92"/>
      <c r="AM34" s="25"/>
      <c r="AN34" s="25"/>
      <c r="AO34" s="25"/>
      <c r="AP34" s="25"/>
      <c r="AQ34" s="25"/>
      <c r="AR34" s="25"/>
      <c r="AT34" s="25"/>
      <c r="AU34" s="25"/>
      <c r="AV34" s="25"/>
      <c r="AW34" s="25"/>
      <c r="AX34" s="25"/>
      <c r="AY34" s="25"/>
      <c r="AZ34" s="25"/>
      <c r="BA34" s="25"/>
      <c r="BB34" s="25"/>
    </row>
    <row r="35" spans="1:54" ht="14.25" customHeight="1" x14ac:dyDescent="0.3">
      <c r="A35" s="29">
        <v>44891</v>
      </c>
      <c r="B35" s="103" t="s">
        <v>84</v>
      </c>
      <c r="C35" s="104"/>
      <c r="D35" s="30">
        <v>2</v>
      </c>
      <c r="E35" s="31" t="s">
        <v>56</v>
      </c>
      <c r="F35" s="30">
        <v>1</v>
      </c>
      <c r="G35" s="103" t="s">
        <v>86</v>
      </c>
      <c r="H35" s="104"/>
      <c r="I35" s="32">
        <f t="shared" si="3"/>
        <v>1</v>
      </c>
      <c r="J35" s="34" t="str">
        <f>VLOOKUP(2,Planilha1!$B$32:$J$35,2,0)</f>
        <v>Dinamarca</v>
      </c>
      <c r="K35" s="35">
        <f>VLOOKUP(2,Planilha1!$B$32:$J$35,3,0)</f>
        <v>6</v>
      </c>
      <c r="L35" s="35">
        <f>VLOOKUP(2,Planilha1!$B$32:$J$35,6,0)</f>
        <v>2</v>
      </c>
      <c r="M35" s="35">
        <f>VLOOKUP(2,Planilha1!$B$32:$J$35,7,0)</f>
        <v>0</v>
      </c>
      <c r="N35" s="35">
        <f>VLOOKUP(2,Planilha1!$B$32:$J$35,8,0)</f>
        <v>1</v>
      </c>
      <c r="O35" s="35">
        <f>VLOOKUP(2,Planilha1!$B$32:$J$35,5,0)</f>
        <v>4</v>
      </c>
      <c r="P35" s="35">
        <f>VLOOKUP(2,Planilha1!$B$32:$J$35,9,0)</f>
        <v>1</v>
      </c>
      <c r="Q35" s="35">
        <f>VLOOKUP(2,Planilha1!$B$32:$J$35,4,0)</f>
        <v>3</v>
      </c>
      <c r="S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93"/>
      <c r="AK35" s="94"/>
      <c r="AL35" s="95"/>
      <c r="AM35" s="25"/>
      <c r="AN35" s="25"/>
      <c r="AO35" s="25"/>
      <c r="AP35" s="25"/>
      <c r="AQ35" s="25"/>
      <c r="AR35" s="25"/>
      <c r="AT35" s="25"/>
      <c r="AU35" s="25"/>
      <c r="AV35" s="25"/>
      <c r="AW35" s="25"/>
      <c r="AX35" s="25"/>
      <c r="AY35" s="25"/>
      <c r="AZ35" s="25"/>
      <c r="BA35" s="25"/>
      <c r="BB35" s="25"/>
    </row>
    <row r="36" spans="1:54" ht="14.25" customHeight="1" x14ac:dyDescent="0.3">
      <c r="A36" s="29">
        <v>44895</v>
      </c>
      <c r="B36" s="103" t="s">
        <v>71</v>
      </c>
      <c r="C36" s="104"/>
      <c r="D36" s="30">
        <v>3</v>
      </c>
      <c r="E36" s="31" t="s">
        <v>56</v>
      </c>
      <c r="F36" s="30">
        <v>0</v>
      </c>
      <c r="G36" s="103" t="s">
        <v>86</v>
      </c>
      <c r="H36" s="104"/>
      <c r="I36" s="32">
        <f t="shared" si="3"/>
        <v>1</v>
      </c>
      <c r="J36" s="34" t="str">
        <f>VLOOKUP(3,Planilha1!$B$32:$J$35,2,0)</f>
        <v>Austrália</v>
      </c>
      <c r="K36" s="35">
        <f>VLOOKUP(3,Planilha1!$B$32:$J$35,3,0)</f>
        <v>3</v>
      </c>
      <c r="L36" s="35">
        <f>VLOOKUP(3,Planilha1!$B$32:$J$35,6,0)</f>
        <v>1</v>
      </c>
      <c r="M36" s="35">
        <f>VLOOKUP(3,Planilha1!$B$32:$J$35,7,0)</f>
        <v>0</v>
      </c>
      <c r="N36" s="35">
        <f>VLOOKUP(3,Planilha1!$B$32:$J$35,8,0)</f>
        <v>2</v>
      </c>
      <c r="O36" s="35">
        <f>VLOOKUP(3,Planilha1!$B$32:$J$35,5,0)</f>
        <v>2</v>
      </c>
      <c r="P36" s="35">
        <f>VLOOKUP(3,Planilha1!$B$32:$J$35,9,0)</f>
        <v>6</v>
      </c>
      <c r="Q36" s="35">
        <f>VLOOKUP(3,Planilha1!$B$32:$J$35,4,0)</f>
        <v>-4</v>
      </c>
      <c r="S36" s="24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T36" s="25"/>
      <c r="AU36" s="25"/>
      <c r="AV36" s="25"/>
      <c r="AW36" s="25"/>
      <c r="AX36" s="25"/>
      <c r="AY36" s="25"/>
      <c r="AZ36" s="25"/>
      <c r="BA36" s="25"/>
      <c r="BB36" s="25"/>
    </row>
    <row r="37" spans="1:54" ht="13.5" customHeight="1" x14ac:dyDescent="0.3">
      <c r="A37" s="29">
        <v>44895</v>
      </c>
      <c r="B37" s="103" t="s">
        <v>84</v>
      </c>
      <c r="C37" s="104"/>
      <c r="D37" s="30">
        <v>0</v>
      </c>
      <c r="E37" s="31" t="s">
        <v>56</v>
      </c>
      <c r="F37" s="30">
        <v>2</v>
      </c>
      <c r="G37" s="103" t="s">
        <v>85</v>
      </c>
      <c r="H37" s="104"/>
      <c r="I37" s="32">
        <f t="shared" si="3"/>
        <v>1</v>
      </c>
      <c r="J37" s="34" t="str">
        <f>VLOOKUP(4,Planilha1!$B$32:$J$35,2,0)</f>
        <v>Tunísia</v>
      </c>
      <c r="K37" s="35">
        <f>VLOOKUP(4,Planilha1!$B$32:$J$35,3,0)</f>
        <v>0</v>
      </c>
      <c r="L37" s="35">
        <f>VLOOKUP(4,Planilha1!$B$32:$J$35,6,0)</f>
        <v>0</v>
      </c>
      <c r="M37" s="35">
        <f>VLOOKUP(4,Planilha1!$B$32:$J$35,7,0)</f>
        <v>0</v>
      </c>
      <c r="N37" s="35">
        <f>VLOOKUP(4,Planilha1!$B$32:$J$35,8,0)</f>
        <v>3</v>
      </c>
      <c r="O37" s="35">
        <f>VLOOKUP(4,Planilha1!$B$32:$J$35,5,0)</f>
        <v>1</v>
      </c>
      <c r="P37" s="35">
        <f>VLOOKUP(4,Planilha1!$B$32:$J$35,9,0)</f>
        <v>7</v>
      </c>
      <c r="Q37" s="35">
        <f>VLOOKUP(4,Planilha1!$B$32:$J$35,4,0)</f>
        <v>-6</v>
      </c>
      <c r="S37" s="24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T37" s="25"/>
      <c r="AU37" s="25"/>
      <c r="AV37" s="25"/>
      <c r="AW37" s="25"/>
      <c r="AX37" s="25"/>
      <c r="AY37" s="25"/>
      <c r="AZ37" s="25"/>
      <c r="BA37" s="25"/>
      <c r="BB37" s="25"/>
    </row>
    <row r="38" spans="1:54" ht="14.25" customHeight="1" x14ac:dyDescent="0.3">
      <c r="A38" s="25"/>
      <c r="B38" s="2"/>
      <c r="C38" s="2"/>
      <c r="D38" s="28"/>
      <c r="E38" s="2"/>
      <c r="F38" s="28"/>
      <c r="G38" s="2"/>
      <c r="H38" s="2"/>
      <c r="I38" s="25"/>
      <c r="J38" s="25"/>
      <c r="K38" s="25"/>
      <c r="L38" s="25"/>
      <c r="M38" s="25"/>
      <c r="N38" s="25"/>
      <c r="O38" s="25"/>
      <c r="P38" s="25"/>
      <c r="Q38" s="25"/>
      <c r="S38" s="24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25"/>
      <c r="AU38" s="25"/>
      <c r="AV38" s="25"/>
      <c r="AW38" s="25"/>
      <c r="AX38" s="25"/>
      <c r="AY38" s="25"/>
      <c r="AZ38" s="25"/>
      <c r="BA38" s="25"/>
      <c r="BB38" s="25"/>
    </row>
    <row r="39" spans="1:54" ht="14.25" customHeight="1" x14ac:dyDescent="0.35">
      <c r="A39" s="26" t="s">
        <v>53</v>
      </c>
      <c r="B39" s="27"/>
      <c r="C39" s="102" t="s">
        <v>87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  <c r="S39" s="24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25"/>
      <c r="AU39" s="25"/>
      <c r="AV39" s="25"/>
      <c r="AW39" s="25"/>
      <c r="AX39" s="25"/>
      <c r="AY39" s="25"/>
      <c r="AZ39" s="25"/>
      <c r="BA39" s="25"/>
      <c r="BB39" s="25"/>
    </row>
    <row r="40" spans="1:54" ht="14.25" customHeight="1" x14ac:dyDescent="0.3">
      <c r="A40" s="25"/>
      <c r="B40" s="2"/>
      <c r="C40" s="2"/>
      <c r="D40" s="28"/>
      <c r="E40" s="2"/>
      <c r="F40" s="28"/>
      <c r="G40" s="2"/>
      <c r="H40" s="2"/>
      <c r="I40" s="25"/>
      <c r="J40" s="25"/>
      <c r="L40" s="25"/>
      <c r="M40" s="25"/>
      <c r="N40" s="25"/>
      <c r="O40" s="25"/>
      <c r="P40" s="25"/>
      <c r="Q40" s="25"/>
      <c r="S40" s="24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T40" s="25"/>
      <c r="AU40" s="25"/>
      <c r="AV40" s="25"/>
      <c r="AW40" s="25"/>
      <c r="AX40" s="25"/>
      <c r="AY40" s="25"/>
      <c r="AZ40" s="25"/>
      <c r="BA40" s="25"/>
      <c r="BB40" s="25"/>
    </row>
    <row r="41" spans="1:54" ht="14.25" customHeight="1" x14ac:dyDescent="0.3">
      <c r="A41" s="29">
        <v>44888</v>
      </c>
      <c r="B41" s="103" t="s">
        <v>88</v>
      </c>
      <c r="C41" s="104"/>
      <c r="D41" s="30">
        <v>2</v>
      </c>
      <c r="E41" s="31" t="s">
        <v>56</v>
      </c>
      <c r="F41" s="30">
        <v>0</v>
      </c>
      <c r="G41" s="103" t="s">
        <v>89</v>
      </c>
      <c r="H41" s="104"/>
      <c r="I41" s="32">
        <f t="shared" ref="I41:I45" si="4">IF(AND(D41="",F41=""),"",IF(AND(ISNUMBER(D41),ISNUMBER(F41)),1,-1))</f>
        <v>1</v>
      </c>
      <c r="K41" s="25"/>
      <c r="L41" s="25"/>
      <c r="M41" s="25"/>
      <c r="N41" s="25"/>
      <c r="O41" s="25"/>
      <c r="P41" s="25"/>
      <c r="Q41" s="25"/>
      <c r="S41" s="24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25"/>
      <c r="AU41" s="25"/>
      <c r="AV41" s="25"/>
      <c r="AW41" s="25"/>
      <c r="AX41" s="25"/>
      <c r="AY41" s="25"/>
      <c r="AZ41" s="25"/>
      <c r="BA41" s="25"/>
      <c r="BB41" s="25"/>
    </row>
    <row r="42" spans="1:54" ht="14.25" customHeight="1" x14ac:dyDescent="0.3">
      <c r="A42" s="29">
        <v>44888</v>
      </c>
      <c r="B42" s="103" t="s">
        <v>81</v>
      </c>
      <c r="C42" s="104"/>
      <c r="D42" s="30">
        <v>2</v>
      </c>
      <c r="E42" s="31" t="s">
        <v>56</v>
      </c>
      <c r="F42" s="30">
        <v>0</v>
      </c>
      <c r="G42" s="103" t="s">
        <v>90</v>
      </c>
      <c r="H42" s="104"/>
      <c r="I42" s="32">
        <f t="shared" si="4"/>
        <v>1</v>
      </c>
      <c r="K42" s="28" t="s">
        <v>60</v>
      </c>
      <c r="L42" s="28" t="s">
        <v>61</v>
      </c>
      <c r="M42" s="28" t="s">
        <v>62</v>
      </c>
      <c r="N42" s="28" t="s">
        <v>63</v>
      </c>
      <c r="O42" s="28" t="s">
        <v>64</v>
      </c>
      <c r="P42" s="28" t="s">
        <v>65</v>
      </c>
      <c r="Q42" s="28" t="s">
        <v>66</v>
      </c>
      <c r="S42" s="24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25"/>
      <c r="AU42" s="25"/>
      <c r="AV42" s="25"/>
      <c r="AW42" s="25"/>
      <c r="AX42" s="25"/>
      <c r="AY42" s="25"/>
      <c r="AZ42" s="25"/>
      <c r="BA42" s="25"/>
      <c r="BB42" s="25"/>
    </row>
    <row r="43" spans="1:54" ht="14.25" customHeight="1" x14ac:dyDescent="0.3">
      <c r="A43" s="29">
        <v>44892</v>
      </c>
      <c r="B43" s="103" t="s">
        <v>88</v>
      </c>
      <c r="C43" s="104"/>
      <c r="D43" s="30">
        <v>0</v>
      </c>
      <c r="E43" s="31" t="s">
        <v>56</v>
      </c>
      <c r="F43" s="30">
        <v>1</v>
      </c>
      <c r="G43" s="103" t="s">
        <v>81</v>
      </c>
      <c r="H43" s="104"/>
      <c r="I43" s="32">
        <f t="shared" si="4"/>
        <v>1</v>
      </c>
      <c r="J43" s="34" t="str">
        <f>VLOOKUP(1,Planilha1!$B$41:$J44,2,0)</f>
        <v>Alemanha</v>
      </c>
      <c r="K43" s="35">
        <f>VLOOKUP(1,Planilha1!$B$41:$J44,3,0)</f>
        <v>9</v>
      </c>
      <c r="L43" s="35">
        <f>VLOOKUP(1,Planilha1!$B$41:$J44,6,0)</f>
        <v>3</v>
      </c>
      <c r="M43" s="35">
        <f>VLOOKUP(1,Planilha1!$B$41:$J44,7,0)</f>
        <v>0</v>
      </c>
      <c r="N43" s="35">
        <f>VLOOKUP(1,Planilha1!$B$41:$J44,8,0)</f>
        <v>0</v>
      </c>
      <c r="O43" s="35">
        <f>VLOOKUP(1,Planilha1!$B$41:$J44,5,0)</f>
        <v>6</v>
      </c>
      <c r="P43" s="35">
        <f>VLOOKUP(1,Planilha1!$B$41:$J44,9,0)</f>
        <v>0</v>
      </c>
      <c r="Q43" s="35">
        <f>VLOOKUP(1,Planilha1!$B$41:$J44,4,0)</f>
        <v>6</v>
      </c>
      <c r="S43" s="24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25"/>
      <c r="AU43" s="25"/>
      <c r="AV43" s="25"/>
      <c r="AW43" s="25"/>
      <c r="AX43" s="25"/>
      <c r="AY43" s="25"/>
      <c r="AZ43" s="25"/>
      <c r="BA43" s="25"/>
      <c r="BB43" s="25"/>
    </row>
    <row r="44" spans="1:54" ht="14.25" customHeight="1" x14ac:dyDescent="0.3">
      <c r="A44" s="29">
        <v>44892</v>
      </c>
      <c r="B44" s="103" t="s">
        <v>89</v>
      </c>
      <c r="C44" s="104"/>
      <c r="D44" s="30">
        <v>1</v>
      </c>
      <c r="E44" s="31" t="s">
        <v>56</v>
      </c>
      <c r="F44" s="30">
        <v>2</v>
      </c>
      <c r="G44" s="103" t="s">
        <v>90</v>
      </c>
      <c r="H44" s="104"/>
      <c r="I44" s="32">
        <f t="shared" si="4"/>
        <v>1</v>
      </c>
      <c r="J44" s="34" t="str">
        <f>VLOOKUP(2,Planilha1!$B$41:$J44,2,0)</f>
        <v>Espanha</v>
      </c>
      <c r="K44" s="35">
        <f>VLOOKUP(2,Planilha1!$B$41:$J44,3,0)</f>
        <v>6</v>
      </c>
      <c r="L44" s="35">
        <f>VLOOKUP(2,Planilha1!$B$41:$J44,6,0)</f>
        <v>2</v>
      </c>
      <c r="M44" s="35">
        <f>VLOOKUP(2,Planilha1!$B$41:$J44,7,0)</f>
        <v>0</v>
      </c>
      <c r="N44" s="35">
        <f>VLOOKUP(2,Planilha1!$B$41:$J44,8,0)</f>
        <v>1</v>
      </c>
      <c r="O44" s="35">
        <f>VLOOKUP(2,Planilha1!$B$41:$J44,5,0)</f>
        <v>4</v>
      </c>
      <c r="P44" s="35">
        <f>VLOOKUP(2,Planilha1!$B$41:$J44,9,0)</f>
        <v>1</v>
      </c>
      <c r="Q44" s="35">
        <f>VLOOKUP(2,Planilha1!$B$41:$J44,4,0)</f>
        <v>3</v>
      </c>
      <c r="S44" s="24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25"/>
      <c r="AU44" s="25"/>
      <c r="AV44" s="25"/>
      <c r="AW44" s="25"/>
      <c r="AX44" s="25"/>
      <c r="AY44" s="25"/>
      <c r="AZ44" s="25"/>
      <c r="BA44" s="25"/>
      <c r="BB44" s="25"/>
    </row>
    <row r="45" spans="1:54" ht="14.25" customHeight="1" x14ac:dyDescent="0.3">
      <c r="A45" s="29">
        <v>44896</v>
      </c>
      <c r="B45" s="103" t="s">
        <v>88</v>
      </c>
      <c r="C45" s="104"/>
      <c r="D45" s="30">
        <v>2</v>
      </c>
      <c r="E45" s="31" t="s">
        <v>56</v>
      </c>
      <c r="F45" s="30">
        <v>0</v>
      </c>
      <c r="G45" s="103" t="s">
        <v>90</v>
      </c>
      <c r="H45" s="104"/>
      <c r="I45" s="32">
        <f t="shared" si="4"/>
        <v>1</v>
      </c>
      <c r="J45" s="34" t="str">
        <f>VLOOKUP(3,Planilha1!$B$41:$J44,2,0)</f>
        <v>Japão</v>
      </c>
      <c r="K45" s="35">
        <f>VLOOKUP(3,Planilha1!$B$41:$J44,3,0)</f>
        <v>3</v>
      </c>
      <c r="L45" s="35">
        <f>VLOOKUP(3,Planilha1!$B$41:$J44,6,0)</f>
        <v>1</v>
      </c>
      <c r="M45" s="35">
        <f>VLOOKUP(3,Planilha1!$B$41:$J44,7,0)</f>
        <v>0</v>
      </c>
      <c r="N45" s="35">
        <f>VLOOKUP(3,Planilha1!$B$41:$J44,8,0)</f>
        <v>2</v>
      </c>
      <c r="O45" s="35">
        <f>VLOOKUP(3,Planilha1!$B$41:$J44,5,0)</f>
        <v>2</v>
      </c>
      <c r="P45" s="35">
        <f>VLOOKUP(3,Planilha1!$B$41:$J44,9,0)</f>
        <v>5</v>
      </c>
      <c r="Q45" s="35">
        <f>VLOOKUP(3,Planilha1!$B$41:$J44,4,0)</f>
        <v>-3</v>
      </c>
      <c r="S45" s="24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25"/>
      <c r="AU45" s="25"/>
      <c r="AV45" s="25"/>
      <c r="AW45" s="25"/>
      <c r="AX45" s="25"/>
      <c r="AY45" s="25"/>
      <c r="AZ45" s="25"/>
      <c r="BA45" s="25"/>
      <c r="BB45" s="25"/>
    </row>
    <row r="46" spans="1:54" ht="14.25" customHeight="1" x14ac:dyDescent="0.3">
      <c r="A46" s="29">
        <v>44896</v>
      </c>
      <c r="B46" s="103" t="s">
        <v>89</v>
      </c>
      <c r="C46" s="104"/>
      <c r="D46" s="30">
        <v>0</v>
      </c>
      <c r="E46" s="31" t="s">
        <v>56</v>
      </c>
      <c r="F46" s="30">
        <v>3</v>
      </c>
      <c r="G46" s="103" t="s">
        <v>81</v>
      </c>
      <c r="H46" s="104"/>
      <c r="I46" s="32">
        <f>IF(AND(D45="",F45=""),"",IF(AND(ISNUMBER(D45),ISNUMBER(F45)),1,-1))</f>
        <v>1</v>
      </c>
      <c r="J46" s="34" t="str">
        <f>VLOOKUP(4,Planilha1!$B$41:$J44,2,0)</f>
        <v>Costa Rica</v>
      </c>
      <c r="K46" s="35">
        <f>VLOOKUP(4,Planilha1!$B$41:$J44,3,0)</f>
        <v>0</v>
      </c>
      <c r="L46" s="35">
        <f>VLOOKUP(4,Planilha1!$B$41:$J44,6,0)</f>
        <v>0</v>
      </c>
      <c r="M46" s="35">
        <f>VLOOKUP(4,Planilha1!$B$41:$J44,7,0)</f>
        <v>0</v>
      </c>
      <c r="N46" s="35">
        <f>VLOOKUP(4,Planilha1!$B$41:$J44,8,0)</f>
        <v>3</v>
      </c>
      <c r="O46" s="35">
        <f>VLOOKUP(4,Planilha1!$B$41:$J44,5,0)</f>
        <v>1</v>
      </c>
      <c r="P46" s="35">
        <f>VLOOKUP(4,Planilha1!$B$41:$J44,9,0)</f>
        <v>7</v>
      </c>
      <c r="Q46" s="35">
        <f>VLOOKUP(4,Planilha1!$B$41:$J44,4,0)</f>
        <v>-6</v>
      </c>
      <c r="S46" s="24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25"/>
      <c r="AU46" s="25"/>
      <c r="AV46" s="25"/>
      <c r="AW46" s="25"/>
      <c r="AX46" s="25"/>
      <c r="AY46" s="25"/>
      <c r="AZ46" s="25"/>
      <c r="BA46" s="25"/>
      <c r="BB46" s="25"/>
    </row>
    <row r="47" spans="1:54" ht="14.25" customHeight="1" x14ac:dyDescent="0.3">
      <c r="A47" s="25"/>
      <c r="B47" s="2"/>
      <c r="C47" s="2"/>
      <c r="D47" s="28"/>
      <c r="E47" s="2"/>
      <c r="F47" s="28"/>
      <c r="G47" s="2"/>
      <c r="H47" s="2"/>
      <c r="I47" s="25"/>
      <c r="J47" s="25"/>
      <c r="K47" s="25"/>
      <c r="L47" s="25"/>
      <c r="M47" s="25"/>
      <c r="N47" s="25"/>
      <c r="O47" s="25"/>
      <c r="P47" s="25"/>
      <c r="Q47" s="25"/>
      <c r="S47" s="24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25"/>
      <c r="AU47" s="25"/>
      <c r="AV47" s="25"/>
      <c r="AW47" s="25"/>
      <c r="AX47" s="25"/>
      <c r="AY47" s="25"/>
      <c r="AZ47" s="25"/>
      <c r="BA47" s="25"/>
      <c r="BB47" s="25"/>
    </row>
    <row r="48" spans="1:54" ht="14.25" customHeight="1" x14ac:dyDescent="0.35">
      <c r="A48" s="26" t="s">
        <v>53</v>
      </c>
      <c r="B48" s="27"/>
      <c r="C48" s="102" t="s">
        <v>91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1"/>
      <c r="S48" s="24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BB48" s="25"/>
    </row>
    <row r="49" spans="1:54" ht="14.25" customHeight="1" x14ac:dyDescent="0.3">
      <c r="A49" s="25"/>
      <c r="B49" s="2"/>
      <c r="C49" s="2"/>
      <c r="D49" s="28"/>
      <c r="E49" s="2"/>
      <c r="F49" s="28"/>
      <c r="G49" s="2"/>
      <c r="H49" s="2"/>
      <c r="K49" s="25"/>
      <c r="L49" s="25"/>
      <c r="M49" s="25"/>
      <c r="N49" s="25"/>
      <c r="O49" s="25"/>
      <c r="P49" s="25"/>
      <c r="Q49" s="25"/>
      <c r="S49" s="24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BB49" s="25"/>
    </row>
    <row r="50" spans="1:54" ht="14.25" customHeight="1" x14ac:dyDescent="0.3">
      <c r="A50" s="40">
        <v>44888</v>
      </c>
      <c r="B50" s="103" t="s">
        <v>82</v>
      </c>
      <c r="C50" s="104"/>
      <c r="D50" s="30">
        <v>2</v>
      </c>
      <c r="E50" s="31" t="s">
        <v>56</v>
      </c>
      <c r="F50" s="30">
        <v>0</v>
      </c>
      <c r="G50" s="103" t="s">
        <v>92</v>
      </c>
      <c r="H50" s="104"/>
      <c r="I50" s="32">
        <f t="shared" ref="I50:I55" si="5">IF(AND(D50="",F50=""),"",IF(AND(ISNUMBER(D50),ISNUMBER(F50)),1,-1))</f>
        <v>1</v>
      </c>
      <c r="J50" s="25"/>
      <c r="K50" s="25"/>
      <c r="L50" s="25"/>
      <c r="M50" s="25"/>
      <c r="N50" s="25"/>
      <c r="O50" s="25"/>
      <c r="P50" s="25"/>
      <c r="Q50" s="25"/>
      <c r="S50" s="24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BB50" s="25"/>
    </row>
    <row r="51" spans="1:54" ht="14.25" customHeight="1" x14ac:dyDescent="0.3">
      <c r="A51" s="40">
        <v>44888</v>
      </c>
      <c r="B51" s="103" t="s">
        <v>93</v>
      </c>
      <c r="C51" s="104"/>
      <c r="D51" s="30">
        <v>0</v>
      </c>
      <c r="E51" s="31" t="s">
        <v>56</v>
      </c>
      <c r="F51" s="30">
        <v>2</v>
      </c>
      <c r="G51" s="103" t="s">
        <v>94</v>
      </c>
      <c r="H51" s="104"/>
      <c r="I51" s="32">
        <f t="shared" si="5"/>
        <v>1</v>
      </c>
      <c r="K51" s="28" t="s">
        <v>60</v>
      </c>
      <c r="L51" s="28" t="s">
        <v>61</v>
      </c>
      <c r="M51" s="28" t="s">
        <v>62</v>
      </c>
      <c r="N51" s="28" t="s">
        <v>63</v>
      </c>
      <c r="O51" s="28" t="s">
        <v>64</v>
      </c>
      <c r="P51" s="28" t="s">
        <v>65</v>
      </c>
      <c r="Q51" s="28" t="s">
        <v>66</v>
      </c>
      <c r="S51" s="24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BB51" s="25"/>
    </row>
    <row r="52" spans="1:54" ht="14.25" customHeight="1" x14ac:dyDescent="0.3">
      <c r="A52" s="40">
        <v>44892</v>
      </c>
      <c r="B52" s="103" t="s">
        <v>82</v>
      </c>
      <c r="C52" s="104"/>
      <c r="D52" s="30">
        <v>2</v>
      </c>
      <c r="E52" s="31" t="s">
        <v>56</v>
      </c>
      <c r="F52" s="30">
        <v>0</v>
      </c>
      <c r="G52" s="103" t="s">
        <v>93</v>
      </c>
      <c r="H52" s="104"/>
      <c r="I52" s="32">
        <f t="shared" si="5"/>
        <v>1</v>
      </c>
      <c r="J52" s="34" t="str">
        <f>VLOOKUP(1,Planilha1!$B$50:$J53,2,0)</f>
        <v>Bélgica</v>
      </c>
      <c r="K52" s="35">
        <f>VLOOKUP(1,Planilha1!$B$50:$J53,3,0)</f>
        <v>9</v>
      </c>
      <c r="L52" s="35">
        <f>VLOOKUP(1,Planilha1!$B$50:$J53,6,0)</f>
        <v>3</v>
      </c>
      <c r="M52" s="35">
        <f>VLOOKUP(1,Planilha1!$B$50:$J53,7,0)</f>
        <v>0</v>
      </c>
      <c r="N52" s="35">
        <f>VLOOKUP(1,Planilha1!$B$50:$J53,8,0)</f>
        <v>0</v>
      </c>
      <c r="O52" s="35">
        <f>VLOOKUP(1,Planilha1!$B$50:$J53,5,0)</f>
        <v>5</v>
      </c>
      <c r="P52" s="35">
        <f>VLOOKUP(1,Planilha1!$B$50:$J53,9,0)</f>
        <v>0</v>
      </c>
      <c r="Q52" s="35">
        <f>VLOOKUP(1,Planilha1!$B$50:$J53,4,0)</f>
        <v>5</v>
      </c>
      <c r="S52" s="24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BB52" s="25"/>
    </row>
    <row r="53" spans="1:54" ht="14.25" customHeight="1" x14ac:dyDescent="0.3">
      <c r="A53" s="40">
        <v>44892</v>
      </c>
      <c r="B53" s="103" t="s">
        <v>92</v>
      </c>
      <c r="C53" s="104"/>
      <c r="D53" s="30">
        <v>0</v>
      </c>
      <c r="E53" s="31" t="s">
        <v>56</v>
      </c>
      <c r="F53" s="30">
        <v>1</v>
      </c>
      <c r="G53" s="103" t="s">
        <v>94</v>
      </c>
      <c r="H53" s="104"/>
      <c r="I53" s="32">
        <f t="shared" si="5"/>
        <v>1</v>
      </c>
      <c r="J53" s="34" t="str">
        <f>VLOOKUP(2,Planilha1!$B$50:$J53,2,0)</f>
        <v>Croácia</v>
      </c>
      <c r="K53" s="35">
        <f>VLOOKUP(2,Planilha1!$B$50:$J53,3,0)</f>
        <v>6</v>
      </c>
      <c r="L53" s="35">
        <f>VLOOKUP(2,Planilha1!$B$50:$J53,6,0)</f>
        <v>2</v>
      </c>
      <c r="M53" s="35">
        <f>VLOOKUP(2,Planilha1!$B$50:$J53,7,0)</f>
        <v>0</v>
      </c>
      <c r="N53" s="35">
        <f>VLOOKUP(2,Planilha1!$B$50:$J53,8,0)</f>
        <v>1</v>
      </c>
      <c r="O53" s="35">
        <f>VLOOKUP(2,Planilha1!$B$50:$J53,5,0)</f>
        <v>3</v>
      </c>
      <c r="P53" s="35">
        <f>VLOOKUP(2,Planilha1!$B$50:$J53,9,0)</f>
        <v>1</v>
      </c>
      <c r="Q53" s="35">
        <f>VLOOKUP(2,Planilha1!$B$50:$J53,4,0)</f>
        <v>2</v>
      </c>
      <c r="S53" s="24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BB53" s="25"/>
    </row>
    <row r="54" spans="1:54" ht="13.5" customHeight="1" x14ac:dyDescent="0.3">
      <c r="A54" s="40">
        <v>44896</v>
      </c>
      <c r="B54" s="103" t="s">
        <v>82</v>
      </c>
      <c r="C54" s="104"/>
      <c r="D54" s="30">
        <v>1</v>
      </c>
      <c r="E54" s="31" t="s">
        <v>56</v>
      </c>
      <c r="F54" s="30">
        <v>0</v>
      </c>
      <c r="G54" s="103" t="s">
        <v>94</v>
      </c>
      <c r="H54" s="104"/>
      <c r="I54" s="32">
        <f t="shared" si="5"/>
        <v>1</v>
      </c>
      <c r="J54" s="34" t="str">
        <f>VLOOKUP(3,Planilha1!$B$50:$J53,2,0)</f>
        <v>Canadá</v>
      </c>
      <c r="K54" s="35">
        <f>VLOOKUP(3,Planilha1!$B$50:$J53,3,0)</f>
        <v>3</v>
      </c>
      <c r="L54" s="35">
        <f>VLOOKUP(3,Planilha1!$B$50:$J53,6,0)</f>
        <v>1</v>
      </c>
      <c r="M54" s="35">
        <f>VLOOKUP(3,Planilha1!$B$50:$J53,7,0)</f>
        <v>0</v>
      </c>
      <c r="N54" s="35">
        <f>VLOOKUP(3,Planilha1!$B$50:$J53,8,0)</f>
        <v>2</v>
      </c>
      <c r="O54" s="35">
        <f>VLOOKUP(3,Planilha1!$B$50:$J53,5,0)</f>
        <v>2</v>
      </c>
      <c r="P54" s="35">
        <f>VLOOKUP(3,Planilha1!$B$50:$J53,9,0)</f>
        <v>3</v>
      </c>
      <c r="Q54" s="35">
        <f>VLOOKUP(3,Planilha1!$B$50:$J53,4,0)</f>
        <v>-1</v>
      </c>
      <c r="S54" s="24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BB54" s="25"/>
    </row>
    <row r="55" spans="1:54" ht="14.25" customHeight="1" x14ac:dyDescent="0.3">
      <c r="A55" s="40">
        <v>44896</v>
      </c>
      <c r="B55" s="103" t="s">
        <v>92</v>
      </c>
      <c r="C55" s="104"/>
      <c r="D55" s="30">
        <v>2</v>
      </c>
      <c r="E55" s="31" t="s">
        <v>56</v>
      </c>
      <c r="F55" s="30">
        <v>0</v>
      </c>
      <c r="G55" s="103" t="s">
        <v>93</v>
      </c>
      <c r="H55" s="104"/>
      <c r="I55" s="32">
        <f t="shared" si="5"/>
        <v>1</v>
      </c>
      <c r="J55" s="34" t="str">
        <f>VLOOKUP(4,Planilha1!$B$50:$J53,2,0)</f>
        <v>Marrocos</v>
      </c>
      <c r="K55" s="35">
        <f>VLOOKUP(4,Planilha1!$B$50:$J53,3,0)</f>
        <v>0</v>
      </c>
      <c r="L55" s="35">
        <f>VLOOKUP(4,Planilha1!$B$50:$J53,6,0)</f>
        <v>0</v>
      </c>
      <c r="M55" s="35">
        <f>VLOOKUP(4,Planilha1!$B$50:$J53,7,0)</f>
        <v>0</v>
      </c>
      <c r="N55" s="35">
        <f>VLOOKUP(4,Planilha1!$B$50:$J53,8,0)</f>
        <v>3</v>
      </c>
      <c r="O55" s="35">
        <f>VLOOKUP(4,Planilha1!$B$50:$J53,5,0)</f>
        <v>0</v>
      </c>
      <c r="P55" s="35">
        <f>VLOOKUP(4,Planilha1!$B$50:$J53,9,0)</f>
        <v>6</v>
      </c>
      <c r="Q55" s="35">
        <f>VLOOKUP(4,Planilha1!$B$50:$J53,4,0)</f>
        <v>-6</v>
      </c>
      <c r="S55" s="24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BB55" s="25"/>
    </row>
    <row r="56" spans="1:54" ht="14.25" customHeight="1" x14ac:dyDescent="0.3">
      <c r="A56" s="25"/>
      <c r="B56" s="2"/>
      <c r="C56" s="2"/>
      <c r="D56" s="28"/>
      <c r="E56" s="2"/>
      <c r="F56" s="28"/>
      <c r="G56" s="2"/>
      <c r="H56" s="2"/>
      <c r="I56" s="25"/>
      <c r="J56" s="25"/>
      <c r="K56" s="25"/>
      <c r="L56" s="25"/>
      <c r="M56" s="25"/>
      <c r="N56" s="25"/>
      <c r="O56" s="25"/>
      <c r="P56" s="25"/>
      <c r="Q56" s="25"/>
      <c r="S56" s="24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BB56" s="25"/>
    </row>
    <row r="57" spans="1:54" ht="14.25" customHeight="1" x14ac:dyDescent="0.35">
      <c r="A57" s="26" t="s">
        <v>53</v>
      </c>
      <c r="B57" s="27"/>
      <c r="C57" s="102" t="s">
        <v>95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1"/>
      <c r="S57" s="24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BB57" s="25"/>
    </row>
    <row r="58" spans="1:54" ht="14.25" customHeight="1" x14ac:dyDescent="0.3">
      <c r="A58" s="25"/>
      <c r="B58" s="2"/>
      <c r="C58" s="2"/>
      <c r="D58" s="28"/>
      <c r="E58" s="2"/>
      <c r="F58" s="28"/>
      <c r="G58" s="2"/>
      <c r="H58" s="2"/>
      <c r="I58" s="25"/>
      <c r="K58" s="25"/>
      <c r="L58" s="25"/>
      <c r="M58" s="25"/>
      <c r="N58" s="25"/>
      <c r="O58" s="25"/>
      <c r="P58" s="25"/>
      <c r="Q58" s="25"/>
      <c r="S58" s="24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BB58" s="25"/>
    </row>
    <row r="59" spans="1:54" ht="14.25" customHeight="1" x14ac:dyDescent="0.3">
      <c r="A59" s="29">
        <v>44889</v>
      </c>
      <c r="B59" s="103" t="s">
        <v>75</v>
      </c>
      <c r="C59" s="104"/>
      <c r="D59" s="30">
        <v>2</v>
      </c>
      <c r="E59" s="31" t="s">
        <v>56</v>
      </c>
      <c r="F59" s="30">
        <v>0</v>
      </c>
      <c r="G59" s="103" t="s">
        <v>96</v>
      </c>
      <c r="H59" s="104"/>
      <c r="I59" s="32">
        <f t="shared" ref="I59:I64" si="6">IF(AND(D59="",F59=""),"",IF(AND(ISNUMBER(D59),ISNUMBER(F59)),1,-1))</f>
        <v>1</v>
      </c>
      <c r="K59" s="25"/>
      <c r="L59" s="25"/>
      <c r="M59" s="25"/>
      <c r="N59" s="25"/>
      <c r="O59" s="25"/>
      <c r="P59" s="25"/>
      <c r="Q59" s="25"/>
      <c r="S59" s="24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BB59" s="25"/>
    </row>
    <row r="60" spans="1:54" ht="14.25" customHeight="1" x14ac:dyDescent="0.3">
      <c r="A60" s="29">
        <v>44889</v>
      </c>
      <c r="B60" s="103" t="s">
        <v>97</v>
      </c>
      <c r="C60" s="104"/>
      <c r="D60" s="30">
        <v>2</v>
      </c>
      <c r="E60" s="31" t="s">
        <v>56</v>
      </c>
      <c r="F60" s="30">
        <v>0</v>
      </c>
      <c r="G60" s="103" t="s">
        <v>98</v>
      </c>
      <c r="H60" s="104"/>
      <c r="I60" s="32">
        <f t="shared" si="6"/>
        <v>1</v>
      </c>
      <c r="K60" s="28" t="s">
        <v>60</v>
      </c>
      <c r="L60" s="28" t="s">
        <v>61</v>
      </c>
      <c r="M60" s="28" t="s">
        <v>62</v>
      </c>
      <c r="N60" s="28" t="s">
        <v>63</v>
      </c>
      <c r="O60" s="28" t="s">
        <v>64</v>
      </c>
      <c r="P60" s="28" t="s">
        <v>65</v>
      </c>
      <c r="Q60" s="28" t="s">
        <v>66</v>
      </c>
      <c r="S60" s="24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BB60" s="25"/>
    </row>
    <row r="61" spans="1:54" ht="14.25" customHeight="1" x14ac:dyDescent="0.3">
      <c r="A61" s="29">
        <v>44893</v>
      </c>
      <c r="B61" s="103" t="s">
        <v>75</v>
      </c>
      <c r="C61" s="104"/>
      <c r="D61" s="30">
        <v>2</v>
      </c>
      <c r="E61" s="31" t="s">
        <v>56</v>
      </c>
      <c r="F61" s="30">
        <v>0</v>
      </c>
      <c r="G61" s="103" t="s">
        <v>97</v>
      </c>
      <c r="H61" s="104"/>
      <c r="I61" s="32">
        <f t="shared" si="6"/>
        <v>1</v>
      </c>
      <c r="J61" s="34" t="str">
        <f>VLOOKUP(1,Planilha1!$B$59:$J62,2,0)</f>
        <v>Brasil</v>
      </c>
      <c r="K61" s="35">
        <f>VLOOKUP(1,Planilha1!$B$59:$J62,3,0)</f>
        <v>9</v>
      </c>
      <c r="L61" s="35">
        <f>VLOOKUP(1,Planilha1!$B$59:$J62,6,0)</f>
        <v>3</v>
      </c>
      <c r="M61" s="35">
        <f>VLOOKUP(1,Planilha1!$B$59:$J62,7,0)</f>
        <v>0</v>
      </c>
      <c r="N61" s="35">
        <f>VLOOKUP(1,Planilha1!$B$59:$J62,8,0)</f>
        <v>0</v>
      </c>
      <c r="O61" s="35">
        <f>VLOOKUP(1,Planilha1!$B$59:$J62,5,0)</f>
        <v>7</v>
      </c>
      <c r="P61" s="35">
        <f>VLOOKUP(1,Planilha1!$B$59:$J62,9,0)</f>
        <v>0</v>
      </c>
      <c r="Q61" s="35">
        <f>VLOOKUP(1,Planilha1!$B$59:$J62,4,0)</f>
        <v>7</v>
      </c>
      <c r="S61" s="24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BB61" s="25"/>
    </row>
    <row r="62" spans="1:54" ht="14.25" customHeight="1" x14ac:dyDescent="0.3">
      <c r="A62" s="29">
        <v>44893</v>
      </c>
      <c r="B62" s="103" t="s">
        <v>96</v>
      </c>
      <c r="C62" s="104"/>
      <c r="D62" s="30">
        <v>1</v>
      </c>
      <c r="E62" s="31" t="s">
        <v>56</v>
      </c>
      <c r="F62" s="30">
        <v>0</v>
      </c>
      <c r="G62" s="103" t="s">
        <v>98</v>
      </c>
      <c r="H62" s="104"/>
      <c r="I62" s="32">
        <f t="shared" si="6"/>
        <v>1</v>
      </c>
      <c r="J62" s="34" t="str">
        <f>VLOOKUP(2,Planilha1!$B$59:$J62,2,0)</f>
        <v>Suíça</v>
      </c>
      <c r="K62" s="35">
        <f>VLOOKUP(2,Planilha1!$B$59:$J62,3,0)</f>
        <v>6</v>
      </c>
      <c r="L62" s="35">
        <f>VLOOKUP(2,Planilha1!$B$59:$J62,6,0)</f>
        <v>2</v>
      </c>
      <c r="M62" s="35">
        <f>VLOOKUP(2,Planilha1!$B$59:$J62,7,0)</f>
        <v>0</v>
      </c>
      <c r="N62" s="35">
        <f>VLOOKUP(2,Planilha1!$B$59:$J62,8,0)</f>
        <v>1</v>
      </c>
      <c r="O62" s="35">
        <f>VLOOKUP(2,Planilha1!$B$59:$J62,5,0)</f>
        <v>4</v>
      </c>
      <c r="P62" s="35">
        <f>VLOOKUP(2,Planilha1!$B$59:$J62,9,0)</f>
        <v>3</v>
      </c>
      <c r="Q62" s="35">
        <f>VLOOKUP(2,Planilha1!$B$59:$J62,4,0)</f>
        <v>1</v>
      </c>
      <c r="S62" s="24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BB62" s="25"/>
    </row>
    <row r="63" spans="1:54" ht="14.25" customHeight="1" x14ac:dyDescent="0.3">
      <c r="A63" s="29">
        <v>44897</v>
      </c>
      <c r="B63" s="103" t="s">
        <v>75</v>
      </c>
      <c r="C63" s="104"/>
      <c r="D63" s="30">
        <v>3</v>
      </c>
      <c r="E63" s="31" t="s">
        <v>56</v>
      </c>
      <c r="F63" s="30">
        <v>0</v>
      </c>
      <c r="G63" s="103" t="s">
        <v>98</v>
      </c>
      <c r="H63" s="104"/>
      <c r="I63" s="32">
        <f t="shared" si="6"/>
        <v>1</v>
      </c>
      <c r="J63" s="34" t="str">
        <f>VLOOKUP(3,Planilha1!$B$59:$J62,2,0)</f>
        <v>Sérvia</v>
      </c>
      <c r="K63" s="35">
        <f>VLOOKUP(3,Planilha1!$B$59:$J62,3,0)</f>
        <v>3</v>
      </c>
      <c r="L63" s="35">
        <f>VLOOKUP(3,Planilha1!$B$59:$J62,6,0)</f>
        <v>1</v>
      </c>
      <c r="M63" s="35">
        <f>VLOOKUP(3,Planilha1!$B$59:$J62,7,0)</f>
        <v>0</v>
      </c>
      <c r="N63" s="35">
        <f>VLOOKUP(3,Planilha1!$B$59:$J62,8,0)</f>
        <v>2</v>
      </c>
      <c r="O63" s="35">
        <f>VLOOKUP(3,Planilha1!$B$59:$J62,5,0)</f>
        <v>2</v>
      </c>
      <c r="P63" s="35">
        <f>VLOOKUP(3,Planilha1!$B$59:$J62,9,0)</f>
        <v>4</v>
      </c>
      <c r="Q63" s="35">
        <f>VLOOKUP(3,Planilha1!$B$59:$J62,4,0)</f>
        <v>-2</v>
      </c>
      <c r="S63" s="24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BB63" s="25"/>
    </row>
    <row r="64" spans="1:54" ht="14.25" customHeight="1" x14ac:dyDescent="0.3">
      <c r="A64" s="29">
        <v>44897</v>
      </c>
      <c r="B64" s="103" t="s">
        <v>96</v>
      </c>
      <c r="C64" s="104"/>
      <c r="D64" s="30">
        <v>1</v>
      </c>
      <c r="E64" s="31" t="s">
        <v>56</v>
      </c>
      <c r="F64" s="30">
        <v>2</v>
      </c>
      <c r="G64" s="103" t="s">
        <v>97</v>
      </c>
      <c r="H64" s="104"/>
      <c r="I64" s="32">
        <f t="shared" si="6"/>
        <v>1</v>
      </c>
      <c r="J64" s="34" t="str">
        <f>VLOOKUP(4,Planilha1!$B$59:$J62,2,0)</f>
        <v>Camarões</v>
      </c>
      <c r="K64" s="35">
        <f>VLOOKUP(4,Planilha1!$B$59:$J62,3,0)</f>
        <v>0</v>
      </c>
      <c r="L64" s="35">
        <f>VLOOKUP(4,Planilha1!$B$59:$J62,6,0)</f>
        <v>0</v>
      </c>
      <c r="M64" s="35">
        <f>VLOOKUP(4,Planilha1!$B$59:$J62,7,0)</f>
        <v>0</v>
      </c>
      <c r="N64" s="35">
        <f>VLOOKUP(4,Planilha1!$B$59:$J62,8,0)</f>
        <v>3</v>
      </c>
      <c r="O64" s="35">
        <f>VLOOKUP(4,Planilha1!$B$59:$J62,5,0)</f>
        <v>0</v>
      </c>
      <c r="P64" s="35">
        <f>VLOOKUP(4,Planilha1!$B$59:$J62,9,0)</f>
        <v>6</v>
      </c>
      <c r="Q64" s="35">
        <f>VLOOKUP(4,Planilha1!$B$59:$J62,4,0)</f>
        <v>-6</v>
      </c>
      <c r="S64" s="24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BB64" s="25"/>
    </row>
    <row r="65" spans="1:54" ht="14.25" customHeight="1" x14ac:dyDescent="0.3">
      <c r="A65" s="25"/>
      <c r="B65" s="2"/>
      <c r="C65" s="2"/>
      <c r="D65" s="28"/>
      <c r="E65" s="2"/>
      <c r="F65" s="28"/>
      <c r="G65" s="2"/>
      <c r="H65" s="2"/>
      <c r="I65" s="25"/>
      <c r="J65" s="25"/>
      <c r="K65" s="25"/>
      <c r="L65" s="25"/>
      <c r="M65" s="25"/>
      <c r="N65" s="25"/>
      <c r="O65" s="25"/>
      <c r="P65" s="25"/>
      <c r="Q65" s="25"/>
      <c r="S65" s="24"/>
      <c r="BB65" s="25"/>
    </row>
    <row r="66" spans="1:54" ht="14.25" customHeight="1" x14ac:dyDescent="0.35">
      <c r="A66" s="26" t="s">
        <v>53</v>
      </c>
      <c r="B66" s="27"/>
      <c r="C66" s="102" t="s">
        <v>99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1"/>
      <c r="S66" s="24"/>
      <c r="BB66" s="25"/>
    </row>
    <row r="67" spans="1:54" ht="14.25" customHeight="1" x14ac:dyDescent="0.3">
      <c r="A67" s="25"/>
      <c r="B67" s="2"/>
      <c r="C67" s="2"/>
      <c r="D67" s="28"/>
      <c r="E67" s="2"/>
      <c r="F67" s="28"/>
      <c r="G67" s="2"/>
      <c r="H67" s="2"/>
      <c r="I67" s="25"/>
      <c r="K67" s="25"/>
      <c r="L67" s="25"/>
      <c r="M67" s="25"/>
      <c r="N67" s="25"/>
      <c r="O67" s="25"/>
      <c r="P67" s="25"/>
      <c r="Q67" s="25"/>
      <c r="S67" s="24"/>
      <c r="BB67" s="25"/>
    </row>
    <row r="68" spans="1:54" ht="14.25" customHeight="1" x14ac:dyDescent="0.3">
      <c r="A68" s="29">
        <v>44889</v>
      </c>
      <c r="B68" s="103" t="s">
        <v>77</v>
      </c>
      <c r="C68" s="104"/>
      <c r="D68" s="30">
        <v>2</v>
      </c>
      <c r="E68" s="31" t="s">
        <v>56</v>
      </c>
      <c r="F68" s="30">
        <v>0</v>
      </c>
      <c r="G68" s="103" t="s">
        <v>100</v>
      </c>
      <c r="H68" s="104"/>
      <c r="I68" s="32">
        <f t="shared" ref="I68:I73" si="7">IF(AND(D68="",F68=""),"",IF(AND(ISNUMBER(D68),ISNUMBER(F68)),1,-1))</f>
        <v>1</v>
      </c>
      <c r="J68" s="25"/>
      <c r="K68" s="25"/>
      <c r="L68" s="25"/>
      <c r="M68" s="25"/>
      <c r="N68" s="25"/>
      <c r="O68" s="25"/>
      <c r="P68" s="25"/>
      <c r="Q68" s="25"/>
      <c r="S68" s="24"/>
      <c r="BB68" s="25"/>
    </row>
    <row r="69" spans="1:54" ht="14.25" customHeight="1" x14ac:dyDescent="0.3">
      <c r="A69" s="29">
        <v>44889</v>
      </c>
      <c r="B69" s="103" t="s">
        <v>101</v>
      </c>
      <c r="C69" s="104"/>
      <c r="D69" s="30">
        <v>2</v>
      </c>
      <c r="E69" s="31" t="s">
        <v>56</v>
      </c>
      <c r="F69" s="30">
        <v>0</v>
      </c>
      <c r="G69" s="103" t="s">
        <v>102</v>
      </c>
      <c r="H69" s="104"/>
      <c r="I69" s="32">
        <f t="shared" si="7"/>
        <v>1</v>
      </c>
      <c r="K69" s="28" t="s">
        <v>60</v>
      </c>
      <c r="L69" s="28" t="s">
        <v>61</v>
      </c>
      <c r="M69" s="28" t="s">
        <v>62</v>
      </c>
      <c r="N69" s="28" t="s">
        <v>63</v>
      </c>
      <c r="O69" s="28" t="s">
        <v>64</v>
      </c>
      <c r="P69" s="28" t="s">
        <v>65</v>
      </c>
      <c r="Q69" s="28" t="s">
        <v>66</v>
      </c>
      <c r="S69" s="24"/>
      <c r="BB69" s="25"/>
    </row>
    <row r="70" spans="1:54" ht="14.25" customHeight="1" x14ac:dyDescent="0.3">
      <c r="A70" s="29">
        <v>44893</v>
      </c>
      <c r="B70" s="103" t="s">
        <v>77</v>
      </c>
      <c r="C70" s="104"/>
      <c r="D70" s="30">
        <v>1</v>
      </c>
      <c r="E70" s="31" t="s">
        <v>56</v>
      </c>
      <c r="F70" s="30">
        <v>0</v>
      </c>
      <c r="G70" s="103" t="s">
        <v>101</v>
      </c>
      <c r="H70" s="104"/>
      <c r="I70" s="32">
        <f t="shared" si="7"/>
        <v>1</v>
      </c>
      <c r="J70" s="34" t="str">
        <f>VLOOKUP(1,Planilha1!$B$68:$J71,2,0)</f>
        <v>Portugal</v>
      </c>
      <c r="K70" s="35">
        <f>VLOOKUP(1,Planilha1!$B$68:$J71,3,0)</f>
        <v>9</v>
      </c>
      <c r="L70" s="35">
        <f>VLOOKUP(1,Planilha1!$B$68:$J71,6,0)</f>
        <v>3</v>
      </c>
      <c r="M70" s="35">
        <f>VLOOKUP(1,Planilha1!$B$68:$J71,7,0)</f>
        <v>0</v>
      </c>
      <c r="N70" s="35">
        <f>VLOOKUP(1,Planilha1!$B$68:$J71,8,0)</f>
        <v>0</v>
      </c>
      <c r="O70" s="35">
        <f>VLOOKUP(1,Planilha1!$B$68:$J71,5,0)</f>
        <v>5</v>
      </c>
      <c r="P70" s="35">
        <f>VLOOKUP(1,Planilha1!$B$68:$J71,9,0)</f>
        <v>0</v>
      </c>
      <c r="Q70" s="35">
        <f>VLOOKUP(1,Planilha1!$B$68:$J71,4,0)</f>
        <v>5</v>
      </c>
      <c r="S70" s="24"/>
      <c r="BB70" s="25"/>
    </row>
    <row r="71" spans="1:54" ht="14.25" customHeight="1" x14ac:dyDescent="0.3">
      <c r="A71" s="29">
        <v>44893</v>
      </c>
      <c r="B71" s="103" t="s">
        <v>100</v>
      </c>
      <c r="C71" s="104"/>
      <c r="D71" s="30">
        <v>0</v>
      </c>
      <c r="E71" s="31" t="s">
        <v>56</v>
      </c>
      <c r="F71" s="30">
        <v>0</v>
      </c>
      <c r="G71" s="103" t="s">
        <v>102</v>
      </c>
      <c r="H71" s="104"/>
      <c r="I71" s="32">
        <f t="shared" si="7"/>
        <v>1</v>
      </c>
      <c r="J71" s="34" t="str">
        <f>VLOOKUP(2,Planilha1!$B$68:$J71,2,0)</f>
        <v>Uruguai</v>
      </c>
      <c r="K71" s="35">
        <f>VLOOKUP(2,Planilha1!$B$68:$J71,3,0)</f>
        <v>6</v>
      </c>
      <c r="L71" s="35">
        <f>VLOOKUP(2,Planilha1!$B$68:$J71,6,0)</f>
        <v>2</v>
      </c>
      <c r="M71" s="35">
        <f>VLOOKUP(2,Planilha1!$B$68:$J71,7,0)</f>
        <v>0</v>
      </c>
      <c r="N71" s="35">
        <f>VLOOKUP(2,Planilha1!$B$68:$J71,8,0)</f>
        <v>1</v>
      </c>
      <c r="O71" s="35">
        <f>VLOOKUP(2,Planilha1!$B$68:$J71,5,0)</f>
        <v>3</v>
      </c>
      <c r="P71" s="35">
        <f>VLOOKUP(2,Planilha1!$B$68:$J71,9,0)</f>
        <v>1</v>
      </c>
      <c r="Q71" s="35">
        <f>VLOOKUP(2,Planilha1!$B$68:$J71,4,0)</f>
        <v>2</v>
      </c>
      <c r="S71" s="24"/>
      <c r="BB71" s="25"/>
    </row>
    <row r="72" spans="1:54" ht="12.75" customHeight="1" x14ac:dyDescent="0.3">
      <c r="A72" s="29">
        <v>44897</v>
      </c>
      <c r="B72" s="103" t="s">
        <v>77</v>
      </c>
      <c r="C72" s="104"/>
      <c r="D72" s="30">
        <v>2</v>
      </c>
      <c r="E72" s="31" t="s">
        <v>56</v>
      </c>
      <c r="F72" s="30">
        <v>0</v>
      </c>
      <c r="G72" s="103" t="s">
        <v>102</v>
      </c>
      <c r="H72" s="104"/>
      <c r="I72" s="32">
        <f t="shared" si="7"/>
        <v>1</v>
      </c>
      <c r="J72" s="34" t="str">
        <f>VLOOKUP(3,Planilha1!$B$68:$J71,2,0)</f>
        <v>Gana</v>
      </c>
      <c r="K72" s="35">
        <f>VLOOKUP(3,Planilha1!$B$68:$J71,3,0)</f>
        <v>1</v>
      </c>
      <c r="L72" s="35">
        <f>VLOOKUP(3,Planilha1!$B$68:$J71,6,0)</f>
        <v>0</v>
      </c>
      <c r="M72" s="35">
        <f>VLOOKUP(3,Planilha1!$B$68:$J71,7,0)</f>
        <v>1</v>
      </c>
      <c r="N72" s="35">
        <f>VLOOKUP(3,Planilha1!$B$68:$J71,8,0)</f>
        <v>2</v>
      </c>
      <c r="O72" s="35">
        <f>VLOOKUP(3,Planilha1!$B$68:$J71,5,0)</f>
        <v>0</v>
      </c>
      <c r="P72" s="35">
        <f>VLOOKUP(3,Planilha1!$B$68:$J71,9,0)</f>
        <v>3</v>
      </c>
      <c r="Q72" s="35">
        <f>VLOOKUP(3,Planilha1!$B$68:$J71,4,0)</f>
        <v>-3</v>
      </c>
      <c r="S72" s="24"/>
      <c r="BB72" s="25"/>
    </row>
    <row r="73" spans="1:54" ht="14.25" customHeight="1" x14ac:dyDescent="0.3">
      <c r="A73" s="29">
        <v>44897</v>
      </c>
      <c r="B73" s="103" t="s">
        <v>100</v>
      </c>
      <c r="C73" s="104"/>
      <c r="D73" s="30">
        <v>0</v>
      </c>
      <c r="E73" s="31" t="s">
        <v>56</v>
      </c>
      <c r="F73" s="30">
        <v>1</v>
      </c>
      <c r="G73" s="103" t="s">
        <v>101</v>
      </c>
      <c r="H73" s="104"/>
      <c r="I73" s="32">
        <f t="shared" si="7"/>
        <v>1</v>
      </c>
      <c r="J73" s="34" t="str">
        <f>VLOOKUP(4,Planilha1!$B$68:$J71,2,0)</f>
        <v>Coréia do Sul</v>
      </c>
      <c r="K73" s="35">
        <f>VLOOKUP(4,Planilha1!$B$68:$J71,3,0)</f>
        <v>1</v>
      </c>
      <c r="L73" s="35">
        <f>VLOOKUP(4,Planilha1!$B$68:$J71,6,0)</f>
        <v>0</v>
      </c>
      <c r="M73" s="35">
        <f>VLOOKUP(4,Planilha1!$B$68:$J71,7,0)</f>
        <v>1</v>
      </c>
      <c r="N73" s="35">
        <f>VLOOKUP(4,Planilha1!$B$68:$J71,8,0)</f>
        <v>2</v>
      </c>
      <c r="O73" s="35">
        <f>VLOOKUP(4,Planilha1!$B$68:$J71,5,0)</f>
        <v>0</v>
      </c>
      <c r="P73" s="35">
        <f>VLOOKUP(4,Planilha1!$B$68:$J71,9,0)</f>
        <v>4</v>
      </c>
      <c r="Q73" s="35">
        <f>VLOOKUP(4,Planilha1!$B$68:$J71,4,0)</f>
        <v>-4</v>
      </c>
      <c r="S73" s="24"/>
      <c r="BB73" s="25"/>
    </row>
    <row r="74" spans="1:54" ht="14.25" customHeight="1" x14ac:dyDescent="0.3">
      <c r="A74" s="25"/>
      <c r="B74" s="25"/>
      <c r="C74" s="25"/>
      <c r="D74" s="15"/>
      <c r="E74" s="25"/>
      <c r="F74" s="1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4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</row>
    <row r="75" spans="1:54" ht="14.25" customHeight="1" x14ac:dyDescent="0.3">
      <c r="A75" s="25"/>
      <c r="B75" s="25"/>
      <c r="C75" s="25"/>
      <c r="D75" s="15"/>
      <c r="E75" s="25"/>
      <c r="F75" s="1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</row>
    <row r="76" spans="1:54" ht="14.25" customHeight="1" x14ac:dyDescent="0.3">
      <c r="A76" s="25"/>
      <c r="B76" s="25"/>
      <c r="C76" s="25"/>
      <c r="D76" s="15"/>
      <c r="E76" s="25"/>
      <c r="F76" s="1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</row>
    <row r="77" spans="1:54" ht="14.25" customHeight="1" x14ac:dyDescent="0.3">
      <c r="A77" s="25"/>
      <c r="B77" s="25"/>
      <c r="C77" s="25"/>
      <c r="D77" s="15"/>
      <c r="E77" s="25"/>
      <c r="F77" s="1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</row>
    <row r="78" spans="1:54" ht="14.25" customHeight="1" x14ac:dyDescent="0.3">
      <c r="A78" s="25"/>
      <c r="B78" s="25"/>
      <c r="C78" s="25"/>
      <c r="D78" s="15"/>
      <c r="E78" s="25"/>
      <c r="F78" s="1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</row>
    <row r="79" spans="1:54" ht="14.25" customHeight="1" x14ac:dyDescent="0.3">
      <c r="A79" s="25"/>
      <c r="B79" s="25"/>
      <c r="C79" s="25"/>
      <c r="D79" s="15"/>
      <c r="E79" s="25"/>
      <c r="F79" s="1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</row>
    <row r="80" spans="1:54" ht="14.25" customHeight="1" x14ac:dyDescent="0.3">
      <c r="D80" s="15"/>
      <c r="F80" s="15"/>
      <c r="BB80" s="25"/>
    </row>
    <row r="81" spans="4:54" ht="14.25" customHeight="1" x14ac:dyDescent="0.3">
      <c r="D81" s="15"/>
      <c r="F81" s="15"/>
      <c r="BB81" s="25"/>
    </row>
    <row r="82" spans="4:54" ht="14.25" customHeight="1" x14ac:dyDescent="0.3">
      <c r="D82" s="15"/>
      <c r="F82" s="15"/>
      <c r="BB82" s="25"/>
    </row>
    <row r="83" spans="4:54" ht="14.25" customHeight="1" x14ac:dyDescent="0.3">
      <c r="D83" s="15"/>
      <c r="F83" s="15"/>
      <c r="BB83" s="25"/>
    </row>
    <row r="84" spans="4:54" ht="14.25" customHeight="1" x14ac:dyDescent="0.3">
      <c r="D84" s="15"/>
      <c r="F84" s="15"/>
      <c r="BB84" s="25"/>
    </row>
    <row r="85" spans="4:54" ht="14.25" customHeight="1" x14ac:dyDescent="0.3">
      <c r="D85" s="15"/>
      <c r="F85" s="15"/>
      <c r="BB85" s="25"/>
    </row>
    <row r="86" spans="4:54" ht="14.25" customHeight="1" x14ac:dyDescent="0.3">
      <c r="D86" s="15"/>
      <c r="F86" s="15"/>
      <c r="BB86" s="25"/>
    </row>
    <row r="87" spans="4:54" ht="14.25" customHeight="1" x14ac:dyDescent="0.3">
      <c r="D87" s="15"/>
      <c r="F87" s="15"/>
      <c r="BB87" s="25"/>
    </row>
    <row r="88" spans="4:54" ht="14.25" customHeight="1" x14ac:dyDescent="0.3">
      <c r="D88" s="15"/>
      <c r="F88" s="15"/>
      <c r="BB88" s="25"/>
    </row>
    <row r="89" spans="4:54" ht="14.25" customHeight="1" x14ac:dyDescent="0.3">
      <c r="D89" s="15"/>
      <c r="F89" s="15"/>
      <c r="BB89" s="25"/>
    </row>
    <row r="90" spans="4:54" ht="14.25" customHeight="1" x14ac:dyDescent="0.3">
      <c r="D90" s="15"/>
      <c r="F90" s="15"/>
      <c r="BB90" s="25"/>
    </row>
    <row r="91" spans="4:54" ht="14.25" customHeight="1" x14ac:dyDescent="0.3">
      <c r="D91" s="15"/>
      <c r="F91" s="15"/>
      <c r="BB91" s="25"/>
    </row>
    <row r="92" spans="4:54" ht="14.25" customHeight="1" x14ac:dyDescent="0.3">
      <c r="D92" s="15"/>
      <c r="F92" s="15"/>
      <c r="BB92" s="25"/>
    </row>
    <row r="93" spans="4:54" ht="14.25" customHeight="1" x14ac:dyDescent="0.3">
      <c r="D93" s="15"/>
      <c r="F93" s="15"/>
      <c r="BB93" s="25"/>
    </row>
    <row r="94" spans="4:54" ht="14.25" customHeight="1" x14ac:dyDescent="0.3">
      <c r="D94" s="15"/>
      <c r="F94" s="15"/>
      <c r="BB94" s="25"/>
    </row>
    <row r="95" spans="4:54" ht="14.25" customHeight="1" x14ac:dyDescent="0.3">
      <c r="D95" s="15"/>
      <c r="F95" s="15"/>
      <c r="BB95" s="25"/>
    </row>
    <row r="96" spans="4:54" ht="14.25" customHeight="1" x14ac:dyDescent="0.3">
      <c r="D96" s="15"/>
      <c r="F96" s="15"/>
      <c r="BB96" s="25"/>
    </row>
    <row r="97" spans="4:54" ht="14.25" customHeight="1" x14ac:dyDescent="0.3">
      <c r="D97" s="15"/>
      <c r="F97" s="15"/>
      <c r="BB97" s="25"/>
    </row>
    <row r="98" spans="4:54" ht="14.25" customHeight="1" x14ac:dyDescent="0.3">
      <c r="D98" s="15"/>
      <c r="F98" s="15"/>
      <c r="BB98" s="25"/>
    </row>
    <row r="99" spans="4:54" ht="14.25" customHeight="1" x14ac:dyDescent="0.3">
      <c r="D99" s="15"/>
      <c r="F99" s="15"/>
      <c r="BB99" s="25"/>
    </row>
    <row r="100" spans="4:54" ht="14.25" customHeight="1" x14ac:dyDescent="0.3">
      <c r="D100" s="15"/>
      <c r="F100" s="15"/>
      <c r="BB100" s="25"/>
    </row>
    <row r="101" spans="4:54" ht="14.25" customHeight="1" x14ac:dyDescent="0.3">
      <c r="D101" s="15"/>
      <c r="F101" s="15"/>
      <c r="BB101" s="25"/>
    </row>
    <row r="102" spans="4:54" ht="14.25" customHeight="1" x14ac:dyDescent="0.3">
      <c r="D102" s="15"/>
      <c r="F102" s="15"/>
      <c r="BB102" s="25"/>
    </row>
    <row r="103" spans="4:54" ht="14.25" customHeight="1" x14ac:dyDescent="0.3">
      <c r="D103" s="15"/>
      <c r="F103" s="15"/>
      <c r="BB103" s="25"/>
    </row>
    <row r="104" spans="4:54" ht="14.25" customHeight="1" x14ac:dyDescent="0.3">
      <c r="D104" s="15"/>
      <c r="F104" s="15"/>
      <c r="BB104" s="25"/>
    </row>
    <row r="105" spans="4:54" ht="14.25" customHeight="1" x14ac:dyDescent="0.3">
      <c r="D105" s="15"/>
      <c r="F105" s="15"/>
      <c r="BB105" s="25"/>
    </row>
    <row r="106" spans="4:54" ht="14.25" customHeight="1" x14ac:dyDescent="0.3">
      <c r="D106" s="15"/>
      <c r="F106" s="15"/>
      <c r="BB106" s="25"/>
    </row>
    <row r="107" spans="4:54" ht="14.25" customHeight="1" x14ac:dyDescent="0.3">
      <c r="D107" s="15"/>
      <c r="F107" s="15"/>
      <c r="BB107" s="25"/>
    </row>
    <row r="108" spans="4:54" ht="14.25" customHeight="1" x14ac:dyDescent="0.3">
      <c r="D108" s="15"/>
      <c r="F108" s="15"/>
      <c r="BB108" s="25"/>
    </row>
    <row r="109" spans="4:54" ht="14.25" customHeight="1" x14ac:dyDescent="0.3">
      <c r="D109" s="15"/>
      <c r="F109" s="15"/>
      <c r="BB109" s="25"/>
    </row>
    <row r="110" spans="4:54" ht="14.25" customHeight="1" x14ac:dyDescent="0.3">
      <c r="D110" s="15"/>
      <c r="F110" s="15"/>
      <c r="BB110" s="25"/>
    </row>
    <row r="111" spans="4:54" ht="14.25" customHeight="1" x14ac:dyDescent="0.3">
      <c r="D111" s="15"/>
      <c r="F111" s="15"/>
      <c r="BB111" s="25"/>
    </row>
    <row r="112" spans="4:54" ht="14.25" customHeight="1" x14ac:dyDescent="0.3">
      <c r="D112" s="15"/>
      <c r="F112" s="15"/>
      <c r="BB112" s="25"/>
    </row>
    <row r="113" spans="4:54" ht="14.25" customHeight="1" x14ac:dyDescent="0.3">
      <c r="D113" s="15"/>
      <c r="F113" s="15"/>
      <c r="BB113" s="25"/>
    </row>
    <row r="114" spans="4:54" ht="14.25" customHeight="1" x14ac:dyDescent="0.3">
      <c r="D114" s="15"/>
      <c r="F114" s="15"/>
      <c r="BB114" s="25"/>
    </row>
    <row r="115" spans="4:54" ht="14.25" customHeight="1" x14ac:dyDescent="0.3">
      <c r="D115" s="15"/>
      <c r="F115" s="15"/>
      <c r="BB115" s="25"/>
    </row>
    <row r="116" spans="4:54" ht="14.25" customHeight="1" x14ac:dyDescent="0.3">
      <c r="D116" s="15"/>
      <c r="F116" s="15"/>
      <c r="BB116" s="25"/>
    </row>
    <row r="117" spans="4:54" ht="14.25" customHeight="1" x14ac:dyDescent="0.3">
      <c r="D117" s="15"/>
      <c r="F117" s="15"/>
      <c r="BB117" s="25"/>
    </row>
    <row r="118" spans="4:54" ht="14.25" customHeight="1" x14ac:dyDescent="0.3">
      <c r="D118" s="15"/>
      <c r="F118" s="15"/>
      <c r="BB118" s="25"/>
    </row>
    <row r="119" spans="4:54" ht="14.25" customHeight="1" x14ac:dyDescent="0.3">
      <c r="D119" s="15"/>
      <c r="F119" s="15"/>
      <c r="BB119" s="25"/>
    </row>
    <row r="120" spans="4:54" ht="14.25" customHeight="1" x14ac:dyDescent="0.3">
      <c r="D120" s="15"/>
      <c r="F120" s="15"/>
      <c r="BB120" s="25"/>
    </row>
    <row r="121" spans="4:54" ht="14.25" customHeight="1" x14ac:dyDescent="0.3">
      <c r="D121" s="15"/>
      <c r="F121" s="15"/>
      <c r="BB121" s="25"/>
    </row>
    <row r="122" spans="4:54" ht="14.25" customHeight="1" x14ac:dyDescent="0.3">
      <c r="D122" s="15"/>
      <c r="F122" s="15"/>
      <c r="BB122" s="25"/>
    </row>
    <row r="123" spans="4:54" ht="14.25" customHeight="1" x14ac:dyDescent="0.3">
      <c r="D123" s="15"/>
      <c r="F123" s="15"/>
      <c r="BB123" s="25"/>
    </row>
    <row r="124" spans="4:54" ht="14.25" customHeight="1" x14ac:dyDescent="0.3">
      <c r="D124" s="15"/>
      <c r="F124" s="15"/>
      <c r="BB124" s="25"/>
    </row>
    <row r="125" spans="4:54" ht="14.25" customHeight="1" x14ac:dyDescent="0.3">
      <c r="D125" s="15"/>
      <c r="F125" s="15"/>
      <c r="BB125" s="25"/>
    </row>
    <row r="126" spans="4:54" ht="14.25" customHeight="1" x14ac:dyDescent="0.3">
      <c r="D126" s="15"/>
      <c r="F126" s="15"/>
      <c r="BB126" s="25"/>
    </row>
    <row r="127" spans="4:54" ht="14.25" customHeight="1" x14ac:dyDescent="0.3">
      <c r="D127" s="15"/>
      <c r="F127" s="15"/>
      <c r="BB127" s="25"/>
    </row>
    <row r="128" spans="4:54" ht="14.25" customHeight="1" x14ac:dyDescent="0.3">
      <c r="D128" s="15"/>
      <c r="F128" s="15"/>
      <c r="BB128" s="25"/>
    </row>
    <row r="129" spans="4:54" ht="14.25" customHeight="1" x14ac:dyDescent="0.3">
      <c r="D129" s="15"/>
      <c r="F129" s="15"/>
      <c r="BB129" s="25"/>
    </row>
    <row r="130" spans="4:54" ht="14.25" customHeight="1" x14ac:dyDescent="0.3">
      <c r="D130" s="15"/>
      <c r="F130" s="15"/>
      <c r="BB130" s="25"/>
    </row>
    <row r="131" spans="4:54" ht="14.25" customHeight="1" x14ac:dyDescent="0.3">
      <c r="D131" s="15"/>
      <c r="F131" s="15"/>
      <c r="BB131" s="25"/>
    </row>
    <row r="132" spans="4:54" ht="14.25" customHeight="1" x14ac:dyDescent="0.3">
      <c r="D132" s="15"/>
      <c r="F132" s="15"/>
      <c r="BB132" s="25"/>
    </row>
    <row r="133" spans="4:54" ht="14.25" customHeight="1" x14ac:dyDescent="0.3">
      <c r="D133" s="15"/>
      <c r="F133" s="15"/>
      <c r="BB133" s="25"/>
    </row>
    <row r="134" spans="4:54" ht="14.25" customHeight="1" x14ac:dyDescent="0.3">
      <c r="D134" s="15"/>
      <c r="F134" s="15"/>
      <c r="BB134" s="25"/>
    </row>
    <row r="135" spans="4:54" ht="14.25" customHeight="1" x14ac:dyDescent="0.3">
      <c r="D135" s="15"/>
      <c r="F135" s="15"/>
      <c r="BB135" s="25"/>
    </row>
    <row r="136" spans="4:54" ht="14.25" customHeight="1" x14ac:dyDescent="0.3">
      <c r="D136" s="15"/>
      <c r="F136" s="15"/>
      <c r="BB136" s="25"/>
    </row>
    <row r="137" spans="4:54" ht="14.25" customHeight="1" x14ac:dyDescent="0.3">
      <c r="D137" s="15"/>
      <c r="F137" s="15"/>
      <c r="BB137" s="25"/>
    </row>
    <row r="138" spans="4:54" ht="14.25" customHeight="1" x14ac:dyDescent="0.3">
      <c r="D138" s="15"/>
      <c r="F138" s="15"/>
      <c r="BB138" s="25"/>
    </row>
    <row r="139" spans="4:54" ht="14.25" customHeight="1" x14ac:dyDescent="0.3">
      <c r="D139" s="15"/>
      <c r="F139" s="15"/>
      <c r="BB139" s="25"/>
    </row>
    <row r="140" spans="4:54" ht="14.25" customHeight="1" x14ac:dyDescent="0.3">
      <c r="D140" s="15"/>
      <c r="F140" s="15"/>
      <c r="BB140" s="25"/>
    </row>
    <row r="141" spans="4:54" ht="14.25" customHeight="1" x14ac:dyDescent="0.3">
      <c r="D141" s="15"/>
      <c r="F141" s="15"/>
      <c r="BB141" s="25"/>
    </row>
    <row r="142" spans="4:54" ht="14.25" customHeight="1" x14ac:dyDescent="0.3">
      <c r="D142" s="15"/>
      <c r="F142" s="15"/>
      <c r="BB142" s="25"/>
    </row>
    <row r="143" spans="4:54" ht="14.25" customHeight="1" x14ac:dyDescent="0.3">
      <c r="D143" s="15"/>
      <c r="F143" s="15"/>
      <c r="BB143" s="25"/>
    </row>
    <row r="144" spans="4:54" ht="14.25" customHeight="1" x14ac:dyDescent="0.3">
      <c r="D144" s="15"/>
      <c r="F144" s="15"/>
      <c r="BB144" s="25"/>
    </row>
    <row r="145" spans="4:54" ht="14.25" customHeight="1" x14ac:dyDescent="0.3">
      <c r="D145" s="15"/>
      <c r="F145" s="15"/>
      <c r="BB145" s="25"/>
    </row>
    <row r="146" spans="4:54" ht="14.25" customHeight="1" x14ac:dyDescent="0.3">
      <c r="D146" s="15"/>
      <c r="F146" s="15"/>
      <c r="BB146" s="25"/>
    </row>
    <row r="147" spans="4:54" ht="14.25" customHeight="1" x14ac:dyDescent="0.3">
      <c r="D147" s="15"/>
      <c r="F147" s="15"/>
      <c r="BB147" s="25"/>
    </row>
    <row r="148" spans="4:54" ht="14.25" customHeight="1" x14ac:dyDescent="0.3">
      <c r="D148" s="15"/>
      <c r="F148" s="15"/>
      <c r="BB148" s="25"/>
    </row>
    <row r="149" spans="4:54" ht="14.25" customHeight="1" x14ac:dyDescent="0.3">
      <c r="D149" s="15"/>
      <c r="F149" s="15"/>
      <c r="BB149" s="25"/>
    </row>
    <row r="150" spans="4:54" ht="14.25" customHeight="1" x14ac:dyDescent="0.3">
      <c r="D150" s="15"/>
      <c r="F150" s="15"/>
      <c r="BB150" s="25"/>
    </row>
    <row r="151" spans="4:54" ht="14.25" customHeight="1" x14ac:dyDescent="0.3">
      <c r="D151" s="15"/>
      <c r="F151" s="15"/>
      <c r="BB151" s="25"/>
    </row>
    <row r="152" spans="4:54" ht="14.25" customHeight="1" x14ac:dyDescent="0.3">
      <c r="D152" s="15"/>
      <c r="F152" s="15"/>
      <c r="BB152" s="25"/>
    </row>
    <row r="153" spans="4:54" ht="14.25" customHeight="1" x14ac:dyDescent="0.3">
      <c r="D153" s="15"/>
      <c r="F153" s="15"/>
      <c r="BB153" s="25"/>
    </row>
    <row r="154" spans="4:54" ht="14.25" customHeight="1" x14ac:dyDescent="0.3">
      <c r="D154" s="15"/>
      <c r="F154" s="15"/>
      <c r="BB154" s="25"/>
    </row>
    <row r="155" spans="4:54" ht="14.25" customHeight="1" x14ac:dyDescent="0.3">
      <c r="D155" s="15"/>
      <c r="F155" s="15"/>
      <c r="BB155" s="25"/>
    </row>
    <row r="156" spans="4:54" ht="14.25" customHeight="1" x14ac:dyDescent="0.3">
      <c r="D156" s="15"/>
      <c r="F156" s="15"/>
      <c r="BB156" s="25"/>
    </row>
    <row r="157" spans="4:54" ht="14.25" customHeight="1" x14ac:dyDescent="0.3">
      <c r="D157" s="15"/>
      <c r="F157" s="15"/>
      <c r="BB157" s="25"/>
    </row>
    <row r="158" spans="4:54" ht="14.25" customHeight="1" x14ac:dyDescent="0.3">
      <c r="D158" s="15"/>
      <c r="F158" s="15"/>
      <c r="BB158" s="25"/>
    </row>
    <row r="159" spans="4:54" ht="14.25" customHeight="1" x14ac:dyDescent="0.3">
      <c r="D159" s="15"/>
      <c r="F159" s="15"/>
      <c r="BB159" s="25"/>
    </row>
    <row r="160" spans="4:54" ht="14.25" customHeight="1" x14ac:dyDescent="0.3">
      <c r="D160" s="15"/>
      <c r="F160" s="15"/>
      <c r="BB160" s="25"/>
    </row>
    <row r="161" spans="4:54" ht="14.25" customHeight="1" x14ac:dyDescent="0.3">
      <c r="D161" s="15"/>
      <c r="F161" s="15"/>
      <c r="BB161" s="25"/>
    </row>
    <row r="162" spans="4:54" ht="14.25" customHeight="1" x14ac:dyDescent="0.3">
      <c r="D162" s="15"/>
      <c r="F162" s="15"/>
      <c r="BB162" s="25"/>
    </row>
    <row r="163" spans="4:54" ht="14.25" customHeight="1" x14ac:dyDescent="0.3">
      <c r="D163" s="15"/>
      <c r="F163" s="15"/>
      <c r="BB163" s="25"/>
    </row>
    <row r="164" spans="4:54" ht="14.25" customHeight="1" x14ac:dyDescent="0.3">
      <c r="D164" s="15"/>
      <c r="F164" s="15"/>
      <c r="BB164" s="25"/>
    </row>
    <row r="165" spans="4:54" ht="14.25" customHeight="1" x14ac:dyDescent="0.3">
      <c r="D165" s="15"/>
      <c r="F165" s="15"/>
      <c r="BB165" s="25"/>
    </row>
    <row r="166" spans="4:54" ht="14.25" customHeight="1" x14ac:dyDescent="0.3">
      <c r="D166" s="15"/>
      <c r="F166" s="15"/>
      <c r="BB166" s="25"/>
    </row>
    <row r="167" spans="4:54" ht="14.25" customHeight="1" x14ac:dyDescent="0.3">
      <c r="D167" s="15"/>
      <c r="F167" s="15"/>
      <c r="BB167" s="25"/>
    </row>
    <row r="168" spans="4:54" ht="14.25" customHeight="1" x14ac:dyDescent="0.3">
      <c r="D168" s="15"/>
      <c r="F168" s="15"/>
      <c r="BB168" s="25"/>
    </row>
    <row r="169" spans="4:54" ht="14.25" customHeight="1" x14ac:dyDescent="0.3">
      <c r="D169" s="15"/>
      <c r="F169" s="15"/>
      <c r="BB169" s="25"/>
    </row>
    <row r="170" spans="4:54" ht="14.25" customHeight="1" x14ac:dyDescent="0.3">
      <c r="D170" s="15"/>
      <c r="F170" s="15"/>
      <c r="BB170" s="25"/>
    </row>
    <row r="171" spans="4:54" ht="14.25" customHeight="1" x14ac:dyDescent="0.3">
      <c r="D171" s="15"/>
      <c r="F171" s="15"/>
      <c r="BB171" s="25"/>
    </row>
    <row r="172" spans="4:54" ht="14.25" customHeight="1" x14ac:dyDescent="0.3">
      <c r="D172" s="15"/>
      <c r="F172" s="15"/>
      <c r="BB172" s="25"/>
    </row>
    <row r="173" spans="4:54" ht="14.25" customHeight="1" x14ac:dyDescent="0.3">
      <c r="D173" s="15"/>
      <c r="F173" s="15"/>
      <c r="BB173" s="25"/>
    </row>
    <row r="174" spans="4:54" ht="14.25" customHeight="1" x14ac:dyDescent="0.3">
      <c r="D174" s="15"/>
      <c r="F174" s="15"/>
      <c r="BB174" s="25"/>
    </row>
    <row r="175" spans="4:54" ht="14.25" customHeight="1" x14ac:dyDescent="0.3">
      <c r="D175" s="15"/>
      <c r="F175" s="15"/>
      <c r="BB175" s="25"/>
    </row>
    <row r="176" spans="4:54" ht="14.25" customHeight="1" x14ac:dyDescent="0.3">
      <c r="D176" s="15"/>
      <c r="F176" s="15"/>
      <c r="BB176" s="25"/>
    </row>
    <row r="177" spans="4:54" ht="14.25" customHeight="1" x14ac:dyDescent="0.3">
      <c r="D177" s="15"/>
      <c r="F177" s="15"/>
      <c r="BB177" s="25"/>
    </row>
    <row r="178" spans="4:54" ht="14.25" customHeight="1" x14ac:dyDescent="0.3">
      <c r="D178" s="15"/>
      <c r="F178" s="15"/>
      <c r="BB178" s="25"/>
    </row>
    <row r="179" spans="4:54" ht="14.25" customHeight="1" x14ac:dyDescent="0.3">
      <c r="D179" s="15"/>
      <c r="F179" s="15"/>
      <c r="BB179" s="25"/>
    </row>
    <row r="180" spans="4:54" ht="14.25" customHeight="1" x14ac:dyDescent="0.3">
      <c r="D180" s="15"/>
      <c r="F180" s="15"/>
      <c r="BB180" s="25"/>
    </row>
    <row r="181" spans="4:54" ht="14.25" customHeight="1" x14ac:dyDescent="0.3">
      <c r="D181" s="15"/>
      <c r="F181" s="15"/>
      <c r="BB181" s="25"/>
    </row>
    <row r="182" spans="4:54" ht="14.25" customHeight="1" x14ac:dyDescent="0.3">
      <c r="D182" s="15"/>
      <c r="F182" s="15"/>
      <c r="BB182" s="25"/>
    </row>
    <row r="183" spans="4:54" ht="14.25" customHeight="1" x14ac:dyDescent="0.3">
      <c r="D183" s="15"/>
      <c r="F183" s="15"/>
      <c r="BB183" s="25"/>
    </row>
    <row r="184" spans="4:54" ht="14.25" customHeight="1" x14ac:dyDescent="0.3">
      <c r="D184" s="15"/>
      <c r="F184" s="15"/>
      <c r="BB184" s="25"/>
    </row>
    <row r="185" spans="4:54" ht="14.25" customHeight="1" x14ac:dyDescent="0.3">
      <c r="D185" s="15"/>
      <c r="F185" s="15"/>
      <c r="BB185" s="25"/>
    </row>
    <row r="186" spans="4:54" ht="14.25" customHeight="1" x14ac:dyDescent="0.3">
      <c r="D186" s="15"/>
      <c r="F186" s="15"/>
      <c r="BB186" s="25"/>
    </row>
    <row r="187" spans="4:54" ht="14.25" customHeight="1" x14ac:dyDescent="0.3">
      <c r="D187" s="15"/>
      <c r="F187" s="15"/>
      <c r="BB187" s="25"/>
    </row>
    <row r="188" spans="4:54" ht="14.25" customHeight="1" x14ac:dyDescent="0.3">
      <c r="D188" s="15"/>
      <c r="F188" s="15"/>
      <c r="BB188" s="25"/>
    </row>
    <row r="189" spans="4:54" ht="14.25" customHeight="1" x14ac:dyDescent="0.3">
      <c r="D189" s="15"/>
      <c r="F189" s="15"/>
      <c r="BB189" s="25"/>
    </row>
    <row r="190" spans="4:54" ht="14.25" customHeight="1" x14ac:dyDescent="0.3">
      <c r="D190" s="15"/>
      <c r="F190" s="15"/>
      <c r="BB190" s="25"/>
    </row>
    <row r="191" spans="4:54" ht="14.25" customHeight="1" x14ac:dyDescent="0.3">
      <c r="D191" s="15"/>
      <c r="F191" s="15"/>
      <c r="BB191" s="25"/>
    </row>
    <row r="192" spans="4:54" ht="14.25" customHeight="1" x14ac:dyDescent="0.3">
      <c r="D192" s="15"/>
      <c r="F192" s="15"/>
      <c r="BB192" s="25"/>
    </row>
    <row r="193" spans="4:54" ht="14.25" customHeight="1" x14ac:dyDescent="0.3">
      <c r="D193" s="15"/>
      <c r="F193" s="15"/>
      <c r="BB193" s="25"/>
    </row>
    <row r="194" spans="4:54" ht="14.25" customHeight="1" x14ac:dyDescent="0.3">
      <c r="D194" s="15"/>
      <c r="F194" s="15"/>
      <c r="BB194" s="25"/>
    </row>
    <row r="195" spans="4:54" ht="14.25" customHeight="1" x14ac:dyDescent="0.3">
      <c r="D195" s="15"/>
      <c r="F195" s="15"/>
      <c r="BB195" s="25"/>
    </row>
    <row r="196" spans="4:54" ht="14.25" customHeight="1" x14ac:dyDescent="0.3">
      <c r="D196" s="15"/>
      <c r="F196" s="15"/>
      <c r="BB196" s="25"/>
    </row>
    <row r="197" spans="4:54" ht="14.25" customHeight="1" x14ac:dyDescent="0.3">
      <c r="D197" s="15"/>
      <c r="F197" s="15"/>
      <c r="BB197" s="25"/>
    </row>
    <row r="198" spans="4:54" ht="14.25" customHeight="1" x14ac:dyDescent="0.3">
      <c r="D198" s="15"/>
      <c r="F198" s="15"/>
      <c r="BB198" s="25"/>
    </row>
    <row r="199" spans="4:54" ht="14.25" customHeight="1" x14ac:dyDescent="0.3">
      <c r="D199" s="15"/>
      <c r="F199" s="15"/>
      <c r="BB199" s="25"/>
    </row>
    <row r="200" spans="4:54" ht="14.25" customHeight="1" x14ac:dyDescent="0.3">
      <c r="D200" s="15"/>
      <c r="F200" s="15"/>
      <c r="BB200" s="25"/>
    </row>
    <row r="201" spans="4:54" ht="14.25" customHeight="1" x14ac:dyDescent="0.3">
      <c r="D201" s="15"/>
      <c r="F201" s="15"/>
      <c r="BB201" s="25"/>
    </row>
    <row r="202" spans="4:54" ht="14.25" customHeight="1" x14ac:dyDescent="0.3">
      <c r="D202" s="15"/>
      <c r="F202" s="15"/>
      <c r="BB202" s="25"/>
    </row>
    <row r="203" spans="4:54" ht="14.25" customHeight="1" x14ac:dyDescent="0.3">
      <c r="D203" s="15"/>
      <c r="F203" s="15"/>
      <c r="BB203" s="25"/>
    </row>
    <row r="204" spans="4:54" ht="14.25" customHeight="1" x14ac:dyDescent="0.3">
      <c r="D204" s="15"/>
      <c r="F204" s="15"/>
      <c r="BB204" s="25"/>
    </row>
    <row r="205" spans="4:54" ht="14.25" customHeight="1" x14ac:dyDescent="0.3">
      <c r="D205" s="15"/>
      <c r="F205" s="15"/>
      <c r="BB205" s="25"/>
    </row>
    <row r="206" spans="4:54" ht="14.25" customHeight="1" x14ac:dyDescent="0.3">
      <c r="D206" s="15"/>
      <c r="F206" s="15"/>
      <c r="BB206" s="25"/>
    </row>
    <row r="207" spans="4:54" ht="14.25" customHeight="1" x14ac:dyDescent="0.3">
      <c r="D207" s="15"/>
      <c r="F207" s="15"/>
      <c r="BB207" s="25"/>
    </row>
    <row r="208" spans="4:54" ht="14.25" customHeight="1" x14ac:dyDescent="0.3">
      <c r="D208" s="15"/>
      <c r="F208" s="15"/>
      <c r="BB208" s="25"/>
    </row>
    <row r="209" spans="4:54" ht="14.25" customHeight="1" x14ac:dyDescent="0.3">
      <c r="D209" s="15"/>
      <c r="F209" s="15"/>
      <c r="BB209" s="25"/>
    </row>
    <row r="210" spans="4:54" ht="14.25" customHeight="1" x14ac:dyDescent="0.3">
      <c r="D210" s="15"/>
      <c r="F210" s="15"/>
      <c r="BB210" s="25"/>
    </row>
    <row r="211" spans="4:54" ht="14.25" customHeight="1" x14ac:dyDescent="0.3">
      <c r="D211" s="15"/>
      <c r="F211" s="15"/>
      <c r="BB211" s="25"/>
    </row>
    <row r="212" spans="4:54" ht="14.25" customHeight="1" x14ac:dyDescent="0.3">
      <c r="D212" s="15"/>
      <c r="F212" s="15"/>
      <c r="BB212" s="25"/>
    </row>
    <row r="213" spans="4:54" ht="14.25" customHeight="1" x14ac:dyDescent="0.3">
      <c r="D213" s="15"/>
      <c r="F213" s="15"/>
      <c r="BB213" s="25"/>
    </row>
    <row r="214" spans="4:54" ht="14.25" customHeight="1" x14ac:dyDescent="0.3">
      <c r="D214" s="15"/>
      <c r="F214" s="15"/>
      <c r="BB214" s="25"/>
    </row>
    <row r="215" spans="4:54" ht="14.25" customHeight="1" x14ac:dyDescent="0.3">
      <c r="D215" s="15"/>
      <c r="F215" s="15"/>
      <c r="BB215" s="25"/>
    </row>
    <row r="216" spans="4:54" ht="14.25" customHeight="1" x14ac:dyDescent="0.3">
      <c r="D216" s="15"/>
      <c r="F216" s="15"/>
      <c r="BB216" s="25"/>
    </row>
    <row r="217" spans="4:54" ht="14.25" customHeight="1" x14ac:dyDescent="0.3">
      <c r="D217" s="15"/>
      <c r="F217" s="15"/>
      <c r="BB217" s="25"/>
    </row>
    <row r="218" spans="4:54" ht="14.25" customHeight="1" x14ac:dyDescent="0.3">
      <c r="D218" s="15"/>
      <c r="F218" s="15"/>
      <c r="BB218" s="25"/>
    </row>
    <row r="219" spans="4:54" ht="14.25" customHeight="1" x14ac:dyDescent="0.3">
      <c r="D219" s="15"/>
      <c r="F219" s="15"/>
      <c r="BB219" s="25"/>
    </row>
    <row r="220" spans="4:54" ht="14.25" customHeight="1" x14ac:dyDescent="0.3">
      <c r="D220" s="15"/>
      <c r="F220" s="15"/>
      <c r="BB220" s="25"/>
    </row>
    <row r="221" spans="4:54" ht="14.25" customHeight="1" x14ac:dyDescent="0.3">
      <c r="D221" s="15"/>
      <c r="F221" s="15"/>
      <c r="BB221" s="25"/>
    </row>
    <row r="222" spans="4:54" ht="14.25" customHeight="1" x14ac:dyDescent="0.3">
      <c r="D222" s="15"/>
      <c r="F222" s="15"/>
      <c r="BB222" s="25"/>
    </row>
    <row r="223" spans="4:54" ht="14.25" customHeight="1" x14ac:dyDescent="0.3">
      <c r="D223" s="15"/>
      <c r="F223" s="15"/>
      <c r="BB223" s="25"/>
    </row>
    <row r="224" spans="4:54" ht="14.25" customHeight="1" x14ac:dyDescent="0.3">
      <c r="D224" s="15"/>
      <c r="F224" s="15"/>
      <c r="BB224" s="25"/>
    </row>
    <row r="225" spans="4:54" ht="14.25" customHeight="1" x14ac:dyDescent="0.3">
      <c r="D225" s="15"/>
      <c r="F225" s="15"/>
      <c r="BB225" s="25"/>
    </row>
    <row r="226" spans="4:54" ht="14.25" customHeight="1" x14ac:dyDescent="0.3">
      <c r="D226" s="15"/>
      <c r="F226" s="15"/>
      <c r="BB226" s="25"/>
    </row>
    <row r="227" spans="4:54" ht="14.25" customHeight="1" x14ac:dyDescent="0.3">
      <c r="D227" s="15"/>
      <c r="F227" s="15"/>
      <c r="BB227" s="25"/>
    </row>
    <row r="228" spans="4:54" ht="14.25" customHeight="1" x14ac:dyDescent="0.3">
      <c r="D228" s="15"/>
      <c r="F228" s="15"/>
      <c r="BB228" s="25"/>
    </row>
    <row r="229" spans="4:54" ht="14.25" customHeight="1" x14ac:dyDescent="0.3">
      <c r="D229" s="15"/>
      <c r="F229" s="15"/>
      <c r="BB229" s="25"/>
    </row>
    <row r="230" spans="4:54" ht="14.25" customHeight="1" x14ac:dyDescent="0.3">
      <c r="D230" s="15"/>
      <c r="F230" s="15"/>
      <c r="BB230" s="25"/>
    </row>
    <row r="231" spans="4:54" ht="14.25" customHeight="1" x14ac:dyDescent="0.3">
      <c r="D231" s="15"/>
      <c r="F231" s="15"/>
      <c r="BB231" s="25"/>
    </row>
    <row r="232" spans="4:54" ht="14.25" customHeight="1" x14ac:dyDescent="0.3">
      <c r="D232" s="15"/>
      <c r="F232" s="15"/>
      <c r="BB232" s="25"/>
    </row>
    <row r="233" spans="4:54" ht="14.25" customHeight="1" x14ac:dyDescent="0.3">
      <c r="D233" s="15"/>
      <c r="F233" s="15"/>
      <c r="BB233" s="25"/>
    </row>
    <row r="234" spans="4:54" ht="14.25" customHeight="1" x14ac:dyDescent="0.3">
      <c r="D234" s="15"/>
      <c r="F234" s="15"/>
      <c r="BB234" s="25"/>
    </row>
    <row r="235" spans="4:54" ht="14.25" customHeight="1" x14ac:dyDescent="0.3">
      <c r="D235" s="15"/>
      <c r="F235" s="15"/>
      <c r="BB235" s="25"/>
    </row>
    <row r="236" spans="4:54" ht="14.25" customHeight="1" x14ac:dyDescent="0.3">
      <c r="D236" s="15"/>
      <c r="F236" s="15"/>
      <c r="BB236" s="25"/>
    </row>
    <row r="237" spans="4:54" ht="14.25" customHeight="1" x14ac:dyDescent="0.3">
      <c r="D237" s="15"/>
      <c r="F237" s="15"/>
      <c r="BB237" s="25"/>
    </row>
    <row r="238" spans="4:54" ht="14.25" customHeight="1" x14ac:dyDescent="0.3">
      <c r="D238" s="15"/>
      <c r="F238" s="15"/>
      <c r="BB238" s="25"/>
    </row>
    <row r="239" spans="4:54" ht="14.25" customHeight="1" x14ac:dyDescent="0.3">
      <c r="D239" s="15"/>
      <c r="F239" s="15"/>
      <c r="BB239" s="25"/>
    </row>
    <row r="240" spans="4:54" ht="14.25" customHeight="1" x14ac:dyDescent="0.3">
      <c r="D240" s="15"/>
      <c r="F240" s="15"/>
      <c r="BB240" s="25"/>
    </row>
    <row r="241" spans="4:54" ht="14.25" customHeight="1" x14ac:dyDescent="0.3">
      <c r="D241" s="15"/>
      <c r="F241" s="15"/>
      <c r="BB241" s="25"/>
    </row>
    <row r="242" spans="4:54" ht="14.25" customHeight="1" x14ac:dyDescent="0.3">
      <c r="D242" s="15"/>
      <c r="F242" s="15"/>
      <c r="BB242" s="25"/>
    </row>
    <row r="243" spans="4:54" ht="14.25" customHeight="1" x14ac:dyDescent="0.3">
      <c r="D243" s="15"/>
      <c r="F243" s="15"/>
      <c r="BB243" s="25"/>
    </row>
    <row r="244" spans="4:54" ht="14.25" customHeight="1" x14ac:dyDescent="0.3">
      <c r="D244" s="15"/>
      <c r="F244" s="15"/>
      <c r="BB244" s="25"/>
    </row>
    <row r="245" spans="4:54" ht="14.25" customHeight="1" x14ac:dyDescent="0.3">
      <c r="D245" s="15"/>
      <c r="F245" s="15"/>
      <c r="BB245" s="25"/>
    </row>
    <row r="246" spans="4:54" ht="14.25" customHeight="1" x14ac:dyDescent="0.3">
      <c r="D246" s="15"/>
      <c r="F246" s="15"/>
      <c r="BB246" s="25"/>
    </row>
    <row r="247" spans="4:54" ht="14.25" customHeight="1" x14ac:dyDescent="0.3">
      <c r="D247" s="15"/>
      <c r="F247" s="15"/>
      <c r="BB247" s="25"/>
    </row>
    <row r="248" spans="4:54" ht="14.25" customHeight="1" x14ac:dyDescent="0.3">
      <c r="D248" s="15"/>
      <c r="F248" s="15"/>
      <c r="BB248" s="25"/>
    </row>
    <row r="249" spans="4:54" ht="14.25" customHeight="1" x14ac:dyDescent="0.3">
      <c r="D249" s="15"/>
      <c r="F249" s="15"/>
      <c r="BB249" s="25"/>
    </row>
    <row r="250" spans="4:54" ht="14.25" customHeight="1" x14ac:dyDescent="0.3">
      <c r="D250" s="15"/>
      <c r="F250" s="15"/>
      <c r="BB250" s="25"/>
    </row>
    <row r="251" spans="4:54" ht="14.25" customHeight="1" x14ac:dyDescent="0.3">
      <c r="D251" s="15"/>
      <c r="F251" s="15"/>
      <c r="BB251" s="25"/>
    </row>
    <row r="252" spans="4:54" ht="14.25" customHeight="1" x14ac:dyDescent="0.3">
      <c r="D252" s="15"/>
      <c r="F252" s="15"/>
      <c r="BB252" s="25"/>
    </row>
    <row r="253" spans="4:54" ht="14.25" customHeight="1" x14ac:dyDescent="0.3">
      <c r="D253" s="15"/>
      <c r="F253" s="15"/>
      <c r="BB253" s="25"/>
    </row>
    <row r="254" spans="4:54" ht="14.25" customHeight="1" x14ac:dyDescent="0.3">
      <c r="D254" s="15"/>
      <c r="F254" s="15"/>
      <c r="BB254" s="25"/>
    </row>
    <row r="255" spans="4:54" ht="14.25" customHeight="1" x14ac:dyDescent="0.3">
      <c r="D255" s="15"/>
      <c r="F255" s="15"/>
      <c r="BB255" s="25"/>
    </row>
    <row r="256" spans="4:54" ht="14.25" customHeight="1" x14ac:dyDescent="0.3">
      <c r="D256" s="15"/>
      <c r="F256" s="15"/>
      <c r="BB256" s="25"/>
    </row>
    <row r="257" spans="4:54" ht="14.25" customHeight="1" x14ac:dyDescent="0.3">
      <c r="D257" s="15"/>
      <c r="F257" s="15"/>
      <c r="BB257" s="25"/>
    </row>
    <row r="258" spans="4:54" ht="14.25" customHeight="1" x14ac:dyDescent="0.3">
      <c r="D258" s="15"/>
      <c r="F258" s="15"/>
      <c r="BB258" s="25"/>
    </row>
    <row r="259" spans="4:54" ht="14.25" customHeight="1" x14ac:dyDescent="0.3">
      <c r="D259" s="15"/>
      <c r="F259" s="15"/>
      <c r="BB259" s="25"/>
    </row>
    <row r="260" spans="4:54" ht="14.25" customHeight="1" x14ac:dyDescent="0.3">
      <c r="D260" s="15"/>
      <c r="F260" s="15"/>
      <c r="BB260" s="25"/>
    </row>
    <row r="261" spans="4:54" ht="14.25" customHeight="1" x14ac:dyDescent="0.3">
      <c r="D261" s="15"/>
      <c r="F261" s="15"/>
      <c r="BB261" s="25"/>
    </row>
    <row r="262" spans="4:54" ht="14.25" customHeight="1" x14ac:dyDescent="0.3">
      <c r="D262" s="15"/>
      <c r="F262" s="15"/>
      <c r="BB262" s="25"/>
    </row>
    <row r="263" spans="4:54" ht="14.25" customHeight="1" x14ac:dyDescent="0.3">
      <c r="D263" s="15"/>
      <c r="F263" s="15"/>
      <c r="BB263" s="25"/>
    </row>
    <row r="264" spans="4:54" ht="14.25" customHeight="1" x14ac:dyDescent="0.3">
      <c r="D264" s="15"/>
      <c r="F264" s="15"/>
      <c r="BB264" s="25"/>
    </row>
    <row r="265" spans="4:54" ht="14.25" customHeight="1" x14ac:dyDescent="0.3">
      <c r="D265" s="15"/>
      <c r="F265" s="15"/>
      <c r="BB265" s="25"/>
    </row>
    <row r="266" spans="4:54" ht="14.25" customHeight="1" x14ac:dyDescent="0.3">
      <c r="D266" s="15"/>
      <c r="F266" s="15"/>
      <c r="BB266" s="25"/>
    </row>
    <row r="267" spans="4:54" ht="14.25" customHeight="1" x14ac:dyDescent="0.3">
      <c r="D267" s="15"/>
      <c r="F267" s="15"/>
      <c r="BB267" s="25"/>
    </row>
    <row r="268" spans="4:54" ht="14.25" customHeight="1" x14ac:dyDescent="0.3">
      <c r="D268" s="15"/>
      <c r="F268" s="15"/>
      <c r="BB268" s="25"/>
    </row>
    <row r="269" spans="4:54" ht="14.25" customHeight="1" x14ac:dyDescent="0.3">
      <c r="D269" s="15"/>
      <c r="F269" s="15"/>
      <c r="BB269" s="25"/>
    </row>
    <row r="270" spans="4:54" ht="14.25" customHeight="1" x14ac:dyDescent="0.3">
      <c r="D270" s="15"/>
      <c r="F270" s="15"/>
      <c r="BB270" s="25"/>
    </row>
    <row r="271" spans="4:54" ht="14.25" customHeight="1" x14ac:dyDescent="0.3">
      <c r="D271" s="15"/>
      <c r="F271" s="15"/>
      <c r="BB271" s="25"/>
    </row>
    <row r="272" spans="4:54" ht="14.25" customHeight="1" x14ac:dyDescent="0.3">
      <c r="D272" s="15"/>
      <c r="F272" s="15"/>
      <c r="BB272" s="25"/>
    </row>
    <row r="273" spans="4:54" ht="14.25" customHeight="1" x14ac:dyDescent="0.3">
      <c r="D273" s="15"/>
      <c r="F273" s="15"/>
      <c r="BB273" s="25"/>
    </row>
    <row r="274" spans="4:54" ht="14.25" customHeight="1" x14ac:dyDescent="0.3">
      <c r="D274" s="15"/>
      <c r="F274" s="15"/>
      <c r="BB274" s="25"/>
    </row>
    <row r="275" spans="4:54" ht="14.25" customHeight="1" x14ac:dyDescent="0.3">
      <c r="D275" s="15"/>
      <c r="F275" s="15"/>
      <c r="BB275" s="25"/>
    </row>
    <row r="276" spans="4:54" ht="14.25" customHeight="1" x14ac:dyDescent="0.3">
      <c r="D276" s="15"/>
      <c r="F276" s="15"/>
      <c r="BB276" s="25"/>
    </row>
    <row r="277" spans="4:54" ht="14.25" customHeight="1" x14ac:dyDescent="0.3">
      <c r="D277" s="15"/>
      <c r="F277" s="15"/>
      <c r="BB277" s="25"/>
    </row>
    <row r="278" spans="4:54" ht="14.25" customHeight="1" x14ac:dyDescent="0.3">
      <c r="D278" s="15"/>
      <c r="F278" s="15"/>
      <c r="BB278" s="25"/>
    </row>
    <row r="279" spans="4:54" ht="14.25" customHeight="1" x14ac:dyDescent="0.3">
      <c r="D279" s="15"/>
      <c r="F279" s="15"/>
      <c r="BB279" s="25"/>
    </row>
    <row r="280" spans="4:54" ht="14.25" customHeight="1" x14ac:dyDescent="0.3">
      <c r="D280" s="15"/>
      <c r="F280" s="15"/>
      <c r="BB280" s="25"/>
    </row>
    <row r="281" spans="4:54" ht="14.25" customHeight="1" x14ac:dyDescent="0.3">
      <c r="D281" s="15"/>
      <c r="F281" s="15"/>
      <c r="BB281" s="25"/>
    </row>
    <row r="282" spans="4:54" ht="14.25" customHeight="1" x14ac:dyDescent="0.3">
      <c r="D282" s="15"/>
      <c r="F282" s="15"/>
      <c r="BB282" s="25"/>
    </row>
    <row r="283" spans="4:54" ht="14.25" customHeight="1" x14ac:dyDescent="0.3">
      <c r="D283" s="15"/>
      <c r="F283" s="15"/>
      <c r="BB283" s="25"/>
    </row>
    <row r="284" spans="4:54" ht="14.25" customHeight="1" x14ac:dyDescent="0.3">
      <c r="D284" s="15"/>
      <c r="F284" s="15"/>
      <c r="BB284" s="25"/>
    </row>
    <row r="285" spans="4:54" ht="14.25" customHeight="1" x14ac:dyDescent="0.3">
      <c r="D285" s="15"/>
      <c r="F285" s="15"/>
      <c r="BB285" s="25"/>
    </row>
    <row r="286" spans="4:54" ht="14.25" customHeight="1" x14ac:dyDescent="0.3">
      <c r="D286" s="15"/>
      <c r="F286" s="15"/>
      <c r="BB286" s="25"/>
    </row>
    <row r="287" spans="4:54" ht="14.25" customHeight="1" x14ac:dyDescent="0.3">
      <c r="D287" s="15"/>
      <c r="F287" s="15"/>
      <c r="BB287" s="25"/>
    </row>
    <row r="288" spans="4:54" ht="14.25" customHeight="1" x14ac:dyDescent="0.3">
      <c r="D288" s="15"/>
      <c r="F288" s="15"/>
      <c r="BB288" s="25"/>
    </row>
    <row r="289" spans="4:54" ht="14.25" customHeight="1" x14ac:dyDescent="0.3">
      <c r="D289" s="15"/>
      <c r="F289" s="15"/>
      <c r="BB289" s="25"/>
    </row>
    <row r="290" spans="4:54" ht="14.25" customHeight="1" x14ac:dyDescent="0.3">
      <c r="D290" s="15"/>
      <c r="F290" s="15"/>
      <c r="BB290" s="25"/>
    </row>
    <row r="291" spans="4:54" ht="14.25" customHeight="1" x14ac:dyDescent="0.3">
      <c r="D291" s="15"/>
      <c r="F291" s="15"/>
      <c r="BB291" s="25"/>
    </row>
    <row r="292" spans="4:54" ht="14.25" customHeight="1" x14ac:dyDescent="0.3">
      <c r="D292" s="15"/>
      <c r="F292" s="15"/>
      <c r="BB292" s="25"/>
    </row>
    <row r="293" spans="4:54" ht="14.25" customHeight="1" x14ac:dyDescent="0.3">
      <c r="D293" s="15"/>
      <c r="F293" s="15"/>
      <c r="BB293" s="25"/>
    </row>
    <row r="294" spans="4:54" ht="14.25" customHeight="1" x14ac:dyDescent="0.3">
      <c r="D294" s="15"/>
      <c r="F294" s="15"/>
      <c r="BB294" s="25"/>
    </row>
    <row r="295" spans="4:54" ht="14.25" customHeight="1" x14ac:dyDescent="0.3">
      <c r="D295" s="15"/>
      <c r="F295" s="15"/>
      <c r="BB295" s="25"/>
    </row>
    <row r="296" spans="4:54" ht="14.25" customHeight="1" x14ac:dyDescent="0.3">
      <c r="D296" s="15"/>
      <c r="F296" s="15"/>
      <c r="BB296" s="25"/>
    </row>
    <row r="297" spans="4:54" ht="14.25" customHeight="1" x14ac:dyDescent="0.3">
      <c r="D297" s="15"/>
      <c r="F297" s="15"/>
      <c r="BB297" s="25"/>
    </row>
    <row r="298" spans="4:54" ht="14.25" customHeight="1" x14ac:dyDescent="0.3">
      <c r="D298" s="15"/>
      <c r="F298" s="15"/>
      <c r="BB298" s="25"/>
    </row>
    <row r="299" spans="4:54" ht="14.25" customHeight="1" x14ac:dyDescent="0.3">
      <c r="D299" s="15"/>
      <c r="F299" s="15"/>
      <c r="BB299" s="25"/>
    </row>
    <row r="300" spans="4:54" ht="14.25" customHeight="1" x14ac:dyDescent="0.3">
      <c r="D300" s="15"/>
      <c r="F300" s="15"/>
      <c r="BB300" s="25"/>
    </row>
    <row r="301" spans="4:54" ht="14.25" customHeight="1" x14ac:dyDescent="0.3">
      <c r="D301" s="15"/>
      <c r="F301" s="15"/>
      <c r="BB301" s="25"/>
    </row>
    <row r="302" spans="4:54" ht="14.25" customHeight="1" x14ac:dyDescent="0.3">
      <c r="D302" s="15"/>
      <c r="F302" s="15"/>
      <c r="BB302" s="25"/>
    </row>
    <row r="303" spans="4:54" ht="14.25" customHeight="1" x14ac:dyDescent="0.3">
      <c r="D303" s="15"/>
      <c r="F303" s="15"/>
      <c r="BB303" s="25"/>
    </row>
    <row r="304" spans="4:54" ht="14.25" customHeight="1" x14ac:dyDescent="0.3">
      <c r="D304" s="15"/>
      <c r="F304" s="15"/>
      <c r="BB304" s="25"/>
    </row>
    <row r="305" spans="4:54" ht="14.25" customHeight="1" x14ac:dyDescent="0.3">
      <c r="D305" s="15"/>
      <c r="F305" s="15"/>
      <c r="BB305" s="25"/>
    </row>
    <row r="306" spans="4:54" ht="14.25" customHeight="1" x14ac:dyDescent="0.3">
      <c r="D306" s="15"/>
      <c r="F306" s="15"/>
      <c r="BB306" s="25"/>
    </row>
    <row r="307" spans="4:54" ht="14.25" customHeight="1" x14ac:dyDescent="0.3">
      <c r="D307" s="15"/>
      <c r="F307" s="15"/>
      <c r="BB307" s="25"/>
    </row>
    <row r="308" spans="4:54" ht="14.25" customHeight="1" x14ac:dyDescent="0.3">
      <c r="D308" s="15"/>
      <c r="F308" s="15"/>
      <c r="BB308" s="25"/>
    </row>
    <row r="309" spans="4:54" ht="14.25" customHeight="1" x14ac:dyDescent="0.3">
      <c r="D309" s="15"/>
      <c r="F309" s="15"/>
      <c r="BB309" s="25"/>
    </row>
    <row r="310" spans="4:54" ht="14.25" customHeight="1" x14ac:dyDescent="0.3">
      <c r="D310" s="15"/>
      <c r="F310" s="15"/>
      <c r="BB310" s="25"/>
    </row>
    <row r="311" spans="4:54" ht="14.25" customHeight="1" x14ac:dyDescent="0.3">
      <c r="D311" s="15"/>
      <c r="F311" s="15"/>
      <c r="BB311" s="25"/>
    </row>
    <row r="312" spans="4:54" ht="14.25" customHeight="1" x14ac:dyDescent="0.3">
      <c r="D312" s="15"/>
      <c r="F312" s="15"/>
      <c r="BB312" s="25"/>
    </row>
    <row r="313" spans="4:54" ht="14.25" customHeight="1" x14ac:dyDescent="0.3">
      <c r="D313" s="15"/>
      <c r="F313" s="15"/>
      <c r="BB313" s="25"/>
    </row>
    <row r="314" spans="4:54" ht="14.25" customHeight="1" x14ac:dyDescent="0.3">
      <c r="D314" s="15"/>
      <c r="F314" s="15"/>
      <c r="BB314" s="25"/>
    </row>
    <row r="315" spans="4:54" ht="14.25" customHeight="1" x14ac:dyDescent="0.3">
      <c r="D315" s="15"/>
      <c r="F315" s="15"/>
      <c r="BB315" s="25"/>
    </row>
    <row r="316" spans="4:54" ht="14.25" customHeight="1" x14ac:dyDescent="0.3">
      <c r="D316" s="15"/>
      <c r="F316" s="15"/>
      <c r="BB316" s="25"/>
    </row>
    <row r="317" spans="4:54" ht="14.25" customHeight="1" x14ac:dyDescent="0.3">
      <c r="D317" s="15"/>
      <c r="F317" s="15"/>
      <c r="BB317" s="25"/>
    </row>
    <row r="318" spans="4:54" ht="14.25" customHeight="1" x14ac:dyDescent="0.3">
      <c r="D318" s="15"/>
      <c r="F318" s="15"/>
      <c r="BB318" s="25"/>
    </row>
    <row r="319" spans="4:54" ht="14.25" customHeight="1" x14ac:dyDescent="0.3">
      <c r="D319" s="15"/>
      <c r="F319" s="15"/>
      <c r="BB319" s="25"/>
    </row>
    <row r="320" spans="4:54" ht="14.25" customHeight="1" x14ac:dyDescent="0.3">
      <c r="D320" s="15"/>
      <c r="F320" s="15"/>
      <c r="BB320" s="25"/>
    </row>
    <row r="321" spans="4:54" ht="14.25" customHeight="1" x14ac:dyDescent="0.3">
      <c r="D321" s="15"/>
      <c r="F321" s="15"/>
      <c r="BB321" s="25"/>
    </row>
    <row r="322" spans="4:54" ht="14.25" customHeight="1" x14ac:dyDescent="0.3">
      <c r="D322" s="15"/>
      <c r="F322" s="15"/>
      <c r="BB322" s="25"/>
    </row>
    <row r="323" spans="4:54" ht="14.25" customHeight="1" x14ac:dyDescent="0.3">
      <c r="D323" s="15"/>
      <c r="F323" s="15"/>
      <c r="BB323" s="25"/>
    </row>
    <row r="324" spans="4:54" ht="14.25" customHeight="1" x14ac:dyDescent="0.3">
      <c r="D324" s="15"/>
      <c r="F324" s="15"/>
      <c r="BB324" s="25"/>
    </row>
    <row r="325" spans="4:54" ht="14.25" customHeight="1" x14ac:dyDescent="0.3">
      <c r="D325" s="15"/>
      <c r="F325" s="15"/>
      <c r="BB325" s="25"/>
    </row>
    <row r="326" spans="4:54" ht="14.25" customHeight="1" x14ac:dyDescent="0.3">
      <c r="D326" s="15"/>
      <c r="F326" s="15"/>
      <c r="BB326" s="25"/>
    </row>
    <row r="327" spans="4:54" ht="14.25" customHeight="1" x14ac:dyDescent="0.3">
      <c r="D327" s="15"/>
      <c r="F327" s="15"/>
      <c r="BB327" s="25"/>
    </row>
    <row r="328" spans="4:54" ht="14.25" customHeight="1" x14ac:dyDescent="0.3">
      <c r="D328" s="15"/>
      <c r="F328" s="15"/>
      <c r="BB328" s="25"/>
    </row>
    <row r="329" spans="4:54" ht="14.25" customHeight="1" x14ac:dyDescent="0.3">
      <c r="D329" s="15"/>
      <c r="F329" s="15"/>
      <c r="BB329" s="25"/>
    </row>
    <row r="330" spans="4:54" ht="14.25" customHeight="1" x14ac:dyDescent="0.3">
      <c r="D330" s="15"/>
      <c r="F330" s="15"/>
      <c r="BB330" s="25"/>
    </row>
    <row r="331" spans="4:54" ht="14.25" customHeight="1" x14ac:dyDescent="0.3">
      <c r="D331" s="15"/>
      <c r="F331" s="15"/>
      <c r="BB331" s="25"/>
    </row>
    <row r="332" spans="4:54" ht="14.25" customHeight="1" x14ac:dyDescent="0.3">
      <c r="D332" s="15"/>
      <c r="F332" s="15"/>
      <c r="BB332" s="25"/>
    </row>
    <row r="333" spans="4:54" ht="14.25" customHeight="1" x14ac:dyDescent="0.3">
      <c r="D333" s="15"/>
      <c r="F333" s="15"/>
      <c r="BB333" s="25"/>
    </row>
    <row r="334" spans="4:54" ht="14.25" customHeight="1" x14ac:dyDescent="0.3">
      <c r="D334" s="15"/>
      <c r="F334" s="15"/>
      <c r="BB334" s="25"/>
    </row>
    <row r="335" spans="4:54" ht="14.25" customHeight="1" x14ac:dyDescent="0.3">
      <c r="D335" s="15"/>
      <c r="F335" s="15"/>
      <c r="BB335" s="25"/>
    </row>
    <row r="336" spans="4:54" ht="14.25" customHeight="1" x14ac:dyDescent="0.3">
      <c r="D336" s="15"/>
      <c r="F336" s="15"/>
      <c r="BB336" s="25"/>
    </row>
    <row r="337" spans="4:54" ht="14.25" customHeight="1" x14ac:dyDescent="0.3">
      <c r="D337" s="15"/>
      <c r="F337" s="15"/>
      <c r="BB337" s="25"/>
    </row>
    <row r="338" spans="4:54" ht="14.25" customHeight="1" x14ac:dyDescent="0.3">
      <c r="D338" s="15"/>
      <c r="F338" s="15"/>
      <c r="BB338" s="25"/>
    </row>
    <row r="339" spans="4:54" ht="14.25" customHeight="1" x14ac:dyDescent="0.3">
      <c r="D339" s="15"/>
      <c r="F339" s="15"/>
      <c r="BB339" s="25"/>
    </row>
    <row r="340" spans="4:54" ht="14.25" customHeight="1" x14ac:dyDescent="0.3">
      <c r="D340" s="15"/>
      <c r="F340" s="15"/>
      <c r="BB340" s="25"/>
    </row>
    <row r="341" spans="4:54" ht="14.25" customHeight="1" x14ac:dyDescent="0.3">
      <c r="D341" s="15"/>
      <c r="F341" s="15"/>
      <c r="BB341" s="25"/>
    </row>
    <row r="342" spans="4:54" ht="14.25" customHeight="1" x14ac:dyDescent="0.3">
      <c r="D342" s="15"/>
      <c r="F342" s="15"/>
      <c r="BB342" s="25"/>
    </row>
    <row r="343" spans="4:54" ht="14.25" customHeight="1" x14ac:dyDescent="0.3">
      <c r="D343" s="15"/>
      <c r="F343" s="15"/>
      <c r="BB343" s="25"/>
    </row>
    <row r="344" spans="4:54" ht="14.25" customHeight="1" x14ac:dyDescent="0.3">
      <c r="D344" s="15"/>
      <c r="F344" s="15"/>
      <c r="BB344" s="25"/>
    </row>
    <row r="345" spans="4:54" ht="14.25" customHeight="1" x14ac:dyDescent="0.3">
      <c r="D345" s="15"/>
      <c r="F345" s="15"/>
      <c r="BB345" s="25"/>
    </row>
    <row r="346" spans="4:54" ht="14.25" customHeight="1" x14ac:dyDescent="0.3">
      <c r="D346" s="15"/>
      <c r="F346" s="15"/>
      <c r="BB346" s="25"/>
    </row>
    <row r="347" spans="4:54" ht="14.25" customHeight="1" x14ac:dyDescent="0.3">
      <c r="D347" s="15"/>
      <c r="F347" s="15"/>
      <c r="BB347" s="25"/>
    </row>
    <row r="348" spans="4:54" ht="14.25" customHeight="1" x14ac:dyDescent="0.3">
      <c r="D348" s="15"/>
      <c r="F348" s="15"/>
      <c r="BB348" s="25"/>
    </row>
    <row r="349" spans="4:54" ht="14.25" customHeight="1" x14ac:dyDescent="0.3">
      <c r="D349" s="15"/>
      <c r="F349" s="15"/>
      <c r="BB349" s="25"/>
    </row>
    <row r="350" spans="4:54" ht="14.25" customHeight="1" x14ac:dyDescent="0.3">
      <c r="D350" s="15"/>
      <c r="F350" s="15"/>
      <c r="BB350" s="25"/>
    </row>
    <row r="351" spans="4:54" ht="14.25" customHeight="1" x14ac:dyDescent="0.3">
      <c r="D351" s="15"/>
      <c r="F351" s="15"/>
      <c r="BB351" s="25"/>
    </row>
    <row r="352" spans="4:54" ht="14.25" customHeight="1" x14ac:dyDescent="0.3">
      <c r="D352" s="15"/>
      <c r="F352" s="15"/>
      <c r="BB352" s="25"/>
    </row>
    <row r="353" spans="4:54" ht="14.25" customHeight="1" x14ac:dyDescent="0.3">
      <c r="D353" s="15"/>
      <c r="F353" s="15"/>
      <c r="BB353" s="25"/>
    </row>
    <row r="354" spans="4:54" ht="14.25" customHeight="1" x14ac:dyDescent="0.3">
      <c r="D354" s="15"/>
      <c r="F354" s="15"/>
      <c r="BB354" s="25"/>
    </row>
    <row r="355" spans="4:54" ht="14.25" customHeight="1" x14ac:dyDescent="0.3">
      <c r="D355" s="15"/>
      <c r="F355" s="15"/>
      <c r="BB355" s="25"/>
    </row>
    <row r="356" spans="4:54" ht="14.25" customHeight="1" x14ac:dyDescent="0.3">
      <c r="D356" s="15"/>
      <c r="F356" s="15"/>
      <c r="BB356" s="25"/>
    </row>
    <row r="357" spans="4:54" ht="14.25" customHeight="1" x14ac:dyDescent="0.3">
      <c r="D357" s="15"/>
      <c r="F357" s="15"/>
      <c r="BB357" s="25"/>
    </row>
    <row r="358" spans="4:54" ht="14.25" customHeight="1" x14ac:dyDescent="0.3">
      <c r="D358" s="15"/>
      <c r="F358" s="15"/>
      <c r="BB358" s="25"/>
    </row>
    <row r="359" spans="4:54" ht="14.25" customHeight="1" x14ac:dyDescent="0.3">
      <c r="D359" s="15"/>
      <c r="F359" s="15"/>
      <c r="BB359" s="25"/>
    </row>
    <row r="360" spans="4:54" ht="14.25" customHeight="1" x14ac:dyDescent="0.3">
      <c r="D360" s="15"/>
      <c r="F360" s="15"/>
      <c r="BB360" s="25"/>
    </row>
    <row r="361" spans="4:54" ht="14.25" customHeight="1" x14ac:dyDescent="0.3">
      <c r="D361" s="15"/>
      <c r="F361" s="15"/>
      <c r="BB361" s="25"/>
    </row>
    <row r="362" spans="4:54" ht="14.25" customHeight="1" x14ac:dyDescent="0.3">
      <c r="D362" s="15"/>
      <c r="F362" s="15"/>
      <c r="BB362" s="25"/>
    </row>
    <row r="363" spans="4:54" ht="14.25" customHeight="1" x14ac:dyDescent="0.3">
      <c r="D363" s="15"/>
      <c r="F363" s="15"/>
      <c r="BB363" s="25"/>
    </row>
    <row r="364" spans="4:54" ht="14.25" customHeight="1" x14ac:dyDescent="0.3">
      <c r="D364" s="15"/>
      <c r="F364" s="15"/>
      <c r="BB364" s="25"/>
    </row>
    <row r="365" spans="4:54" ht="14.25" customHeight="1" x14ac:dyDescent="0.3">
      <c r="D365" s="15"/>
      <c r="F365" s="15"/>
      <c r="BB365" s="25"/>
    </row>
    <row r="366" spans="4:54" ht="14.25" customHeight="1" x14ac:dyDescent="0.3">
      <c r="D366" s="15"/>
      <c r="F366" s="15"/>
      <c r="BB366" s="25"/>
    </row>
    <row r="367" spans="4:54" ht="14.25" customHeight="1" x14ac:dyDescent="0.3">
      <c r="D367" s="15"/>
      <c r="F367" s="15"/>
      <c r="BB367" s="25"/>
    </row>
    <row r="368" spans="4:54" ht="14.25" customHeight="1" x14ac:dyDescent="0.3">
      <c r="D368" s="15"/>
      <c r="F368" s="15"/>
      <c r="BB368" s="25"/>
    </row>
    <row r="369" spans="4:54" ht="14.25" customHeight="1" x14ac:dyDescent="0.3">
      <c r="D369" s="15"/>
      <c r="F369" s="15"/>
      <c r="BB369" s="25"/>
    </row>
    <row r="370" spans="4:54" ht="14.25" customHeight="1" x14ac:dyDescent="0.3">
      <c r="D370" s="15"/>
      <c r="F370" s="15"/>
      <c r="BB370" s="25"/>
    </row>
    <row r="371" spans="4:54" ht="14.25" customHeight="1" x14ac:dyDescent="0.3">
      <c r="D371" s="15"/>
      <c r="F371" s="15"/>
      <c r="BB371" s="25"/>
    </row>
    <row r="372" spans="4:54" ht="14.25" customHeight="1" x14ac:dyDescent="0.3">
      <c r="D372" s="15"/>
      <c r="F372" s="15"/>
      <c r="BB372" s="25"/>
    </row>
    <row r="373" spans="4:54" ht="14.25" customHeight="1" x14ac:dyDescent="0.3">
      <c r="D373" s="15"/>
      <c r="F373" s="15"/>
      <c r="BB373" s="25"/>
    </row>
    <row r="374" spans="4:54" ht="14.25" customHeight="1" x14ac:dyDescent="0.3">
      <c r="D374" s="15"/>
      <c r="F374" s="15"/>
      <c r="BB374" s="25"/>
    </row>
    <row r="375" spans="4:54" ht="14.25" customHeight="1" x14ac:dyDescent="0.3">
      <c r="D375" s="15"/>
      <c r="F375" s="15"/>
      <c r="BB375" s="25"/>
    </row>
    <row r="376" spans="4:54" ht="14.25" customHeight="1" x14ac:dyDescent="0.3">
      <c r="D376" s="15"/>
      <c r="F376" s="15"/>
      <c r="BB376" s="25"/>
    </row>
    <row r="377" spans="4:54" ht="14.25" customHeight="1" x14ac:dyDescent="0.3">
      <c r="D377" s="15"/>
      <c r="F377" s="15"/>
      <c r="BB377" s="25"/>
    </row>
    <row r="378" spans="4:54" ht="14.25" customHeight="1" x14ac:dyDescent="0.3">
      <c r="D378" s="15"/>
      <c r="F378" s="15"/>
      <c r="BB378" s="25"/>
    </row>
    <row r="379" spans="4:54" ht="14.25" customHeight="1" x14ac:dyDescent="0.3">
      <c r="D379" s="15"/>
      <c r="F379" s="15"/>
      <c r="BB379" s="25"/>
    </row>
    <row r="380" spans="4:54" ht="14.25" customHeight="1" x14ac:dyDescent="0.3">
      <c r="D380" s="15"/>
      <c r="F380" s="15"/>
      <c r="BB380" s="25"/>
    </row>
    <row r="381" spans="4:54" ht="14.25" customHeight="1" x14ac:dyDescent="0.3">
      <c r="D381" s="15"/>
      <c r="F381" s="15"/>
      <c r="BB381" s="25"/>
    </row>
    <row r="382" spans="4:54" ht="14.25" customHeight="1" x14ac:dyDescent="0.3">
      <c r="D382" s="15"/>
      <c r="F382" s="15"/>
      <c r="BB382" s="25"/>
    </row>
    <row r="383" spans="4:54" ht="14.25" customHeight="1" x14ac:dyDescent="0.3">
      <c r="D383" s="15"/>
      <c r="F383" s="15"/>
      <c r="BB383" s="25"/>
    </row>
    <row r="384" spans="4:54" ht="14.25" customHeight="1" x14ac:dyDescent="0.3">
      <c r="D384" s="15"/>
      <c r="F384" s="15"/>
      <c r="BB384" s="25"/>
    </row>
    <row r="385" spans="4:54" ht="14.25" customHeight="1" x14ac:dyDescent="0.3">
      <c r="D385" s="15"/>
      <c r="F385" s="15"/>
      <c r="BB385" s="25"/>
    </row>
    <row r="386" spans="4:54" ht="14.25" customHeight="1" x14ac:dyDescent="0.3">
      <c r="D386" s="15"/>
      <c r="F386" s="15"/>
      <c r="BB386" s="25"/>
    </row>
    <row r="387" spans="4:54" ht="14.25" customHeight="1" x14ac:dyDescent="0.3">
      <c r="D387" s="15"/>
      <c r="F387" s="15"/>
      <c r="BB387" s="25"/>
    </row>
    <row r="388" spans="4:54" ht="14.25" customHeight="1" x14ac:dyDescent="0.3">
      <c r="D388" s="15"/>
      <c r="F388" s="15"/>
      <c r="BB388" s="25"/>
    </row>
    <row r="389" spans="4:54" ht="14.25" customHeight="1" x14ac:dyDescent="0.3">
      <c r="D389" s="15"/>
      <c r="F389" s="15"/>
      <c r="BB389" s="25"/>
    </row>
    <row r="390" spans="4:54" ht="14.25" customHeight="1" x14ac:dyDescent="0.3">
      <c r="D390" s="15"/>
      <c r="F390" s="15"/>
      <c r="BB390" s="25"/>
    </row>
    <row r="391" spans="4:54" ht="14.25" customHeight="1" x14ac:dyDescent="0.3">
      <c r="D391" s="15"/>
      <c r="F391" s="15"/>
      <c r="BB391" s="25"/>
    </row>
    <row r="392" spans="4:54" ht="14.25" customHeight="1" x14ac:dyDescent="0.3">
      <c r="D392" s="15"/>
      <c r="F392" s="15"/>
      <c r="BB392" s="25"/>
    </row>
    <row r="393" spans="4:54" ht="14.25" customHeight="1" x14ac:dyDescent="0.3">
      <c r="D393" s="15"/>
      <c r="F393" s="15"/>
      <c r="BB393" s="25"/>
    </row>
    <row r="394" spans="4:54" ht="14.25" customHeight="1" x14ac:dyDescent="0.3">
      <c r="D394" s="15"/>
      <c r="F394" s="15"/>
      <c r="BB394" s="25"/>
    </row>
    <row r="395" spans="4:54" ht="14.25" customHeight="1" x14ac:dyDescent="0.3">
      <c r="D395" s="15"/>
      <c r="F395" s="15"/>
      <c r="BB395" s="25"/>
    </row>
    <row r="396" spans="4:54" ht="14.25" customHeight="1" x14ac:dyDescent="0.3">
      <c r="D396" s="15"/>
      <c r="F396" s="15"/>
      <c r="BB396" s="25"/>
    </row>
    <row r="397" spans="4:54" ht="14.25" customHeight="1" x14ac:dyDescent="0.3">
      <c r="D397" s="15"/>
      <c r="F397" s="15"/>
      <c r="BB397" s="25"/>
    </row>
    <row r="398" spans="4:54" ht="14.25" customHeight="1" x14ac:dyDescent="0.3">
      <c r="D398" s="15"/>
      <c r="F398" s="15"/>
      <c r="BB398" s="25"/>
    </row>
    <row r="399" spans="4:54" ht="14.25" customHeight="1" x14ac:dyDescent="0.3">
      <c r="D399" s="15"/>
      <c r="F399" s="15"/>
      <c r="BB399" s="25"/>
    </row>
    <row r="400" spans="4:54" ht="14.25" customHeight="1" x14ac:dyDescent="0.3">
      <c r="D400" s="15"/>
      <c r="F400" s="15"/>
      <c r="BB400" s="25"/>
    </row>
    <row r="401" spans="4:54" ht="14.25" customHeight="1" x14ac:dyDescent="0.3">
      <c r="D401" s="15"/>
      <c r="F401" s="15"/>
      <c r="BB401" s="25"/>
    </row>
    <row r="402" spans="4:54" ht="14.25" customHeight="1" x14ac:dyDescent="0.3">
      <c r="D402" s="15"/>
      <c r="F402" s="15"/>
      <c r="BB402" s="25"/>
    </row>
    <row r="403" spans="4:54" ht="14.25" customHeight="1" x14ac:dyDescent="0.3">
      <c r="D403" s="15"/>
      <c r="F403" s="15"/>
      <c r="BB403" s="25"/>
    </row>
    <row r="404" spans="4:54" ht="14.25" customHeight="1" x14ac:dyDescent="0.3">
      <c r="D404" s="15"/>
      <c r="F404" s="15"/>
      <c r="BB404" s="25"/>
    </row>
    <row r="405" spans="4:54" ht="14.25" customHeight="1" x14ac:dyDescent="0.3">
      <c r="D405" s="15"/>
      <c r="F405" s="15"/>
      <c r="BB405" s="25"/>
    </row>
    <row r="406" spans="4:54" ht="14.25" customHeight="1" x14ac:dyDescent="0.3">
      <c r="D406" s="15"/>
      <c r="F406" s="15"/>
      <c r="BB406" s="25"/>
    </row>
    <row r="407" spans="4:54" ht="14.25" customHeight="1" x14ac:dyDescent="0.3">
      <c r="D407" s="15"/>
      <c r="F407" s="15"/>
      <c r="BB407" s="25"/>
    </row>
    <row r="408" spans="4:54" ht="14.25" customHeight="1" x14ac:dyDescent="0.3">
      <c r="D408" s="15"/>
      <c r="F408" s="15"/>
      <c r="BB408" s="25"/>
    </row>
    <row r="409" spans="4:54" ht="14.25" customHeight="1" x14ac:dyDescent="0.3">
      <c r="D409" s="15"/>
      <c r="F409" s="15"/>
      <c r="BB409" s="25"/>
    </row>
    <row r="410" spans="4:54" ht="14.25" customHeight="1" x14ac:dyDescent="0.3">
      <c r="D410" s="15"/>
      <c r="F410" s="15"/>
      <c r="BB410" s="25"/>
    </row>
    <row r="411" spans="4:54" ht="14.25" customHeight="1" x14ac:dyDescent="0.3">
      <c r="D411" s="15"/>
      <c r="F411" s="15"/>
      <c r="BB411" s="25"/>
    </row>
    <row r="412" spans="4:54" ht="14.25" customHeight="1" x14ac:dyDescent="0.3">
      <c r="D412" s="15"/>
      <c r="F412" s="15"/>
      <c r="BB412" s="25"/>
    </row>
    <row r="413" spans="4:54" ht="14.25" customHeight="1" x14ac:dyDescent="0.3">
      <c r="D413" s="15"/>
      <c r="F413" s="15"/>
      <c r="BB413" s="25"/>
    </row>
    <row r="414" spans="4:54" ht="14.25" customHeight="1" x14ac:dyDescent="0.3">
      <c r="D414" s="15"/>
      <c r="F414" s="15"/>
      <c r="BB414" s="25"/>
    </row>
    <row r="415" spans="4:54" ht="14.25" customHeight="1" x14ac:dyDescent="0.3">
      <c r="D415" s="15"/>
      <c r="F415" s="15"/>
      <c r="BB415" s="25"/>
    </row>
    <row r="416" spans="4:54" ht="14.25" customHeight="1" x14ac:dyDescent="0.3">
      <c r="D416" s="15"/>
      <c r="F416" s="15"/>
      <c r="BB416" s="25"/>
    </row>
    <row r="417" spans="4:54" ht="14.25" customHeight="1" x14ac:dyDescent="0.3">
      <c r="D417" s="15"/>
      <c r="F417" s="15"/>
      <c r="BB417" s="25"/>
    </row>
    <row r="418" spans="4:54" ht="14.25" customHeight="1" x14ac:dyDescent="0.3">
      <c r="D418" s="15"/>
      <c r="F418" s="15"/>
      <c r="BB418" s="25"/>
    </row>
    <row r="419" spans="4:54" ht="14.25" customHeight="1" x14ac:dyDescent="0.3">
      <c r="D419" s="15"/>
      <c r="F419" s="15"/>
      <c r="BB419" s="25"/>
    </row>
    <row r="420" spans="4:54" ht="14.25" customHeight="1" x14ac:dyDescent="0.3">
      <c r="D420" s="15"/>
      <c r="F420" s="15"/>
      <c r="BB420" s="25"/>
    </row>
    <row r="421" spans="4:54" ht="14.25" customHeight="1" x14ac:dyDescent="0.3">
      <c r="D421" s="15"/>
      <c r="F421" s="15"/>
      <c r="BB421" s="25"/>
    </row>
    <row r="422" spans="4:54" ht="14.25" customHeight="1" x14ac:dyDescent="0.3">
      <c r="D422" s="15"/>
      <c r="F422" s="15"/>
      <c r="BB422" s="25"/>
    </row>
    <row r="423" spans="4:54" ht="14.25" customHeight="1" x14ac:dyDescent="0.3">
      <c r="D423" s="15"/>
      <c r="F423" s="15"/>
      <c r="BB423" s="25"/>
    </row>
    <row r="424" spans="4:54" ht="14.25" customHeight="1" x14ac:dyDescent="0.3">
      <c r="D424" s="15"/>
      <c r="F424" s="15"/>
      <c r="BB424" s="25"/>
    </row>
    <row r="425" spans="4:54" ht="14.25" customHeight="1" x14ac:dyDescent="0.3">
      <c r="D425" s="15"/>
      <c r="F425" s="15"/>
      <c r="BB425" s="25"/>
    </row>
    <row r="426" spans="4:54" ht="14.25" customHeight="1" x14ac:dyDescent="0.3">
      <c r="D426" s="15"/>
      <c r="F426" s="15"/>
      <c r="BB426" s="25"/>
    </row>
    <row r="427" spans="4:54" ht="14.25" customHeight="1" x14ac:dyDescent="0.3">
      <c r="D427" s="15"/>
      <c r="F427" s="15"/>
      <c r="BB427" s="25"/>
    </row>
    <row r="428" spans="4:54" ht="14.25" customHeight="1" x14ac:dyDescent="0.3">
      <c r="D428" s="15"/>
      <c r="F428" s="15"/>
      <c r="BB428" s="25"/>
    </row>
    <row r="429" spans="4:54" ht="14.25" customHeight="1" x14ac:dyDescent="0.3">
      <c r="D429" s="15"/>
      <c r="F429" s="15"/>
      <c r="BB429" s="25"/>
    </row>
    <row r="430" spans="4:54" ht="14.25" customHeight="1" x14ac:dyDescent="0.3">
      <c r="D430" s="15"/>
      <c r="F430" s="15"/>
      <c r="BB430" s="25"/>
    </row>
    <row r="431" spans="4:54" ht="14.25" customHeight="1" x14ac:dyDescent="0.3">
      <c r="D431" s="15"/>
      <c r="F431" s="15"/>
      <c r="BB431" s="25"/>
    </row>
    <row r="432" spans="4:54" ht="14.25" customHeight="1" x14ac:dyDescent="0.3">
      <c r="D432" s="15"/>
      <c r="F432" s="15"/>
      <c r="BB432" s="25"/>
    </row>
    <row r="433" spans="4:54" ht="14.25" customHeight="1" x14ac:dyDescent="0.3">
      <c r="D433" s="15"/>
      <c r="F433" s="15"/>
      <c r="BB433" s="25"/>
    </row>
    <row r="434" spans="4:54" ht="14.25" customHeight="1" x14ac:dyDescent="0.3">
      <c r="D434" s="15"/>
      <c r="F434" s="15"/>
      <c r="BB434" s="25"/>
    </row>
    <row r="435" spans="4:54" ht="14.25" customHeight="1" x14ac:dyDescent="0.3">
      <c r="D435" s="15"/>
      <c r="F435" s="15"/>
      <c r="BB435" s="25"/>
    </row>
    <row r="436" spans="4:54" ht="14.25" customHeight="1" x14ac:dyDescent="0.3">
      <c r="D436" s="15"/>
      <c r="F436" s="15"/>
      <c r="BB436" s="25"/>
    </row>
    <row r="437" spans="4:54" ht="14.25" customHeight="1" x14ac:dyDescent="0.3">
      <c r="D437" s="15"/>
      <c r="F437" s="15"/>
      <c r="BB437" s="25"/>
    </row>
    <row r="438" spans="4:54" ht="14.25" customHeight="1" x14ac:dyDescent="0.3">
      <c r="D438" s="15"/>
      <c r="F438" s="15"/>
      <c r="BB438" s="25"/>
    </row>
    <row r="439" spans="4:54" ht="14.25" customHeight="1" x14ac:dyDescent="0.3">
      <c r="D439" s="15"/>
      <c r="F439" s="15"/>
      <c r="BB439" s="25"/>
    </row>
    <row r="440" spans="4:54" ht="14.25" customHeight="1" x14ac:dyDescent="0.3">
      <c r="D440" s="15"/>
      <c r="F440" s="15"/>
      <c r="BB440" s="25"/>
    </row>
    <row r="441" spans="4:54" ht="14.25" customHeight="1" x14ac:dyDescent="0.3">
      <c r="D441" s="15"/>
      <c r="F441" s="15"/>
      <c r="BB441" s="25"/>
    </row>
    <row r="442" spans="4:54" ht="14.25" customHeight="1" x14ac:dyDescent="0.3">
      <c r="D442" s="15"/>
      <c r="F442" s="15"/>
      <c r="BB442" s="25"/>
    </row>
    <row r="443" spans="4:54" ht="14.25" customHeight="1" x14ac:dyDescent="0.3">
      <c r="D443" s="15"/>
      <c r="F443" s="15"/>
      <c r="BB443" s="25"/>
    </row>
    <row r="444" spans="4:54" ht="14.25" customHeight="1" x14ac:dyDescent="0.3">
      <c r="D444" s="15"/>
      <c r="F444" s="15"/>
      <c r="BB444" s="25"/>
    </row>
    <row r="445" spans="4:54" ht="14.25" customHeight="1" x14ac:dyDescent="0.3">
      <c r="D445" s="15"/>
      <c r="F445" s="15"/>
      <c r="BB445" s="25"/>
    </row>
    <row r="446" spans="4:54" ht="14.25" customHeight="1" x14ac:dyDescent="0.3">
      <c r="D446" s="15"/>
      <c r="F446" s="15"/>
      <c r="BB446" s="25"/>
    </row>
    <row r="447" spans="4:54" ht="14.25" customHeight="1" x14ac:dyDescent="0.3">
      <c r="D447" s="15"/>
      <c r="F447" s="15"/>
      <c r="BB447" s="25"/>
    </row>
    <row r="448" spans="4:54" ht="14.25" customHeight="1" x14ac:dyDescent="0.3">
      <c r="D448" s="15"/>
      <c r="F448" s="15"/>
      <c r="BB448" s="25"/>
    </row>
    <row r="449" spans="4:54" ht="14.25" customHeight="1" x14ac:dyDescent="0.3">
      <c r="D449" s="15"/>
      <c r="F449" s="15"/>
      <c r="BB449" s="25"/>
    </row>
    <row r="450" spans="4:54" ht="14.25" customHeight="1" x14ac:dyDescent="0.3">
      <c r="D450" s="15"/>
      <c r="F450" s="15"/>
      <c r="BB450" s="25"/>
    </row>
    <row r="451" spans="4:54" ht="14.25" customHeight="1" x14ac:dyDescent="0.3">
      <c r="D451" s="15"/>
      <c r="F451" s="15"/>
      <c r="BB451" s="25"/>
    </row>
    <row r="452" spans="4:54" ht="14.25" customHeight="1" x14ac:dyDescent="0.3">
      <c r="D452" s="15"/>
      <c r="F452" s="15"/>
      <c r="BB452" s="25"/>
    </row>
    <row r="453" spans="4:54" ht="14.25" customHeight="1" x14ac:dyDescent="0.3">
      <c r="D453" s="15"/>
      <c r="F453" s="15"/>
      <c r="BB453" s="25"/>
    </row>
    <row r="454" spans="4:54" ht="14.25" customHeight="1" x14ac:dyDescent="0.3">
      <c r="D454" s="15"/>
      <c r="F454" s="15"/>
      <c r="BB454" s="25"/>
    </row>
    <row r="455" spans="4:54" ht="14.25" customHeight="1" x14ac:dyDescent="0.3">
      <c r="D455" s="15"/>
      <c r="F455" s="15"/>
      <c r="BB455" s="25"/>
    </row>
    <row r="456" spans="4:54" ht="14.25" customHeight="1" x14ac:dyDescent="0.3">
      <c r="D456" s="15"/>
      <c r="F456" s="15"/>
      <c r="BB456" s="25"/>
    </row>
    <row r="457" spans="4:54" ht="14.25" customHeight="1" x14ac:dyDescent="0.3">
      <c r="D457" s="15"/>
      <c r="F457" s="15"/>
      <c r="BB457" s="25"/>
    </row>
    <row r="458" spans="4:54" ht="14.25" customHeight="1" x14ac:dyDescent="0.3">
      <c r="D458" s="15"/>
      <c r="F458" s="15"/>
      <c r="BB458" s="25"/>
    </row>
    <row r="459" spans="4:54" ht="14.25" customHeight="1" x14ac:dyDescent="0.3">
      <c r="D459" s="15"/>
      <c r="F459" s="15"/>
      <c r="BB459" s="25"/>
    </row>
    <row r="460" spans="4:54" ht="14.25" customHeight="1" x14ac:dyDescent="0.3">
      <c r="D460" s="15"/>
      <c r="F460" s="15"/>
      <c r="BB460" s="25"/>
    </row>
    <row r="461" spans="4:54" ht="14.25" customHeight="1" x14ac:dyDescent="0.3">
      <c r="D461" s="15"/>
      <c r="F461" s="15"/>
      <c r="BB461" s="25"/>
    </row>
    <row r="462" spans="4:54" ht="14.25" customHeight="1" x14ac:dyDescent="0.3">
      <c r="D462" s="15"/>
      <c r="F462" s="15"/>
      <c r="BB462" s="25"/>
    </row>
    <row r="463" spans="4:54" ht="14.25" customHeight="1" x14ac:dyDescent="0.3">
      <c r="D463" s="15"/>
      <c r="F463" s="15"/>
      <c r="BB463" s="25"/>
    </row>
    <row r="464" spans="4:54" ht="14.25" customHeight="1" x14ac:dyDescent="0.3">
      <c r="D464" s="15"/>
      <c r="F464" s="15"/>
      <c r="BB464" s="25"/>
    </row>
    <row r="465" spans="4:54" ht="14.25" customHeight="1" x14ac:dyDescent="0.3">
      <c r="D465" s="15"/>
      <c r="F465" s="15"/>
      <c r="BB465" s="25"/>
    </row>
    <row r="466" spans="4:54" ht="14.25" customHeight="1" x14ac:dyDescent="0.3">
      <c r="D466" s="15"/>
      <c r="F466" s="15"/>
      <c r="BB466" s="25"/>
    </row>
    <row r="467" spans="4:54" ht="14.25" customHeight="1" x14ac:dyDescent="0.3">
      <c r="D467" s="15"/>
      <c r="F467" s="15"/>
      <c r="BB467" s="25"/>
    </row>
    <row r="468" spans="4:54" ht="14.25" customHeight="1" x14ac:dyDescent="0.3">
      <c r="D468" s="15"/>
      <c r="F468" s="15"/>
      <c r="BB468" s="25"/>
    </row>
    <row r="469" spans="4:54" ht="14.25" customHeight="1" x14ac:dyDescent="0.3">
      <c r="D469" s="15"/>
      <c r="F469" s="15"/>
      <c r="BB469" s="25"/>
    </row>
    <row r="470" spans="4:54" ht="14.25" customHeight="1" x14ac:dyDescent="0.3">
      <c r="D470" s="15"/>
      <c r="F470" s="15"/>
      <c r="BB470" s="25"/>
    </row>
    <row r="471" spans="4:54" ht="14.25" customHeight="1" x14ac:dyDescent="0.3">
      <c r="D471" s="15"/>
      <c r="F471" s="15"/>
      <c r="BB471" s="25"/>
    </row>
    <row r="472" spans="4:54" ht="14.25" customHeight="1" x14ac:dyDescent="0.3">
      <c r="D472" s="15"/>
      <c r="F472" s="15"/>
      <c r="BB472" s="25"/>
    </row>
    <row r="473" spans="4:54" ht="14.25" customHeight="1" x14ac:dyDescent="0.3">
      <c r="D473" s="15"/>
      <c r="F473" s="15"/>
      <c r="BB473" s="25"/>
    </row>
    <row r="474" spans="4:54" ht="14.25" customHeight="1" x14ac:dyDescent="0.3">
      <c r="D474" s="15"/>
      <c r="F474" s="15"/>
      <c r="BB474" s="25"/>
    </row>
    <row r="475" spans="4:54" ht="14.25" customHeight="1" x14ac:dyDescent="0.3">
      <c r="D475" s="15"/>
      <c r="F475" s="15"/>
      <c r="BB475" s="25"/>
    </row>
    <row r="476" spans="4:54" ht="14.25" customHeight="1" x14ac:dyDescent="0.3">
      <c r="D476" s="15"/>
      <c r="F476" s="15"/>
      <c r="BB476" s="25"/>
    </row>
    <row r="477" spans="4:54" ht="14.25" customHeight="1" x14ac:dyDescent="0.3">
      <c r="D477" s="15"/>
      <c r="F477" s="15"/>
      <c r="BB477" s="25"/>
    </row>
    <row r="478" spans="4:54" ht="14.25" customHeight="1" x14ac:dyDescent="0.3">
      <c r="D478" s="15"/>
      <c r="F478" s="15"/>
      <c r="BB478" s="25"/>
    </row>
    <row r="479" spans="4:54" ht="14.25" customHeight="1" x14ac:dyDescent="0.3">
      <c r="D479" s="15"/>
      <c r="F479" s="15"/>
      <c r="BB479" s="25"/>
    </row>
    <row r="480" spans="4:54" ht="14.25" customHeight="1" x14ac:dyDescent="0.3">
      <c r="D480" s="15"/>
      <c r="F480" s="15"/>
      <c r="BB480" s="25"/>
    </row>
    <row r="481" spans="4:54" ht="14.25" customHeight="1" x14ac:dyDescent="0.3">
      <c r="D481" s="15"/>
      <c r="F481" s="15"/>
      <c r="BB481" s="25"/>
    </row>
    <row r="482" spans="4:54" ht="14.25" customHeight="1" x14ac:dyDescent="0.3">
      <c r="D482" s="15"/>
      <c r="F482" s="15"/>
      <c r="BB482" s="25"/>
    </row>
    <row r="483" spans="4:54" ht="14.25" customHeight="1" x14ac:dyDescent="0.3">
      <c r="D483" s="15"/>
      <c r="F483" s="15"/>
      <c r="BB483" s="25"/>
    </row>
    <row r="484" spans="4:54" ht="14.25" customHeight="1" x14ac:dyDescent="0.3">
      <c r="D484" s="15"/>
      <c r="F484" s="15"/>
      <c r="BB484" s="25"/>
    </row>
    <row r="485" spans="4:54" ht="14.25" customHeight="1" x14ac:dyDescent="0.3">
      <c r="D485" s="15"/>
      <c r="F485" s="15"/>
      <c r="BB485" s="25"/>
    </row>
    <row r="486" spans="4:54" ht="14.25" customHeight="1" x14ac:dyDescent="0.3">
      <c r="D486" s="15"/>
      <c r="F486" s="15"/>
      <c r="BB486" s="25"/>
    </row>
    <row r="487" spans="4:54" ht="14.25" customHeight="1" x14ac:dyDescent="0.3">
      <c r="D487" s="15"/>
      <c r="F487" s="15"/>
      <c r="BB487" s="25"/>
    </row>
    <row r="488" spans="4:54" ht="14.25" customHeight="1" x14ac:dyDescent="0.3">
      <c r="D488" s="15"/>
      <c r="F488" s="15"/>
      <c r="BB488" s="25"/>
    </row>
    <row r="489" spans="4:54" ht="14.25" customHeight="1" x14ac:dyDescent="0.3">
      <c r="D489" s="15"/>
      <c r="F489" s="15"/>
      <c r="BB489" s="25"/>
    </row>
    <row r="490" spans="4:54" ht="14.25" customHeight="1" x14ac:dyDescent="0.3">
      <c r="D490" s="15"/>
      <c r="F490" s="15"/>
      <c r="BB490" s="25"/>
    </row>
    <row r="491" spans="4:54" ht="14.25" customHeight="1" x14ac:dyDescent="0.3">
      <c r="D491" s="15"/>
      <c r="F491" s="15"/>
      <c r="BB491" s="25"/>
    </row>
    <row r="492" spans="4:54" ht="14.25" customHeight="1" x14ac:dyDescent="0.3">
      <c r="D492" s="15"/>
      <c r="F492" s="15"/>
      <c r="BB492" s="25"/>
    </row>
    <row r="493" spans="4:54" ht="14.25" customHeight="1" x14ac:dyDescent="0.3">
      <c r="D493" s="15"/>
      <c r="F493" s="15"/>
      <c r="BB493" s="25"/>
    </row>
    <row r="494" spans="4:54" ht="14.25" customHeight="1" x14ac:dyDescent="0.3">
      <c r="D494" s="15"/>
      <c r="F494" s="15"/>
      <c r="BB494" s="25"/>
    </row>
    <row r="495" spans="4:54" ht="14.25" customHeight="1" x14ac:dyDescent="0.3">
      <c r="D495" s="15"/>
      <c r="F495" s="15"/>
      <c r="BB495" s="25"/>
    </row>
    <row r="496" spans="4:54" ht="14.25" customHeight="1" x14ac:dyDescent="0.3">
      <c r="D496" s="15"/>
      <c r="F496" s="15"/>
      <c r="BB496" s="25"/>
    </row>
    <row r="497" spans="4:54" ht="14.25" customHeight="1" x14ac:dyDescent="0.3">
      <c r="D497" s="15"/>
      <c r="F497" s="15"/>
      <c r="BB497" s="25"/>
    </row>
    <row r="498" spans="4:54" ht="14.25" customHeight="1" x14ac:dyDescent="0.3">
      <c r="D498" s="15"/>
      <c r="F498" s="15"/>
      <c r="BB498" s="25"/>
    </row>
    <row r="499" spans="4:54" ht="14.25" customHeight="1" x14ac:dyDescent="0.3">
      <c r="D499" s="15"/>
      <c r="F499" s="15"/>
      <c r="BB499" s="25"/>
    </row>
    <row r="500" spans="4:54" ht="14.25" customHeight="1" x14ac:dyDescent="0.3">
      <c r="D500" s="15"/>
      <c r="F500" s="15"/>
      <c r="BB500" s="25"/>
    </row>
    <row r="501" spans="4:54" ht="14.25" customHeight="1" x14ac:dyDescent="0.3">
      <c r="D501" s="15"/>
      <c r="F501" s="15"/>
      <c r="BB501" s="25"/>
    </row>
    <row r="502" spans="4:54" ht="14.25" customHeight="1" x14ac:dyDescent="0.3">
      <c r="D502" s="15"/>
      <c r="F502" s="15"/>
      <c r="BB502" s="25"/>
    </row>
    <row r="503" spans="4:54" ht="14.25" customHeight="1" x14ac:dyDescent="0.3">
      <c r="D503" s="15"/>
      <c r="F503" s="15"/>
      <c r="BB503" s="25"/>
    </row>
    <row r="504" spans="4:54" ht="14.25" customHeight="1" x14ac:dyDescent="0.3">
      <c r="D504" s="15"/>
      <c r="F504" s="15"/>
      <c r="BB504" s="25"/>
    </row>
    <row r="505" spans="4:54" ht="14.25" customHeight="1" x14ac:dyDescent="0.3">
      <c r="D505" s="15"/>
      <c r="F505" s="15"/>
      <c r="BB505" s="25"/>
    </row>
    <row r="506" spans="4:54" ht="14.25" customHeight="1" x14ac:dyDescent="0.3">
      <c r="D506" s="15"/>
      <c r="F506" s="15"/>
      <c r="BB506" s="25"/>
    </row>
    <row r="507" spans="4:54" ht="14.25" customHeight="1" x14ac:dyDescent="0.3">
      <c r="D507" s="15"/>
      <c r="F507" s="15"/>
      <c r="BB507" s="25"/>
    </row>
    <row r="508" spans="4:54" ht="14.25" customHeight="1" x14ac:dyDescent="0.3">
      <c r="D508" s="15"/>
      <c r="F508" s="15"/>
      <c r="BB508" s="25"/>
    </row>
    <row r="509" spans="4:54" ht="14.25" customHeight="1" x14ac:dyDescent="0.3">
      <c r="D509" s="15"/>
      <c r="F509" s="15"/>
      <c r="BB509" s="25"/>
    </row>
    <row r="510" spans="4:54" ht="14.25" customHeight="1" x14ac:dyDescent="0.3">
      <c r="D510" s="15"/>
      <c r="F510" s="15"/>
      <c r="BB510" s="25"/>
    </row>
    <row r="511" spans="4:54" ht="14.25" customHeight="1" x14ac:dyDescent="0.3">
      <c r="D511" s="15"/>
      <c r="F511" s="15"/>
      <c r="BB511" s="25"/>
    </row>
    <row r="512" spans="4:54" ht="14.25" customHeight="1" x14ac:dyDescent="0.3">
      <c r="D512" s="15"/>
      <c r="F512" s="15"/>
      <c r="BB512" s="25"/>
    </row>
    <row r="513" spans="4:54" ht="14.25" customHeight="1" x14ac:dyDescent="0.3">
      <c r="D513" s="15"/>
      <c r="F513" s="15"/>
      <c r="BB513" s="25"/>
    </row>
    <row r="514" spans="4:54" ht="14.25" customHeight="1" x14ac:dyDescent="0.3">
      <c r="D514" s="15"/>
      <c r="F514" s="15"/>
      <c r="BB514" s="25"/>
    </row>
    <row r="515" spans="4:54" ht="14.25" customHeight="1" x14ac:dyDescent="0.3">
      <c r="D515" s="15"/>
      <c r="F515" s="15"/>
      <c r="BB515" s="25"/>
    </row>
    <row r="516" spans="4:54" ht="14.25" customHeight="1" x14ac:dyDescent="0.3">
      <c r="D516" s="15"/>
      <c r="F516" s="15"/>
      <c r="BB516" s="25"/>
    </row>
    <row r="517" spans="4:54" ht="14.25" customHeight="1" x14ac:dyDescent="0.3">
      <c r="D517" s="15"/>
      <c r="F517" s="15"/>
      <c r="BB517" s="25"/>
    </row>
    <row r="518" spans="4:54" ht="14.25" customHeight="1" x14ac:dyDescent="0.3">
      <c r="D518" s="15"/>
      <c r="F518" s="15"/>
      <c r="BB518" s="25"/>
    </row>
    <row r="519" spans="4:54" ht="14.25" customHeight="1" x14ac:dyDescent="0.3">
      <c r="D519" s="15"/>
      <c r="F519" s="15"/>
      <c r="BB519" s="25"/>
    </row>
    <row r="520" spans="4:54" ht="14.25" customHeight="1" x14ac:dyDescent="0.3">
      <c r="D520" s="15"/>
      <c r="F520" s="15"/>
      <c r="BB520" s="25"/>
    </row>
    <row r="521" spans="4:54" ht="14.25" customHeight="1" x14ac:dyDescent="0.3">
      <c r="D521" s="15"/>
      <c r="F521" s="15"/>
      <c r="BB521" s="25"/>
    </row>
    <row r="522" spans="4:54" ht="14.25" customHeight="1" x14ac:dyDescent="0.3">
      <c r="D522" s="15"/>
      <c r="F522" s="15"/>
      <c r="BB522" s="25"/>
    </row>
    <row r="523" spans="4:54" ht="14.25" customHeight="1" x14ac:dyDescent="0.3">
      <c r="D523" s="15"/>
      <c r="F523" s="15"/>
      <c r="BB523" s="25"/>
    </row>
    <row r="524" spans="4:54" ht="14.25" customHeight="1" x14ac:dyDescent="0.3">
      <c r="D524" s="15"/>
      <c r="F524" s="15"/>
      <c r="BB524" s="25"/>
    </row>
    <row r="525" spans="4:54" ht="14.25" customHeight="1" x14ac:dyDescent="0.3">
      <c r="D525" s="15"/>
      <c r="F525" s="15"/>
      <c r="BB525" s="25"/>
    </row>
    <row r="526" spans="4:54" ht="14.25" customHeight="1" x14ac:dyDescent="0.3">
      <c r="D526" s="15"/>
      <c r="F526" s="15"/>
      <c r="BB526" s="25"/>
    </row>
    <row r="527" spans="4:54" ht="14.25" customHeight="1" x14ac:dyDescent="0.3">
      <c r="D527" s="15"/>
      <c r="F527" s="15"/>
      <c r="BB527" s="25"/>
    </row>
    <row r="528" spans="4:54" ht="14.25" customHeight="1" x14ac:dyDescent="0.3">
      <c r="D528" s="15"/>
      <c r="F528" s="15"/>
      <c r="BB528" s="25"/>
    </row>
    <row r="529" spans="4:54" ht="14.25" customHeight="1" x14ac:dyDescent="0.3">
      <c r="D529" s="15"/>
      <c r="F529" s="15"/>
      <c r="BB529" s="25"/>
    </row>
    <row r="530" spans="4:54" ht="14.25" customHeight="1" x14ac:dyDescent="0.3">
      <c r="D530" s="15"/>
      <c r="F530" s="15"/>
      <c r="BB530" s="25"/>
    </row>
    <row r="531" spans="4:54" ht="14.25" customHeight="1" x14ac:dyDescent="0.3">
      <c r="D531" s="15"/>
      <c r="F531" s="15"/>
      <c r="BB531" s="25"/>
    </row>
    <row r="532" spans="4:54" ht="14.25" customHeight="1" x14ac:dyDescent="0.3">
      <c r="D532" s="15"/>
      <c r="F532" s="15"/>
      <c r="BB532" s="25"/>
    </row>
    <row r="533" spans="4:54" ht="14.25" customHeight="1" x14ac:dyDescent="0.3">
      <c r="D533" s="15"/>
      <c r="F533" s="15"/>
      <c r="BB533" s="25"/>
    </row>
    <row r="534" spans="4:54" ht="14.25" customHeight="1" x14ac:dyDescent="0.3">
      <c r="D534" s="15"/>
      <c r="F534" s="15"/>
      <c r="BB534" s="25"/>
    </row>
    <row r="535" spans="4:54" ht="14.25" customHeight="1" x14ac:dyDescent="0.3">
      <c r="D535" s="15"/>
      <c r="F535" s="15"/>
      <c r="BB535" s="25"/>
    </row>
    <row r="536" spans="4:54" ht="14.25" customHeight="1" x14ac:dyDescent="0.3">
      <c r="D536" s="15"/>
      <c r="F536" s="15"/>
      <c r="BB536" s="25"/>
    </row>
    <row r="537" spans="4:54" ht="14.25" customHeight="1" x14ac:dyDescent="0.3">
      <c r="D537" s="15"/>
      <c r="F537" s="15"/>
      <c r="BB537" s="25"/>
    </row>
    <row r="538" spans="4:54" ht="14.25" customHeight="1" x14ac:dyDescent="0.3">
      <c r="D538" s="15"/>
      <c r="F538" s="15"/>
      <c r="BB538" s="25"/>
    </row>
    <row r="539" spans="4:54" ht="14.25" customHeight="1" x14ac:dyDescent="0.3">
      <c r="D539" s="15"/>
      <c r="F539" s="15"/>
      <c r="BB539" s="25"/>
    </row>
    <row r="540" spans="4:54" ht="14.25" customHeight="1" x14ac:dyDescent="0.3">
      <c r="D540" s="15"/>
      <c r="F540" s="15"/>
      <c r="BB540" s="25"/>
    </row>
    <row r="541" spans="4:54" ht="14.25" customHeight="1" x14ac:dyDescent="0.3">
      <c r="D541" s="15"/>
      <c r="F541" s="15"/>
      <c r="BB541" s="25"/>
    </row>
    <row r="542" spans="4:54" ht="14.25" customHeight="1" x14ac:dyDescent="0.3">
      <c r="D542" s="15"/>
      <c r="F542" s="15"/>
      <c r="BB542" s="25"/>
    </row>
    <row r="543" spans="4:54" ht="14.25" customHeight="1" x14ac:dyDescent="0.3">
      <c r="D543" s="15"/>
      <c r="F543" s="15"/>
      <c r="BB543" s="25"/>
    </row>
    <row r="544" spans="4:54" ht="14.25" customHeight="1" x14ac:dyDescent="0.3">
      <c r="D544" s="15"/>
      <c r="F544" s="15"/>
      <c r="BB544" s="25"/>
    </row>
    <row r="545" spans="4:54" ht="14.25" customHeight="1" x14ac:dyDescent="0.3">
      <c r="D545" s="15"/>
      <c r="F545" s="15"/>
      <c r="BB545" s="25"/>
    </row>
    <row r="546" spans="4:54" ht="14.25" customHeight="1" x14ac:dyDescent="0.3">
      <c r="D546" s="15"/>
      <c r="F546" s="15"/>
      <c r="BB546" s="25"/>
    </row>
    <row r="547" spans="4:54" ht="14.25" customHeight="1" x14ac:dyDescent="0.3">
      <c r="D547" s="15"/>
      <c r="F547" s="15"/>
      <c r="BB547" s="25"/>
    </row>
    <row r="548" spans="4:54" ht="14.25" customHeight="1" x14ac:dyDescent="0.3">
      <c r="D548" s="15"/>
      <c r="F548" s="15"/>
      <c r="BB548" s="25"/>
    </row>
    <row r="549" spans="4:54" ht="14.25" customHeight="1" x14ac:dyDescent="0.3">
      <c r="D549" s="15"/>
      <c r="F549" s="15"/>
      <c r="BB549" s="25"/>
    </row>
    <row r="550" spans="4:54" ht="14.25" customHeight="1" x14ac:dyDescent="0.3">
      <c r="D550" s="15"/>
      <c r="F550" s="15"/>
      <c r="BB550" s="25"/>
    </row>
    <row r="551" spans="4:54" ht="14.25" customHeight="1" x14ac:dyDescent="0.3">
      <c r="D551" s="15"/>
      <c r="F551" s="15"/>
      <c r="BB551" s="25"/>
    </row>
    <row r="552" spans="4:54" ht="14.25" customHeight="1" x14ac:dyDescent="0.3">
      <c r="D552" s="15"/>
      <c r="F552" s="15"/>
      <c r="BB552" s="25"/>
    </row>
    <row r="553" spans="4:54" ht="14.25" customHeight="1" x14ac:dyDescent="0.3">
      <c r="D553" s="15"/>
      <c r="F553" s="15"/>
      <c r="BB553" s="25"/>
    </row>
    <row r="554" spans="4:54" ht="14.25" customHeight="1" x14ac:dyDescent="0.3">
      <c r="D554" s="15"/>
      <c r="F554" s="15"/>
      <c r="BB554" s="25"/>
    </row>
    <row r="555" spans="4:54" ht="14.25" customHeight="1" x14ac:dyDescent="0.3">
      <c r="D555" s="15"/>
      <c r="F555" s="15"/>
      <c r="BB555" s="25"/>
    </row>
    <row r="556" spans="4:54" ht="14.25" customHeight="1" x14ac:dyDescent="0.3">
      <c r="D556" s="15"/>
      <c r="F556" s="15"/>
      <c r="BB556" s="25"/>
    </row>
    <row r="557" spans="4:54" ht="14.25" customHeight="1" x14ac:dyDescent="0.3">
      <c r="D557" s="15"/>
      <c r="F557" s="15"/>
      <c r="BB557" s="25"/>
    </row>
    <row r="558" spans="4:54" ht="14.25" customHeight="1" x14ac:dyDescent="0.3">
      <c r="D558" s="15"/>
      <c r="F558" s="15"/>
      <c r="BB558" s="25"/>
    </row>
    <row r="559" spans="4:54" ht="14.25" customHeight="1" x14ac:dyDescent="0.3">
      <c r="D559" s="15"/>
      <c r="F559" s="15"/>
      <c r="BB559" s="25"/>
    </row>
    <row r="560" spans="4:54" ht="14.25" customHeight="1" x14ac:dyDescent="0.3">
      <c r="D560" s="15"/>
      <c r="F560" s="15"/>
      <c r="BB560" s="25"/>
    </row>
    <row r="561" spans="4:54" ht="14.25" customHeight="1" x14ac:dyDescent="0.3">
      <c r="D561" s="15"/>
      <c r="F561" s="15"/>
      <c r="BB561" s="25"/>
    </row>
    <row r="562" spans="4:54" ht="14.25" customHeight="1" x14ac:dyDescent="0.3">
      <c r="D562" s="15"/>
      <c r="F562" s="15"/>
      <c r="BB562" s="25"/>
    </row>
    <row r="563" spans="4:54" ht="14.25" customHeight="1" x14ac:dyDescent="0.3">
      <c r="D563" s="15"/>
      <c r="F563" s="15"/>
      <c r="BB563" s="25"/>
    </row>
    <row r="564" spans="4:54" ht="14.25" customHeight="1" x14ac:dyDescent="0.3">
      <c r="D564" s="15"/>
      <c r="F564" s="15"/>
      <c r="BB564" s="25"/>
    </row>
    <row r="565" spans="4:54" ht="14.25" customHeight="1" x14ac:dyDescent="0.3">
      <c r="D565" s="15"/>
      <c r="F565" s="15"/>
      <c r="BB565" s="25"/>
    </row>
    <row r="566" spans="4:54" ht="14.25" customHeight="1" x14ac:dyDescent="0.3">
      <c r="D566" s="15"/>
      <c r="F566" s="15"/>
      <c r="BB566" s="25"/>
    </row>
    <row r="567" spans="4:54" ht="14.25" customHeight="1" x14ac:dyDescent="0.3">
      <c r="D567" s="15"/>
      <c r="F567" s="15"/>
      <c r="BB567" s="25"/>
    </row>
    <row r="568" spans="4:54" ht="14.25" customHeight="1" x14ac:dyDescent="0.3">
      <c r="D568" s="15"/>
      <c r="F568" s="15"/>
      <c r="BB568" s="25"/>
    </row>
    <row r="569" spans="4:54" ht="14.25" customHeight="1" x14ac:dyDescent="0.3">
      <c r="D569" s="15"/>
      <c r="F569" s="15"/>
      <c r="BB569" s="25"/>
    </row>
    <row r="570" spans="4:54" ht="14.25" customHeight="1" x14ac:dyDescent="0.3">
      <c r="D570" s="15"/>
      <c r="F570" s="15"/>
      <c r="BB570" s="25"/>
    </row>
    <row r="571" spans="4:54" ht="14.25" customHeight="1" x14ac:dyDescent="0.3">
      <c r="D571" s="15"/>
      <c r="F571" s="15"/>
      <c r="BB571" s="25"/>
    </row>
    <row r="572" spans="4:54" ht="14.25" customHeight="1" x14ac:dyDescent="0.3">
      <c r="D572" s="15"/>
      <c r="F572" s="15"/>
      <c r="BB572" s="25"/>
    </row>
    <row r="573" spans="4:54" ht="14.25" customHeight="1" x14ac:dyDescent="0.3">
      <c r="D573" s="15"/>
      <c r="F573" s="15"/>
      <c r="BB573" s="25"/>
    </row>
    <row r="574" spans="4:54" ht="14.25" customHeight="1" x14ac:dyDescent="0.3">
      <c r="D574" s="15"/>
      <c r="F574" s="15"/>
      <c r="BB574" s="25"/>
    </row>
    <row r="575" spans="4:54" ht="14.25" customHeight="1" x14ac:dyDescent="0.3">
      <c r="D575" s="15"/>
      <c r="F575" s="15"/>
      <c r="BB575" s="25"/>
    </row>
    <row r="576" spans="4:54" ht="14.25" customHeight="1" x14ac:dyDescent="0.3">
      <c r="D576" s="15"/>
      <c r="F576" s="15"/>
      <c r="BB576" s="25"/>
    </row>
    <row r="577" spans="4:54" ht="14.25" customHeight="1" x14ac:dyDescent="0.3">
      <c r="D577" s="15"/>
      <c r="F577" s="15"/>
      <c r="BB577" s="25"/>
    </row>
    <row r="578" spans="4:54" ht="14.25" customHeight="1" x14ac:dyDescent="0.3">
      <c r="D578" s="15"/>
      <c r="F578" s="15"/>
      <c r="BB578" s="25"/>
    </row>
    <row r="579" spans="4:54" ht="14.25" customHeight="1" x14ac:dyDescent="0.3">
      <c r="D579" s="15"/>
      <c r="F579" s="15"/>
      <c r="BB579" s="25"/>
    </row>
    <row r="580" spans="4:54" ht="14.25" customHeight="1" x14ac:dyDescent="0.3">
      <c r="D580" s="15"/>
      <c r="F580" s="15"/>
      <c r="BB580" s="25"/>
    </row>
    <row r="581" spans="4:54" ht="14.25" customHeight="1" x14ac:dyDescent="0.3">
      <c r="D581" s="15"/>
      <c r="F581" s="15"/>
      <c r="BB581" s="25"/>
    </row>
    <row r="582" spans="4:54" ht="14.25" customHeight="1" x14ac:dyDescent="0.3">
      <c r="D582" s="15"/>
      <c r="F582" s="15"/>
      <c r="BB582" s="25"/>
    </row>
    <row r="583" spans="4:54" ht="14.25" customHeight="1" x14ac:dyDescent="0.3">
      <c r="D583" s="15"/>
      <c r="F583" s="15"/>
      <c r="BB583" s="25"/>
    </row>
    <row r="584" spans="4:54" ht="14.25" customHeight="1" x14ac:dyDescent="0.3">
      <c r="D584" s="15"/>
      <c r="F584" s="15"/>
      <c r="BB584" s="25"/>
    </row>
    <row r="585" spans="4:54" ht="14.25" customHeight="1" x14ac:dyDescent="0.3">
      <c r="D585" s="15"/>
      <c r="F585" s="15"/>
      <c r="BB585" s="25"/>
    </row>
    <row r="586" spans="4:54" ht="14.25" customHeight="1" x14ac:dyDescent="0.3">
      <c r="D586" s="15"/>
      <c r="F586" s="15"/>
      <c r="BB586" s="25"/>
    </row>
    <row r="587" spans="4:54" ht="14.25" customHeight="1" x14ac:dyDescent="0.3">
      <c r="D587" s="15"/>
      <c r="F587" s="15"/>
      <c r="BB587" s="25"/>
    </row>
    <row r="588" spans="4:54" ht="14.25" customHeight="1" x14ac:dyDescent="0.3">
      <c r="D588" s="15"/>
      <c r="F588" s="15"/>
      <c r="BB588" s="25"/>
    </row>
    <row r="589" spans="4:54" ht="14.25" customHeight="1" x14ac:dyDescent="0.3">
      <c r="D589" s="15"/>
      <c r="F589" s="15"/>
      <c r="BB589" s="25"/>
    </row>
    <row r="590" spans="4:54" ht="14.25" customHeight="1" x14ac:dyDescent="0.3">
      <c r="D590" s="15"/>
      <c r="F590" s="15"/>
      <c r="BB590" s="25"/>
    </row>
    <row r="591" spans="4:54" ht="14.25" customHeight="1" x14ac:dyDescent="0.3">
      <c r="D591" s="15"/>
      <c r="F591" s="15"/>
      <c r="BB591" s="25"/>
    </row>
    <row r="592" spans="4:54" ht="14.25" customHeight="1" x14ac:dyDescent="0.3">
      <c r="D592" s="15"/>
      <c r="F592" s="15"/>
      <c r="BB592" s="25"/>
    </row>
    <row r="593" spans="4:54" ht="14.25" customHeight="1" x14ac:dyDescent="0.3">
      <c r="D593" s="15"/>
      <c r="F593" s="15"/>
      <c r="BB593" s="25"/>
    </row>
    <row r="594" spans="4:54" ht="14.25" customHeight="1" x14ac:dyDescent="0.3">
      <c r="D594" s="15"/>
      <c r="F594" s="15"/>
      <c r="BB594" s="25"/>
    </row>
    <row r="595" spans="4:54" ht="14.25" customHeight="1" x14ac:dyDescent="0.3">
      <c r="D595" s="15"/>
      <c r="F595" s="15"/>
      <c r="BB595" s="25"/>
    </row>
    <row r="596" spans="4:54" ht="14.25" customHeight="1" x14ac:dyDescent="0.3">
      <c r="D596" s="15"/>
      <c r="F596" s="15"/>
      <c r="BB596" s="25"/>
    </row>
    <row r="597" spans="4:54" ht="14.25" customHeight="1" x14ac:dyDescent="0.3">
      <c r="D597" s="15"/>
      <c r="F597" s="15"/>
      <c r="BB597" s="25"/>
    </row>
    <row r="598" spans="4:54" ht="14.25" customHeight="1" x14ac:dyDescent="0.3">
      <c r="D598" s="15"/>
      <c r="F598" s="15"/>
      <c r="BB598" s="25"/>
    </row>
    <row r="599" spans="4:54" ht="14.25" customHeight="1" x14ac:dyDescent="0.3">
      <c r="D599" s="15"/>
      <c r="F599" s="15"/>
      <c r="BB599" s="25"/>
    </row>
    <row r="600" spans="4:54" ht="14.25" customHeight="1" x14ac:dyDescent="0.3">
      <c r="D600" s="15"/>
      <c r="F600" s="15"/>
      <c r="BB600" s="25"/>
    </row>
    <row r="601" spans="4:54" ht="14.25" customHeight="1" x14ac:dyDescent="0.3">
      <c r="D601" s="15"/>
      <c r="F601" s="15"/>
      <c r="BB601" s="25"/>
    </row>
    <row r="602" spans="4:54" ht="14.25" customHeight="1" x14ac:dyDescent="0.3">
      <c r="D602" s="15"/>
      <c r="F602" s="15"/>
      <c r="BB602" s="25"/>
    </row>
    <row r="603" spans="4:54" ht="14.25" customHeight="1" x14ac:dyDescent="0.3">
      <c r="D603" s="15"/>
      <c r="F603" s="15"/>
      <c r="BB603" s="25"/>
    </row>
    <row r="604" spans="4:54" ht="14.25" customHeight="1" x14ac:dyDescent="0.3">
      <c r="D604" s="15"/>
      <c r="F604" s="15"/>
      <c r="BB604" s="25"/>
    </row>
    <row r="605" spans="4:54" ht="14.25" customHeight="1" x14ac:dyDescent="0.3">
      <c r="D605" s="15"/>
      <c r="F605" s="15"/>
      <c r="BB605" s="25"/>
    </row>
    <row r="606" spans="4:54" ht="14.25" customHeight="1" x14ac:dyDescent="0.3">
      <c r="D606" s="15"/>
      <c r="F606" s="15"/>
      <c r="BB606" s="25"/>
    </row>
    <row r="607" spans="4:54" ht="14.25" customHeight="1" x14ac:dyDescent="0.3">
      <c r="D607" s="15"/>
      <c r="F607" s="15"/>
      <c r="BB607" s="25"/>
    </row>
    <row r="608" spans="4:54" ht="14.25" customHeight="1" x14ac:dyDescent="0.3">
      <c r="D608" s="15"/>
      <c r="F608" s="15"/>
      <c r="BB608" s="25"/>
    </row>
    <row r="609" spans="4:54" ht="14.25" customHeight="1" x14ac:dyDescent="0.3">
      <c r="D609" s="15"/>
      <c r="F609" s="15"/>
      <c r="BB609" s="25"/>
    </row>
    <row r="610" spans="4:54" ht="14.25" customHeight="1" x14ac:dyDescent="0.3">
      <c r="D610" s="15"/>
      <c r="F610" s="15"/>
      <c r="BB610" s="25"/>
    </row>
    <row r="611" spans="4:54" ht="14.25" customHeight="1" x14ac:dyDescent="0.3">
      <c r="D611" s="15"/>
      <c r="F611" s="15"/>
      <c r="BB611" s="25"/>
    </row>
    <row r="612" spans="4:54" ht="14.25" customHeight="1" x14ac:dyDescent="0.3">
      <c r="D612" s="15"/>
      <c r="F612" s="15"/>
      <c r="BB612" s="25"/>
    </row>
    <row r="613" spans="4:54" ht="14.25" customHeight="1" x14ac:dyDescent="0.3">
      <c r="D613" s="15"/>
      <c r="F613" s="15"/>
      <c r="BB613" s="25"/>
    </row>
    <row r="614" spans="4:54" ht="14.25" customHeight="1" x14ac:dyDescent="0.3">
      <c r="D614" s="15"/>
      <c r="F614" s="15"/>
      <c r="BB614" s="25"/>
    </row>
    <row r="615" spans="4:54" ht="14.25" customHeight="1" x14ac:dyDescent="0.3">
      <c r="D615" s="15"/>
      <c r="F615" s="15"/>
      <c r="BB615" s="25"/>
    </row>
    <row r="616" spans="4:54" ht="14.25" customHeight="1" x14ac:dyDescent="0.3">
      <c r="D616" s="15"/>
      <c r="F616" s="15"/>
      <c r="BB616" s="25"/>
    </row>
    <row r="617" spans="4:54" ht="14.25" customHeight="1" x14ac:dyDescent="0.3">
      <c r="D617" s="15"/>
      <c r="F617" s="15"/>
      <c r="BB617" s="25"/>
    </row>
    <row r="618" spans="4:54" ht="14.25" customHeight="1" x14ac:dyDescent="0.3">
      <c r="D618" s="15"/>
      <c r="F618" s="15"/>
      <c r="BB618" s="25"/>
    </row>
    <row r="619" spans="4:54" ht="14.25" customHeight="1" x14ac:dyDescent="0.3">
      <c r="D619" s="15"/>
      <c r="F619" s="15"/>
      <c r="BB619" s="25"/>
    </row>
    <row r="620" spans="4:54" ht="14.25" customHeight="1" x14ac:dyDescent="0.3">
      <c r="D620" s="15"/>
      <c r="F620" s="15"/>
      <c r="BB620" s="25"/>
    </row>
    <row r="621" spans="4:54" ht="14.25" customHeight="1" x14ac:dyDescent="0.3">
      <c r="D621" s="15"/>
      <c r="F621" s="15"/>
      <c r="BB621" s="25"/>
    </row>
    <row r="622" spans="4:54" ht="14.25" customHeight="1" x14ac:dyDescent="0.3">
      <c r="D622" s="15"/>
      <c r="F622" s="15"/>
      <c r="BB622" s="25"/>
    </row>
    <row r="623" spans="4:54" ht="14.25" customHeight="1" x14ac:dyDescent="0.3">
      <c r="D623" s="15"/>
      <c r="F623" s="15"/>
      <c r="BB623" s="25"/>
    </row>
    <row r="624" spans="4:54" ht="14.25" customHeight="1" x14ac:dyDescent="0.3">
      <c r="D624" s="15"/>
      <c r="F624" s="15"/>
      <c r="BB624" s="25"/>
    </row>
    <row r="625" spans="4:54" ht="14.25" customHeight="1" x14ac:dyDescent="0.3">
      <c r="D625" s="15"/>
      <c r="F625" s="15"/>
      <c r="BB625" s="25"/>
    </row>
    <row r="626" spans="4:54" ht="14.25" customHeight="1" x14ac:dyDescent="0.3">
      <c r="D626" s="15"/>
      <c r="F626" s="15"/>
      <c r="BB626" s="25"/>
    </row>
    <row r="627" spans="4:54" ht="14.25" customHeight="1" x14ac:dyDescent="0.3">
      <c r="D627" s="15"/>
      <c r="F627" s="15"/>
      <c r="BB627" s="25"/>
    </row>
    <row r="628" spans="4:54" ht="14.25" customHeight="1" x14ac:dyDescent="0.3">
      <c r="D628" s="15"/>
      <c r="F628" s="15"/>
      <c r="BB628" s="25"/>
    </row>
    <row r="629" spans="4:54" ht="14.25" customHeight="1" x14ac:dyDescent="0.3">
      <c r="D629" s="15"/>
      <c r="F629" s="15"/>
      <c r="BB629" s="25"/>
    </row>
    <row r="630" spans="4:54" ht="14.25" customHeight="1" x14ac:dyDescent="0.3">
      <c r="D630" s="15"/>
      <c r="F630" s="15"/>
      <c r="BB630" s="25"/>
    </row>
    <row r="631" spans="4:54" ht="14.25" customHeight="1" x14ac:dyDescent="0.3">
      <c r="D631" s="15"/>
      <c r="F631" s="15"/>
      <c r="BB631" s="25"/>
    </row>
    <row r="632" spans="4:54" ht="14.25" customHeight="1" x14ac:dyDescent="0.3">
      <c r="D632" s="15"/>
      <c r="F632" s="15"/>
      <c r="BB632" s="25"/>
    </row>
    <row r="633" spans="4:54" ht="14.25" customHeight="1" x14ac:dyDescent="0.3">
      <c r="D633" s="15"/>
      <c r="F633" s="15"/>
      <c r="BB633" s="25"/>
    </row>
    <row r="634" spans="4:54" ht="14.25" customHeight="1" x14ac:dyDescent="0.3">
      <c r="D634" s="15"/>
      <c r="F634" s="15"/>
      <c r="BB634" s="25"/>
    </row>
    <row r="635" spans="4:54" ht="14.25" customHeight="1" x14ac:dyDescent="0.3">
      <c r="D635" s="15"/>
      <c r="F635" s="15"/>
      <c r="BB635" s="25"/>
    </row>
    <row r="636" spans="4:54" ht="14.25" customHeight="1" x14ac:dyDescent="0.3">
      <c r="D636" s="15"/>
      <c r="F636" s="15"/>
      <c r="BB636" s="25"/>
    </row>
    <row r="637" spans="4:54" ht="14.25" customHeight="1" x14ac:dyDescent="0.3">
      <c r="D637" s="15"/>
      <c r="F637" s="15"/>
      <c r="BB637" s="25"/>
    </row>
    <row r="638" spans="4:54" ht="14.25" customHeight="1" x14ac:dyDescent="0.3">
      <c r="D638" s="15"/>
      <c r="F638" s="15"/>
      <c r="BB638" s="25"/>
    </row>
    <row r="639" spans="4:54" ht="14.25" customHeight="1" x14ac:dyDescent="0.3">
      <c r="D639" s="15"/>
      <c r="F639" s="15"/>
      <c r="BB639" s="25"/>
    </row>
    <row r="640" spans="4:54" ht="14.25" customHeight="1" x14ac:dyDescent="0.3">
      <c r="D640" s="15"/>
      <c r="F640" s="15"/>
      <c r="BB640" s="25"/>
    </row>
    <row r="641" spans="4:54" ht="14.25" customHeight="1" x14ac:dyDescent="0.3">
      <c r="D641" s="15"/>
      <c r="F641" s="15"/>
      <c r="BB641" s="25"/>
    </row>
    <row r="642" spans="4:54" ht="14.25" customHeight="1" x14ac:dyDescent="0.3">
      <c r="D642" s="15"/>
      <c r="F642" s="15"/>
      <c r="BB642" s="25"/>
    </row>
    <row r="643" spans="4:54" ht="14.25" customHeight="1" x14ac:dyDescent="0.3">
      <c r="D643" s="15"/>
      <c r="F643" s="15"/>
      <c r="BB643" s="25"/>
    </row>
    <row r="644" spans="4:54" ht="14.25" customHeight="1" x14ac:dyDescent="0.3">
      <c r="D644" s="15"/>
      <c r="F644" s="15"/>
      <c r="BB644" s="25"/>
    </row>
    <row r="645" spans="4:54" ht="14.25" customHeight="1" x14ac:dyDescent="0.3">
      <c r="D645" s="15"/>
      <c r="F645" s="15"/>
      <c r="BB645" s="25"/>
    </row>
    <row r="646" spans="4:54" ht="14.25" customHeight="1" x14ac:dyDescent="0.3">
      <c r="D646" s="15"/>
      <c r="F646" s="15"/>
      <c r="BB646" s="25"/>
    </row>
    <row r="647" spans="4:54" ht="14.25" customHeight="1" x14ac:dyDescent="0.3">
      <c r="D647" s="15"/>
      <c r="F647" s="15"/>
      <c r="BB647" s="25"/>
    </row>
    <row r="648" spans="4:54" ht="14.25" customHeight="1" x14ac:dyDescent="0.3">
      <c r="D648" s="15"/>
      <c r="F648" s="15"/>
      <c r="BB648" s="25"/>
    </row>
    <row r="649" spans="4:54" ht="14.25" customHeight="1" x14ac:dyDescent="0.3">
      <c r="D649" s="15"/>
      <c r="F649" s="15"/>
      <c r="BB649" s="25"/>
    </row>
    <row r="650" spans="4:54" ht="14.25" customHeight="1" x14ac:dyDescent="0.3">
      <c r="D650" s="15"/>
      <c r="F650" s="15"/>
      <c r="BB650" s="25"/>
    </row>
    <row r="651" spans="4:54" ht="14.25" customHeight="1" x14ac:dyDescent="0.3">
      <c r="D651" s="15"/>
      <c r="F651" s="15"/>
      <c r="BB651" s="25"/>
    </row>
    <row r="652" spans="4:54" ht="14.25" customHeight="1" x14ac:dyDescent="0.3">
      <c r="D652" s="15"/>
      <c r="F652" s="15"/>
      <c r="BB652" s="25"/>
    </row>
    <row r="653" spans="4:54" ht="14.25" customHeight="1" x14ac:dyDescent="0.3">
      <c r="D653" s="15"/>
      <c r="F653" s="15"/>
      <c r="BB653" s="25"/>
    </row>
    <row r="654" spans="4:54" ht="14.25" customHeight="1" x14ac:dyDescent="0.3">
      <c r="D654" s="15"/>
      <c r="F654" s="15"/>
      <c r="BB654" s="25"/>
    </row>
    <row r="655" spans="4:54" ht="14.25" customHeight="1" x14ac:dyDescent="0.3">
      <c r="D655" s="15"/>
      <c r="F655" s="15"/>
      <c r="BB655" s="25"/>
    </row>
    <row r="656" spans="4:54" ht="14.25" customHeight="1" x14ac:dyDescent="0.3">
      <c r="D656" s="15"/>
      <c r="F656" s="15"/>
      <c r="BB656" s="25"/>
    </row>
    <row r="657" spans="4:54" ht="14.25" customHeight="1" x14ac:dyDescent="0.3">
      <c r="D657" s="15"/>
      <c r="F657" s="15"/>
      <c r="BB657" s="25"/>
    </row>
    <row r="658" spans="4:54" ht="14.25" customHeight="1" x14ac:dyDescent="0.3">
      <c r="D658" s="15"/>
      <c r="F658" s="15"/>
      <c r="BB658" s="25"/>
    </row>
    <row r="659" spans="4:54" ht="14.25" customHeight="1" x14ac:dyDescent="0.3">
      <c r="D659" s="15"/>
      <c r="F659" s="15"/>
      <c r="BB659" s="25"/>
    </row>
    <row r="660" spans="4:54" ht="14.25" customHeight="1" x14ac:dyDescent="0.3">
      <c r="D660" s="15"/>
      <c r="F660" s="15"/>
      <c r="BB660" s="25"/>
    </row>
    <row r="661" spans="4:54" ht="14.25" customHeight="1" x14ac:dyDescent="0.3">
      <c r="D661" s="15"/>
      <c r="F661" s="15"/>
      <c r="BB661" s="25"/>
    </row>
    <row r="662" spans="4:54" ht="14.25" customHeight="1" x14ac:dyDescent="0.3">
      <c r="D662" s="15"/>
      <c r="F662" s="15"/>
      <c r="BB662" s="25"/>
    </row>
    <row r="663" spans="4:54" ht="14.25" customHeight="1" x14ac:dyDescent="0.3">
      <c r="D663" s="15"/>
      <c r="F663" s="15"/>
      <c r="BB663" s="25"/>
    </row>
    <row r="664" spans="4:54" ht="14.25" customHeight="1" x14ac:dyDescent="0.3">
      <c r="D664" s="15"/>
      <c r="F664" s="15"/>
      <c r="BB664" s="25"/>
    </row>
    <row r="665" spans="4:54" ht="14.25" customHeight="1" x14ac:dyDescent="0.3">
      <c r="D665" s="15"/>
      <c r="F665" s="15"/>
      <c r="BB665" s="25"/>
    </row>
    <row r="666" spans="4:54" ht="14.25" customHeight="1" x14ac:dyDescent="0.3">
      <c r="D666" s="15"/>
      <c r="F666" s="15"/>
      <c r="BB666" s="25"/>
    </row>
    <row r="667" spans="4:54" ht="14.25" customHeight="1" x14ac:dyDescent="0.3">
      <c r="D667" s="15"/>
      <c r="F667" s="15"/>
      <c r="BB667" s="25"/>
    </row>
    <row r="668" spans="4:54" ht="14.25" customHeight="1" x14ac:dyDescent="0.3">
      <c r="D668" s="15"/>
      <c r="F668" s="15"/>
      <c r="BB668" s="25"/>
    </row>
    <row r="669" spans="4:54" ht="14.25" customHeight="1" x14ac:dyDescent="0.3">
      <c r="D669" s="15"/>
      <c r="F669" s="15"/>
      <c r="BB669" s="25"/>
    </row>
    <row r="670" spans="4:54" ht="14.25" customHeight="1" x14ac:dyDescent="0.3">
      <c r="D670" s="15"/>
      <c r="F670" s="15"/>
      <c r="BB670" s="25"/>
    </row>
    <row r="671" spans="4:54" ht="14.25" customHeight="1" x14ac:dyDescent="0.3">
      <c r="D671" s="15"/>
      <c r="F671" s="15"/>
      <c r="BB671" s="25"/>
    </row>
    <row r="672" spans="4:54" ht="14.25" customHeight="1" x14ac:dyDescent="0.3">
      <c r="D672" s="15"/>
      <c r="F672" s="15"/>
      <c r="BB672" s="25"/>
    </row>
    <row r="673" spans="4:54" ht="14.25" customHeight="1" x14ac:dyDescent="0.3">
      <c r="D673" s="15"/>
      <c r="F673" s="15"/>
      <c r="BB673" s="25"/>
    </row>
    <row r="674" spans="4:54" ht="14.25" customHeight="1" x14ac:dyDescent="0.3">
      <c r="D674" s="15"/>
      <c r="F674" s="15"/>
      <c r="BB674" s="25"/>
    </row>
    <row r="675" spans="4:54" ht="14.25" customHeight="1" x14ac:dyDescent="0.3">
      <c r="D675" s="15"/>
      <c r="F675" s="15"/>
      <c r="BB675" s="25"/>
    </row>
    <row r="676" spans="4:54" ht="14.25" customHeight="1" x14ac:dyDescent="0.3">
      <c r="D676" s="15"/>
      <c r="F676" s="15"/>
      <c r="BB676" s="25"/>
    </row>
    <row r="677" spans="4:54" ht="14.25" customHeight="1" x14ac:dyDescent="0.3">
      <c r="D677" s="15"/>
      <c r="F677" s="15"/>
      <c r="BB677" s="25"/>
    </row>
    <row r="678" spans="4:54" ht="14.25" customHeight="1" x14ac:dyDescent="0.3">
      <c r="D678" s="15"/>
      <c r="F678" s="15"/>
      <c r="BB678" s="25"/>
    </row>
    <row r="679" spans="4:54" ht="14.25" customHeight="1" x14ac:dyDescent="0.3">
      <c r="D679" s="15"/>
      <c r="F679" s="15"/>
      <c r="BB679" s="25"/>
    </row>
    <row r="680" spans="4:54" ht="14.25" customHeight="1" x14ac:dyDescent="0.3">
      <c r="D680" s="15"/>
      <c r="F680" s="15"/>
      <c r="BB680" s="25"/>
    </row>
    <row r="681" spans="4:54" ht="14.25" customHeight="1" x14ac:dyDescent="0.3">
      <c r="D681" s="15"/>
      <c r="F681" s="15"/>
      <c r="BB681" s="25"/>
    </row>
    <row r="682" spans="4:54" ht="14.25" customHeight="1" x14ac:dyDescent="0.3">
      <c r="D682" s="15"/>
      <c r="F682" s="15"/>
      <c r="BB682" s="25"/>
    </row>
    <row r="683" spans="4:54" ht="14.25" customHeight="1" x14ac:dyDescent="0.3">
      <c r="D683" s="15"/>
      <c r="F683" s="15"/>
      <c r="BB683" s="25"/>
    </row>
    <row r="684" spans="4:54" ht="14.25" customHeight="1" x14ac:dyDescent="0.3">
      <c r="D684" s="15"/>
      <c r="F684" s="15"/>
      <c r="BB684" s="25"/>
    </row>
    <row r="685" spans="4:54" ht="14.25" customHeight="1" x14ac:dyDescent="0.3">
      <c r="D685" s="15"/>
      <c r="F685" s="15"/>
      <c r="BB685" s="25"/>
    </row>
    <row r="686" spans="4:54" ht="14.25" customHeight="1" x14ac:dyDescent="0.3">
      <c r="D686" s="15"/>
      <c r="F686" s="15"/>
      <c r="BB686" s="25"/>
    </row>
    <row r="687" spans="4:54" ht="14.25" customHeight="1" x14ac:dyDescent="0.3">
      <c r="D687" s="15"/>
      <c r="F687" s="15"/>
      <c r="BB687" s="25"/>
    </row>
    <row r="688" spans="4:54" ht="14.25" customHeight="1" x14ac:dyDescent="0.3">
      <c r="D688" s="15"/>
      <c r="F688" s="15"/>
      <c r="BB688" s="25"/>
    </row>
    <row r="689" spans="4:54" ht="14.25" customHeight="1" x14ac:dyDescent="0.3">
      <c r="D689" s="15"/>
      <c r="F689" s="15"/>
      <c r="BB689" s="25"/>
    </row>
    <row r="690" spans="4:54" ht="14.25" customHeight="1" x14ac:dyDescent="0.3">
      <c r="D690" s="15"/>
      <c r="F690" s="15"/>
      <c r="BB690" s="25"/>
    </row>
    <row r="691" spans="4:54" ht="14.25" customHeight="1" x14ac:dyDescent="0.3">
      <c r="D691" s="15"/>
      <c r="F691" s="15"/>
      <c r="BB691" s="25"/>
    </row>
    <row r="692" spans="4:54" ht="14.25" customHeight="1" x14ac:dyDescent="0.3">
      <c r="D692" s="15"/>
      <c r="F692" s="15"/>
      <c r="BB692" s="25"/>
    </row>
    <row r="693" spans="4:54" ht="14.25" customHeight="1" x14ac:dyDescent="0.3">
      <c r="D693" s="15"/>
      <c r="F693" s="15"/>
      <c r="BB693" s="25"/>
    </row>
    <row r="694" spans="4:54" ht="14.25" customHeight="1" x14ac:dyDescent="0.3">
      <c r="D694" s="15"/>
      <c r="F694" s="15"/>
      <c r="BB694" s="25"/>
    </row>
    <row r="695" spans="4:54" ht="14.25" customHeight="1" x14ac:dyDescent="0.3">
      <c r="D695" s="15"/>
      <c r="F695" s="15"/>
      <c r="BB695" s="25"/>
    </row>
    <row r="696" spans="4:54" ht="14.25" customHeight="1" x14ac:dyDescent="0.3">
      <c r="D696" s="15"/>
      <c r="F696" s="15"/>
      <c r="BB696" s="25"/>
    </row>
    <row r="697" spans="4:54" ht="14.25" customHeight="1" x14ac:dyDescent="0.3">
      <c r="D697" s="15"/>
      <c r="F697" s="15"/>
      <c r="BB697" s="25"/>
    </row>
    <row r="698" spans="4:54" ht="14.25" customHeight="1" x14ac:dyDescent="0.3">
      <c r="D698" s="15"/>
      <c r="F698" s="15"/>
      <c r="BB698" s="25"/>
    </row>
    <row r="699" spans="4:54" ht="14.25" customHeight="1" x14ac:dyDescent="0.3">
      <c r="D699" s="15"/>
      <c r="F699" s="15"/>
      <c r="BB699" s="25"/>
    </row>
    <row r="700" spans="4:54" ht="14.25" customHeight="1" x14ac:dyDescent="0.3">
      <c r="D700" s="15"/>
      <c r="F700" s="15"/>
      <c r="BB700" s="25"/>
    </row>
    <row r="701" spans="4:54" ht="14.25" customHeight="1" x14ac:dyDescent="0.3">
      <c r="D701" s="15"/>
      <c r="F701" s="15"/>
      <c r="BB701" s="25"/>
    </row>
    <row r="702" spans="4:54" ht="14.25" customHeight="1" x14ac:dyDescent="0.3">
      <c r="D702" s="15"/>
      <c r="F702" s="15"/>
      <c r="BB702" s="25"/>
    </row>
    <row r="703" spans="4:54" ht="14.25" customHeight="1" x14ac:dyDescent="0.3">
      <c r="D703" s="15"/>
      <c r="F703" s="15"/>
      <c r="BB703" s="25"/>
    </row>
    <row r="704" spans="4:54" ht="14.25" customHeight="1" x14ac:dyDescent="0.3">
      <c r="D704" s="15"/>
      <c r="F704" s="15"/>
      <c r="BB704" s="25"/>
    </row>
    <row r="705" spans="4:54" ht="14.25" customHeight="1" x14ac:dyDescent="0.3">
      <c r="D705" s="15"/>
      <c r="F705" s="15"/>
      <c r="BB705" s="25"/>
    </row>
    <row r="706" spans="4:54" ht="14.25" customHeight="1" x14ac:dyDescent="0.3">
      <c r="D706" s="15"/>
      <c r="F706" s="15"/>
      <c r="BB706" s="25"/>
    </row>
    <row r="707" spans="4:54" ht="14.25" customHeight="1" x14ac:dyDescent="0.3">
      <c r="D707" s="15"/>
      <c r="F707" s="15"/>
      <c r="BB707" s="25"/>
    </row>
    <row r="708" spans="4:54" ht="14.25" customHeight="1" x14ac:dyDescent="0.3">
      <c r="D708" s="15"/>
      <c r="F708" s="15"/>
      <c r="BB708" s="25"/>
    </row>
    <row r="709" spans="4:54" ht="14.25" customHeight="1" x14ac:dyDescent="0.3">
      <c r="D709" s="15"/>
      <c r="F709" s="15"/>
      <c r="BB709" s="25"/>
    </row>
    <row r="710" spans="4:54" ht="14.25" customHeight="1" x14ac:dyDescent="0.3">
      <c r="D710" s="15"/>
      <c r="F710" s="15"/>
      <c r="BB710" s="25"/>
    </row>
    <row r="711" spans="4:54" ht="14.25" customHeight="1" x14ac:dyDescent="0.3">
      <c r="D711" s="15"/>
      <c r="F711" s="15"/>
      <c r="BB711" s="25"/>
    </row>
    <row r="712" spans="4:54" ht="14.25" customHeight="1" x14ac:dyDescent="0.3">
      <c r="D712" s="15"/>
      <c r="F712" s="15"/>
      <c r="BB712" s="25"/>
    </row>
    <row r="713" spans="4:54" ht="14.25" customHeight="1" x14ac:dyDescent="0.3">
      <c r="D713" s="15"/>
      <c r="F713" s="15"/>
      <c r="BB713" s="25"/>
    </row>
    <row r="714" spans="4:54" ht="14.25" customHeight="1" x14ac:dyDescent="0.3">
      <c r="D714" s="15"/>
      <c r="F714" s="15"/>
      <c r="BB714" s="25"/>
    </row>
    <row r="715" spans="4:54" ht="14.25" customHeight="1" x14ac:dyDescent="0.3">
      <c r="D715" s="15"/>
      <c r="F715" s="15"/>
      <c r="BB715" s="25"/>
    </row>
    <row r="716" spans="4:54" ht="14.25" customHeight="1" x14ac:dyDescent="0.3">
      <c r="D716" s="15"/>
      <c r="F716" s="15"/>
      <c r="BB716" s="25"/>
    </row>
    <row r="717" spans="4:54" ht="14.25" customHeight="1" x14ac:dyDescent="0.3">
      <c r="D717" s="15"/>
      <c r="F717" s="15"/>
      <c r="BB717" s="25"/>
    </row>
    <row r="718" spans="4:54" ht="14.25" customHeight="1" x14ac:dyDescent="0.3">
      <c r="D718" s="15"/>
      <c r="F718" s="15"/>
      <c r="BB718" s="25"/>
    </row>
    <row r="719" spans="4:54" ht="14.25" customHeight="1" x14ac:dyDescent="0.3">
      <c r="D719" s="15"/>
      <c r="F719" s="15"/>
      <c r="BB719" s="25"/>
    </row>
    <row r="720" spans="4:54" ht="14.25" customHeight="1" x14ac:dyDescent="0.3">
      <c r="D720" s="15"/>
      <c r="F720" s="15"/>
      <c r="BB720" s="25"/>
    </row>
    <row r="721" spans="4:54" ht="14.25" customHeight="1" x14ac:dyDescent="0.3">
      <c r="D721" s="15"/>
      <c r="F721" s="15"/>
      <c r="BB721" s="25"/>
    </row>
    <row r="722" spans="4:54" ht="14.25" customHeight="1" x14ac:dyDescent="0.3">
      <c r="D722" s="15"/>
      <c r="F722" s="15"/>
      <c r="BB722" s="25"/>
    </row>
    <row r="723" spans="4:54" ht="14.25" customHeight="1" x14ac:dyDescent="0.3">
      <c r="D723" s="15"/>
      <c r="F723" s="15"/>
      <c r="BB723" s="25"/>
    </row>
    <row r="724" spans="4:54" ht="14.25" customHeight="1" x14ac:dyDescent="0.3">
      <c r="D724" s="15"/>
      <c r="F724" s="15"/>
      <c r="BB724" s="25"/>
    </row>
    <row r="725" spans="4:54" ht="14.25" customHeight="1" x14ac:dyDescent="0.3">
      <c r="D725" s="15"/>
      <c r="F725" s="15"/>
      <c r="BB725" s="25"/>
    </row>
    <row r="726" spans="4:54" ht="14.25" customHeight="1" x14ac:dyDescent="0.3">
      <c r="D726" s="15"/>
      <c r="F726" s="15"/>
      <c r="BB726" s="25"/>
    </row>
    <row r="727" spans="4:54" ht="14.25" customHeight="1" x14ac:dyDescent="0.3">
      <c r="D727" s="15"/>
      <c r="F727" s="15"/>
      <c r="BB727" s="25"/>
    </row>
    <row r="728" spans="4:54" ht="14.25" customHeight="1" x14ac:dyDescent="0.3">
      <c r="D728" s="15"/>
      <c r="F728" s="15"/>
      <c r="BB728" s="25"/>
    </row>
    <row r="729" spans="4:54" ht="14.25" customHeight="1" x14ac:dyDescent="0.3">
      <c r="D729" s="15"/>
      <c r="F729" s="15"/>
      <c r="BB729" s="25"/>
    </row>
    <row r="730" spans="4:54" ht="14.25" customHeight="1" x14ac:dyDescent="0.3">
      <c r="D730" s="15"/>
      <c r="F730" s="15"/>
      <c r="BB730" s="25"/>
    </row>
    <row r="731" spans="4:54" ht="14.25" customHeight="1" x14ac:dyDescent="0.3">
      <c r="D731" s="15"/>
      <c r="F731" s="15"/>
      <c r="BB731" s="25"/>
    </row>
    <row r="732" spans="4:54" ht="14.25" customHeight="1" x14ac:dyDescent="0.3">
      <c r="D732" s="15"/>
      <c r="F732" s="15"/>
      <c r="BB732" s="25"/>
    </row>
    <row r="733" spans="4:54" ht="14.25" customHeight="1" x14ac:dyDescent="0.3">
      <c r="D733" s="15"/>
      <c r="F733" s="15"/>
      <c r="BB733" s="25"/>
    </row>
    <row r="734" spans="4:54" ht="14.25" customHeight="1" x14ac:dyDescent="0.3">
      <c r="D734" s="15"/>
      <c r="F734" s="15"/>
      <c r="BB734" s="25"/>
    </row>
    <row r="735" spans="4:54" ht="14.25" customHeight="1" x14ac:dyDescent="0.3">
      <c r="D735" s="15"/>
      <c r="F735" s="15"/>
      <c r="BB735" s="25"/>
    </row>
    <row r="736" spans="4:54" ht="14.25" customHeight="1" x14ac:dyDescent="0.3">
      <c r="D736" s="15"/>
      <c r="F736" s="15"/>
      <c r="BB736" s="25"/>
    </row>
    <row r="737" spans="4:54" ht="14.25" customHeight="1" x14ac:dyDescent="0.3">
      <c r="D737" s="15"/>
      <c r="F737" s="15"/>
      <c r="BB737" s="25"/>
    </row>
    <row r="738" spans="4:54" ht="14.25" customHeight="1" x14ac:dyDescent="0.3">
      <c r="D738" s="15"/>
      <c r="F738" s="15"/>
      <c r="BB738" s="25"/>
    </row>
    <row r="739" spans="4:54" ht="14.25" customHeight="1" x14ac:dyDescent="0.3">
      <c r="D739" s="15"/>
      <c r="F739" s="15"/>
      <c r="BB739" s="25"/>
    </row>
    <row r="740" spans="4:54" ht="14.25" customHeight="1" x14ac:dyDescent="0.3">
      <c r="D740" s="15"/>
      <c r="F740" s="15"/>
      <c r="BB740" s="25"/>
    </row>
    <row r="741" spans="4:54" ht="14.25" customHeight="1" x14ac:dyDescent="0.3">
      <c r="D741" s="15"/>
      <c r="F741" s="15"/>
      <c r="BB741" s="25"/>
    </row>
    <row r="742" spans="4:54" ht="14.25" customHeight="1" x14ac:dyDescent="0.3">
      <c r="D742" s="15"/>
      <c r="F742" s="15"/>
      <c r="BB742" s="25"/>
    </row>
    <row r="743" spans="4:54" ht="14.25" customHeight="1" x14ac:dyDescent="0.3">
      <c r="D743" s="15"/>
      <c r="F743" s="15"/>
      <c r="BB743" s="25"/>
    </row>
    <row r="744" spans="4:54" ht="14.25" customHeight="1" x14ac:dyDescent="0.3">
      <c r="D744" s="15"/>
      <c r="F744" s="15"/>
      <c r="BB744" s="25"/>
    </row>
    <row r="745" spans="4:54" ht="14.25" customHeight="1" x14ac:dyDescent="0.3">
      <c r="D745" s="15"/>
      <c r="F745" s="15"/>
      <c r="BB745" s="25"/>
    </row>
    <row r="746" spans="4:54" ht="14.25" customHeight="1" x14ac:dyDescent="0.3">
      <c r="D746" s="15"/>
      <c r="F746" s="15"/>
      <c r="BB746" s="25"/>
    </row>
    <row r="747" spans="4:54" ht="14.25" customHeight="1" x14ac:dyDescent="0.3">
      <c r="D747" s="15"/>
      <c r="F747" s="15"/>
      <c r="BB747" s="25"/>
    </row>
    <row r="748" spans="4:54" ht="14.25" customHeight="1" x14ac:dyDescent="0.3">
      <c r="D748" s="15"/>
      <c r="F748" s="15"/>
      <c r="BB748" s="25"/>
    </row>
    <row r="749" spans="4:54" ht="14.25" customHeight="1" x14ac:dyDescent="0.3">
      <c r="D749" s="15"/>
      <c r="F749" s="15"/>
      <c r="BB749" s="25"/>
    </row>
    <row r="750" spans="4:54" ht="14.25" customHeight="1" x14ac:dyDescent="0.3">
      <c r="D750" s="15"/>
      <c r="F750" s="15"/>
      <c r="BB750" s="25"/>
    </row>
    <row r="751" spans="4:54" ht="14.25" customHeight="1" x14ac:dyDescent="0.3">
      <c r="D751" s="15"/>
      <c r="F751" s="15"/>
      <c r="BB751" s="25"/>
    </row>
    <row r="752" spans="4:54" ht="14.25" customHeight="1" x14ac:dyDescent="0.3">
      <c r="D752" s="15"/>
      <c r="F752" s="15"/>
      <c r="BB752" s="25"/>
    </row>
    <row r="753" spans="4:54" ht="14.25" customHeight="1" x14ac:dyDescent="0.3">
      <c r="D753" s="15"/>
      <c r="F753" s="15"/>
      <c r="BB753" s="25"/>
    </row>
    <row r="754" spans="4:54" ht="14.25" customHeight="1" x14ac:dyDescent="0.3">
      <c r="D754" s="15"/>
      <c r="F754" s="15"/>
      <c r="BB754" s="25"/>
    </row>
    <row r="755" spans="4:54" ht="14.25" customHeight="1" x14ac:dyDescent="0.3">
      <c r="D755" s="15"/>
      <c r="F755" s="15"/>
      <c r="BB755" s="25"/>
    </row>
    <row r="756" spans="4:54" ht="14.25" customHeight="1" x14ac:dyDescent="0.3">
      <c r="D756" s="15"/>
      <c r="F756" s="15"/>
      <c r="BB756" s="25"/>
    </row>
    <row r="757" spans="4:54" ht="14.25" customHeight="1" x14ac:dyDescent="0.3">
      <c r="D757" s="15"/>
      <c r="F757" s="15"/>
      <c r="BB757" s="25"/>
    </row>
    <row r="758" spans="4:54" ht="14.25" customHeight="1" x14ac:dyDescent="0.3">
      <c r="D758" s="15"/>
      <c r="F758" s="15"/>
      <c r="BB758" s="25"/>
    </row>
    <row r="759" spans="4:54" ht="14.25" customHeight="1" x14ac:dyDescent="0.3">
      <c r="D759" s="15"/>
      <c r="F759" s="15"/>
      <c r="BB759" s="25"/>
    </row>
    <row r="760" spans="4:54" ht="14.25" customHeight="1" x14ac:dyDescent="0.3">
      <c r="D760" s="15"/>
      <c r="F760" s="15"/>
      <c r="BB760" s="25"/>
    </row>
    <row r="761" spans="4:54" ht="14.25" customHeight="1" x14ac:dyDescent="0.3">
      <c r="D761" s="15"/>
      <c r="F761" s="15"/>
      <c r="BB761" s="25"/>
    </row>
    <row r="762" spans="4:54" ht="14.25" customHeight="1" x14ac:dyDescent="0.3">
      <c r="D762" s="15"/>
      <c r="F762" s="15"/>
      <c r="BB762" s="25"/>
    </row>
    <row r="763" spans="4:54" ht="14.25" customHeight="1" x14ac:dyDescent="0.3">
      <c r="D763" s="15"/>
      <c r="F763" s="15"/>
      <c r="BB763" s="25"/>
    </row>
    <row r="764" spans="4:54" ht="14.25" customHeight="1" x14ac:dyDescent="0.3">
      <c r="D764" s="15"/>
      <c r="F764" s="15"/>
      <c r="BB764" s="25"/>
    </row>
    <row r="765" spans="4:54" ht="14.25" customHeight="1" x14ac:dyDescent="0.3">
      <c r="D765" s="15"/>
      <c r="F765" s="15"/>
      <c r="BB765" s="25"/>
    </row>
    <row r="766" spans="4:54" ht="14.25" customHeight="1" x14ac:dyDescent="0.3">
      <c r="D766" s="15"/>
      <c r="F766" s="15"/>
      <c r="BB766" s="25"/>
    </row>
    <row r="767" spans="4:54" ht="14.25" customHeight="1" x14ac:dyDescent="0.3">
      <c r="D767" s="15"/>
      <c r="F767" s="15"/>
      <c r="BB767" s="25"/>
    </row>
    <row r="768" spans="4:54" ht="14.25" customHeight="1" x14ac:dyDescent="0.3">
      <c r="D768" s="15"/>
      <c r="F768" s="15"/>
      <c r="BB768" s="25"/>
    </row>
    <row r="769" spans="4:54" ht="14.25" customHeight="1" x14ac:dyDescent="0.3">
      <c r="D769" s="15"/>
      <c r="F769" s="15"/>
      <c r="BB769" s="25"/>
    </row>
    <row r="770" spans="4:54" ht="14.25" customHeight="1" x14ac:dyDescent="0.3">
      <c r="D770" s="15"/>
      <c r="F770" s="15"/>
      <c r="BB770" s="25"/>
    </row>
    <row r="771" spans="4:54" ht="14.25" customHeight="1" x14ac:dyDescent="0.3">
      <c r="D771" s="15"/>
      <c r="F771" s="15"/>
      <c r="BB771" s="25"/>
    </row>
    <row r="772" spans="4:54" ht="14.25" customHeight="1" x14ac:dyDescent="0.3">
      <c r="D772" s="15"/>
      <c r="F772" s="15"/>
      <c r="BB772" s="25"/>
    </row>
    <row r="773" spans="4:54" ht="14.25" customHeight="1" x14ac:dyDescent="0.3">
      <c r="D773" s="15"/>
      <c r="F773" s="15"/>
      <c r="BB773" s="25"/>
    </row>
    <row r="774" spans="4:54" ht="14.25" customHeight="1" x14ac:dyDescent="0.3">
      <c r="D774" s="15"/>
      <c r="F774" s="15"/>
      <c r="BB774" s="25"/>
    </row>
    <row r="775" spans="4:54" ht="14.25" customHeight="1" x14ac:dyDescent="0.3">
      <c r="D775" s="15"/>
      <c r="F775" s="15"/>
      <c r="BB775" s="25"/>
    </row>
    <row r="776" spans="4:54" ht="14.25" customHeight="1" x14ac:dyDescent="0.3">
      <c r="D776" s="15"/>
      <c r="F776" s="15"/>
      <c r="BB776" s="25"/>
    </row>
    <row r="777" spans="4:54" ht="14.25" customHeight="1" x14ac:dyDescent="0.3">
      <c r="D777" s="15"/>
      <c r="F777" s="15"/>
      <c r="BB777" s="25"/>
    </row>
    <row r="778" spans="4:54" ht="14.25" customHeight="1" x14ac:dyDescent="0.3">
      <c r="D778" s="15"/>
      <c r="F778" s="15"/>
      <c r="BB778" s="25"/>
    </row>
    <row r="779" spans="4:54" ht="14.25" customHeight="1" x14ac:dyDescent="0.3">
      <c r="D779" s="15"/>
      <c r="F779" s="15"/>
      <c r="BB779" s="25"/>
    </row>
    <row r="780" spans="4:54" ht="14.25" customHeight="1" x14ac:dyDescent="0.3">
      <c r="D780" s="15"/>
      <c r="F780" s="15"/>
      <c r="BB780" s="25"/>
    </row>
    <row r="781" spans="4:54" ht="14.25" customHeight="1" x14ac:dyDescent="0.3">
      <c r="D781" s="15"/>
      <c r="F781" s="15"/>
      <c r="BB781" s="25"/>
    </row>
    <row r="782" spans="4:54" ht="14.25" customHeight="1" x14ac:dyDescent="0.3">
      <c r="D782" s="15"/>
      <c r="F782" s="15"/>
      <c r="BB782" s="25"/>
    </row>
    <row r="783" spans="4:54" ht="14.25" customHeight="1" x14ac:dyDescent="0.3">
      <c r="D783" s="15"/>
      <c r="F783" s="15"/>
      <c r="BB783" s="25"/>
    </row>
    <row r="784" spans="4:54" ht="14.25" customHeight="1" x14ac:dyDescent="0.3">
      <c r="D784" s="15"/>
      <c r="F784" s="15"/>
      <c r="BB784" s="25"/>
    </row>
    <row r="785" spans="4:54" ht="14.25" customHeight="1" x14ac:dyDescent="0.3">
      <c r="D785" s="15"/>
      <c r="F785" s="15"/>
      <c r="BB785" s="25"/>
    </row>
    <row r="786" spans="4:54" ht="14.25" customHeight="1" x14ac:dyDescent="0.3">
      <c r="D786" s="15"/>
      <c r="F786" s="15"/>
      <c r="BB786" s="25"/>
    </row>
    <row r="787" spans="4:54" ht="14.25" customHeight="1" x14ac:dyDescent="0.3">
      <c r="D787" s="15"/>
      <c r="F787" s="15"/>
      <c r="BB787" s="25"/>
    </row>
    <row r="788" spans="4:54" ht="14.25" customHeight="1" x14ac:dyDescent="0.3">
      <c r="D788" s="15"/>
      <c r="F788" s="15"/>
      <c r="BB788" s="25"/>
    </row>
    <row r="789" spans="4:54" ht="14.25" customHeight="1" x14ac:dyDescent="0.3">
      <c r="D789" s="15"/>
      <c r="F789" s="15"/>
      <c r="BB789" s="25"/>
    </row>
    <row r="790" spans="4:54" ht="14.25" customHeight="1" x14ac:dyDescent="0.3">
      <c r="D790" s="15"/>
      <c r="F790" s="15"/>
      <c r="BB790" s="25"/>
    </row>
    <row r="791" spans="4:54" ht="14.25" customHeight="1" x14ac:dyDescent="0.3">
      <c r="D791" s="15"/>
      <c r="F791" s="15"/>
      <c r="BB791" s="25"/>
    </row>
    <row r="792" spans="4:54" ht="14.25" customHeight="1" x14ac:dyDescent="0.3">
      <c r="D792" s="15"/>
      <c r="F792" s="15"/>
      <c r="BB792" s="25"/>
    </row>
    <row r="793" spans="4:54" ht="14.25" customHeight="1" x14ac:dyDescent="0.3">
      <c r="D793" s="15"/>
      <c r="F793" s="15"/>
      <c r="BB793" s="25"/>
    </row>
    <row r="794" spans="4:54" ht="14.25" customHeight="1" x14ac:dyDescent="0.3">
      <c r="D794" s="15"/>
      <c r="F794" s="15"/>
      <c r="BB794" s="25"/>
    </row>
    <row r="795" spans="4:54" ht="14.25" customHeight="1" x14ac:dyDescent="0.3">
      <c r="D795" s="15"/>
      <c r="F795" s="15"/>
      <c r="BB795" s="25"/>
    </row>
    <row r="796" spans="4:54" ht="14.25" customHeight="1" x14ac:dyDescent="0.3">
      <c r="D796" s="15"/>
      <c r="F796" s="15"/>
      <c r="BB796" s="25"/>
    </row>
    <row r="797" spans="4:54" ht="14.25" customHeight="1" x14ac:dyDescent="0.3">
      <c r="D797" s="15"/>
      <c r="F797" s="15"/>
      <c r="BB797" s="25"/>
    </row>
    <row r="798" spans="4:54" ht="14.25" customHeight="1" x14ac:dyDescent="0.3">
      <c r="D798" s="15"/>
      <c r="F798" s="15"/>
      <c r="BB798" s="25"/>
    </row>
    <row r="799" spans="4:54" ht="14.25" customHeight="1" x14ac:dyDescent="0.3">
      <c r="D799" s="15"/>
      <c r="F799" s="15"/>
      <c r="BB799" s="25"/>
    </row>
    <row r="800" spans="4:54" ht="14.25" customHeight="1" x14ac:dyDescent="0.3">
      <c r="D800" s="15"/>
      <c r="F800" s="15"/>
      <c r="BB800" s="25"/>
    </row>
    <row r="801" spans="4:54" ht="14.25" customHeight="1" x14ac:dyDescent="0.3">
      <c r="D801" s="15"/>
      <c r="F801" s="15"/>
      <c r="BB801" s="25"/>
    </row>
    <row r="802" spans="4:54" ht="14.25" customHeight="1" x14ac:dyDescent="0.3">
      <c r="D802" s="15"/>
      <c r="F802" s="15"/>
      <c r="BB802" s="25"/>
    </row>
    <row r="803" spans="4:54" ht="14.25" customHeight="1" x14ac:dyDescent="0.3">
      <c r="D803" s="15"/>
      <c r="F803" s="15"/>
      <c r="BB803" s="25"/>
    </row>
    <row r="804" spans="4:54" ht="14.25" customHeight="1" x14ac:dyDescent="0.3">
      <c r="D804" s="15"/>
      <c r="F804" s="15"/>
      <c r="BB804" s="25"/>
    </row>
    <row r="805" spans="4:54" ht="14.25" customHeight="1" x14ac:dyDescent="0.3">
      <c r="D805" s="15"/>
      <c r="F805" s="15"/>
      <c r="BB805" s="25"/>
    </row>
    <row r="806" spans="4:54" ht="14.25" customHeight="1" x14ac:dyDescent="0.3">
      <c r="D806" s="15"/>
      <c r="F806" s="15"/>
      <c r="BB806" s="25"/>
    </row>
    <row r="807" spans="4:54" ht="14.25" customHeight="1" x14ac:dyDescent="0.3">
      <c r="D807" s="15"/>
      <c r="F807" s="15"/>
      <c r="BB807" s="25"/>
    </row>
    <row r="808" spans="4:54" ht="14.25" customHeight="1" x14ac:dyDescent="0.3">
      <c r="D808" s="15"/>
      <c r="F808" s="15"/>
      <c r="BB808" s="25"/>
    </row>
    <row r="809" spans="4:54" ht="14.25" customHeight="1" x14ac:dyDescent="0.3">
      <c r="D809" s="15"/>
      <c r="F809" s="15"/>
      <c r="BB809" s="25"/>
    </row>
    <row r="810" spans="4:54" ht="14.25" customHeight="1" x14ac:dyDescent="0.3">
      <c r="D810" s="15"/>
      <c r="F810" s="15"/>
      <c r="BB810" s="25"/>
    </row>
    <row r="811" spans="4:54" ht="14.25" customHeight="1" x14ac:dyDescent="0.3">
      <c r="D811" s="15"/>
      <c r="F811" s="15"/>
      <c r="BB811" s="25"/>
    </row>
    <row r="812" spans="4:54" ht="14.25" customHeight="1" x14ac:dyDescent="0.3">
      <c r="D812" s="15"/>
      <c r="F812" s="15"/>
      <c r="BB812" s="25"/>
    </row>
    <row r="813" spans="4:54" ht="14.25" customHeight="1" x14ac:dyDescent="0.3">
      <c r="D813" s="15"/>
      <c r="F813" s="15"/>
      <c r="BB813" s="25"/>
    </row>
    <row r="814" spans="4:54" ht="14.25" customHeight="1" x14ac:dyDescent="0.3">
      <c r="D814" s="15"/>
      <c r="F814" s="15"/>
      <c r="BB814" s="25"/>
    </row>
    <row r="815" spans="4:54" ht="14.25" customHeight="1" x14ac:dyDescent="0.3">
      <c r="D815" s="15"/>
      <c r="F815" s="15"/>
      <c r="BB815" s="25"/>
    </row>
    <row r="816" spans="4:54" ht="14.25" customHeight="1" x14ac:dyDescent="0.3">
      <c r="D816" s="15"/>
      <c r="F816" s="15"/>
      <c r="BB816" s="25"/>
    </row>
    <row r="817" spans="4:54" ht="14.25" customHeight="1" x14ac:dyDescent="0.3">
      <c r="D817" s="15"/>
      <c r="F817" s="15"/>
      <c r="BB817" s="25"/>
    </row>
    <row r="818" spans="4:54" ht="14.25" customHeight="1" x14ac:dyDescent="0.3">
      <c r="D818" s="15"/>
      <c r="F818" s="15"/>
      <c r="BB818" s="25"/>
    </row>
    <row r="819" spans="4:54" ht="14.25" customHeight="1" x14ac:dyDescent="0.3">
      <c r="D819" s="15"/>
      <c r="F819" s="15"/>
      <c r="BB819" s="25"/>
    </row>
    <row r="820" spans="4:54" ht="14.25" customHeight="1" x14ac:dyDescent="0.3">
      <c r="D820" s="15"/>
      <c r="F820" s="15"/>
      <c r="BB820" s="25"/>
    </row>
    <row r="821" spans="4:54" ht="14.25" customHeight="1" x14ac:dyDescent="0.3">
      <c r="D821" s="15"/>
      <c r="F821" s="15"/>
      <c r="BB821" s="25"/>
    </row>
    <row r="822" spans="4:54" ht="14.25" customHeight="1" x14ac:dyDescent="0.3">
      <c r="D822" s="15"/>
      <c r="F822" s="15"/>
      <c r="BB822" s="25"/>
    </row>
    <row r="823" spans="4:54" ht="14.25" customHeight="1" x14ac:dyDescent="0.3">
      <c r="D823" s="15"/>
      <c r="F823" s="15"/>
      <c r="BB823" s="25"/>
    </row>
    <row r="824" spans="4:54" ht="14.25" customHeight="1" x14ac:dyDescent="0.3">
      <c r="D824" s="15"/>
      <c r="F824" s="15"/>
      <c r="BB824" s="25"/>
    </row>
    <row r="825" spans="4:54" ht="14.25" customHeight="1" x14ac:dyDescent="0.3">
      <c r="D825" s="15"/>
      <c r="F825" s="15"/>
      <c r="BB825" s="25"/>
    </row>
    <row r="826" spans="4:54" ht="14.25" customHeight="1" x14ac:dyDescent="0.3">
      <c r="D826" s="15"/>
      <c r="F826" s="15"/>
      <c r="BB826" s="25"/>
    </row>
    <row r="827" spans="4:54" ht="14.25" customHeight="1" x14ac:dyDescent="0.3">
      <c r="D827" s="15"/>
      <c r="F827" s="15"/>
      <c r="BB827" s="25"/>
    </row>
    <row r="828" spans="4:54" ht="14.25" customHeight="1" x14ac:dyDescent="0.3">
      <c r="D828" s="15"/>
      <c r="F828" s="15"/>
      <c r="BB828" s="25"/>
    </row>
    <row r="829" spans="4:54" ht="14.25" customHeight="1" x14ac:dyDescent="0.3">
      <c r="D829" s="15"/>
      <c r="F829" s="15"/>
      <c r="BB829" s="25"/>
    </row>
    <row r="830" spans="4:54" ht="14.25" customHeight="1" x14ac:dyDescent="0.3">
      <c r="D830" s="15"/>
      <c r="F830" s="15"/>
      <c r="BB830" s="25"/>
    </row>
    <row r="831" spans="4:54" ht="14.25" customHeight="1" x14ac:dyDescent="0.3">
      <c r="D831" s="15"/>
      <c r="F831" s="15"/>
      <c r="BB831" s="25"/>
    </row>
    <row r="832" spans="4:54" ht="14.25" customHeight="1" x14ac:dyDescent="0.3">
      <c r="D832" s="15"/>
      <c r="F832" s="15"/>
      <c r="BB832" s="25"/>
    </row>
    <row r="833" spans="4:54" ht="14.25" customHeight="1" x14ac:dyDescent="0.3">
      <c r="D833" s="15"/>
      <c r="F833" s="15"/>
      <c r="BB833" s="25"/>
    </row>
    <row r="834" spans="4:54" ht="14.25" customHeight="1" x14ac:dyDescent="0.3">
      <c r="D834" s="15"/>
      <c r="F834" s="15"/>
      <c r="BB834" s="25"/>
    </row>
    <row r="835" spans="4:54" ht="14.25" customHeight="1" x14ac:dyDescent="0.3">
      <c r="D835" s="15"/>
      <c r="F835" s="15"/>
      <c r="BB835" s="25"/>
    </row>
    <row r="836" spans="4:54" ht="14.25" customHeight="1" x14ac:dyDescent="0.3">
      <c r="D836" s="15"/>
      <c r="F836" s="15"/>
      <c r="BB836" s="25"/>
    </row>
    <row r="837" spans="4:54" ht="14.25" customHeight="1" x14ac:dyDescent="0.3">
      <c r="D837" s="15"/>
      <c r="F837" s="15"/>
      <c r="BB837" s="25"/>
    </row>
    <row r="838" spans="4:54" ht="14.25" customHeight="1" x14ac:dyDescent="0.3">
      <c r="D838" s="15"/>
      <c r="F838" s="15"/>
      <c r="BB838" s="25"/>
    </row>
    <row r="839" spans="4:54" ht="14.25" customHeight="1" x14ac:dyDescent="0.3">
      <c r="D839" s="15"/>
      <c r="F839" s="15"/>
      <c r="BB839" s="25"/>
    </row>
    <row r="840" spans="4:54" ht="14.25" customHeight="1" x14ac:dyDescent="0.3">
      <c r="D840" s="15"/>
      <c r="F840" s="15"/>
      <c r="BB840" s="25"/>
    </row>
    <row r="841" spans="4:54" ht="14.25" customHeight="1" x14ac:dyDescent="0.3">
      <c r="D841" s="15"/>
      <c r="F841" s="15"/>
      <c r="BB841" s="25"/>
    </row>
    <row r="842" spans="4:54" ht="14.25" customHeight="1" x14ac:dyDescent="0.3">
      <c r="D842" s="15"/>
      <c r="F842" s="15"/>
      <c r="BB842" s="25"/>
    </row>
    <row r="843" spans="4:54" ht="14.25" customHeight="1" x14ac:dyDescent="0.3">
      <c r="D843" s="15"/>
      <c r="F843" s="15"/>
      <c r="BB843" s="25"/>
    </row>
    <row r="844" spans="4:54" ht="14.25" customHeight="1" x14ac:dyDescent="0.3">
      <c r="D844" s="15"/>
      <c r="F844" s="15"/>
      <c r="BB844" s="25"/>
    </row>
    <row r="845" spans="4:54" ht="14.25" customHeight="1" x14ac:dyDescent="0.3">
      <c r="D845" s="15"/>
      <c r="F845" s="15"/>
      <c r="BB845" s="25"/>
    </row>
    <row r="846" spans="4:54" ht="14.25" customHeight="1" x14ac:dyDescent="0.3">
      <c r="D846" s="15"/>
      <c r="F846" s="15"/>
      <c r="BB846" s="25"/>
    </row>
    <row r="847" spans="4:54" ht="14.25" customHeight="1" x14ac:dyDescent="0.3">
      <c r="D847" s="15"/>
      <c r="F847" s="15"/>
      <c r="BB847" s="25"/>
    </row>
    <row r="848" spans="4:54" ht="14.25" customHeight="1" x14ac:dyDescent="0.3">
      <c r="D848" s="15"/>
      <c r="F848" s="15"/>
      <c r="BB848" s="25"/>
    </row>
    <row r="849" spans="4:54" ht="14.25" customHeight="1" x14ac:dyDescent="0.3">
      <c r="D849" s="15"/>
      <c r="F849" s="15"/>
      <c r="BB849" s="25"/>
    </row>
    <row r="850" spans="4:54" ht="14.25" customHeight="1" x14ac:dyDescent="0.3">
      <c r="D850" s="15"/>
      <c r="F850" s="15"/>
      <c r="BB850" s="25"/>
    </row>
    <row r="851" spans="4:54" ht="14.25" customHeight="1" x14ac:dyDescent="0.3">
      <c r="D851" s="15"/>
      <c r="F851" s="15"/>
      <c r="BB851" s="25"/>
    </row>
    <row r="852" spans="4:54" ht="14.25" customHeight="1" x14ac:dyDescent="0.3">
      <c r="D852" s="15"/>
      <c r="F852" s="15"/>
      <c r="BB852" s="25"/>
    </row>
    <row r="853" spans="4:54" ht="14.25" customHeight="1" x14ac:dyDescent="0.3">
      <c r="D853" s="15"/>
      <c r="F853" s="15"/>
      <c r="BB853" s="25"/>
    </row>
    <row r="854" spans="4:54" ht="14.25" customHeight="1" x14ac:dyDescent="0.3">
      <c r="D854" s="15"/>
      <c r="F854" s="15"/>
      <c r="BB854" s="25"/>
    </row>
    <row r="855" spans="4:54" ht="14.25" customHeight="1" x14ac:dyDescent="0.3">
      <c r="D855" s="15"/>
      <c r="F855" s="15"/>
      <c r="BB855" s="25"/>
    </row>
    <row r="856" spans="4:54" ht="14.25" customHeight="1" x14ac:dyDescent="0.3">
      <c r="D856" s="15"/>
      <c r="F856" s="15"/>
      <c r="BB856" s="25"/>
    </row>
    <row r="857" spans="4:54" ht="14.25" customHeight="1" x14ac:dyDescent="0.3">
      <c r="D857" s="15"/>
      <c r="F857" s="15"/>
      <c r="BB857" s="25"/>
    </row>
    <row r="858" spans="4:54" ht="14.25" customHeight="1" x14ac:dyDescent="0.3">
      <c r="D858" s="15"/>
      <c r="F858" s="15"/>
      <c r="BB858" s="25"/>
    </row>
    <row r="859" spans="4:54" ht="14.25" customHeight="1" x14ac:dyDescent="0.3">
      <c r="D859" s="15"/>
      <c r="F859" s="15"/>
      <c r="BB859" s="25"/>
    </row>
    <row r="860" spans="4:54" ht="14.25" customHeight="1" x14ac:dyDescent="0.3">
      <c r="D860" s="15"/>
      <c r="F860" s="15"/>
      <c r="BB860" s="25"/>
    </row>
    <row r="861" spans="4:54" ht="14.25" customHeight="1" x14ac:dyDescent="0.3">
      <c r="D861" s="15"/>
      <c r="F861" s="15"/>
      <c r="BB861" s="25"/>
    </row>
    <row r="862" spans="4:54" ht="14.25" customHeight="1" x14ac:dyDescent="0.3">
      <c r="D862" s="15"/>
      <c r="F862" s="15"/>
      <c r="BB862" s="25"/>
    </row>
    <row r="863" spans="4:54" ht="14.25" customHeight="1" x14ac:dyDescent="0.3">
      <c r="D863" s="15"/>
      <c r="F863" s="15"/>
      <c r="BB863" s="25"/>
    </row>
    <row r="864" spans="4:54" ht="14.25" customHeight="1" x14ac:dyDescent="0.3">
      <c r="D864" s="15"/>
      <c r="F864" s="15"/>
      <c r="BB864" s="25"/>
    </row>
    <row r="865" spans="4:54" ht="14.25" customHeight="1" x14ac:dyDescent="0.3">
      <c r="D865" s="15"/>
      <c r="F865" s="15"/>
      <c r="BB865" s="25"/>
    </row>
    <row r="866" spans="4:54" ht="14.25" customHeight="1" x14ac:dyDescent="0.3">
      <c r="D866" s="15"/>
      <c r="F866" s="15"/>
      <c r="BB866" s="25"/>
    </row>
    <row r="867" spans="4:54" ht="14.25" customHeight="1" x14ac:dyDescent="0.3">
      <c r="D867" s="15"/>
      <c r="F867" s="15"/>
      <c r="BB867" s="25"/>
    </row>
    <row r="868" spans="4:54" ht="14.25" customHeight="1" x14ac:dyDescent="0.3">
      <c r="D868" s="15"/>
      <c r="F868" s="15"/>
      <c r="BB868" s="25"/>
    </row>
    <row r="869" spans="4:54" ht="14.25" customHeight="1" x14ac:dyDescent="0.3">
      <c r="D869" s="15"/>
      <c r="F869" s="15"/>
      <c r="BB869" s="25"/>
    </row>
    <row r="870" spans="4:54" ht="14.25" customHeight="1" x14ac:dyDescent="0.3">
      <c r="D870" s="15"/>
      <c r="F870" s="15"/>
      <c r="BB870" s="25"/>
    </row>
    <row r="871" spans="4:54" ht="14.25" customHeight="1" x14ac:dyDescent="0.3">
      <c r="D871" s="15"/>
      <c r="F871" s="15"/>
      <c r="BB871" s="25"/>
    </row>
    <row r="872" spans="4:54" ht="14.25" customHeight="1" x14ac:dyDescent="0.3">
      <c r="D872" s="15"/>
      <c r="F872" s="15"/>
      <c r="BB872" s="25"/>
    </row>
    <row r="873" spans="4:54" ht="14.25" customHeight="1" x14ac:dyDescent="0.3">
      <c r="D873" s="15"/>
      <c r="F873" s="15"/>
      <c r="BB873" s="25"/>
    </row>
    <row r="874" spans="4:54" ht="14.25" customHeight="1" x14ac:dyDescent="0.3">
      <c r="D874" s="15"/>
      <c r="F874" s="15"/>
      <c r="BB874" s="25"/>
    </row>
    <row r="875" spans="4:54" ht="14.25" customHeight="1" x14ac:dyDescent="0.3">
      <c r="D875" s="15"/>
      <c r="F875" s="15"/>
      <c r="BB875" s="25"/>
    </row>
    <row r="876" spans="4:54" ht="14.25" customHeight="1" x14ac:dyDescent="0.3">
      <c r="D876" s="15"/>
      <c r="F876" s="15"/>
      <c r="BB876" s="25"/>
    </row>
    <row r="877" spans="4:54" ht="14.25" customHeight="1" x14ac:dyDescent="0.3">
      <c r="D877" s="15"/>
      <c r="F877" s="15"/>
      <c r="BB877" s="25"/>
    </row>
    <row r="878" spans="4:54" ht="14.25" customHeight="1" x14ac:dyDescent="0.3">
      <c r="D878" s="15"/>
      <c r="F878" s="15"/>
      <c r="BB878" s="25"/>
    </row>
    <row r="879" spans="4:54" ht="14.25" customHeight="1" x14ac:dyDescent="0.3">
      <c r="D879" s="15"/>
      <c r="F879" s="15"/>
      <c r="BB879" s="25"/>
    </row>
    <row r="880" spans="4:54" ht="14.25" customHeight="1" x14ac:dyDescent="0.3">
      <c r="D880" s="15"/>
      <c r="F880" s="15"/>
      <c r="BB880" s="25"/>
    </row>
    <row r="881" spans="4:54" ht="14.25" customHeight="1" x14ac:dyDescent="0.3">
      <c r="D881" s="15"/>
      <c r="F881" s="15"/>
      <c r="BB881" s="25"/>
    </row>
    <row r="882" spans="4:54" ht="14.25" customHeight="1" x14ac:dyDescent="0.3">
      <c r="D882" s="15"/>
      <c r="F882" s="15"/>
      <c r="BB882" s="25"/>
    </row>
    <row r="883" spans="4:54" ht="14.25" customHeight="1" x14ac:dyDescent="0.3">
      <c r="D883" s="15"/>
      <c r="F883" s="15"/>
      <c r="BB883" s="25"/>
    </row>
    <row r="884" spans="4:54" ht="14.25" customHeight="1" x14ac:dyDescent="0.3">
      <c r="D884" s="15"/>
      <c r="F884" s="15"/>
      <c r="BB884" s="25"/>
    </row>
    <row r="885" spans="4:54" ht="14.25" customHeight="1" x14ac:dyDescent="0.3">
      <c r="D885" s="15"/>
      <c r="F885" s="15"/>
      <c r="BB885" s="25"/>
    </row>
    <row r="886" spans="4:54" ht="14.25" customHeight="1" x14ac:dyDescent="0.3">
      <c r="D886" s="15"/>
      <c r="F886" s="15"/>
      <c r="BB886" s="25"/>
    </row>
    <row r="887" spans="4:54" ht="14.25" customHeight="1" x14ac:dyDescent="0.3">
      <c r="D887" s="15"/>
      <c r="F887" s="15"/>
      <c r="BB887" s="25"/>
    </row>
    <row r="888" spans="4:54" ht="14.25" customHeight="1" x14ac:dyDescent="0.3">
      <c r="D888" s="15"/>
      <c r="F888" s="15"/>
      <c r="BB888" s="25"/>
    </row>
    <row r="889" spans="4:54" ht="14.25" customHeight="1" x14ac:dyDescent="0.3">
      <c r="D889" s="15"/>
      <c r="F889" s="15"/>
      <c r="BB889" s="25"/>
    </row>
    <row r="890" spans="4:54" ht="14.25" customHeight="1" x14ac:dyDescent="0.3">
      <c r="D890" s="15"/>
      <c r="F890" s="15"/>
      <c r="BB890" s="25"/>
    </row>
    <row r="891" spans="4:54" ht="14.25" customHeight="1" x14ac:dyDescent="0.3">
      <c r="D891" s="15"/>
      <c r="F891" s="15"/>
      <c r="BB891" s="25"/>
    </row>
    <row r="892" spans="4:54" ht="14.25" customHeight="1" x14ac:dyDescent="0.3">
      <c r="D892" s="15"/>
      <c r="F892" s="15"/>
      <c r="BB892" s="25"/>
    </row>
    <row r="893" spans="4:54" ht="14.25" customHeight="1" x14ac:dyDescent="0.3">
      <c r="D893" s="15"/>
      <c r="F893" s="15"/>
      <c r="BB893" s="25"/>
    </row>
    <row r="894" spans="4:54" ht="14.25" customHeight="1" x14ac:dyDescent="0.3">
      <c r="D894" s="15"/>
      <c r="F894" s="15"/>
      <c r="BB894" s="25"/>
    </row>
    <row r="895" spans="4:54" ht="14.25" customHeight="1" x14ac:dyDescent="0.3">
      <c r="D895" s="15"/>
      <c r="F895" s="15"/>
      <c r="BB895" s="25"/>
    </row>
    <row r="896" spans="4:54" ht="14.25" customHeight="1" x14ac:dyDescent="0.3">
      <c r="D896" s="15"/>
      <c r="F896" s="15"/>
      <c r="BB896" s="25"/>
    </row>
    <row r="897" spans="4:54" ht="14.25" customHeight="1" x14ac:dyDescent="0.3">
      <c r="D897" s="15"/>
      <c r="F897" s="15"/>
      <c r="BB897" s="25"/>
    </row>
    <row r="898" spans="4:54" ht="14.25" customHeight="1" x14ac:dyDescent="0.3">
      <c r="D898" s="15"/>
      <c r="F898" s="15"/>
      <c r="BB898" s="25"/>
    </row>
    <row r="899" spans="4:54" ht="14.25" customHeight="1" x14ac:dyDescent="0.3">
      <c r="D899" s="15"/>
      <c r="F899" s="15"/>
      <c r="BB899" s="25"/>
    </row>
    <row r="900" spans="4:54" ht="14.25" customHeight="1" x14ac:dyDescent="0.3">
      <c r="D900" s="15"/>
      <c r="F900" s="15"/>
      <c r="BB900" s="25"/>
    </row>
    <row r="901" spans="4:54" ht="14.25" customHeight="1" x14ac:dyDescent="0.3">
      <c r="D901" s="15"/>
      <c r="F901" s="15"/>
      <c r="BB901" s="25"/>
    </row>
    <row r="902" spans="4:54" ht="14.25" customHeight="1" x14ac:dyDescent="0.3">
      <c r="D902" s="15"/>
      <c r="F902" s="15"/>
      <c r="BB902" s="25"/>
    </row>
    <row r="903" spans="4:54" ht="14.25" customHeight="1" x14ac:dyDescent="0.3">
      <c r="D903" s="15"/>
      <c r="F903" s="15"/>
      <c r="BB903" s="25"/>
    </row>
    <row r="904" spans="4:54" ht="14.25" customHeight="1" x14ac:dyDescent="0.3">
      <c r="D904" s="15"/>
      <c r="F904" s="15"/>
      <c r="BB904" s="25"/>
    </row>
    <row r="905" spans="4:54" ht="14.25" customHeight="1" x14ac:dyDescent="0.3">
      <c r="D905" s="15"/>
      <c r="F905" s="15"/>
      <c r="BB905" s="25"/>
    </row>
    <row r="906" spans="4:54" ht="14.25" customHeight="1" x14ac:dyDescent="0.3">
      <c r="D906" s="15"/>
      <c r="F906" s="15"/>
      <c r="BB906" s="25"/>
    </row>
    <row r="907" spans="4:54" ht="14.25" customHeight="1" x14ac:dyDescent="0.3">
      <c r="D907" s="15"/>
      <c r="F907" s="15"/>
      <c r="BB907" s="25"/>
    </row>
    <row r="908" spans="4:54" ht="14.25" customHeight="1" x14ac:dyDescent="0.3">
      <c r="D908" s="15"/>
      <c r="F908" s="15"/>
      <c r="BB908" s="25"/>
    </row>
    <row r="909" spans="4:54" ht="14.25" customHeight="1" x14ac:dyDescent="0.3">
      <c r="D909" s="15"/>
      <c r="F909" s="15"/>
      <c r="BB909" s="25"/>
    </row>
    <row r="910" spans="4:54" ht="14.25" customHeight="1" x14ac:dyDescent="0.3">
      <c r="D910" s="15"/>
      <c r="F910" s="15"/>
      <c r="BB910" s="25"/>
    </row>
    <row r="911" spans="4:54" ht="14.25" customHeight="1" x14ac:dyDescent="0.3">
      <c r="D911" s="15"/>
      <c r="F911" s="15"/>
      <c r="BB911" s="25"/>
    </row>
    <row r="912" spans="4:54" ht="14.25" customHeight="1" x14ac:dyDescent="0.3">
      <c r="D912" s="15"/>
      <c r="F912" s="15"/>
      <c r="BB912" s="25"/>
    </row>
    <row r="913" spans="4:54" ht="14.25" customHeight="1" x14ac:dyDescent="0.3">
      <c r="D913" s="15"/>
      <c r="F913" s="15"/>
      <c r="BB913" s="25"/>
    </row>
    <row r="914" spans="4:54" ht="14.25" customHeight="1" x14ac:dyDescent="0.3">
      <c r="D914" s="15"/>
      <c r="F914" s="15"/>
      <c r="BB914" s="25"/>
    </row>
    <row r="915" spans="4:54" ht="14.25" customHeight="1" x14ac:dyDescent="0.3">
      <c r="D915" s="15"/>
      <c r="F915" s="15"/>
      <c r="BB915" s="25"/>
    </row>
    <row r="916" spans="4:54" ht="14.25" customHeight="1" x14ac:dyDescent="0.3">
      <c r="D916" s="15"/>
      <c r="F916" s="15"/>
      <c r="BB916" s="25"/>
    </row>
    <row r="917" spans="4:54" ht="14.25" customHeight="1" x14ac:dyDescent="0.3">
      <c r="D917" s="15"/>
      <c r="F917" s="15"/>
      <c r="BB917" s="25"/>
    </row>
    <row r="918" spans="4:54" ht="14.25" customHeight="1" x14ac:dyDescent="0.3">
      <c r="D918" s="15"/>
      <c r="F918" s="15"/>
      <c r="BB918" s="25"/>
    </row>
    <row r="919" spans="4:54" ht="14.25" customHeight="1" x14ac:dyDescent="0.3">
      <c r="D919" s="15"/>
      <c r="F919" s="15"/>
      <c r="BB919" s="25"/>
    </row>
    <row r="920" spans="4:54" ht="14.25" customHeight="1" x14ac:dyDescent="0.3">
      <c r="D920" s="15"/>
      <c r="F920" s="15"/>
      <c r="BB920" s="25"/>
    </row>
    <row r="921" spans="4:54" ht="14.25" customHeight="1" x14ac:dyDescent="0.3">
      <c r="D921" s="15"/>
      <c r="F921" s="15"/>
      <c r="BB921" s="25"/>
    </row>
    <row r="922" spans="4:54" ht="14.25" customHeight="1" x14ac:dyDescent="0.3">
      <c r="D922" s="15"/>
      <c r="F922" s="15"/>
      <c r="BB922" s="25"/>
    </row>
    <row r="923" spans="4:54" ht="14.25" customHeight="1" x14ac:dyDescent="0.3">
      <c r="D923" s="15"/>
      <c r="F923" s="15"/>
      <c r="BB923" s="25"/>
    </row>
    <row r="924" spans="4:54" ht="14.25" customHeight="1" x14ac:dyDescent="0.3">
      <c r="D924" s="15"/>
      <c r="F924" s="15"/>
      <c r="BB924" s="25"/>
    </row>
    <row r="925" spans="4:54" ht="14.25" customHeight="1" x14ac:dyDescent="0.3">
      <c r="D925" s="15"/>
      <c r="F925" s="15"/>
      <c r="BB925" s="25"/>
    </row>
    <row r="926" spans="4:54" ht="14.25" customHeight="1" x14ac:dyDescent="0.3">
      <c r="D926" s="15"/>
      <c r="F926" s="15"/>
      <c r="BB926" s="25"/>
    </row>
    <row r="927" spans="4:54" ht="14.25" customHeight="1" x14ac:dyDescent="0.3">
      <c r="D927" s="15"/>
      <c r="F927" s="15"/>
      <c r="BB927" s="25"/>
    </row>
    <row r="928" spans="4:54" ht="14.25" customHeight="1" x14ac:dyDescent="0.3">
      <c r="D928" s="15"/>
      <c r="F928" s="15"/>
      <c r="BB928" s="25"/>
    </row>
    <row r="929" spans="4:54" ht="14.25" customHeight="1" x14ac:dyDescent="0.3">
      <c r="D929" s="15"/>
      <c r="F929" s="15"/>
      <c r="BB929" s="25"/>
    </row>
    <row r="930" spans="4:54" ht="14.25" customHeight="1" x14ac:dyDescent="0.3">
      <c r="D930" s="15"/>
      <c r="F930" s="15"/>
      <c r="BB930" s="25"/>
    </row>
    <row r="931" spans="4:54" ht="14.25" customHeight="1" x14ac:dyDescent="0.3">
      <c r="D931" s="15"/>
      <c r="F931" s="15"/>
      <c r="BB931" s="25"/>
    </row>
    <row r="932" spans="4:54" ht="14.25" customHeight="1" x14ac:dyDescent="0.3">
      <c r="D932" s="15"/>
      <c r="F932" s="15"/>
      <c r="BB932" s="25"/>
    </row>
    <row r="933" spans="4:54" ht="14.25" customHeight="1" x14ac:dyDescent="0.3">
      <c r="D933" s="15"/>
      <c r="F933" s="15"/>
      <c r="BB933" s="25"/>
    </row>
    <row r="934" spans="4:54" ht="14.25" customHeight="1" x14ac:dyDescent="0.3">
      <c r="D934" s="15"/>
      <c r="F934" s="15"/>
      <c r="BB934" s="25"/>
    </row>
    <row r="935" spans="4:54" ht="14.25" customHeight="1" x14ac:dyDescent="0.3">
      <c r="D935" s="15"/>
      <c r="F935" s="15"/>
      <c r="BB935" s="25"/>
    </row>
    <row r="936" spans="4:54" ht="14.25" customHeight="1" x14ac:dyDescent="0.3">
      <c r="D936" s="15"/>
      <c r="F936" s="15"/>
      <c r="BB936" s="25"/>
    </row>
    <row r="937" spans="4:54" ht="14.25" customHeight="1" x14ac:dyDescent="0.3">
      <c r="D937" s="15"/>
      <c r="F937" s="15"/>
      <c r="BB937" s="25"/>
    </row>
    <row r="938" spans="4:54" ht="14.25" customHeight="1" x14ac:dyDescent="0.3">
      <c r="D938" s="15"/>
      <c r="F938" s="15"/>
      <c r="BB938" s="25"/>
    </row>
    <row r="939" spans="4:54" ht="14.25" customHeight="1" x14ac:dyDescent="0.3">
      <c r="D939" s="15"/>
      <c r="F939" s="15"/>
      <c r="BB939" s="25"/>
    </row>
    <row r="940" spans="4:54" ht="14.25" customHeight="1" x14ac:dyDescent="0.3">
      <c r="D940" s="15"/>
      <c r="F940" s="15"/>
      <c r="BB940" s="25"/>
    </row>
    <row r="941" spans="4:54" ht="14.25" customHeight="1" x14ac:dyDescent="0.3">
      <c r="D941" s="15"/>
      <c r="F941" s="15"/>
      <c r="BB941" s="25"/>
    </row>
    <row r="942" spans="4:54" ht="14.25" customHeight="1" x14ac:dyDescent="0.3">
      <c r="D942" s="15"/>
      <c r="F942" s="15"/>
      <c r="BB942" s="25"/>
    </row>
    <row r="943" spans="4:54" ht="14.25" customHeight="1" x14ac:dyDescent="0.3">
      <c r="D943" s="15"/>
      <c r="F943" s="15"/>
      <c r="BB943" s="25"/>
    </row>
    <row r="944" spans="4:54" ht="14.25" customHeight="1" x14ac:dyDescent="0.3">
      <c r="D944" s="15"/>
      <c r="F944" s="15"/>
      <c r="BB944" s="25"/>
    </row>
    <row r="945" spans="4:54" ht="14.25" customHeight="1" x14ac:dyDescent="0.3">
      <c r="D945" s="15"/>
      <c r="F945" s="15"/>
      <c r="BB945" s="25"/>
    </row>
    <row r="946" spans="4:54" ht="14.25" customHeight="1" x14ac:dyDescent="0.3">
      <c r="D946" s="15"/>
      <c r="F946" s="15"/>
      <c r="BB946" s="25"/>
    </row>
    <row r="947" spans="4:54" ht="14.25" customHeight="1" x14ac:dyDescent="0.3">
      <c r="D947" s="15"/>
      <c r="F947" s="15"/>
      <c r="BB947" s="25"/>
    </row>
    <row r="948" spans="4:54" ht="14.25" customHeight="1" x14ac:dyDescent="0.3">
      <c r="D948" s="15"/>
      <c r="F948" s="15"/>
      <c r="BB948" s="25"/>
    </row>
    <row r="949" spans="4:54" ht="14.25" customHeight="1" x14ac:dyDescent="0.3">
      <c r="D949" s="15"/>
      <c r="F949" s="15"/>
      <c r="BB949" s="25"/>
    </row>
    <row r="950" spans="4:54" ht="14.25" customHeight="1" x14ac:dyDescent="0.3">
      <c r="D950" s="15"/>
      <c r="F950" s="15"/>
      <c r="BB950" s="25"/>
    </row>
    <row r="951" spans="4:54" ht="14.25" customHeight="1" x14ac:dyDescent="0.3">
      <c r="D951" s="15"/>
      <c r="F951" s="15"/>
      <c r="BB951" s="25"/>
    </row>
    <row r="952" spans="4:54" ht="14.25" customHeight="1" x14ac:dyDescent="0.3">
      <c r="D952" s="15"/>
      <c r="F952" s="15"/>
      <c r="BB952" s="25"/>
    </row>
    <row r="953" spans="4:54" ht="14.25" customHeight="1" x14ac:dyDescent="0.3">
      <c r="D953" s="15"/>
      <c r="F953" s="15"/>
      <c r="BB953" s="25"/>
    </row>
    <row r="954" spans="4:54" ht="14.25" customHeight="1" x14ac:dyDescent="0.3">
      <c r="D954" s="15"/>
      <c r="F954" s="15"/>
      <c r="BB954" s="25"/>
    </row>
    <row r="955" spans="4:54" ht="14.25" customHeight="1" x14ac:dyDescent="0.3">
      <c r="D955" s="15"/>
      <c r="F955" s="15"/>
      <c r="BB955" s="25"/>
    </row>
    <row r="956" spans="4:54" ht="14.25" customHeight="1" x14ac:dyDescent="0.3">
      <c r="D956" s="15"/>
      <c r="F956" s="15"/>
      <c r="BB956" s="25"/>
    </row>
    <row r="957" spans="4:54" ht="14.25" customHeight="1" x14ac:dyDescent="0.3">
      <c r="D957" s="15"/>
      <c r="F957" s="15"/>
      <c r="BB957" s="25"/>
    </row>
    <row r="958" spans="4:54" ht="14.25" customHeight="1" x14ac:dyDescent="0.3">
      <c r="D958" s="15"/>
      <c r="F958" s="15"/>
      <c r="BB958" s="25"/>
    </row>
    <row r="959" spans="4:54" ht="14.25" customHeight="1" x14ac:dyDescent="0.3">
      <c r="D959" s="15"/>
      <c r="F959" s="15"/>
      <c r="BB959" s="25"/>
    </row>
    <row r="960" spans="4:54" ht="14.25" customHeight="1" x14ac:dyDescent="0.3">
      <c r="D960" s="15"/>
      <c r="F960" s="15"/>
      <c r="BB960" s="25"/>
    </row>
    <row r="961" spans="4:54" ht="14.25" customHeight="1" x14ac:dyDescent="0.3">
      <c r="D961" s="15"/>
      <c r="F961" s="15"/>
      <c r="BB961" s="25"/>
    </row>
    <row r="962" spans="4:54" ht="14.25" customHeight="1" x14ac:dyDescent="0.3">
      <c r="D962" s="15"/>
      <c r="F962" s="15"/>
      <c r="BB962" s="25"/>
    </row>
    <row r="963" spans="4:54" ht="14.25" customHeight="1" x14ac:dyDescent="0.3">
      <c r="D963" s="15"/>
      <c r="F963" s="15"/>
      <c r="BB963" s="25"/>
    </row>
    <row r="964" spans="4:54" ht="14.25" customHeight="1" x14ac:dyDescent="0.3">
      <c r="D964" s="15"/>
      <c r="F964" s="15"/>
      <c r="BB964" s="25"/>
    </row>
    <row r="965" spans="4:54" ht="14.25" customHeight="1" x14ac:dyDescent="0.3">
      <c r="D965" s="15"/>
      <c r="F965" s="15"/>
      <c r="BB965" s="25"/>
    </row>
    <row r="966" spans="4:54" ht="14.25" customHeight="1" x14ac:dyDescent="0.3">
      <c r="D966" s="15"/>
      <c r="F966" s="15"/>
      <c r="BB966" s="25"/>
    </row>
    <row r="967" spans="4:54" ht="14.25" customHeight="1" x14ac:dyDescent="0.3">
      <c r="D967" s="15"/>
      <c r="F967" s="15"/>
      <c r="BB967" s="25"/>
    </row>
    <row r="968" spans="4:54" ht="14.25" customHeight="1" x14ac:dyDescent="0.3">
      <c r="D968" s="15"/>
      <c r="F968" s="15"/>
      <c r="BB968" s="25"/>
    </row>
    <row r="969" spans="4:54" ht="14.25" customHeight="1" x14ac:dyDescent="0.3">
      <c r="D969" s="15"/>
      <c r="F969" s="15"/>
      <c r="BB969" s="25"/>
    </row>
    <row r="970" spans="4:54" ht="14.25" customHeight="1" x14ac:dyDescent="0.3">
      <c r="D970" s="15"/>
      <c r="F970" s="15"/>
      <c r="BB970" s="25"/>
    </row>
    <row r="971" spans="4:54" ht="14.25" customHeight="1" x14ac:dyDescent="0.3">
      <c r="D971" s="15"/>
      <c r="F971" s="15"/>
      <c r="BB971" s="25"/>
    </row>
    <row r="972" spans="4:54" ht="14.25" customHeight="1" x14ac:dyDescent="0.3">
      <c r="D972" s="15"/>
      <c r="F972" s="15"/>
      <c r="BB972" s="25"/>
    </row>
    <row r="973" spans="4:54" ht="14.25" customHeight="1" x14ac:dyDescent="0.3">
      <c r="D973" s="15"/>
      <c r="F973" s="15"/>
      <c r="BB973" s="25"/>
    </row>
    <row r="974" spans="4:54" ht="14.25" customHeight="1" x14ac:dyDescent="0.3">
      <c r="D974" s="15"/>
      <c r="F974" s="15"/>
      <c r="BB974" s="25"/>
    </row>
    <row r="975" spans="4:54" ht="14.25" customHeight="1" x14ac:dyDescent="0.3">
      <c r="D975" s="15"/>
      <c r="F975" s="15"/>
      <c r="BB975" s="25"/>
    </row>
    <row r="976" spans="4:54" ht="14.25" customHeight="1" x14ac:dyDescent="0.3">
      <c r="D976" s="15"/>
      <c r="F976" s="15"/>
      <c r="BB976" s="25"/>
    </row>
    <row r="977" spans="4:54" ht="14.25" customHeight="1" x14ac:dyDescent="0.3">
      <c r="D977" s="15"/>
      <c r="F977" s="15"/>
      <c r="BB977" s="25"/>
    </row>
    <row r="978" spans="4:54" ht="14.25" customHeight="1" x14ac:dyDescent="0.3">
      <c r="D978" s="15"/>
      <c r="F978" s="15"/>
      <c r="BB978" s="25"/>
    </row>
    <row r="979" spans="4:54" ht="14.25" customHeight="1" x14ac:dyDescent="0.3">
      <c r="D979" s="15"/>
      <c r="F979" s="15"/>
      <c r="BB979" s="25"/>
    </row>
    <row r="980" spans="4:54" ht="14.25" customHeight="1" x14ac:dyDescent="0.3">
      <c r="D980" s="15"/>
      <c r="F980" s="15"/>
      <c r="BB980" s="25"/>
    </row>
    <row r="981" spans="4:54" ht="14.25" customHeight="1" x14ac:dyDescent="0.3">
      <c r="D981" s="15"/>
      <c r="F981" s="15"/>
      <c r="BB981" s="25"/>
    </row>
    <row r="982" spans="4:54" ht="14.25" customHeight="1" x14ac:dyDescent="0.3">
      <c r="D982" s="15"/>
      <c r="F982" s="15"/>
      <c r="BB982" s="25"/>
    </row>
    <row r="983" spans="4:54" ht="14.25" customHeight="1" x14ac:dyDescent="0.3">
      <c r="D983" s="15"/>
      <c r="F983" s="15"/>
      <c r="BB983" s="25"/>
    </row>
    <row r="984" spans="4:54" ht="14.25" customHeight="1" x14ac:dyDescent="0.3">
      <c r="D984" s="15"/>
      <c r="F984" s="15"/>
      <c r="BB984" s="25"/>
    </row>
    <row r="985" spans="4:54" ht="14.25" customHeight="1" x14ac:dyDescent="0.3">
      <c r="D985" s="15"/>
      <c r="F985" s="15"/>
      <c r="BB985" s="25"/>
    </row>
    <row r="986" spans="4:54" ht="14.25" customHeight="1" x14ac:dyDescent="0.3">
      <c r="D986" s="15"/>
      <c r="F986" s="15"/>
      <c r="BB986" s="25"/>
    </row>
    <row r="987" spans="4:54" ht="14.25" customHeight="1" x14ac:dyDescent="0.3">
      <c r="D987" s="15"/>
      <c r="F987" s="15"/>
      <c r="BB987" s="25"/>
    </row>
    <row r="988" spans="4:54" ht="14.25" customHeight="1" x14ac:dyDescent="0.3">
      <c r="D988" s="15"/>
      <c r="F988" s="15"/>
      <c r="BB988" s="25"/>
    </row>
    <row r="989" spans="4:54" ht="14.25" customHeight="1" x14ac:dyDescent="0.3">
      <c r="D989" s="15"/>
      <c r="F989" s="15"/>
      <c r="BB989" s="25"/>
    </row>
    <row r="990" spans="4:54" ht="14.25" customHeight="1" x14ac:dyDescent="0.3">
      <c r="D990" s="15"/>
      <c r="F990" s="15"/>
      <c r="BB990" s="25"/>
    </row>
    <row r="991" spans="4:54" ht="14.25" customHeight="1" x14ac:dyDescent="0.3">
      <c r="D991" s="15"/>
      <c r="F991" s="15"/>
      <c r="BB991" s="25"/>
    </row>
    <row r="992" spans="4:54" ht="14.25" customHeight="1" x14ac:dyDescent="0.3">
      <c r="D992" s="15"/>
      <c r="F992" s="15"/>
      <c r="BB992" s="25"/>
    </row>
    <row r="993" spans="4:54" ht="14.25" customHeight="1" x14ac:dyDescent="0.3">
      <c r="D993" s="15"/>
      <c r="F993" s="15"/>
      <c r="BB993" s="25"/>
    </row>
    <row r="994" spans="4:54" ht="14.25" customHeight="1" x14ac:dyDescent="0.3">
      <c r="D994" s="15"/>
      <c r="F994" s="15"/>
      <c r="BB994" s="25"/>
    </row>
    <row r="995" spans="4:54" ht="14.25" customHeight="1" x14ac:dyDescent="0.3">
      <c r="D995" s="15"/>
      <c r="F995" s="15"/>
      <c r="BB995" s="25"/>
    </row>
    <row r="996" spans="4:54" ht="14.25" customHeight="1" x14ac:dyDescent="0.3">
      <c r="D996" s="15"/>
      <c r="F996" s="15"/>
      <c r="BB996" s="25"/>
    </row>
    <row r="997" spans="4:54" ht="14.25" customHeight="1" x14ac:dyDescent="0.3">
      <c r="D997" s="15"/>
      <c r="F997" s="15"/>
      <c r="BB997" s="25"/>
    </row>
    <row r="998" spans="4:54" ht="14.25" customHeight="1" x14ac:dyDescent="0.3">
      <c r="D998" s="15"/>
      <c r="F998" s="15"/>
      <c r="BB998" s="25"/>
    </row>
    <row r="999" spans="4:54" ht="14.25" customHeight="1" x14ac:dyDescent="0.3">
      <c r="D999" s="15"/>
      <c r="F999" s="15"/>
      <c r="BB999" s="25"/>
    </row>
    <row r="1000" spans="4:54" ht="14.25" customHeight="1" x14ac:dyDescent="0.3">
      <c r="D1000" s="15"/>
      <c r="F1000" s="15"/>
      <c r="BB1000" s="25"/>
    </row>
  </sheetData>
  <mergeCells count="169">
    <mergeCell ref="G72:H72"/>
    <mergeCell ref="G73:H73"/>
    <mergeCell ref="G59:H59"/>
    <mergeCell ref="G60:H60"/>
    <mergeCell ref="G61:H61"/>
    <mergeCell ref="G62:H62"/>
    <mergeCell ref="G63:H63"/>
    <mergeCell ref="G64:H64"/>
    <mergeCell ref="C66:Q66"/>
    <mergeCell ref="G52:H52"/>
    <mergeCell ref="G53:H53"/>
    <mergeCell ref="G54:H54"/>
    <mergeCell ref="G55:H55"/>
    <mergeCell ref="C57:Q57"/>
    <mergeCell ref="G68:H68"/>
    <mergeCell ref="G69:H69"/>
    <mergeCell ref="G70:H70"/>
    <mergeCell ref="G71:H71"/>
    <mergeCell ref="G44:H44"/>
    <mergeCell ref="G45:H45"/>
    <mergeCell ref="G46:H46"/>
    <mergeCell ref="B14:C14"/>
    <mergeCell ref="G14:H14"/>
    <mergeCell ref="B15:C15"/>
    <mergeCell ref="G15:H15"/>
    <mergeCell ref="B16:C16"/>
    <mergeCell ref="B17:C17"/>
    <mergeCell ref="B18:C18"/>
    <mergeCell ref="G26:H26"/>
    <mergeCell ref="G27:H27"/>
    <mergeCell ref="G28:H28"/>
    <mergeCell ref="C30:Q30"/>
    <mergeCell ref="B19:C19"/>
    <mergeCell ref="G19:H19"/>
    <mergeCell ref="B23:C23"/>
    <mergeCell ref="G23:H23"/>
    <mergeCell ref="B24:C24"/>
    <mergeCell ref="G24:H24"/>
    <mergeCell ref="G25:H25"/>
    <mergeCell ref="B35:C35"/>
    <mergeCell ref="B36:C36"/>
    <mergeCell ref="B37:C37"/>
    <mergeCell ref="G32:H32"/>
    <mergeCell ref="G33:H33"/>
    <mergeCell ref="G34:H34"/>
    <mergeCell ref="G35:H35"/>
    <mergeCell ref="G36:H36"/>
    <mergeCell ref="G37:H37"/>
    <mergeCell ref="G41:H41"/>
    <mergeCell ref="G42:H42"/>
    <mergeCell ref="G43:H43"/>
    <mergeCell ref="C39:Q39"/>
    <mergeCell ref="B41:C41"/>
    <mergeCell ref="B42:C42"/>
    <mergeCell ref="B43:C43"/>
    <mergeCell ref="B52:C52"/>
    <mergeCell ref="B53:C53"/>
    <mergeCell ref="B54:C54"/>
    <mergeCell ref="B55:C55"/>
    <mergeCell ref="B59:C59"/>
    <mergeCell ref="B70:C70"/>
    <mergeCell ref="B71:C71"/>
    <mergeCell ref="B72:C72"/>
    <mergeCell ref="B73:C73"/>
    <mergeCell ref="B60:C60"/>
    <mergeCell ref="B61:C61"/>
    <mergeCell ref="B62:C62"/>
    <mergeCell ref="B63:C63"/>
    <mergeCell ref="B64:C64"/>
    <mergeCell ref="B68:C68"/>
    <mergeCell ref="B69:C69"/>
    <mergeCell ref="B25:C25"/>
    <mergeCell ref="B26:C26"/>
    <mergeCell ref="B27:C27"/>
    <mergeCell ref="B28:C28"/>
    <mergeCell ref="B32:C32"/>
    <mergeCell ref="B33:C33"/>
    <mergeCell ref="B34:C34"/>
    <mergeCell ref="B50:C50"/>
    <mergeCell ref="B51:C51"/>
    <mergeCell ref="B44:C44"/>
    <mergeCell ref="B45:C45"/>
    <mergeCell ref="B46:C46"/>
    <mergeCell ref="C48:Q48"/>
    <mergeCell ref="G50:H50"/>
    <mergeCell ref="G51:H51"/>
    <mergeCell ref="AT8:AU8"/>
    <mergeCell ref="AZ8:BA8"/>
    <mergeCell ref="AV11:AW11"/>
    <mergeCell ref="AV12:AW12"/>
    <mergeCell ref="AV13:AW13"/>
    <mergeCell ref="G17:H17"/>
    <mergeCell ref="U17:V17"/>
    <mergeCell ref="AD17:AE17"/>
    <mergeCell ref="C21:Q21"/>
    <mergeCell ref="G16:H16"/>
    <mergeCell ref="G18:H18"/>
    <mergeCell ref="G10:H10"/>
    <mergeCell ref="C12:Q12"/>
    <mergeCell ref="G6:H6"/>
    <mergeCell ref="G7:H7"/>
    <mergeCell ref="B8:C8"/>
    <mergeCell ref="G8:H8"/>
    <mergeCell ref="B9:C9"/>
    <mergeCell ref="G9:H9"/>
    <mergeCell ref="B10:C10"/>
    <mergeCell ref="AT7:AU7"/>
    <mergeCell ref="A1:Q1"/>
    <mergeCell ref="U1:BA1"/>
    <mergeCell ref="C3:Q3"/>
    <mergeCell ref="B5:C5"/>
    <mergeCell ref="G5:H5"/>
    <mergeCell ref="B6:C6"/>
    <mergeCell ref="B7:C7"/>
    <mergeCell ref="AZ7:BA7"/>
    <mergeCell ref="AT6:AU6"/>
    <mergeCell ref="AZ6:BA6"/>
    <mergeCell ref="AQ21:AR21"/>
    <mergeCell ref="AT22:AU22"/>
    <mergeCell ref="AZ22:BA22"/>
    <mergeCell ref="AT23:AU23"/>
    <mergeCell ref="AT24:AU24"/>
    <mergeCell ref="AZ32:BA32"/>
    <mergeCell ref="AZ33:BA33"/>
    <mergeCell ref="AV27:AW27"/>
    <mergeCell ref="AV28:AW28"/>
    <mergeCell ref="AV29:AW29"/>
    <mergeCell ref="AT31:AU31"/>
    <mergeCell ref="AZ31:BA31"/>
    <mergeCell ref="AT32:AU32"/>
    <mergeCell ref="AT33:AU33"/>
    <mergeCell ref="AZ23:BA23"/>
    <mergeCell ref="AZ24:BA24"/>
    <mergeCell ref="AT15:AU15"/>
    <mergeCell ref="AZ15:BA15"/>
    <mergeCell ref="AT16:AU16"/>
    <mergeCell ref="AZ16:BA16"/>
    <mergeCell ref="AT17:AU17"/>
    <mergeCell ref="AZ17:BA17"/>
    <mergeCell ref="AN20:AO20"/>
    <mergeCell ref="AQ19:AR19"/>
    <mergeCell ref="AQ20:AR20"/>
    <mergeCell ref="AJ26:AL28"/>
    <mergeCell ref="AJ33:AL35"/>
    <mergeCell ref="U23:V23"/>
    <mergeCell ref="U24:V24"/>
    <mergeCell ref="Y27:Z27"/>
    <mergeCell ref="Y28:Z28"/>
    <mergeCell ref="Y29:Z29"/>
    <mergeCell ref="U31:V31"/>
    <mergeCell ref="U32:V32"/>
    <mergeCell ref="U33:V33"/>
    <mergeCell ref="U4:V4"/>
    <mergeCell ref="U6:V6"/>
    <mergeCell ref="U8:V8"/>
    <mergeCell ref="Y9:Z9"/>
    <mergeCell ref="Y11:Z11"/>
    <mergeCell ref="Y12:Z12"/>
    <mergeCell ref="Y13:Z13"/>
    <mergeCell ref="AJ19:AL21"/>
    <mergeCell ref="AJ22:AL22"/>
    <mergeCell ref="U15:V15"/>
    <mergeCell ref="U16:V16"/>
    <mergeCell ref="AD19:AE19"/>
    <mergeCell ref="AD20:AE20"/>
    <mergeCell ref="AG20:AH20"/>
    <mergeCell ref="AD21:AE21"/>
    <mergeCell ref="U22:V22"/>
    <mergeCell ref="U7:V7"/>
  </mergeCells>
  <dataValidations count="2">
    <dataValidation type="decimal" allowBlank="1" showErrorMessage="1" sqref="F5:F10 F14:F19 F23:F28 F32:F37 F41:F46 F50:F55 F59:F64 F68:F73" xr:uid="{00000000-0002-0000-0100-000007000000}">
      <formula1>0</formula1>
      <formula2>999999999999999</formula2>
    </dataValidation>
    <dataValidation type="decimal" allowBlank="1" showErrorMessage="1" sqref="D5:D10 D14:D19 D23:D28 D32:D37 D41:D46 D50:D55 D59:D64 D68:D73" xr:uid="{00000000-0002-0000-0100-00000F000000}">
      <formula1>0</formula1>
      <formula2>9999999999999990000</formula2>
    </dataValidation>
  </dataValidations>
  <pageMargins left="0.511811024" right="0.511811024" top="0.78740157499999996" bottom="0.78740157499999996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ErrorMessage="1" xr:uid="{00000000-0002-0000-0100-000000000000}">
          <x14:formula1>
            <xm:f>Planilha1!$S$15:$S$16</xm:f>
          </x14:formula1>
          <xm:sqref>AD21</xm:sqref>
        </x14:dataValidation>
        <x14:dataValidation type="list" allowBlank="1" showErrorMessage="1" xr:uid="{00000000-0002-0000-0100-000001000000}">
          <x14:formula1>
            <xm:f>Planilha1!$S$10:$S$11</xm:f>
          </x14:formula1>
          <xm:sqref>Y29</xm:sqref>
        </x14:dataValidation>
        <x14:dataValidation type="list" allowBlank="1" showErrorMessage="1" xr:uid="{00000000-0002-0000-0100-000002000000}">
          <x14:formula1>
            <xm:f>Planilha1!$S$6:$S$7</xm:f>
          </x14:formula1>
          <xm:sqref>Y13</xm:sqref>
        </x14:dataValidation>
        <x14:dataValidation type="list" allowBlank="1" showErrorMessage="1" xr:uid="{00000000-0002-0000-0100-000003000000}">
          <x14:formula1>
            <xm:f>Planilha1!$T$6:$T$7</xm:f>
          </x14:formula1>
          <xm:sqref>AV13</xm:sqref>
        </x14:dataValidation>
        <x14:dataValidation type="list" allowBlank="1" showErrorMessage="1" xr:uid="{00000000-0002-0000-0100-000004000000}">
          <x14:formula1>
            <xm:f>Planilha1!$S$8:$S$9</xm:f>
          </x14:formula1>
          <xm:sqref>Y27</xm:sqref>
        </x14:dataValidation>
        <x14:dataValidation type="list" allowBlank="1" showErrorMessage="1" xr:uid="{00000000-0002-0000-0100-000005000000}">
          <x14:formula1>
            <xm:f>Planilha1!$V$21:$W$21</xm:f>
          </x14:formula1>
          <xm:sqref>AJ33</xm:sqref>
        </x14:dataValidation>
        <x14:dataValidation type="list" allowBlank="1" showErrorMessage="1" xr:uid="{00000000-0002-0000-0100-000006000000}">
          <x14:formula1>
            <xm:f>Planilha1!$T$4:$T$5</xm:f>
          </x14:formula1>
          <xm:sqref>AV11</xm:sqref>
        </x14:dataValidation>
        <x14:dataValidation type="list" allowBlank="1" showErrorMessage="1" xr:uid="{00000000-0002-0000-0100-000008000000}">
          <x14:formula1>
            <xm:f>Planilha1!$S$13:$S$14</xm:f>
          </x14:formula1>
          <xm:sqref>AD19</xm:sqref>
        </x14:dataValidation>
        <x14:dataValidation type="list" allowBlank="1" showErrorMessage="1" xr:uid="{00000000-0002-0000-0100-000009000000}">
          <x14:formula1>
            <xm:f>Planilha1!$S$18:$S$19</xm:f>
          </x14:formula1>
          <xm:sqref>AG20</xm:sqref>
        </x14:dataValidation>
        <x14:dataValidation type="list" allowBlank="1" showErrorMessage="1" xr:uid="{00000000-0002-0000-0100-00000A000000}">
          <x14:formula1>
            <xm:f>Planilha1!$T$15:$T$16</xm:f>
          </x14:formula1>
          <xm:sqref>AQ21</xm:sqref>
        </x14:dataValidation>
        <x14:dataValidation type="list" allowBlank="1" showErrorMessage="1" xr:uid="{00000000-0002-0000-0100-00000B000000}">
          <x14:formula1>
            <xm:f>Planilha1!$T$10:$T$11</xm:f>
          </x14:formula1>
          <xm:sqref>AV29</xm:sqref>
        </x14:dataValidation>
        <x14:dataValidation type="list" allowBlank="1" showErrorMessage="1" xr:uid="{00000000-0002-0000-0100-00000C000000}">
          <x14:formula1>
            <xm:f>Planilha1!$T$18:$T$19</xm:f>
          </x14:formula1>
          <xm:sqref>AN20</xm:sqref>
        </x14:dataValidation>
        <x14:dataValidation type="list" allowBlank="1" showErrorMessage="1" xr:uid="{00000000-0002-0000-0100-00000D000000}">
          <x14:formula1>
            <xm:f>Planilha1!$S$21:$T$21</xm:f>
          </x14:formula1>
          <xm:sqref>AJ19</xm:sqref>
        </x14:dataValidation>
        <x14:dataValidation type="list" allowBlank="1" showErrorMessage="1" xr:uid="{00000000-0002-0000-0100-00000E000000}">
          <x14:formula1>
            <xm:f>Planilha1!$T$13:$T$14</xm:f>
          </x14:formula1>
          <xm:sqref>AQ19</xm:sqref>
        </x14:dataValidation>
        <x14:dataValidation type="list" allowBlank="1" showErrorMessage="1" xr:uid="{00000000-0002-0000-0100-000010000000}">
          <x14:formula1>
            <xm:f>Planilha1!$T$8:$T$9</xm:f>
          </x14:formula1>
          <xm:sqref>AV27</xm:sqref>
        </x14:dataValidation>
        <x14:dataValidation type="list" allowBlank="1" showErrorMessage="1" xr:uid="{00000000-0002-0000-0100-000011000000}">
          <x14:formula1>
            <xm:f>Planilha1!$S$4:$S$5</xm:f>
          </x14:formula1>
          <xm:sqref>Y11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10.88671875" customWidth="1"/>
    <col min="2" max="2" width="9" customWidth="1"/>
    <col min="3" max="3" width="13.44140625" customWidth="1"/>
    <col min="4" max="10" width="9" customWidth="1"/>
    <col min="11" max="11" width="16.33203125" customWidth="1"/>
    <col min="12" max="12" width="12.109375" customWidth="1"/>
    <col min="13" max="26" width="9" customWidth="1"/>
  </cols>
  <sheetData>
    <row r="1" spans="1:26" ht="14.25" customHeigh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3">
      <c r="A3" s="15"/>
      <c r="B3" s="15"/>
      <c r="C3" s="98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3">
      <c r="A4" s="15" t="s">
        <v>103</v>
      </c>
      <c r="B4" s="15" t="s">
        <v>104</v>
      </c>
      <c r="C4" s="15" t="s">
        <v>105</v>
      </c>
      <c r="D4" s="15" t="s">
        <v>106</v>
      </c>
      <c r="E4" s="15" t="s">
        <v>66</v>
      </c>
      <c r="F4" s="15" t="s">
        <v>64</v>
      </c>
      <c r="G4" s="15" t="s">
        <v>61</v>
      </c>
      <c r="H4" s="15" t="s">
        <v>62</v>
      </c>
      <c r="I4" s="15" t="s">
        <v>63</v>
      </c>
      <c r="J4" s="15" t="s">
        <v>65</v>
      </c>
      <c r="K4" s="15" t="s">
        <v>107</v>
      </c>
      <c r="L4" s="15" t="s">
        <v>108</v>
      </c>
      <c r="M4" s="15" t="s">
        <v>109</v>
      </c>
      <c r="N4" s="15" t="s">
        <v>110</v>
      </c>
      <c r="O4" s="15"/>
      <c r="P4" s="15"/>
      <c r="Q4" s="15"/>
      <c r="R4" s="15"/>
      <c r="S4" s="15" t="str">
        <f>Palpites!U6</f>
        <v>Holanda</v>
      </c>
      <c r="T4" s="15" t="str">
        <f>Palpites!AZ6</f>
        <v>Inglaterra</v>
      </c>
      <c r="U4" s="15"/>
      <c r="V4" s="15"/>
      <c r="W4" s="15"/>
      <c r="X4" s="15"/>
      <c r="Y4" s="15"/>
      <c r="Z4" s="15"/>
    </row>
    <row r="5" spans="1:26" ht="14.25" customHeight="1" x14ac:dyDescent="0.3">
      <c r="A5" s="15">
        <f t="shared" ref="A5:A8" si="0">100000000*D5+100000*E5+1000*F5+K5*10</f>
        <v>299801040</v>
      </c>
      <c r="B5" s="15">
        <f t="shared" ref="B5:B8" si="1">RANK(A5,$A$5:$A$8)</f>
        <v>3</v>
      </c>
      <c r="C5" s="15" t="str">
        <f>Palpites!B5</f>
        <v>Qatar</v>
      </c>
      <c r="D5" s="15">
        <f t="shared" ref="D5:D8" si="2">3*COUNTIF(L5:N5,"V")+COUNTIF(L5:N5,"E")</f>
        <v>3</v>
      </c>
      <c r="E5" s="15">
        <f>(Palpites!D5-Palpites!F5)+(Palpites!D7-Palpites!F7)+(Palpites!D9-Palpites!F9)</f>
        <v>-2</v>
      </c>
      <c r="F5" s="15">
        <f>Palpites!D5+Palpites!D7+Palpites!D9</f>
        <v>1</v>
      </c>
      <c r="G5" s="15">
        <f t="shared" ref="G5:G8" si="3">COUNTIF(L5:N5,"V")</f>
        <v>1</v>
      </c>
      <c r="H5" s="15">
        <f t="shared" ref="H5:H8" si="4">COUNTIF(L5:N5,"e")</f>
        <v>0</v>
      </c>
      <c r="I5" s="15">
        <f t="shared" ref="I5:I8" si="5">COUNTIF(L5:N5,"D")</f>
        <v>2</v>
      </c>
      <c r="J5" s="15">
        <f t="shared" ref="J5:J8" si="6">F5-E5</f>
        <v>3</v>
      </c>
      <c r="K5" s="15">
        <v>4</v>
      </c>
      <c r="L5" s="15" t="str">
        <f>IF(OR(Palpites!D5="",Palpites!F5=""),0,IF(Palpites!D5&gt;Palpites!F5,"V",IF(Palpites!D5=Palpites!F5,"E",IF(Palpites!D5&lt;Palpites!F5,"D"))))</f>
        <v>D</v>
      </c>
      <c r="M5" s="15" t="str">
        <f>IF(OR(Palpites!D7="",Palpites!F7=""),0,IF(Palpites!D7&gt;Palpites!F7,"V",IF(Palpites!D7=Palpites!F7,"E",IF(Palpites!D7&lt;Palpites!F7,"D"))))</f>
        <v>V</v>
      </c>
      <c r="N5" s="15" t="str">
        <f>IF(OR(Palpites!D9="",Palpites!F9=""),0,IF(Palpites!D9&gt;Palpites!F9,"V",IF(Palpites!D9=Palpites!F9,"E",IF(Palpites!D9&lt;Palpites!F9,"D"))))</f>
        <v>D</v>
      </c>
      <c r="O5" s="15"/>
      <c r="P5" s="15"/>
      <c r="Q5" s="15"/>
      <c r="R5" s="15"/>
      <c r="S5" s="15" t="str">
        <f>Palpites!U8</f>
        <v>EUA</v>
      </c>
      <c r="T5" s="15" t="str">
        <f>Palpites!AZ8</f>
        <v>Equador</v>
      </c>
      <c r="U5" s="15"/>
      <c r="V5" s="15"/>
      <c r="W5" s="15"/>
      <c r="X5" s="15"/>
      <c r="Y5" s="15"/>
      <c r="Z5" s="15"/>
    </row>
    <row r="6" spans="1:26" ht="14.25" customHeight="1" x14ac:dyDescent="0.3">
      <c r="A6" s="15">
        <f t="shared" si="0"/>
        <v>-498970</v>
      </c>
      <c r="B6" s="15">
        <f t="shared" si="1"/>
        <v>4</v>
      </c>
      <c r="C6" s="15" t="str">
        <f>Palpites!B6</f>
        <v>Senegal</v>
      </c>
      <c r="D6" s="15">
        <f t="shared" si="2"/>
        <v>0</v>
      </c>
      <c r="E6" s="15">
        <f>(Palpites!D6-Palpites!F6)+(Palpites!F7-Palpites!D7)+(Palpites!F10-Palpites!D10)</f>
        <v>-5</v>
      </c>
      <c r="F6" s="15">
        <f>Palpites!D6+Palpites!F7+Palpites!F10</f>
        <v>1</v>
      </c>
      <c r="G6" s="15">
        <f t="shared" si="3"/>
        <v>0</v>
      </c>
      <c r="H6" s="15">
        <f t="shared" si="4"/>
        <v>0</v>
      </c>
      <c r="I6" s="15">
        <f t="shared" si="5"/>
        <v>3</v>
      </c>
      <c r="J6" s="15">
        <f t="shared" si="6"/>
        <v>6</v>
      </c>
      <c r="K6" s="15">
        <v>3</v>
      </c>
      <c r="L6" s="15" t="str">
        <f>IF(OR(Palpites!D6="",Palpites!F6=""),0,IF(Palpites!D6&gt;Palpites!F6,"V",IF(Palpites!D6=Palpites!F6,"E",IF(Palpites!D6&lt;Palpites!F6,"D"))))</f>
        <v>D</v>
      </c>
      <c r="M6" s="15" t="str">
        <f>IF(OR(Palpites!F7="",Palpites!D7=""),0,IF(Palpites!F7&gt;Palpites!D7,"V",IF(Palpites!F7=Palpites!D7,"E",IF(Palpites!F7&lt;Palpites!D7,"D"))))</f>
        <v>D</v>
      </c>
      <c r="N6" s="15" t="str">
        <f>IF(OR(Palpites!F10="",Palpites!D10=""),0,IF(Palpites!F10&gt;Palpites!D10,"V",IF(Palpites!F10=Palpites!D10,"E",IF(Palpites!F10&lt;Palpites!D10,"D"))))</f>
        <v>D</v>
      </c>
      <c r="O6" s="15"/>
      <c r="P6" s="15"/>
      <c r="Q6" s="15"/>
      <c r="R6" s="15"/>
      <c r="S6" s="15" t="str">
        <f>Palpites!U15</f>
        <v>Argentina</v>
      </c>
      <c r="T6" s="15" t="str">
        <f>Palpites!AZ15</f>
        <v>França</v>
      </c>
      <c r="U6" s="15"/>
      <c r="V6" s="15"/>
      <c r="W6" s="15"/>
      <c r="X6" s="15"/>
      <c r="Y6" s="15"/>
      <c r="Z6" s="15"/>
    </row>
    <row r="7" spans="1:26" ht="14.25" customHeight="1" x14ac:dyDescent="0.3">
      <c r="A7" s="15">
        <f t="shared" si="0"/>
        <v>600104020</v>
      </c>
      <c r="B7" s="15">
        <f t="shared" si="1"/>
        <v>2</v>
      </c>
      <c r="C7" s="15" t="str">
        <f>Palpites!G5</f>
        <v>Equador</v>
      </c>
      <c r="D7" s="15">
        <f t="shared" si="2"/>
        <v>6</v>
      </c>
      <c r="E7" s="15">
        <f>(Palpites!F5-Palpites!D5)+(Palpites!D8-Palpites!F8)+(Palpites!D10-Palpites!F10)</f>
        <v>1</v>
      </c>
      <c r="F7" s="15">
        <f>Palpites!F5+Palpites!D8+Palpites!D10</f>
        <v>4</v>
      </c>
      <c r="G7" s="15">
        <f t="shared" si="3"/>
        <v>2</v>
      </c>
      <c r="H7" s="15">
        <f t="shared" si="4"/>
        <v>0</v>
      </c>
      <c r="I7" s="15">
        <f t="shared" si="5"/>
        <v>1</v>
      </c>
      <c r="J7" s="15">
        <f t="shared" si="6"/>
        <v>3</v>
      </c>
      <c r="K7" s="15">
        <v>2</v>
      </c>
      <c r="L7" s="15" t="str">
        <f>IF(OR(Palpites!F5="",Palpites!D5=""),0,IF(Palpites!F5&gt;Palpites!D5,"V",IF(Palpites!F5=Palpites!D5,"E",IF(Palpites!F5&lt;Palpites!D5,"D"))))</f>
        <v>V</v>
      </c>
      <c r="M7" s="15" t="str">
        <f>IF(OR(Palpites!D8="",Palpites!F8=""),0,IF(Palpites!D8&gt;Palpites!F8,"V",IF(Palpites!D8=Palpites!F8,"E",IF(Palpites!D8&lt;Palpites!F8,"D"))))</f>
        <v>D</v>
      </c>
      <c r="N7" s="15" t="str">
        <f>IF(OR(Palpites!D10="",Palpites!F10=""),0,IF(Palpites!D10&gt;Palpites!F10,"V",IF(Palpites!D10=Palpites!F10,"E",IF(Palpites!D10&lt;Palpites!F10,"D"))))</f>
        <v>V</v>
      </c>
      <c r="O7" s="15"/>
      <c r="P7" s="15"/>
      <c r="Q7" s="15"/>
      <c r="R7" s="15"/>
      <c r="S7" s="15" t="str">
        <f>Palpites!U17</f>
        <v>Dinamarca</v>
      </c>
      <c r="T7" s="15" t="str">
        <f>Palpites!AZ17</f>
        <v>México</v>
      </c>
      <c r="U7" s="15"/>
      <c r="V7" s="15"/>
      <c r="W7" s="15"/>
      <c r="X7" s="15"/>
      <c r="Y7" s="15"/>
      <c r="Z7" s="15"/>
    </row>
    <row r="8" spans="1:26" ht="14.25" customHeight="1" x14ac:dyDescent="0.3">
      <c r="A8" s="15">
        <f t="shared" si="0"/>
        <v>900607010</v>
      </c>
      <c r="B8" s="15">
        <f t="shared" si="1"/>
        <v>1</v>
      </c>
      <c r="C8" s="15" t="str">
        <f>Palpites!G6</f>
        <v>Holanda</v>
      </c>
      <c r="D8" s="15">
        <f t="shared" si="2"/>
        <v>9</v>
      </c>
      <c r="E8" s="15">
        <f>(Palpites!F6-Palpites!D6)+(Palpites!F8-Palpites!D8)+(Palpites!F9-Palpites!D9)</f>
        <v>6</v>
      </c>
      <c r="F8" s="15">
        <f>Palpites!F9+Palpites!F8+Palpites!F6</f>
        <v>7</v>
      </c>
      <c r="G8" s="15">
        <f t="shared" si="3"/>
        <v>3</v>
      </c>
      <c r="H8" s="15">
        <f t="shared" si="4"/>
        <v>0</v>
      </c>
      <c r="I8" s="15">
        <f t="shared" si="5"/>
        <v>0</v>
      </c>
      <c r="J8" s="15">
        <f t="shared" si="6"/>
        <v>1</v>
      </c>
      <c r="K8" s="15">
        <v>1</v>
      </c>
      <c r="L8" s="15" t="str">
        <f>IF(OR(Palpites!F6="",Palpites!D6=""),0,IF(Palpites!F6&gt;Palpites!D6,"V",IF(Palpites!F6=Palpites!D6,"E",IF(Palpites!F6&lt;Palpites!D6,"D"))))</f>
        <v>V</v>
      </c>
      <c r="M8" s="15" t="str">
        <f>IF(OR(Palpites!F8="",Palpites!D8=""),0,IF(Palpites!F8&gt;Palpites!D8,"V",IF(Palpites!F8=Palpites!D8,"E",IF(Palpites!F8&lt;Palpites!D8,"D"))))</f>
        <v>V</v>
      </c>
      <c r="N8" s="15" t="str">
        <f>IF(OR(Palpites!F9="",Palpites!D9=""),0,IF(Palpites!F9&gt;Palpites!D9,"V",IF(Palpites!F9=Palpites!D9,"E",IF(Palpites!F9&lt;Palpites!D9,"D"))))</f>
        <v>V</v>
      </c>
      <c r="O8" s="15"/>
      <c r="P8" s="15"/>
      <c r="Q8" s="15"/>
      <c r="R8" s="15"/>
      <c r="S8" s="15" t="str">
        <f>Palpites!U22</f>
        <v>Alemanha</v>
      </c>
      <c r="T8" s="15" t="str">
        <f>Palpites!AZ22</f>
        <v>Bélgica</v>
      </c>
      <c r="U8" s="15"/>
      <c r="V8" s="15"/>
      <c r="W8" s="15"/>
      <c r="X8" s="15"/>
      <c r="Y8" s="15"/>
      <c r="Z8" s="15"/>
    </row>
    <row r="9" spans="1:26" ht="14.25" customHeigh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 t="str">
        <f>Palpites!U24</f>
        <v>Croácia</v>
      </c>
      <c r="T9" s="15" t="str">
        <f>Palpites!AZ24</f>
        <v>Espanha</v>
      </c>
      <c r="U9" s="15"/>
      <c r="V9" s="15"/>
      <c r="W9" s="15"/>
      <c r="X9" s="15"/>
      <c r="Y9" s="15"/>
      <c r="Z9" s="15"/>
    </row>
    <row r="10" spans="1:26" ht="14.25" customHeigh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 t="str">
        <f>Palpites!U31</f>
        <v>Brasil</v>
      </c>
      <c r="T10" s="15" t="str">
        <f>Palpites!AZ31</f>
        <v>Portugal</v>
      </c>
      <c r="U10" s="15"/>
      <c r="V10" s="15"/>
      <c r="W10" s="15"/>
      <c r="X10" s="15"/>
      <c r="Y10" s="15"/>
      <c r="Z10" s="15"/>
    </row>
    <row r="11" spans="1:26" ht="14.25" customHeight="1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 t="str">
        <f>Palpites!U33</f>
        <v>Uruguai</v>
      </c>
      <c r="T11" s="15" t="str">
        <f>Palpites!AZ33</f>
        <v>Suíça</v>
      </c>
      <c r="U11" s="15"/>
      <c r="V11" s="15"/>
      <c r="W11" s="15"/>
      <c r="X11" s="15"/>
      <c r="Y11" s="15"/>
      <c r="Z11" s="15"/>
    </row>
    <row r="12" spans="1:26" ht="14.25" customHeight="1" x14ac:dyDescent="0.3">
      <c r="A12" s="15"/>
      <c r="B12" s="15"/>
      <c r="C12" s="98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3">
      <c r="A13" s="15" t="s">
        <v>103</v>
      </c>
      <c r="B13" s="15" t="s">
        <v>104</v>
      </c>
      <c r="C13" s="15" t="s">
        <v>105</v>
      </c>
      <c r="D13" s="15" t="s">
        <v>106</v>
      </c>
      <c r="E13" s="15" t="s">
        <v>66</v>
      </c>
      <c r="F13" s="15" t="s">
        <v>64</v>
      </c>
      <c r="G13" s="15" t="s">
        <v>61</v>
      </c>
      <c r="H13" s="15" t="s">
        <v>62</v>
      </c>
      <c r="I13" s="15" t="s">
        <v>63</v>
      </c>
      <c r="J13" s="15" t="s">
        <v>65</v>
      </c>
      <c r="K13" s="15" t="s">
        <v>107</v>
      </c>
      <c r="L13" s="15" t="s">
        <v>108</v>
      </c>
      <c r="M13" s="15" t="s">
        <v>109</v>
      </c>
      <c r="N13" s="15" t="s">
        <v>110</v>
      </c>
      <c r="O13" s="15"/>
      <c r="P13" s="15"/>
      <c r="Q13" s="15"/>
      <c r="R13" s="15"/>
      <c r="S13" s="15" t="str">
        <f>Palpites!Y11</f>
        <v>Holanda</v>
      </c>
      <c r="T13" s="15" t="str">
        <f>Palpites!AV11</f>
        <v>Inglaterra</v>
      </c>
      <c r="U13" s="15"/>
      <c r="V13" s="15"/>
      <c r="W13" s="15"/>
      <c r="X13" s="15"/>
      <c r="Y13" s="15"/>
      <c r="Z13" s="15"/>
    </row>
    <row r="14" spans="1:26" ht="14.25" customHeight="1" x14ac:dyDescent="0.3">
      <c r="A14" s="15">
        <f t="shared" ref="A14:A17" si="7">100000000*D14+100000*E14+1000*F14+K14*10</f>
        <v>900606040</v>
      </c>
      <c r="B14" s="15">
        <f t="shared" ref="B14:B17" si="8">RANK(A14,$A$14:$A$17)</f>
        <v>1</v>
      </c>
      <c r="C14" s="15" t="str">
        <f>Palpites!B14</f>
        <v>Inglaterra</v>
      </c>
      <c r="D14" s="15">
        <f t="shared" ref="D14:D17" si="9">3*COUNTIF(L14:N14,"V")+COUNTIF(L14:N14,"E")</f>
        <v>9</v>
      </c>
      <c r="E14" s="15">
        <f>Palpites!D14-Palpites!F14+Palpites!D16-Palpites!F16+Palpites!D18-Palpites!F18</f>
        <v>6</v>
      </c>
      <c r="F14" s="15">
        <f>Palpites!D14+Palpites!D16+Palpites!D18</f>
        <v>6</v>
      </c>
      <c r="G14" s="15">
        <f t="shared" ref="G14:G17" si="10">COUNTIF(L14:N14,"V")</f>
        <v>3</v>
      </c>
      <c r="H14" s="15">
        <f t="shared" ref="H14:H17" si="11">COUNTIF(L14:N14,"e")</f>
        <v>0</v>
      </c>
      <c r="I14" s="15">
        <f t="shared" ref="I14:I17" si="12">COUNTIF(L14:N14,"D")</f>
        <v>0</v>
      </c>
      <c r="J14" s="15">
        <f t="shared" ref="J14:J17" si="13">F14-E14</f>
        <v>0</v>
      </c>
      <c r="K14" s="15">
        <v>4</v>
      </c>
      <c r="L14" s="15" t="str">
        <f>IF(OR(Palpites!D14="",Palpites!F14=""),0,IF(Palpites!D14&gt;Palpites!F14,"V",IF(Palpites!D14=Palpites!F14,"E",IF(Palpites!D14&lt;Palpites!F14,"D"))))</f>
        <v>V</v>
      </c>
      <c r="M14" s="15" t="str">
        <f>IF(OR(Palpites!D16="",Palpites!F16=""),0,IF(Palpites!D16&gt;Palpites!F16,"V",IF(Palpites!D16=Palpites!F16,"E",IF(Palpites!D16&lt;Palpites!F16,"D"))))</f>
        <v>V</v>
      </c>
      <c r="N14" s="15" t="str">
        <f>IF(OR(Palpites!D18="",Palpites!F18=""),0,IF(Palpites!D18&gt;Palpites!F18,"V",IF(Palpites!D18=Palpites!F18,"E",IF(Palpites!D18&lt;Palpites!F18,"D"))))</f>
        <v>V</v>
      </c>
      <c r="O14" s="15"/>
      <c r="P14" s="15"/>
      <c r="Q14" s="15"/>
      <c r="R14" s="15"/>
      <c r="S14" s="15" t="str">
        <f>Palpites!Y13</f>
        <v>Argentina</v>
      </c>
      <c r="T14" s="15" t="str">
        <f>Palpites!AV13</f>
        <v>França</v>
      </c>
      <c r="U14" s="15"/>
      <c r="V14" s="15"/>
      <c r="W14" s="15"/>
      <c r="X14" s="15"/>
      <c r="Y14" s="15"/>
      <c r="Z14" s="15"/>
    </row>
    <row r="15" spans="1:26" ht="14.25" customHeight="1" x14ac:dyDescent="0.3">
      <c r="A15" s="15">
        <f t="shared" si="7"/>
        <v>600003030</v>
      </c>
      <c r="B15" s="15">
        <f t="shared" si="8"/>
        <v>2</v>
      </c>
      <c r="C15" s="15" t="str">
        <f>Palpites!B15</f>
        <v>EUA</v>
      </c>
      <c r="D15" s="15">
        <f t="shared" si="9"/>
        <v>6</v>
      </c>
      <c r="E15" s="15">
        <f>Palpites!D15-Palpites!F15+Palpites!F16-Palpites!D16+Palpites!F19-Palpites!D19</f>
        <v>0</v>
      </c>
      <c r="F15" s="15">
        <f>Palpites!D15+Palpites!F16+Palpites!F19</f>
        <v>3</v>
      </c>
      <c r="G15" s="15">
        <f t="shared" si="10"/>
        <v>2</v>
      </c>
      <c r="H15" s="15">
        <f t="shared" si="11"/>
        <v>0</v>
      </c>
      <c r="I15" s="15">
        <f t="shared" si="12"/>
        <v>1</v>
      </c>
      <c r="J15" s="15">
        <f t="shared" si="13"/>
        <v>3</v>
      </c>
      <c r="K15" s="15">
        <v>3</v>
      </c>
      <c r="L15" s="15" t="str">
        <f>IF(OR(Palpites!D15="",Palpites!F15=""),0,IF(Palpites!D15&gt;Palpites!F15,"V",IF(Palpites!D15=Palpites!F15,"E",IF(Palpites!D15&lt;Palpites!F15,"D"))))</f>
        <v>V</v>
      </c>
      <c r="M15" s="15" t="str">
        <f>IF(OR(Palpites!F16="",Palpites!D16=""),0,IF(Palpites!F16&gt;Palpites!D16,"V",IF(Palpites!F16=Palpites!D16,"E",IF(Palpites!F16&lt;Palpites!D16,"D"))))</f>
        <v>D</v>
      </c>
      <c r="N15" s="15" t="str">
        <f>IF(OR(Palpites!F19="",Palpites!D19=""),0,IF(Palpites!F19&gt;Palpites!D19,"V",IF(Palpites!F19=Palpites!D19,"E",IF(Palpites!F19&lt;Palpites!D19,"D"))))</f>
        <v>V</v>
      </c>
      <c r="O15" s="15"/>
      <c r="P15" s="15"/>
      <c r="Q15" s="15"/>
      <c r="R15" s="15"/>
      <c r="S15" s="15" t="str">
        <f>Palpites!Y27</f>
        <v>Alemanha</v>
      </c>
      <c r="T15" s="15" t="str">
        <f>Palpites!AV27</f>
        <v>Bélgica</v>
      </c>
      <c r="U15" s="15"/>
      <c r="V15" s="15"/>
      <c r="W15" s="15"/>
      <c r="X15" s="15"/>
      <c r="Y15" s="15"/>
      <c r="Z15" s="15"/>
    </row>
    <row r="16" spans="1:26" ht="14.25" customHeight="1" x14ac:dyDescent="0.3">
      <c r="A16" s="15">
        <f t="shared" si="7"/>
        <v>-398980</v>
      </c>
      <c r="B16" s="15">
        <f t="shared" si="8"/>
        <v>4</v>
      </c>
      <c r="C16" s="15" t="str">
        <f>Palpites!G14</f>
        <v>Irã</v>
      </c>
      <c r="D16" s="15">
        <f t="shared" si="9"/>
        <v>0</v>
      </c>
      <c r="E16" s="15">
        <f>Palpites!F14-Palpites!D14+Palpites!D17-Palpites!F17+Palpites!D19-Palpites!F19</f>
        <v>-4</v>
      </c>
      <c r="F16" s="15">
        <f>Palpites!F14+Palpites!D17+Palpites!D19</f>
        <v>1</v>
      </c>
      <c r="G16" s="15">
        <f t="shared" si="10"/>
        <v>0</v>
      </c>
      <c r="H16" s="15">
        <f t="shared" si="11"/>
        <v>0</v>
      </c>
      <c r="I16" s="15">
        <f t="shared" si="12"/>
        <v>3</v>
      </c>
      <c r="J16" s="15">
        <f t="shared" si="13"/>
        <v>5</v>
      </c>
      <c r="K16" s="15">
        <v>2</v>
      </c>
      <c r="L16" s="15" t="str">
        <f>IF(OR(Palpites!F14="",Palpites!D14=""),0,IF(Palpites!F14&gt;Palpites!D14,"V",IF(Palpites!F14=Palpites!D14,"E",IF(Palpites!F14&lt;Palpites!D14,"D"))))</f>
        <v>D</v>
      </c>
      <c r="M16" s="15" t="str">
        <f>IF(OR(Palpites!D17="",Palpites!F17=""),0,IF(Palpites!D17&gt;Palpites!F17,"V",IF(Palpites!D17=Palpites!F17,"E",IF(Palpites!D17&lt;Palpites!F17,"D"))))</f>
        <v>D</v>
      </c>
      <c r="N16" s="15" t="str">
        <f>IF(OR(Palpites!D19="",Palpites!F19=""),0,IF(Palpites!D19&gt;Palpites!F19,"V",IF(Palpites!D19=Palpites!F19,"E",IF(Palpites!D19&lt;Palpites!F19,"D"))))</f>
        <v>D</v>
      </c>
      <c r="O16" s="15"/>
      <c r="P16" s="15"/>
      <c r="Q16" s="15"/>
      <c r="R16" s="15"/>
      <c r="S16" s="15" t="str">
        <f>Palpites!Y29</f>
        <v>Brasil</v>
      </c>
      <c r="T16" s="15" t="str">
        <f>Palpites!AV29</f>
        <v>Portugal</v>
      </c>
      <c r="U16" s="15"/>
      <c r="V16" s="15"/>
      <c r="W16" s="15"/>
      <c r="X16" s="15"/>
      <c r="Y16" s="15"/>
      <c r="Z16" s="15"/>
    </row>
    <row r="17" spans="1:26" ht="14.25" customHeight="1" x14ac:dyDescent="0.3">
      <c r="A17" s="15">
        <f t="shared" si="7"/>
        <v>299801010</v>
      </c>
      <c r="B17" s="15">
        <f t="shared" si="8"/>
        <v>3</v>
      </c>
      <c r="C17" s="15" t="str">
        <f>Palpites!G15</f>
        <v>País de Gales</v>
      </c>
      <c r="D17" s="15">
        <f t="shared" si="9"/>
        <v>3</v>
      </c>
      <c r="E17" s="15">
        <f>Palpites!F15-Palpites!D15+Palpites!F17-Palpites!D17+Palpites!F18-Palpites!D18</f>
        <v>-2</v>
      </c>
      <c r="F17" s="15">
        <f>Palpites!F15+Palpites!F17+Palpites!F18</f>
        <v>1</v>
      </c>
      <c r="G17" s="15">
        <f t="shared" si="10"/>
        <v>1</v>
      </c>
      <c r="H17" s="15">
        <f t="shared" si="11"/>
        <v>0</v>
      </c>
      <c r="I17" s="15">
        <f t="shared" si="12"/>
        <v>2</v>
      </c>
      <c r="J17" s="15">
        <f t="shared" si="13"/>
        <v>3</v>
      </c>
      <c r="K17" s="15">
        <v>1</v>
      </c>
      <c r="L17" s="15" t="str">
        <f>IF(OR(Palpites!F15="",Palpites!D15=""),0,IF(Palpites!F15&gt;Palpites!D15,"V",IF(Palpites!F15=Palpites!D15,"E",IF(Palpites!F15&lt;Palpites!D15,"D"))))</f>
        <v>D</v>
      </c>
      <c r="M17" s="15" t="str">
        <f>IF(OR(Palpites!F17="",Palpites!D17=""),0,IF(Palpites!F17&gt;Palpites!D17,"V",IF(Palpites!F17=Palpites!D17,"E",IF(Palpites!F17&lt;Palpites!D17,"D"))))</f>
        <v>V</v>
      </c>
      <c r="N17" s="15" t="str">
        <f>IF(OR(Palpites!F18="",Palpites!D18=""),0,IF(Palpites!F18&gt;Palpites!D18,"V",IF(Palpites!F18=Palpites!D18,"E",IF(Palpites!F18&lt;Palpites!D18,"D"))))</f>
        <v>D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 t="str">
        <f>Palpites!AD19</f>
        <v>Argentina</v>
      </c>
      <c r="T18" s="15" t="str">
        <f>Palpites!AQ19</f>
        <v>França</v>
      </c>
      <c r="U18" s="15"/>
      <c r="V18" s="15"/>
      <c r="W18" s="15"/>
      <c r="X18" s="15"/>
      <c r="Y18" s="15"/>
      <c r="Z18" s="15"/>
    </row>
    <row r="19" spans="1:26" ht="14.25" customHeight="1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 t="str">
        <f>Palpites!AD21</f>
        <v>Brasil</v>
      </c>
      <c r="T19" s="15" t="str">
        <f>Palpites!AQ21</f>
        <v>Portugal</v>
      </c>
      <c r="U19" s="15"/>
      <c r="V19" s="15"/>
      <c r="W19" s="15"/>
      <c r="X19" s="15"/>
      <c r="Y19" s="15"/>
      <c r="Z19" s="15"/>
    </row>
    <row r="20" spans="1:26" ht="14.25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3">
      <c r="A21" s="15"/>
      <c r="B21" s="15"/>
      <c r="C21" s="98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15"/>
      <c r="P21" s="15"/>
      <c r="Q21" s="15"/>
      <c r="R21" s="15"/>
      <c r="S21" s="15" t="str">
        <f>Palpites!AG20</f>
        <v>Brasil</v>
      </c>
      <c r="T21" s="15" t="str">
        <f>Palpites!AN20</f>
        <v>França</v>
      </c>
      <c r="U21" s="15"/>
      <c r="V21" s="15" t="str">
        <f t="shared" ref="V21:W21" si="14">IF(S21=S18,S19,S18)</f>
        <v>Argentina</v>
      </c>
      <c r="W21" s="15" t="str">
        <f t="shared" si="14"/>
        <v>Portugal</v>
      </c>
      <c r="X21" s="15"/>
      <c r="Y21" s="15"/>
      <c r="Z21" s="15"/>
    </row>
    <row r="22" spans="1:26" ht="14.25" customHeight="1" x14ac:dyDescent="0.3">
      <c r="A22" s="15" t="s">
        <v>103</v>
      </c>
      <c r="B22" s="15" t="s">
        <v>104</v>
      </c>
      <c r="C22" s="15" t="s">
        <v>105</v>
      </c>
      <c r="D22" s="15" t="s">
        <v>106</v>
      </c>
      <c r="E22" s="15" t="s">
        <v>66</v>
      </c>
      <c r="F22" s="15" t="s">
        <v>64</v>
      </c>
      <c r="G22" s="15" t="s">
        <v>61</v>
      </c>
      <c r="H22" s="15" t="s">
        <v>62</v>
      </c>
      <c r="I22" s="15" t="s">
        <v>63</v>
      </c>
      <c r="J22" s="15" t="s">
        <v>65</v>
      </c>
      <c r="K22" s="15" t="s">
        <v>107</v>
      </c>
      <c r="L22" s="15" t="s">
        <v>108</v>
      </c>
      <c r="M22" s="15" t="s">
        <v>109</v>
      </c>
      <c r="N22" s="15" t="s">
        <v>110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3">
      <c r="A23" s="15">
        <f t="shared" ref="A23:A26" si="15">100000000*D23+100000*E23+1000*F23+K23*10</f>
        <v>900707040</v>
      </c>
      <c r="B23" s="15">
        <f t="shared" ref="B23:B26" si="16">RANK(A23,$A$23:$A$26)</f>
        <v>1</v>
      </c>
      <c r="C23" s="15" t="str">
        <f>Palpites!B23</f>
        <v>Argentina</v>
      </c>
      <c r="D23" s="15">
        <f t="shared" ref="D23:D26" si="17">3*COUNTIF(L23:N23,"V")+COUNTIF(L23:N23,"E")</f>
        <v>9</v>
      </c>
      <c r="E23" s="15">
        <f>Palpites!D23-Palpites!F23+Palpites!D25-Palpites!F25+Palpites!D27-Palpites!F27</f>
        <v>7</v>
      </c>
      <c r="F23" s="15">
        <f>Palpites!D23+Palpites!D25+Palpites!D27</f>
        <v>7</v>
      </c>
      <c r="G23" s="15">
        <f t="shared" ref="G23:G26" si="18">COUNTIF(L23:N23,"V")</f>
        <v>3</v>
      </c>
      <c r="H23" s="15">
        <f t="shared" ref="H23:H26" si="19">COUNTIF(L23:N23,"e")</f>
        <v>0</v>
      </c>
      <c r="I23" s="15">
        <f t="shared" ref="I23:I26" si="20">COUNTIF(L23:N23,"D")</f>
        <v>0</v>
      </c>
      <c r="J23" s="15">
        <f t="shared" ref="J23:J26" si="21">F23-E23</f>
        <v>0</v>
      </c>
      <c r="K23" s="15">
        <v>4</v>
      </c>
      <c r="L23" s="15" t="str">
        <f>IF(OR(Palpites!D23="",Palpites!F23=""),0,IF(Palpites!D23&gt;Palpites!F23,"V",IF(Palpites!D23=Palpites!F23,"E",IF(Palpites!D23&lt;Palpites!F23,"D"))))</f>
        <v>V</v>
      </c>
      <c r="M23" s="15" t="str">
        <f>IF(OR(Palpites!D25="",Palpites!F25=""),0,IF(Palpites!D25&gt;Palpites!F25,"V",IF(Palpites!D25=Palpites!F25,"E",IF(Palpites!D25&lt;Palpites!F25,"D"))))</f>
        <v>V</v>
      </c>
      <c r="N23" s="15" t="str">
        <f>IF(OR(Palpites!D27="",Palpites!F27=""),0,IF(Palpites!D27&gt;Palpites!F27,"V",IF(Palpites!D27=Palpites!F27,"E",IF(Palpites!D27&lt;Palpites!F27,"D"))))</f>
        <v>V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3">
      <c r="A24" s="15">
        <f t="shared" si="15"/>
        <v>400003030</v>
      </c>
      <c r="B24" s="15">
        <f t="shared" si="16"/>
        <v>2</v>
      </c>
      <c r="C24" s="15" t="str">
        <f>Palpites!B24</f>
        <v>México</v>
      </c>
      <c r="D24" s="15">
        <f t="shared" si="17"/>
        <v>4</v>
      </c>
      <c r="E24" s="15">
        <f>Palpites!D24-Palpites!F24+Palpites!F25-Palpites!D25+Palpites!F28-Palpites!D28</f>
        <v>0</v>
      </c>
      <c r="F24" s="15">
        <f>Palpites!D24+Palpites!F25+Palpites!F28</f>
        <v>3</v>
      </c>
      <c r="G24" s="15">
        <f t="shared" si="18"/>
        <v>1</v>
      </c>
      <c r="H24" s="15">
        <f t="shared" si="19"/>
        <v>1</v>
      </c>
      <c r="I24" s="15">
        <f t="shared" si="20"/>
        <v>1</v>
      </c>
      <c r="J24" s="15">
        <f t="shared" si="21"/>
        <v>3</v>
      </c>
      <c r="K24" s="15">
        <v>3</v>
      </c>
      <c r="L24" s="15" t="str">
        <f>IF(OR(Palpites!D24="",Palpites!F24=""),0,IF(Palpites!D24&gt;Palpites!F24,"V",IF(Palpites!D24=Palpites!F24,"E",IF(Palpites!D24&lt;Palpites!F24,"D"))))</f>
        <v>E</v>
      </c>
      <c r="M24" s="15" t="str">
        <f>IF(OR(Palpites!F25="",Palpites!D25=""),0,IF(Palpites!F25&gt;Palpites!D25,"V",IF(Palpites!F25=Palpites!D25,"E",IF(Palpites!F25&lt;Palpites!D25,"D"))))</f>
        <v>D</v>
      </c>
      <c r="N24" s="15" t="str">
        <f>IF(OR(Palpites!F28="",Palpites!D28=""),0,IF(Palpites!F28&gt;Palpites!D28,"V",IF(Palpites!F28=Palpites!D28,"E",IF(Palpites!F28&lt;Palpites!D28,"D"))))</f>
        <v>V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3">
      <c r="A25" s="15">
        <f t="shared" si="15"/>
        <v>-699980</v>
      </c>
      <c r="B25" s="15">
        <f t="shared" si="16"/>
        <v>4</v>
      </c>
      <c r="C25" s="15" t="str">
        <f>Palpites!G23</f>
        <v>Arábia Saudita</v>
      </c>
      <c r="D25" s="15">
        <f t="shared" si="17"/>
        <v>0</v>
      </c>
      <c r="E25" s="15">
        <f>Palpites!F23-Palpites!D23+Palpites!D26-Palpites!F26+Palpites!D28-Palpites!F28</f>
        <v>-7</v>
      </c>
      <c r="F25" s="15">
        <f>Palpites!F23+Palpites!D26+Palpites!D28</f>
        <v>0</v>
      </c>
      <c r="G25" s="15">
        <f t="shared" si="18"/>
        <v>0</v>
      </c>
      <c r="H25" s="15">
        <f t="shared" si="19"/>
        <v>0</v>
      </c>
      <c r="I25" s="15">
        <f t="shared" si="20"/>
        <v>3</v>
      </c>
      <c r="J25" s="15">
        <f t="shared" si="21"/>
        <v>7</v>
      </c>
      <c r="K25" s="15">
        <v>2</v>
      </c>
      <c r="L25" s="15" t="str">
        <f>IF(OR(Palpites!F23="",Palpites!D23=""),0,IF(Palpites!F23&gt;Palpites!D23,"V",IF(Palpites!F23=Palpites!D23,"E",IF(Palpites!F23&lt;Palpites!D23,"D"))))</f>
        <v>D</v>
      </c>
      <c r="M25" s="15" t="str">
        <f>IF(OR(Palpites!D26="",Palpites!F26=""),0,IF(Palpites!D26&gt;Palpites!F26,"V",IF(Palpites!D26=Palpites!F26,"E",IF(Palpites!D26&lt;Palpites!F26,"D"))))</f>
        <v>D</v>
      </c>
      <c r="N25" s="15" t="str">
        <f>IF(OR(Palpites!D28="",Palpites!F28=""),0,IF(Palpites!D28&gt;Palpites!F28,"V",IF(Palpites!D28=Palpites!F28,"E",IF(Palpites!D28&lt;Palpites!F28,"D"))))</f>
        <v>D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3">
      <c r="A26" s="15">
        <f t="shared" si="15"/>
        <v>400003010</v>
      </c>
      <c r="B26" s="15">
        <f t="shared" si="16"/>
        <v>3</v>
      </c>
      <c r="C26" s="15" t="str">
        <f>Palpites!G24</f>
        <v>Polônia</v>
      </c>
      <c r="D26" s="15">
        <f t="shared" si="17"/>
        <v>4</v>
      </c>
      <c r="E26" s="15">
        <f>Palpites!F24-Palpites!D24+Palpites!F26-Palpites!D26+Palpites!F27-Palpites!D27</f>
        <v>0</v>
      </c>
      <c r="F26" s="15">
        <f>Palpites!F24+Palpites!F26+Palpites!F27</f>
        <v>3</v>
      </c>
      <c r="G26" s="15">
        <f t="shared" si="18"/>
        <v>1</v>
      </c>
      <c r="H26" s="15">
        <f t="shared" si="19"/>
        <v>1</v>
      </c>
      <c r="I26" s="15">
        <f t="shared" si="20"/>
        <v>1</v>
      </c>
      <c r="J26" s="15">
        <f t="shared" si="21"/>
        <v>3</v>
      </c>
      <c r="K26" s="15">
        <v>1</v>
      </c>
      <c r="L26" s="15" t="str">
        <f>IF(OR(Palpites!F24="",Palpites!D24=""),0,IF(Palpites!F24&gt;Palpites!D24,"V",IF(Palpites!F24=Palpites!D24,"E",IF(Palpites!F24&lt;Palpites!D24,"D"))))</f>
        <v>E</v>
      </c>
      <c r="M26" s="15" t="str">
        <f>IF(OR(Palpites!F26="",Palpites!D26=""),0,IF(Palpites!F26&gt;Palpites!D26,"V",IF(Palpites!F26=Palpites!D26,"E",IF(Palpites!F26&lt;Palpites!D26,"D"))))</f>
        <v>V</v>
      </c>
      <c r="N26" s="15" t="str">
        <f>IF(OR(Palpites!F27="",Palpites!D27=""),0,IF(Palpites!F27&gt;Palpites!D27,"V",IF(Palpites!F27=Palpites!D27,"E",IF(Palpites!F27&lt;Palpites!D27,"D"))))</f>
        <v>D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3">
      <c r="A30" s="15"/>
      <c r="B30" s="15"/>
      <c r="C30" s="98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3">
      <c r="A31" s="15" t="s">
        <v>103</v>
      </c>
      <c r="B31" s="15" t="s">
        <v>104</v>
      </c>
      <c r="C31" s="15" t="s">
        <v>105</v>
      </c>
      <c r="D31" s="15" t="s">
        <v>106</v>
      </c>
      <c r="E31" s="15" t="s">
        <v>66</v>
      </c>
      <c r="F31" s="15" t="s">
        <v>64</v>
      </c>
      <c r="G31" s="15" t="s">
        <v>61</v>
      </c>
      <c r="H31" s="15" t="s">
        <v>62</v>
      </c>
      <c r="I31" s="15" t="s">
        <v>63</v>
      </c>
      <c r="J31" s="15" t="s">
        <v>65</v>
      </c>
      <c r="K31" s="15" t="s">
        <v>107</v>
      </c>
      <c r="L31" s="15" t="s">
        <v>108</v>
      </c>
      <c r="M31" s="15" t="s">
        <v>109</v>
      </c>
      <c r="N31" s="15" t="s">
        <v>110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3">
      <c r="A32" s="15">
        <f t="shared" ref="A32:A35" si="22">100000000*D32+100000*E32+1000*F32+K32*10</f>
        <v>900707040</v>
      </c>
      <c r="B32" s="15">
        <f t="shared" ref="B32:B35" si="23">RANK(A32,$A$32:$A$35)</f>
        <v>1</v>
      </c>
      <c r="C32" s="15" t="str">
        <f>Palpites!B32</f>
        <v>França</v>
      </c>
      <c r="D32" s="15">
        <f t="shared" ref="D32:D35" si="24">3*COUNTIF(L32:N32,"V")+COUNTIF(L32:N32,"E")</f>
        <v>9</v>
      </c>
      <c r="E32" s="15">
        <f>Palpites!D32-Palpites!F32+Palpites!D34-Palpites!F34+Palpites!D36-Palpites!F36</f>
        <v>7</v>
      </c>
      <c r="F32" s="15">
        <f>Palpites!D32+Palpites!D34+Palpites!D36</f>
        <v>7</v>
      </c>
      <c r="G32" s="15">
        <f t="shared" ref="G32:G35" si="25">COUNTIF(L32:N32,"V")</f>
        <v>3</v>
      </c>
      <c r="H32" s="15">
        <f t="shared" ref="H32:H35" si="26">COUNTIF(L32:N32,"e")</f>
        <v>0</v>
      </c>
      <c r="I32" s="15">
        <f t="shared" ref="I32:I35" si="27">COUNTIF(L32:N32,"D")</f>
        <v>0</v>
      </c>
      <c r="J32" s="15">
        <f t="shared" ref="J32:J35" si="28">F32-E32</f>
        <v>0</v>
      </c>
      <c r="K32" s="15">
        <v>4</v>
      </c>
      <c r="L32" s="15" t="str">
        <f>IF(OR(Palpites!D32="",Palpites!F32=""),0,IF(Palpites!D32&gt;Palpites!F32,"V",IF(Palpites!D32=Palpites!F32,"E",IF(Palpites!D32&lt;Palpites!F32,"D"))))</f>
        <v>V</v>
      </c>
      <c r="M32" s="15" t="str">
        <f>IF(OR(Palpites!D34="",Palpites!F34=""),0,IF(Palpites!D34&gt;Palpites!F34,"V",IF(Palpites!D34=Palpites!F34,"E",IF(Palpites!D34&lt;Palpites!F34,"D"))))</f>
        <v>V</v>
      </c>
      <c r="N32" s="15" t="str">
        <f>IF(OR(Palpites!D36="",Palpites!F36=""),0,IF(Palpites!D36&gt;Palpites!F36,"V",IF(Palpites!D36=Palpites!F36,"E",IF(Palpites!D36&lt;Palpites!F36,"D"))))</f>
        <v>V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3">
      <c r="A33" s="15">
        <f t="shared" si="22"/>
        <v>600304030</v>
      </c>
      <c r="B33" s="15">
        <f t="shared" si="23"/>
        <v>2</v>
      </c>
      <c r="C33" s="15" t="str">
        <f>Palpites!B33</f>
        <v>Dinamarca</v>
      </c>
      <c r="D33" s="15">
        <f t="shared" si="24"/>
        <v>6</v>
      </c>
      <c r="E33" s="15">
        <f>Palpites!D33-Palpites!F33+Palpites!F34-Palpites!D34+Palpites!F37-Palpites!D37</f>
        <v>3</v>
      </c>
      <c r="F33" s="15">
        <f>Palpites!D33+Palpites!F34+Palpites!F37</f>
        <v>4</v>
      </c>
      <c r="G33" s="15">
        <f t="shared" si="25"/>
        <v>2</v>
      </c>
      <c r="H33" s="15">
        <f t="shared" si="26"/>
        <v>0</v>
      </c>
      <c r="I33" s="15">
        <f t="shared" si="27"/>
        <v>1</v>
      </c>
      <c r="J33" s="15">
        <f t="shared" si="28"/>
        <v>1</v>
      </c>
      <c r="K33" s="15">
        <v>3</v>
      </c>
      <c r="L33" s="15" t="str">
        <f>IF(OR(Palpites!D33="",Palpites!F33=""),0,IF(Palpites!D33&gt;Palpites!F33,"V",IF(Palpites!D33=Palpites!F33,"E",IF(Palpites!D33&lt;Palpites!F33,"D"))))</f>
        <v>V</v>
      </c>
      <c r="M33" s="15" t="str">
        <f>IF(OR(Palpites!F34="",Palpites!D34=""),0,IF(Palpites!F34&gt;Palpites!D34,"V",IF(Palpites!F34=Palpites!D34,"E",IF(Palpites!F34&lt;Palpites!D34,"D"))))</f>
        <v>D</v>
      </c>
      <c r="N33" s="15" t="str">
        <f>IF(OR(Palpites!F37="",Palpites!D37=""),0,IF(Palpites!F37&gt;Palpites!D37,"V",IF(Palpites!F37=Palpites!D37,"E",IF(Palpites!F37&lt;Palpites!D37,"D"))))</f>
        <v>V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3">
      <c r="A34" s="15">
        <f t="shared" si="22"/>
        <v>299602020</v>
      </c>
      <c r="B34" s="15">
        <f t="shared" si="23"/>
        <v>3</v>
      </c>
      <c r="C34" s="15" t="str">
        <f>Palpites!G32</f>
        <v>Austrália</v>
      </c>
      <c r="D34" s="15">
        <f t="shared" si="24"/>
        <v>3</v>
      </c>
      <c r="E34" s="15">
        <f>Palpites!F32-Palpites!D32+Palpites!D35-Palpites!F35+Palpites!D37-Palpites!F37</f>
        <v>-4</v>
      </c>
      <c r="F34" s="15">
        <f>Palpites!F32+Palpites!D35+Palpites!D37</f>
        <v>2</v>
      </c>
      <c r="G34" s="15">
        <f t="shared" si="25"/>
        <v>1</v>
      </c>
      <c r="H34" s="15">
        <f t="shared" si="26"/>
        <v>0</v>
      </c>
      <c r="I34" s="15">
        <f t="shared" si="27"/>
        <v>2</v>
      </c>
      <c r="J34" s="15">
        <f t="shared" si="28"/>
        <v>6</v>
      </c>
      <c r="K34" s="15">
        <v>2</v>
      </c>
      <c r="L34" s="15" t="str">
        <f>IF(OR(Palpites!F32="",Palpites!D32=""),0,IF(Palpites!F32&gt;Palpites!D32,"V",IF(Palpites!F32=Palpites!D32,"E",IF(Palpites!F32&lt;Palpites!D32,"D"))))</f>
        <v>D</v>
      </c>
      <c r="M34" s="15" t="str">
        <f>IF(OR(Palpites!D35="",Palpites!F35=""),0,IF(Palpites!D35&gt;Palpites!F35,"V",IF(Palpites!D35=Palpites!F35,"E",IF(Palpites!D35&lt;Palpites!F35,"D"))))</f>
        <v>V</v>
      </c>
      <c r="N34" s="15" t="str">
        <f>IF(OR(Palpites!D37="",Palpites!F37=""),0,IF(Palpites!D37&gt;Palpites!F37,"V",IF(Palpites!D37=Palpites!F37,"E",IF(Palpites!D37&lt;Palpites!F37,"D"))))</f>
        <v>D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3">
      <c r="A35" s="15">
        <f t="shared" si="22"/>
        <v>-598990</v>
      </c>
      <c r="B35" s="15">
        <f t="shared" si="23"/>
        <v>4</v>
      </c>
      <c r="C35" s="15" t="str">
        <f>Palpites!G33</f>
        <v>Tunísia</v>
      </c>
      <c r="D35" s="15">
        <f t="shared" si="24"/>
        <v>0</v>
      </c>
      <c r="E35" s="15">
        <f>Palpites!F33-Palpites!D33+Palpites!F35-Palpites!D35+Palpites!F36-Palpites!D36</f>
        <v>-6</v>
      </c>
      <c r="F35" s="15">
        <f>Palpites!F33+Palpites!F35+Palpites!F36</f>
        <v>1</v>
      </c>
      <c r="G35" s="15">
        <f t="shared" si="25"/>
        <v>0</v>
      </c>
      <c r="H35" s="15">
        <f t="shared" si="26"/>
        <v>0</v>
      </c>
      <c r="I35" s="15">
        <f t="shared" si="27"/>
        <v>3</v>
      </c>
      <c r="J35" s="15">
        <f t="shared" si="28"/>
        <v>7</v>
      </c>
      <c r="K35" s="15">
        <v>1</v>
      </c>
      <c r="L35" s="15" t="str">
        <f>IF(OR(Palpites!F33="",Palpites!D33=""),0,IF(Palpites!F33&gt;Palpites!D33,"V",IF(Palpites!F33=Palpites!D33,"E",IF(Palpites!F33&lt;Palpites!D33,"D"))))</f>
        <v>D</v>
      </c>
      <c r="M35" s="15" t="str">
        <f>IF(OR(Palpites!F35="",Palpites!D35=""),0,IF(Palpites!F35&gt;Palpites!D35,"V",IF(Palpites!F35=Palpites!D35,"E",IF(Palpites!F35&lt;Palpites!D35,"D"))))</f>
        <v>D</v>
      </c>
      <c r="N35" s="15" t="str">
        <f>IF(OR(Palpites!F36="",Palpites!D36=""),0,IF(Palpites!F36&gt;Palpites!D36,"V",IF(Palpites!F36=Palpites!D36,"E",IF(Palpites!F36&lt;Palpites!D36,"D"))))</f>
        <v>D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3">
      <c r="A39" s="15"/>
      <c r="B39" s="15"/>
      <c r="C39" s="98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3">
      <c r="A40" s="15" t="s">
        <v>103</v>
      </c>
      <c r="B40" s="15" t="s">
        <v>104</v>
      </c>
      <c r="C40" s="15" t="s">
        <v>105</v>
      </c>
      <c r="D40" s="15" t="s">
        <v>106</v>
      </c>
      <c r="E40" s="15" t="s">
        <v>66</v>
      </c>
      <c r="F40" s="15" t="s">
        <v>64</v>
      </c>
      <c r="G40" s="15" t="s">
        <v>61</v>
      </c>
      <c r="H40" s="15" t="s">
        <v>62</v>
      </c>
      <c r="I40" s="15" t="s">
        <v>63</v>
      </c>
      <c r="J40" s="15" t="s">
        <v>65</v>
      </c>
      <c r="K40" s="15" t="s">
        <v>107</v>
      </c>
      <c r="L40" s="15" t="s">
        <v>108</v>
      </c>
      <c r="M40" s="15" t="s">
        <v>109</v>
      </c>
      <c r="N40" s="15" t="s">
        <v>110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3">
      <c r="A41" s="15">
        <f t="shared" ref="A41:A44" si="29">100000000*D41+100000*E41+1000*F41+K41*10</f>
        <v>600304040</v>
      </c>
      <c r="B41" s="15">
        <f t="shared" ref="B41:B44" si="30">RANK(A41,$A$41:$A$44)</f>
        <v>2</v>
      </c>
      <c r="C41" s="15" t="str">
        <f>Palpites!B41</f>
        <v>Espanha</v>
      </c>
      <c r="D41" s="15">
        <f t="shared" ref="D41:D44" si="31">3*COUNTIF(L41:N41,"V")+COUNTIF(L41:N41,"E")</f>
        <v>6</v>
      </c>
      <c r="E41" s="15">
        <f>Palpites!D41-Palpites!F41+Palpites!D43-Palpites!F43+Palpites!D45-Palpites!F45</f>
        <v>3</v>
      </c>
      <c r="F41" s="15">
        <f>Palpites!D41+Palpites!D43+Palpites!D45</f>
        <v>4</v>
      </c>
      <c r="G41" s="15">
        <f t="shared" ref="G41:G44" si="32">COUNTIF(L41:N41,"V")</f>
        <v>2</v>
      </c>
      <c r="H41" s="15">
        <f t="shared" ref="H41:H44" si="33">COUNTIF(L41:N41,"e")</f>
        <v>0</v>
      </c>
      <c r="I41" s="15">
        <f t="shared" ref="I41:I44" si="34">COUNTIF(L41:N41,"D")</f>
        <v>1</v>
      </c>
      <c r="J41" s="15">
        <f t="shared" ref="J41:J44" si="35">F41-E41</f>
        <v>1</v>
      </c>
      <c r="K41" s="15">
        <v>4</v>
      </c>
      <c r="L41" s="15" t="str">
        <f>IF(OR(Palpites!D41="",Palpites!F41=""),0,IF(Palpites!D41&gt;Palpites!F41,"V",IF(Palpites!D41=Palpites!F41,"E",IF(Palpites!D41&lt;Palpites!F41,"D"))))</f>
        <v>V</v>
      </c>
      <c r="M41" s="15" t="str">
        <f>IF(OR(Palpites!D43="",Palpites!F43=""),0,IF(Palpites!D43&gt;Palpites!F43,"V",IF(Palpites!D43=Palpites!F43,"E",IF(Palpites!D43&lt;Palpites!F43,"D"))))</f>
        <v>D</v>
      </c>
      <c r="N41" s="15" t="str">
        <f>IF(OR(Palpites!D45="",Palpites!F45=""),0,IF(Palpites!D45&gt;Palpites!F45,"V",IF(Palpites!D45=Palpites!F45,"E",IF(Palpites!D45&lt;Palpites!F45,"D"))))</f>
        <v>V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3">
      <c r="A42" s="15">
        <f t="shared" si="29"/>
        <v>900606030</v>
      </c>
      <c r="B42" s="15">
        <f t="shared" si="30"/>
        <v>1</v>
      </c>
      <c r="C42" s="15" t="str">
        <f>Palpites!B42</f>
        <v>Alemanha</v>
      </c>
      <c r="D42" s="15">
        <f t="shared" si="31"/>
        <v>9</v>
      </c>
      <c r="E42" s="15">
        <f>Palpites!D42-Palpites!F42+Palpites!F43-Palpites!D43+Palpites!F46-Palpites!D46</f>
        <v>6</v>
      </c>
      <c r="F42" s="15">
        <f>Palpites!D42+Palpites!F43+Palpites!F46</f>
        <v>6</v>
      </c>
      <c r="G42" s="15">
        <f t="shared" si="32"/>
        <v>3</v>
      </c>
      <c r="H42" s="15">
        <f t="shared" si="33"/>
        <v>0</v>
      </c>
      <c r="I42" s="15">
        <f t="shared" si="34"/>
        <v>0</v>
      </c>
      <c r="J42" s="15">
        <f t="shared" si="35"/>
        <v>0</v>
      </c>
      <c r="K42" s="15">
        <v>3</v>
      </c>
      <c r="L42" s="15" t="str">
        <f>IF(OR(Palpites!D42="",Palpites!F42=""),0,IF(Palpites!D42&gt;Palpites!F42,"V",IF(Palpites!D42=Palpites!F42,"E",IF(Palpites!D42&lt;Palpites!F42,"D"))))</f>
        <v>V</v>
      </c>
      <c r="M42" s="15" t="str">
        <f>IF(OR(Palpites!F43="",Palpites!D43=""),0,IF(Palpites!F43&gt;Palpites!D43,"V",IF(Palpites!F43=Palpites!D43,"E",IF(Palpites!F43&lt;Palpites!D43,"D"))))</f>
        <v>V</v>
      </c>
      <c r="N42" s="15" t="str">
        <f>IF(OR(Palpites!F46="",Palpites!D46=""),0,IF(Palpites!F46&gt;Palpites!D46,"V",IF(Palpites!F46=Palpites!D46,"E",IF(Palpites!F46&lt;Palpites!D46,"D"))))</f>
        <v>V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3">
      <c r="A43" s="15">
        <f t="shared" si="29"/>
        <v>-598980</v>
      </c>
      <c r="B43" s="15">
        <f t="shared" si="30"/>
        <v>4</v>
      </c>
      <c r="C43" s="15" t="str">
        <f>Palpites!G41</f>
        <v>Costa Rica</v>
      </c>
      <c r="D43" s="15">
        <f t="shared" si="31"/>
        <v>0</v>
      </c>
      <c r="E43" s="15">
        <f>Palpites!F41-Palpites!D41+Palpites!D44-Palpites!F44+Palpites!D46-Palpites!F46</f>
        <v>-6</v>
      </c>
      <c r="F43" s="15">
        <f>Palpites!F41+Palpites!D44+Palpites!D46</f>
        <v>1</v>
      </c>
      <c r="G43" s="15">
        <f t="shared" si="32"/>
        <v>0</v>
      </c>
      <c r="H43" s="15">
        <f t="shared" si="33"/>
        <v>0</v>
      </c>
      <c r="I43" s="15">
        <f t="shared" si="34"/>
        <v>3</v>
      </c>
      <c r="J43" s="15">
        <f t="shared" si="35"/>
        <v>7</v>
      </c>
      <c r="K43" s="15">
        <v>2</v>
      </c>
      <c r="L43" s="15" t="str">
        <f>IF(OR(Palpites!F41="",Palpites!D41=""),0,IF(Palpites!F41&gt;Palpites!D41,"V",IF(Palpites!F41=Palpites!D41,"E",IF(Palpites!F41&lt;Palpites!D41,"D"))))</f>
        <v>D</v>
      </c>
      <c r="M43" s="15" t="str">
        <f>IF(OR(Palpites!D44="",Palpites!F44=""),0,IF(Palpites!D44&gt;Palpites!F44,"V",IF(Palpites!D44=Palpites!F44,"E",IF(Palpites!D44&lt;Palpites!F44,"D"))))</f>
        <v>D</v>
      </c>
      <c r="N43" s="15" t="str">
        <f>IF(OR(Palpites!D46="",Palpites!F46=""),0,IF(Palpites!D46&gt;Palpites!F46,"V",IF(Palpites!D46=Palpites!F46,"E",IF(Palpites!D46&lt;Palpites!F46,"D"))))</f>
        <v>D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3">
      <c r="A44" s="15">
        <f t="shared" si="29"/>
        <v>299702010</v>
      </c>
      <c r="B44" s="15">
        <f t="shared" si="30"/>
        <v>3</v>
      </c>
      <c r="C44" s="15" t="str">
        <f>Palpites!G42</f>
        <v>Japão</v>
      </c>
      <c r="D44" s="15">
        <f t="shared" si="31"/>
        <v>3</v>
      </c>
      <c r="E44" s="15">
        <f>Palpites!F42-Palpites!D42+Palpites!F44-Palpites!D44+Palpites!F45-Palpites!D45</f>
        <v>-3</v>
      </c>
      <c r="F44" s="15">
        <f>Palpites!F42+Palpites!F44+Palpites!F45</f>
        <v>2</v>
      </c>
      <c r="G44" s="15">
        <f t="shared" si="32"/>
        <v>1</v>
      </c>
      <c r="H44" s="15">
        <f t="shared" si="33"/>
        <v>0</v>
      </c>
      <c r="I44" s="15">
        <f t="shared" si="34"/>
        <v>2</v>
      </c>
      <c r="J44" s="15">
        <f t="shared" si="35"/>
        <v>5</v>
      </c>
      <c r="K44" s="15">
        <v>1</v>
      </c>
      <c r="L44" s="15" t="str">
        <f>IF(OR(Palpites!F42="",Palpites!D42=""),0,IF(Palpites!F42&gt;Palpites!D42,"V",IF(Palpites!F42=Palpites!D42,"E",IF(Palpites!F42&lt;Palpites!D42,"D"))))</f>
        <v>D</v>
      </c>
      <c r="M44" s="15" t="str">
        <f>IF(OR(Palpites!F44="",Palpites!D44=""),0,IF(Palpites!F44&gt;Palpites!D44,"V",IF(Palpites!F44=Palpites!D44,"E",IF(Palpites!F44&lt;Palpites!D44,"D"))))</f>
        <v>V</v>
      </c>
      <c r="N44" s="15" t="str">
        <f>IF(OR(Palpites!F45="",Palpites!D45=""),0,IF(Palpites!F45&gt;Palpites!D45,"V",IF(Palpites!F45=Palpites!D45,"E",IF(Palpites!F45&lt;Palpites!D45,"D"))))</f>
        <v>D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3">
      <c r="A48" s="15"/>
      <c r="B48" s="15"/>
      <c r="C48" s="9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3">
      <c r="A49" s="15" t="s">
        <v>103</v>
      </c>
      <c r="B49" s="15" t="s">
        <v>104</v>
      </c>
      <c r="C49" s="15" t="s">
        <v>105</v>
      </c>
      <c r="D49" s="15" t="s">
        <v>106</v>
      </c>
      <c r="E49" s="15" t="s">
        <v>66</v>
      </c>
      <c r="F49" s="15" t="s">
        <v>64</v>
      </c>
      <c r="G49" s="15" t="s">
        <v>61</v>
      </c>
      <c r="H49" s="15" t="s">
        <v>62</v>
      </c>
      <c r="I49" s="15" t="s">
        <v>63</v>
      </c>
      <c r="J49" s="15" t="s">
        <v>65</v>
      </c>
      <c r="K49" s="15" t="s">
        <v>107</v>
      </c>
      <c r="L49" s="15" t="s">
        <v>108</v>
      </c>
      <c r="M49" s="15" t="s">
        <v>109</v>
      </c>
      <c r="N49" s="15" t="s">
        <v>110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3">
      <c r="A50" s="15">
        <f t="shared" ref="A50:A53" si="36">100000000*D50+100000*E50+1000*F50+K50*10</f>
        <v>900505040</v>
      </c>
      <c r="B50" s="15">
        <f t="shared" ref="B50:B53" si="37">RANK(A50,$A$50:$A$53)</f>
        <v>1</v>
      </c>
      <c r="C50" s="15" t="str">
        <f>Palpites!B50</f>
        <v>Bélgica</v>
      </c>
      <c r="D50" s="15">
        <f t="shared" ref="D50:D53" si="38">3*COUNTIF(L50:N50,"V")+COUNTIF(L50:N50,"E")</f>
        <v>9</v>
      </c>
      <c r="E50" s="15">
        <f>Palpites!D50-Palpites!F50+Palpites!D52-Palpites!F52+Palpites!D54-Palpites!F54</f>
        <v>5</v>
      </c>
      <c r="F50" s="15">
        <f>Palpites!D50+Palpites!D52+Palpites!D54</f>
        <v>5</v>
      </c>
      <c r="G50" s="15">
        <f t="shared" ref="G50:G53" si="39">COUNTIF(L50:N50,"V")</f>
        <v>3</v>
      </c>
      <c r="H50" s="15">
        <f t="shared" ref="H50:H53" si="40">COUNTIF(L50:N50,"e")</f>
        <v>0</v>
      </c>
      <c r="I50" s="15">
        <f t="shared" ref="I50:I53" si="41">COUNTIF(L50:N50,"D")</f>
        <v>0</v>
      </c>
      <c r="J50" s="15">
        <f t="shared" ref="J50:J53" si="42">F50-E50</f>
        <v>0</v>
      </c>
      <c r="K50" s="15">
        <v>4</v>
      </c>
      <c r="L50" s="15" t="str">
        <f>IF(OR(Palpites!D50="",Palpites!F50=""),0,IF(Palpites!D50&gt;Palpites!F50,"V",IF(Palpites!D50=Palpites!F50,"E",IF(Palpites!D50&lt;Palpites!F50,"D"))))</f>
        <v>V</v>
      </c>
      <c r="M50" s="15" t="str">
        <f>IF(OR(Palpites!D52="",Palpites!F52=""),0,IF(Palpites!D52&gt;Palpites!F52,"V",IF(Palpites!D52=Palpites!F52,"E",IF(Palpites!D52&lt;Palpites!F52,"D"))))</f>
        <v>V</v>
      </c>
      <c r="N50" s="15" t="str">
        <f>IF(OR(Palpites!D54="",Palpites!F54=""),0,IF(Palpites!D54&gt;Palpites!F54,"V",IF(Palpites!D54=Palpites!F54,"E",IF(Palpites!D54&lt;Palpites!F54,"D"))))</f>
        <v>V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3">
      <c r="A51" s="15">
        <f t="shared" si="36"/>
        <v>-599970</v>
      </c>
      <c r="B51" s="15">
        <f t="shared" si="37"/>
        <v>4</v>
      </c>
      <c r="C51" s="15" t="str">
        <f>Palpites!B51</f>
        <v>Marrocos</v>
      </c>
      <c r="D51" s="15">
        <f t="shared" si="38"/>
        <v>0</v>
      </c>
      <c r="E51" s="15">
        <f>Palpites!D51-Palpites!F51+Palpites!F52-Palpites!D52+Palpites!F55-Palpites!D55</f>
        <v>-6</v>
      </c>
      <c r="F51" s="15">
        <f>Palpites!D51+Palpites!F52+Palpites!F55</f>
        <v>0</v>
      </c>
      <c r="G51" s="15">
        <f t="shared" si="39"/>
        <v>0</v>
      </c>
      <c r="H51" s="15">
        <f t="shared" si="40"/>
        <v>0</v>
      </c>
      <c r="I51" s="15">
        <f t="shared" si="41"/>
        <v>3</v>
      </c>
      <c r="J51" s="15">
        <f t="shared" si="42"/>
        <v>6</v>
      </c>
      <c r="K51" s="15">
        <v>3</v>
      </c>
      <c r="L51" s="15" t="str">
        <f>IF(OR(Palpites!D51="",Palpites!F51=""),0,IF(Palpites!D51&gt;Palpites!F51,"V",IF(Palpites!D51=Palpites!F51,"E",IF(Palpites!D51&lt;Palpites!F51,"D"))))</f>
        <v>D</v>
      </c>
      <c r="M51" s="15" t="str">
        <f>IF(OR(Palpites!F52="",Palpites!D52=""),0,IF(Palpites!F52&gt;Palpites!D52,"V",IF(Palpites!F52=Palpites!D52,"E",IF(Palpites!F52&lt;Palpites!D52,"D"))))</f>
        <v>D</v>
      </c>
      <c r="N51" s="15" t="str">
        <f>IF(OR(Palpites!F55="",Palpites!D55=""),0,IF(Palpites!F55&gt;Palpites!D55,"V",IF(Palpites!F55=Palpites!D55,"E",IF(Palpites!F55&lt;Palpites!D55,"D"))))</f>
        <v>D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3">
      <c r="A52" s="15">
        <f t="shared" si="36"/>
        <v>299902020</v>
      </c>
      <c r="B52" s="15">
        <f t="shared" si="37"/>
        <v>3</v>
      </c>
      <c r="C52" s="15" t="str">
        <f>Palpites!G50</f>
        <v>Canadá</v>
      </c>
      <c r="D52" s="15">
        <f t="shared" si="38"/>
        <v>3</v>
      </c>
      <c r="E52" s="15">
        <f>Palpites!F50-Palpites!D50+Palpites!D53-Palpites!F53+Palpites!D55-Palpites!F55</f>
        <v>-1</v>
      </c>
      <c r="F52" s="15">
        <f>Palpites!F50+Palpites!D53+Palpites!D55</f>
        <v>2</v>
      </c>
      <c r="G52" s="15">
        <f t="shared" si="39"/>
        <v>1</v>
      </c>
      <c r="H52" s="15">
        <f t="shared" si="40"/>
        <v>0</v>
      </c>
      <c r="I52" s="15">
        <f t="shared" si="41"/>
        <v>2</v>
      </c>
      <c r="J52" s="15">
        <f t="shared" si="42"/>
        <v>3</v>
      </c>
      <c r="K52" s="15">
        <v>2</v>
      </c>
      <c r="L52" s="15" t="str">
        <f>IF(OR(Palpites!F50="",Palpites!D50=""),0,IF(Palpites!F50&gt;Palpites!D50,"V",IF(Palpites!F50=Palpites!D50,"E",IF(Palpites!F50&lt;Palpites!D50,"D"))))</f>
        <v>D</v>
      </c>
      <c r="M52" s="15" t="str">
        <f>IF(OR(Palpites!D53="",Palpites!F53=""),0,IF(Palpites!D53&gt;Palpites!F53,"V",IF(Palpites!D53=Palpites!F53,"E",IF(Palpites!D53&lt;Palpites!F53,"D"))))</f>
        <v>D</v>
      </c>
      <c r="N52" s="15" t="str">
        <f>IF(OR(Palpites!D55="",Palpites!F55=""),0,IF(Palpites!D55&gt;Palpites!F55,"V",IF(Palpites!D55=Palpites!F55,"E",IF(Palpites!D55&lt;Palpites!F55,"D"))))</f>
        <v>V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3">
      <c r="A53" s="15">
        <f t="shared" si="36"/>
        <v>600203010</v>
      </c>
      <c r="B53" s="15">
        <f t="shared" si="37"/>
        <v>2</v>
      </c>
      <c r="C53" s="15" t="str">
        <f>Palpites!G51</f>
        <v>Croácia</v>
      </c>
      <c r="D53" s="15">
        <f t="shared" si="38"/>
        <v>6</v>
      </c>
      <c r="E53" s="15">
        <f>Palpites!F51-Palpites!D51+Palpites!F53-Palpites!D53+Palpites!F54-Palpites!D54</f>
        <v>2</v>
      </c>
      <c r="F53" s="15">
        <f>Palpites!F51+Palpites!F53+Palpites!F54</f>
        <v>3</v>
      </c>
      <c r="G53" s="15">
        <f t="shared" si="39"/>
        <v>2</v>
      </c>
      <c r="H53" s="15">
        <f t="shared" si="40"/>
        <v>0</v>
      </c>
      <c r="I53" s="15">
        <f t="shared" si="41"/>
        <v>1</v>
      </c>
      <c r="J53" s="15">
        <f t="shared" si="42"/>
        <v>1</v>
      </c>
      <c r="K53" s="15">
        <v>1</v>
      </c>
      <c r="L53" s="15" t="str">
        <f>IF(OR(Palpites!F51="",Palpites!D51=""),0,IF(Palpites!F51&gt;Palpites!D51,"V",IF(Palpites!F51=Palpites!D51,"E",IF(Palpites!F51&lt;Palpites!D51,"D"))))</f>
        <v>V</v>
      </c>
      <c r="M53" s="15" t="str">
        <f>IF(OR(Palpites!F53="",Palpites!D53=""),0,IF(Palpites!F53&gt;Palpites!D53,"V",IF(Palpites!F53=Palpites!D53,"E",IF(Palpites!F53&lt;Palpites!D53,"D"))))</f>
        <v>V</v>
      </c>
      <c r="N53" s="15" t="str">
        <f>IF(OR(Palpites!F54="",Palpites!D54=""),0,IF(Palpites!F54&gt;Palpites!D54,"V",IF(Palpites!F54=Palpites!D54,"E",IF(Palpites!F54&lt;Palpites!D54,"D"))))</f>
        <v>D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3">
      <c r="A57" s="15"/>
      <c r="B57" s="15"/>
      <c r="C57" s="98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3">
      <c r="A58" s="15" t="s">
        <v>103</v>
      </c>
      <c r="B58" s="15" t="s">
        <v>104</v>
      </c>
      <c r="C58" s="15" t="s">
        <v>105</v>
      </c>
      <c r="D58" s="15" t="s">
        <v>106</v>
      </c>
      <c r="E58" s="15" t="s">
        <v>66</v>
      </c>
      <c r="F58" s="15" t="s">
        <v>64</v>
      </c>
      <c r="G58" s="15" t="s">
        <v>61</v>
      </c>
      <c r="H58" s="15" t="s">
        <v>62</v>
      </c>
      <c r="I58" s="15" t="s">
        <v>63</v>
      </c>
      <c r="J58" s="15" t="s">
        <v>65</v>
      </c>
      <c r="K58" s="15" t="s">
        <v>107</v>
      </c>
      <c r="L58" s="15" t="s">
        <v>108</v>
      </c>
      <c r="M58" s="15" t="s">
        <v>109</v>
      </c>
      <c r="N58" s="15" t="s">
        <v>110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3">
      <c r="A59" s="15">
        <f t="shared" ref="A59:A62" si="43">100000000*D59+100000*E59+1000*F59+K59*10</f>
        <v>900707040</v>
      </c>
      <c r="B59" s="15">
        <f t="shared" ref="B59:B62" si="44">RANK(A59,$A$59:$A$62)</f>
        <v>1</v>
      </c>
      <c r="C59" s="15" t="str">
        <f>Palpites!B59</f>
        <v>Brasil</v>
      </c>
      <c r="D59" s="15">
        <f t="shared" ref="D59:D62" si="45">3*COUNTIF(L59:N59,"V")+COUNTIF(L59:N59,"E")</f>
        <v>9</v>
      </c>
      <c r="E59" s="15">
        <f>Palpites!D59-Palpites!F59+Palpites!D61-Palpites!F61+Palpites!D63-Palpites!F63</f>
        <v>7</v>
      </c>
      <c r="F59" s="15">
        <f>Palpites!D59+Palpites!D61+Palpites!D63</f>
        <v>7</v>
      </c>
      <c r="G59" s="15">
        <f t="shared" ref="G59:G62" si="46">COUNTIF(L59:N59,"V")</f>
        <v>3</v>
      </c>
      <c r="H59" s="15">
        <f t="shared" ref="H59:H62" si="47">COUNTIF(L59:N59,"e")</f>
        <v>0</v>
      </c>
      <c r="I59" s="15">
        <f t="shared" ref="I59:I62" si="48">COUNTIF(L59:N59,"D")</f>
        <v>0</v>
      </c>
      <c r="J59" s="15">
        <f t="shared" ref="J59:J62" si="49">F59-E59</f>
        <v>0</v>
      </c>
      <c r="K59" s="15">
        <v>4</v>
      </c>
      <c r="L59" s="15" t="str">
        <f>IF(OR(Palpites!D59="",Palpites!F59=""),0,IF(Palpites!D59&gt;Palpites!F59,"V",IF(Palpites!D59=Palpites!F59,"E",IF(Palpites!D59&lt;Palpites!F59,"D"))))</f>
        <v>V</v>
      </c>
      <c r="M59" s="15" t="str">
        <f>IF(OR(Palpites!D61="",Palpites!F61=""),0,IF(Palpites!D61&gt;Palpites!F61,"V",IF(Palpites!D61=Palpites!F61,"E",IF(Palpites!D61&lt;Palpites!F61,"D"))))</f>
        <v>V</v>
      </c>
      <c r="N59" s="15" t="str">
        <f>IF(OR(Palpites!D63="",Palpites!F63=""),0,IF(Palpites!D63&gt;Palpites!F63,"V",IF(Palpites!D63=Palpites!F63,"E",IF(Palpites!D63&lt;Palpites!F63,"D"))))</f>
        <v>V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3">
      <c r="A60" s="15">
        <f t="shared" si="43"/>
        <v>600104030</v>
      </c>
      <c r="B60" s="15">
        <f t="shared" si="44"/>
        <v>2</v>
      </c>
      <c r="C60" s="15" t="str">
        <f>Palpites!B60</f>
        <v>Suíça</v>
      </c>
      <c r="D60" s="15">
        <f t="shared" si="45"/>
        <v>6</v>
      </c>
      <c r="E60" s="15">
        <f>Palpites!D60-Palpites!F60+Palpites!F61-Palpites!D61+Palpites!F64-Palpites!D64</f>
        <v>1</v>
      </c>
      <c r="F60" s="15">
        <f>Palpites!D60+Palpites!F61+Palpites!F64</f>
        <v>4</v>
      </c>
      <c r="G60" s="15">
        <f t="shared" si="46"/>
        <v>2</v>
      </c>
      <c r="H60" s="15">
        <f t="shared" si="47"/>
        <v>0</v>
      </c>
      <c r="I60" s="15">
        <f t="shared" si="48"/>
        <v>1</v>
      </c>
      <c r="J60" s="15">
        <f t="shared" si="49"/>
        <v>3</v>
      </c>
      <c r="K60" s="15">
        <v>3</v>
      </c>
      <c r="L60" s="15" t="str">
        <f>IF(OR(Palpites!D60="",Palpites!F60=""),0,IF(Palpites!D60&gt;Palpites!F60,"V",IF(Palpites!D60=Palpites!F60,"E",IF(Palpites!D60&lt;Palpites!F60,"D"))))</f>
        <v>V</v>
      </c>
      <c r="M60" s="15" t="str">
        <f>IF(OR(Palpites!F61="",Palpites!D61=""),0,IF(Palpites!F61&gt;Palpites!D61,"V",IF(Palpites!F61=Palpites!D61,"E",IF(Palpites!F61&lt;Palpites!D61,"D"))))</f>
        <v>D</v>
      </c>
      <c r="N60" s="15" t="str">
        <f>IF(OR(Palpites!F64="",Palpites!D64=""),0,IF(Palpites!F64&gt;Palpites!D64,"V",IF(Palpites!F64=Palpites!D64,"E",IF(Palpites!F64&lt;Palpites!D64,"D"))))</f>
        <v>V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3">
      <c r="A61" s="15">
        <f t="shared" si="43"/>
        <v>299802020</v>
      </c>
      <c r="B61" s="15">
        <f t="shared" si="44"/>
        <v>3</v>
      </c>
      <c r="C61" s="15" t="str">
        <f>Palpites!G59</f>
        <v>Sérvia</v>
      </c>
      <c r="D61" s="15">
        <f t="shared" si="45"/>
        <v>3</v>
      </c>
      <c r="E61" s="15">
        <f>Palpites!F59-Palpites!D59+Palpites!D62-Palpites!F62+Palpites!D64-Palpites!F64</f>
        <v>-2</v>
      </c>
      <c r="F61" s="15">
        <f>Palpites!F59+Palpites!D62+Palpites!D64</f>
        <v>2</v>
      </c>
      <c r="G61" s="15">
        <f t="shared" si="46"/>
        <v>1</v>
      </c>
      <c r="H61" s="15">
        <f t="shared" si="47"/>
        <v>0</v>
      </c>
      <c r="I61" s="15">
        <f t="shared" si="48"/>
        <v>2</v>
      </c>
      <c r="J61" s="15">
        <f t="shared" si="49"/>
        <v>4</v>
      </c>
      <c r="K61" s="15">
        <v>2</v>
      </c>
      <c r="L61" s="15" t="str">
        <f>IF(OR(Palpites!F59="",Palpites!D59=""),0,IF(Palpites!F59&gt;Palpites!D59,"V",IF(Palpites!F59=Palpites!D59,"E",IF(Palpites!F59&lt;Palpites!D59,"D"))))</f>
        <v>D</v>
      </c>
      <c r="M61" s="15" t="str">
        <f>IF(OR(Palpites!D62="",Palpites!F62=""),0,IF(Palpites!D62&gt;Palpites!F62,"V",IF(Palpites!D62=Palpites!F62,"E",IF(Palpites!D62&lt;Palpites!F62,"D"))))</f>
        <v>V</v>
      </c>
      <c r="N61" s="15" t="str">
        <f>IF(OR(Palpites!D64="",Palpites!F64=""),0,IF(Palpites!D64&gt;Palpites!F64,"V",IF(Palpites!D64=Palpites!F64,"E",IF(Palpites!D64&lt;Palpites!F64,"D"))))</f>
        <v>D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3">
      <c r="A62" s="15">
        <f t="shared" si="43"/>
        <v>-599990</v>
      </c>
      <c r="B62" s="15">
        <f t="shared" si="44"/>
        <v>4</v>
      </c>
      <c r="C62" s="15" t="str">
        <f>Palpites!G60</f>
        <v>Camarões</v>
      </c>
      <c r="D62" s="15">
        <f t="shared" si="45"/>
        <v>0</v>
      </c>
      <c r="E62" s="15">
        <f>Palpites!F60-Palpites!D60+Palpites!F62-Palpites!D62+Palpites!F63-Palpites!D63</f>
        <v>-6</v>
      </c>
      <c r="F62" s="15">
        <f>Palpites!F60+Palpites!F62+Palpites!F63</f>
        <v>0</v>
      </c>
      <c r="G62" s="15">
        <f t="shared" si="46"/>
        <v>0</v>
      </c>
      <c r="H62" s="15">
        <f t="shared" si="47"/>
        <v>0</v>
      </c>
      <c r="I62" s="15">
        <f t="shared" si="48"/>
        <v>3</v>
      </c>
      <c r="J62" s="15">
        <f t="shared" si="49"/>
        <v>6</v>
      </c>
      <c r="K62" s="15">
        <v>1</v>
      </c>
      <c r="L62" s="15" t="str">
        <f>IF(OR(Palpites!F60="",Palpites!D60=""),0,IF(Palpites!F60&gt;Palpites!D60,"V",IF(Palpites!F60=Palpites!D60,"E",IF(Palpites!F60&lt;Palpites!D60,"D"))))</f>
        <v>D</v>
      </c>
      <c r="M62" s="15" t="str">
        <f>IF(OR(Palpites!F62="",Palpites!D62=""),0,IF(Palpites!F62&gt;Palpites!D62,"V",IF(Palpites!F62=Palpites!D62,"E",IF(Palpites!F62&lt;Palpites!D62,"D"))))</f>
        <v>D</v>
      </c>
      <c r="N62" s="15" t="str">
        <f>IF(OR(Palpites!F63="",Palpites!D63=""),0,IF(Palpites!F63&gt;Palpites!D63,"V",IF(Palpites!F63=Palpites!D63,"E",IF(Palpites!F63&lt;Palpites!D63,"D"))))</f>
        <v>D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3">
      <c r="A66" s="15"/>
      <c r="B66" s="15"/>
      <c r="C66" s="98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3">
      <c r="A67" s="15" t="s">
        <v>103</v>
      </c>
      <c r="B67" s="15" t="s">
        <v>104</v>
      </c>
      <c r="C67" s="15" t="s">
        <v>105</v>
      </c>
      <c r="D67" s="15" t="s">
        <v>106</v>
      </c>
      <c r="E67" s="15" t="s">
        <v>66</v>
      </c>
      <c r="F67" s="15" t="s">
        <v>64</v>
      </c>
      <c r="G67" s="15" t="s">
        <v>61</v>
      </c>
      <c r="H67" s="15" t="s">
        <v>62</v>
      </c>
      <c r="I67" s="15" t="s">
        <v>63</v>
      </c>
      <c r="J67" s="15" t="s">
        <v>65</v>
      </c>
      <c r="K67" s="15" t="s">
        <v>107</v>
      </c>
      <c r="L67" s="15" t="s">
        <v>108</v>
      </c>
      <c r="M67" s="15" t="s">
        <v>109</v>
      </c>
      <c r="N67" s="15" t="s">
        <v>110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3">
      <c r="A68" s="15">
        <f t="shared" ref="A68:A71" si="50">100000000*D68+100000*E68+1000*F68+K68*10</f>
        <v>900505040</v>
      </c>
      <c r="B68" s="15">
        <f t="shared" ref="B68:B71" si="51">RANK(A68,$A$68:$A$71)</f>
        <v>1</v>
      </c>
      <c r="C68" s="15" t="str">
        <f>Palpites!B68</f>
        <v>Portugal</v>
      </c>
      <c r="D68" s="15">
        <f t="shared" ref="D68:D71" si="52">3*COUNTIF(L68:N68,"V")+COUNTIF(L68:N68,"E")</f>
        <v>9</v>
      </c>
      <c r="E68" s="15">
        <f>Palpites!D68-Palpites!F68+Palpites!D70-Palpites!F70+Palpites!D72-Palpites!F72</f>
        <v>5</v>
      </c>
      <c r="F68" s="15">
        <f>Palpites!D68+Palpites!D70+Palpites!D72</f>
        <v>5</v>
      </c>
      <c r="G68" s="15">
        <f t="shared" ref="G68:G71" si="53">COUNTIF(L68:N68,"V")</f>
        <v>3</v>
      </c>
      <c r="H68" s="15">
        <f t="shared" ref="H68:H71" si="54">COUNTIF(L68:N68,"e")</f>
        <v>0</v>
      </c>
      <c r="I68" s="15">
        <f t="shared" ref="I68:I71" si="55">COUNTIF(L68:N68,"D")</f>
        <v>0</v>
      </c>
      <c r="J68" s="15">
        <f t="shared" ref="J68:J71" si="56">F68-E68</f>
        <v>0</v>
      </c>
      <c r="K68" s="15">
        <v>4</v>
      </c>
      <c r="L68" s="15" t="str">
        <f>IF(OR(Palpites!D68="",Palpites!F68=""),0,IF(Palpites!D68&gt;Palpites!F68,"V",IF(Palpites!D68=Palpites!F68,"E",IF(Palpites!D68&lt;Palpites!F68,"D"))))</f>
        <v>V</v>
      </c>
      <c r="M68" s="15" t="str">
        <f>IF(OR(Palpites!D70="",Palpites!F70=""),0,IF(Palpites!D70&gt;Palpites!F70,"V",IF(Palpites!D70=Palpites!F70,"E",IF(Palpites!D70&lt;Palpites!F70,"D"))))</f>
        <v>V</v>
      </c>
      <c r="N68" s="15" t="str">
        <f>IF(OR(Palpites!D72="",Palpites!F72=""),0,IF(Palpites!D72&gt;Palpites!F72,"V",IF(Palpites!D72=Palpites!F72,"E",IF(Palpites!D72&lt;Palpites!F72,"D"))))</f>
        <v>V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3">
      <c r="A69" s="15">
        <f t="shared" si="50"/>
        <v>600203030</v>
      </c>
      <c r="B69" s="15">
        <f t="shared" si="51"/>
        <v>2</v>
      </c>
      <c r="C69" s="15" t="str">
        <f>Palpites!B69</f>
        <v>Uruguai</v>
      </c>
      <c r="D69" s="15">
        <f t="shared" si="52"/>
        <v>6</v>
      </c>
      <c r="E69" s="15">
        <f>Palpites!D69-Palpites!F69+Palpites!F70-Palpites!D70+Palpites!F73-Palpites!D73</f>
        <v>2</v>
      </c>
      <c r="F69" s="15">
        <f>Palpites!D69+Palpites!F70+Palpites!F73</f>
        <v>3</v>
      </c>
      <c r="G69" s="15">
        <f t="shared" si="53"/>
        <v>2</v>
      </c>
      <c r="H69" s="15">
        <f t="shared" si="54"/>
        <v>0</v>
      </c>
      <c r="I69" s="15">
        <f t="shared" si="55"/>
        <v>1</v>
      </c>
      <c r="J69" s="15">
        <f t="shared" si="56"/>
        <v>1</v>
      </c>
      <c r="K69" s="15">
        <v>3</v>
      </c>
      <c r="L69" s="15" t="str">
        <f>IF(OR(Palpites!D69="",Palpites!F69=""),0,IF(Palpites!D69&gt;Palpites!F69,"V",IF(Palpites!D69=Palpites!F69,"E",IF(Palpites!D69&lt;Palpites!F69,"D"))))</f>
        <v>V</v>
      </c>
      <c r="M69" s="15" t="str">
        <f>IF(OR(Palpites!F70="",Palpites!D70=""),0,IF(Palpites!F70&gt;Palpites!D70,"V",IF(Palpites!F70=Palpites!D70,"E",IF(Palpites!F70&lt;Palpites!D70,"D"))))</f>
        <v>D</v>
      </c>
      <c r="N69" s="15" t="str">
        <f>IF(OR(Palpites!F73="",Palpites!D73=""),0,IF(Palpites!F73&gt;Palpites!D73,"V",IF(Palpites!F73=Palpites!D73,"E",IF(Palpites!F73&lt;Palpites!D73,"D"))))</f>
        <v>V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3">
      <c r="A70" s="15">
        <f t="shared" si="50"/>
        <v>99700020</v>
      </c>
      <c r="B70" s="15">
        <f t="shared" si="51"/>
        <v>3</v>
      </c>
      <c r="C70" s="15" t="str">
        <f>Palpites!G68</f>
        <v>Gana</v>
      </c>
      <c r="D70" s="15">
        <f t="shared" si="52"/>
        <v>1</v>
      </c>
      <c r="E70" s="15">
        <f>Palpites!F68-Palpites!D68+Palpites!D71-Palpites!F71+Palpites!D73-Palpites!F73</f>
        <v>-3</v>
      </c>
      <c r="F70" s="15">
        <f>Palpites!F68+Palpites!D71+Palpites!D73</f>
        <v>0</v>
      </c>
      <c r="G70" s="15">
        <f t="shared" si="53"/>
        <v>0</v>
      </c>
      <c r="H70" s="15">
        <f t="shared" si="54"/>
        <v>1</v>
      </c>
      <c r="I70" s="15">
        <f t="shared" si="55"/>
        <v>2</v>
      </c>
      <c r="J70" s="15">
        <f t="shared" si="56"/>
        <v>3</v>
      </c>
      <c r="K70" s="15">
        <v>2</v>
      </c>
      <c r="L70" s="15" t="str">
        <f>IF(OR(Palpites!F68="",Palpites!D68=""),0,IF(Palpites!F68&gt;Palpites!D68,"V",IF(Palpites!F68=Palpites!D68,"E",IF(Palpites!F68&lt;Palpites!D68,"D"))))</f>
        <v>D</v>
      </c>
      <c r="M70" s="15" t="str">
        <f>IF(OR(Palpites!D71="",Palpites!F71=""),0,IF(Palpites!D71&gt;Palpites!F71,"V",IF(Palpites!D71=Palpites!F71,"E",IF(Palpites!D71&lt;Palpites!F71,"D"))))</f>
        <v>E</v>
      </c>
      <c r="N70" s="15" t="str">
        <f>IF(OR(Palpites!D73="",Palpites!F73=""),0,IF(Palpites!D73&gt;Palpites!F73,"V",IF(Palpites!D73=Palpites!F73,"E",IF(Palpites!D73&lt;Palpites!F73,"D"))))</f>
        <v>D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3">
      <c r="A71" s="15">
        <f t="shared" si="50"/>
        <v>99600010</v>
      </c>
      <c r="B71" s="15">
        <f t="shared" si="51"/>
        <v>4</v>
      </c>
      <c r="C71" s="15" t="str">
        <f>Palpites!G69</f>
        <v>Coréia do Sul</v>
      </c>
      <c r="D71" s="15">
        <f t="shared" si="52"/>
        <v>1</v>
      </c>
      <c r="E71" s="15">
        <f>Palpites!F69-Palpites!D69+Palpites!F71-Palpites!D71+Palpites!F72-Palpites!D72</f>
        <v>-4</v>
      </c>
      <c r="F71" s="15">
        <f>Palpites!F69+Palpites!F71+Palpites!F72</f>
        <v>0</v>
      </c>
      <c r="G71" s="15">
        <f t="shared" si="53"/>
        <v>0</v>
      </c>
      <c r="H71" s="15">
        <f t="shared" si="54"/>
        <v>1</v>
      </c>
      <c r="I71" s="15">
        <f t="shared" si="55"/>
        <v>2</v>
      </c>
      <c r="J71" s="15">
        <f t="shared" si="56"/>
        <v>4</v>
      </c>
      <c r="K71" s="15">
        <v>1</v>
      </c>
      <c r="L71" s="15" t="str">
        <f>IF(OR(Palpites!F69="",Palpites!D69=""),0,IF(Palpites!F69&gt;Palpites!D69,"V",IF(Palpites!F69=Palpites!D69,"E",IF(Palpites!F69&lt;Palpites!D69,"D"))))</f>
        <v>D</v>
      </c>
      <c r="M71" s="15" t="str">
        <f>IF(OR(Palpites!F71="",Palpites!D71=""),0,IF(Palpites!F71&gt;Palpites!D71,"V",IF(Palpites!F71=Palpites!D71,"E",IF(Palpites!F71&lt;Palpites!D71,"D"))))</f>
        <v>E</v>
      </c>
      <c r="N71" s="15" t="str">
        <f>IF(OR(Palpites!F72="",Palpites!D72=""),0,IF(Palpites!F72&gt;Palpites!D72,"V",IF(Palpites!F72=Palpites!D72,"E",IF(Palpites!F72&lt;Palpites!D72,"D"))))</f>
        <v>D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3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3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3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3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3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3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3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3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3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3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3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3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3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3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3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3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3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3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3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3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3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3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3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3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3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3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3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3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3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3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3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3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3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3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3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3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3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3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3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3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3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3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3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3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3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3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3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3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3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3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3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3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3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3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3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3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3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3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3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3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3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3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3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3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3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3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3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3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3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3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3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3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3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3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3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3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3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3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3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3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3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3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3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3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3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3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3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3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3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3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3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3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3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8">
    <mergeCell ref="C48:N48"/>
    <mergeCell ref="C57:N57"/>
    <mergeCell ref="C66:N66"/>
    <mergeCell ref="C3:N3"/>
    <mergeCell ref="C12:N12"/>
    <mergeCell ref="C21:N21"/>
    <mergeCell ref="C30:N30"/>
    <mergeCell ref="C39:N39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2022-11-19T18:23:28Z</dcterms:modified>
</cp:coreProperties>
</file>