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B0F89B27-83E1-42F2-9481-593637AF1B62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1" i="3" l="1"/>
  <c r="B69" i="3"/>
  <c r="B68" i="3"/>
  <c r="B70" i="3"/>
  <c r="B61" i="3"/>
  <c r="B59" i="3"/>
  <c r="B62" i="3"/>
  <c r="B60" i="3"/>
  <c r="B52" i="3"/>
  <c r="B53" i="3"/>
  <c r="B51" i="3"/>
  <c r="B50" i="3"/>
  <c r="B43" i="3"/>
  <c r="B44" i="3"/>
  <c r="B41" i="3"/>
  <c r="B42" i="3"/>
  <c r="B34" i="3"/>
  <c r="B25" i="3"/>
  <c r="B16" i="3"/>
  <c r="B17" i="3"/>
  <c r="B14" i="3"/>
  <c r="B15" i="3"/>
  <c r="B35" i="3"/>
  <c r="B33" i="3"/>
  <c r="B32" i="3"/>
  <c r="B26" i="3"/>
  <c r="B23" i="3"/>
  <c r="B24" i="3"/>
  <c r="B7" i="3"/>
  <c r="B8" i="3"/>
  <c r="B6" i="3"/>
  <c r="B5" i="3"/>
  <c r="J16" i="3"/>
  <c r="J14" i="3"/>
  <c r="J17" i="3"/>
  <c r="J15" i="3"/>
  <c r="J8" i="3"/>
  <c r="J5" i="3"/>
  <c r="J6" i="3"/>
  <c r="J7" i="3"/>
  <c r="K73" i="1" l="1"/>
  <c r="K72" i="1"/>
  <c r="K71" i="1"/>
  <c r="K70" i="1"/>
  <c r="N72" i="1"/>
  <c r="L71" i="1"/>
  <c r="J73" i="1"/>
  <c r="J72" i="1"/>
  <c r="J71" i="1"/>
  <c r="J70" i="1"/>
  <c r="N71" i="1"/>
  <c r="Q73" i="1"/>
  <c r="Q72" i="1"/>
  <c r="Q71" i="1"/>
  <c r="Q70" i="1"/>
  <c r="P70" i="1"/>
  <c r="N70" i="1"/>
  <c r="P73" i="1"/>
  <c r="P72" i="1"/>
  <c r="P71" i="1"/>
  <c r="L73" i="1"/>
  <c r="O73" i="1"/>
  <c r="O72" i="1"/>
  <c r="O71" i="1"/>
  <c r="O70" i="1"/>
  <c r="N73" i="1"/>
  <c r="L70" i="1"/>
  <c r="M73" i="1"/>
  <c r="M72" i="1"/>
  <c r="M71" i="1"/>
  <c r="M70" i="1"/>
  <c r="L72" i="1"/>
  <c r="K64" i="1"/>
  <c r="K63" i="1"/>
  <c r="K62" i="1"/>
  <c r="K61" i="1"/>
  <c r="J61" i="1"/>
  <c r="P64" i="1"/>
  <c r="P61" i="1"/>
  <c r="M63" i="1"/>
  <c r="M61" i="1"/>
  <c r="L64" i="1"/>
  <c r="J64" i="1"/>
  <c r="J63" i="1"/>
  <c r="J62" i="1"/>
  <c r="P62" i="1"/>
  <c r="L61" i="1"/>
  <c r="Q64" i="1"/>
  <c r="Q63" i="1"/>
  <c r="Q62" i="1"/>
  <c r="Q61" i="1"/>
  <c r="P63" i="1"/>
  <c r="M64" i="1"/>
  <c r="L63" i="1"/>
  <c r="O64" i="1"/>
  <c r="O63" i="1"/>
  <c r="O62" i="1"/>
  <c r="O61" i="1"/>
  <c r="N63" i="1"/>
  <c r="N62" i="1"/>
  <c r="N61" i="1"/>
  <c r="M62" i="1"/>
  <c r="L62" i="1"/>
  <c r="N64" i="1"/>
  <c r="K55" i="1"/>
  <c r="K54" i="1"/>
  <c r="K53" i="1"/>
  <c r="K52" i="1"/>
  <c r="L55" i="1"/>
  <c r="J55" i="1"/>
  <c r="J54" i="1"/>
  <c r="J53" i="1"/>
  <c r="J52" i="1"/>
  <c r="N53" i="1"/>
  <c r="L52" i="1"/>
  <c r="Q55" i="1"/>
  <c r="Q54" i="1"/>
  <c r="Q53" i="1"/>
  <c r="Q52" i="1"/>
  <c r="L53" i="1"/>
  <c r="P55" i="1"/>
  <c r="P54" i="1"/>
  <c r="P53" i="1"/>
  <c r="P52" i="1"/>
  <c r="N54" i="1"/>
  <c r="O55" i="1"/>
  <c r="O54" i="1"/>
  <c r="O53" i="1"/>
  <c r="O52" i="1"/>
  <c r="N52" i="1"/>
  <c r="L54" i="1"/>
  <c r="N55" i="1"/>
  <c r="M55" i="1"/>
  <c r="M54" i="1"/>
  <c r="M53" i="1"/>
  <c r="M52" i="1"/>
  <c r="K46" i="1"/>
  <c r="K45" i="1"/>
  <c r="K44" i="1"/>
  <c r="K43" i="1"/>
  <c r="O43" i="1"/>
  <c r="J46" i="1"/>
  <c r="J45" i="1"/>
  <c r="J44" i="1"/>
  <c r="J43" i="1"/>
  <c r="L46" i="1"/>
  <c r="Q46" i="1"/>
  <c r="Q45" i="1"/>
  <c r="Q44" i="1"/>
  <c r="Q43" i="1"/>
  <c r="P46" i="1"/>
  <c r="P45" i="1"/>
  <c r="P44" i="1"/>
  <c r="P43" i="1"/>
  <c r="L45" i="1"/>
  <c r="O46" i="1"/>
  <c r="O45" i="1"/>
  <c r="O44" i="1"/>
  <c r="N46" i="1"/>
  <c r="N45" i="1"/>
  <c r="N44" i="1"/>
  <c r="N43" i="1"/>
  <c r="L44" i="1"/>
  <c r="M46" i="1"/>
  <c r="M45" i="1"/>
  <c r="M44" i="1"/>
  <c r="M43" i="1"/>
  <c r="L43" i="1"/>
  <c r="K19" i="1"/>
  <c r="K18" i="1"/>
  <c r="K17" i="1"/>
  <c r="K16" i="1"/>
  <c r="N16" i="1"/>
  <c r="J19" i="1"/>
  <c r="J18" i="1"/>
  <c r="J17" i="1"/>
  <c r="J16" i="1"/>
  <c r="Q19" i="1"/>
  <c r="Q18" i="1"/>
  <c r="Q17" i="1"/>
  <c r="Q16" i="1"/>
  <c r="L16" i="1"/>
  <c r="P19" i="1"/>
  <c r="P18" i="1"/>
  <c r="P17" i="1"/>
  <c r="P16" i="1"/>
  <c r="N17" i="1"/>
  <c r="L19" i="1"/>
  <c r="O19" i="1"/>
  <c r="O18" i="1"/>
  <c r="O17" i="1"/>
  <c r="O16" i="1"/>
  <c r="L17" i="1"/>
  <c r="N19" i="1"/>
  <c r="N18" i="1"/>
  <c r="M19" i="1"/>
  <c r="M18" i="1"/>
  <c r="M17" i="1"/>
  <c r="M16" i="1"/>
  <c r="L18" i="1"/>
  <c r="Q37" i="1"/>
  <c r="Q36" i="1"/>
  <c r="Q35" i="1"/>
  <c r="Q34" i="1"/>
  <c r="L35" i="1"/>
  <c r="P37" i="1"/>
  <c r="P36" i="1"/>
  <c r="P35" i="1"/>
  <c r="P34" i="1"/>
  <c r="O37" i="1"/>
  <c r="O36" i="1"/>
  <c r="O35" i="1"/>
  <c r="O34" i="1"/>
  <c r="N37" i="1"/>
  <c r="N36" i="1"/>
  <c r="N35" i="1"/>
  <c r="N34" i="1"/>
  <c r="L34" i="1"/>
  <c r="M37" i="1"/>
  <c r="M36" i="1"/>
  <c r="M35" i="1"/>
  <c r="M34" i="1"/>
  <c r="L36" i="1"/>
  <c r="L37" i="1"/>
  <c r="K37" i="1"/>
  <c r="K36" i="1"/>
  <c r="K35" i="1"/>
  <c r="K34" i="1"/>
  <c r="J35" i="1"/>
  <c r="J37" i="1"/>
  <c r="J36" i="1"/>
  <c r="J34" i="1"/>
  <c r="Q28" i="1"/>
  <c r="P28" i="1"/>
  <c r="O28" i="1"/>
  <c r="N28" i="1"/>
  <c r="N27" i="1"/>
  <c r="N26" i="1"/>
  <c r="N25" i="1"/>
  <c r="M27" i="1"/>
  <c r="M26" i="1"/>
  <c r="M25" i="1"/>
  <c r="L27" i="1"/>
  <c r="L26" i="1"/>
  <c r="L25" i="1"/>
  <c r="K27" i="1"/>
  <c r="K26" i="1"/>
  <c r="K25" i="1"/>
  <c r="J27" i="1"/>
  <c r="J26" i="1"/>
  <c r="J25" i="1"/>
  <c r="Q27" i="1"/>
  <c r="Q26" i="1"/>
  <c r="Q25" i="1"/>
  <c r="P27" i="1"/>
  <c r="P26" i="1"/>
  <c r="P25" i="1"/>
  <c r="O27" i="1"/>
  <c r="O26" i="1"/>
  <c r="O25" i="1"/>
  <c r="M28" i="1"/>
  <c r="L28" i="1"/>
  <c r="K28" i="1"/>
  <c r="J28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<sst xmlns="http://schemas.openxmlformats.org/spreadsheetml/2006/main" count="423" uniqueCount="111">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</sst>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hyperlink" Target="https://www.partidosdelaroja.com/1970/01/estados-unidos.html" TargetMode="External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hyperlink" Target="https://en.wikinews.org/wiki/File:Flag_of_England.svg" TargetMode="External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jpe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jpeg"/><Relationship Id="rId35" Type="http://schemas.openxmlformats.org/officeDocument/2006/relationships/image" Target="../media/image28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pn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png"/><Relationship Id="rId38" Type="http://schemas.openxmlformats.org/officeDocument/2006/relationships/image" Target="../media/image30.png"/><Relationship Id="rId46" Type="http://schemas.openxmlformats.org/officeDocument/2006/relationships/image" Target="../media/image38.png"/><Relationship Id="rId59" Type="http://schemas.openxmlformats.org/officeDocument/2006/relationships/image" Target="../media/image51.jpe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7120" y="80772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060937" y="2938154"/>
          <a:ext cx="1727750" cy="3189733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596039" y="5165767"/>
          <a:ext cx="1108802" cy="1759418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17810" y="2034970"/>
          <a:ext cx="1108802" cy="1754909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165652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70</xdr:row>
      <xdr:rowOff>706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73</xdr:row>
      <xdr:rowOff>706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7220" y="1694161"/>
          <a:ext cx="269691" cy="189147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7</xdr:row>
      <xdr:rowOff>37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135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14</xdr:row>
      <xdr:rowOff>178367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23</xdr:row>
      <xdr:rowOff>37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36</xdr:row>
      <xdr:rowOff>768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216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32</xdr:row>
      <xdr:rowOff>189372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135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43</xdr:row>
      <xdr:rowOff>242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264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42</xdr:row>
      <xdr:rowOff>265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44</xdr:row>
      <xdr:rowOff>706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44</xdr:row>
      <xdr:rowOff>178000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864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61</xdr:row>
      <xdr:rowOff>705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64</xdr:row>
      <xdr:rowOff>242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60</xdr:row>
      <xdr:rowOff>242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62</xdr:row>
      <xdr:rowOff>705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095798" y="4332624"/>
          <a:ext cx="533399" cy="410820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222056" y="4332624"/>
          <a:ext cx="533399" cy="410820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082433" y="2925907"/>
          <a:ext cx="1727750" cy="3189733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113209" y="2007753"/>
          <a:ext cx="1129213" cy="1716811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084636" y="5218834"/>
          <a:ext cx="1129213" cy="1713155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topLeftCell="A7" workbookViewId="0">
      <selection activeCell="A19" sqref="A19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8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8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topLeftCell="A9" zoomScale="99" zoomScaleNormal="91" workbookViewId="0">
      <selection activeCell="D13" sqref="D13"/>
    </sheetView>
  </sheetViews>
  <sheetFormatPr defaultRowHeight="14.4" x14ac:dyDescent="0.3"/>
  <cols>
    <col min="3" max="3" width="11.77734375" bestFit="1" customWidth="1"/>
    <col min="4" max="4" width="8.88671875" style="1"/>
    <col min="6" max="6" width="8.886718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1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1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1</v>
      </c>
      <c r="E7" s="41" t="s">
        <v>11</v>
      </c>
      <c r="F7" s="7">
        <v>0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4</v>
      </c>
      <c r="P7" s="3">
        <f>VLOOKUP(1,Planilha1!$B$5:$J$8,9,0)</f>
        <v>1</v>
      </c>
      <c r="Q7" s="3">
        <f>VLOOKUP(1,Planilha1!$B$5:$J$8,4,0)</f>
        <v>3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0</v>
      </c>
      <c r="E8" s="41" t="s">
        <v>11</v>
      </c>
      <c r="F8" s="7">
        <v>1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Qatar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3</v>
      </c>
      <c r="Q8" s="3">
        <f>VLOOKUP(2,Planilha1!$B$5:$J$8,4,0)</f>
        <v>0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Qatar</v>
      </c>
      <c r="BA8" s="75"/>
    </row>
    <row r="9" spans="1:53" x14ac:dyDescent="0.3">
      <c r="A9" s="44">
        <v>44894</v>
      </c>
      <c r="B9" s="99" t="s">
        <v>10</v>
      </c>
      <c r="C9" s="99"/>
      <c r="D9" s="7">
        <v>1</v>
      </c>
      <c r="E9" s="41" t="s">
        <v>11</v>
      </c>
      <c r="F9" s="7">
        <v>2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2</v>
      </c>
      <c r="L9" s="3">
        <f>VLOOKUP(3,Planilha1!$B$5:$J$8,6,0)</f>
        <v>0</v>
      </c>
      <c r="M9" s="3">
        <f>VLOOKUP(3,Planilha1!$B$5:$J$8,7,0)</f>
        <v>2</v>
      </c>
      <c r="N9" s="3">
        <f>VLOOKUP(3,Planilha1!$B$5:$J$8,8,0)</f>
        <v>1</v>
      </c>
      <c r="O9" s="3">
        <f>VLOOKUP(3,Planilha1!$B$5:$J$8,5,0)</f>
        <v>2</v>
      </c>
      <c r="P9" s="3">
        <f>VLOOKUP(3,Planilha1!$B$5:$J$8,9,0)</f>
        <v>3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Senegal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1</v>
      </c>
      <c r="P10" s="3">
        <f>VLOOKUP(4,Planilha1!$B$5:$J$8,9,0)</f>
        <v>3</v>
      </c>
      <c r="Q10" s="3">
        <f>VLOOKUP(4,Planilha1!$B$5:$J$8,4,0)</f>
        <v>-2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1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1</v>
      </c>
      <c r="E16" s="41" t="s">
        <v>11</v>
      </c>
      <c r="F16" s="7">
        <v>0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4</v>
      </c>
      <c r="P16" s="3">
        <f>VLOOKUP(1,Planilha1!$B$14:$J$17,9,0)</f>
        <v>0</v>
      </c>
      <c r="Q16" s="3">
        <f>VLOOKUP(1,Planilha1!$B$14:$J$17,4,0)</f>
        <v>4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8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1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3</v>
      </c>
      <c r="P17" s="3">
        <f>VLOOKUP(2,Planilha1!$B$14:$J$17,9,0)</f>
        <v>2</v>
      </c>
      <c r="Q17" s="3">
        <f>VLOOKUP(2,Planilha1!$B$14:$J$17,4,0)</f>
        <v>1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Polônia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2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4</v>
      </c>
      <c r="L18" s="3">
        <f>VLOOKUP(3,Planilha1!$B$14:$J$17,6,0)</f>
        <v>1</v>
      </c>
      <c r="M18" s="3">
        <f>VLOOKUP(3,Planilha1!$B$14:$J$17,7,0)</f>
        <v>1</v>
      </c>
      <c r="N18" s="3">
        <f>VLOOKUP(3,Planilha1!$B$14:$J$17,8,0)</f>
        <v>1</v>
      </c>
      <c r="O18" s="3">
        <f>VLOOKUP(3,Planilha1!$B$14:$J$17,5,0)</f>
        <v>2</v>
      </c>
      <c r="P18" s="3">
        <f>VLOOKUP(3,Planilha1!$B$14:$J$17,9,0)</f>
        <v>3</v>
      </c>
      <c r="Q18" s="3">
        <f>VLOOKUP(3,Planilha1!$B$14:$J$17,4,0)</f>
        <v>-1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99" t="s">
        <v>26</v>
      </c>
      <c r="C19" s="99"/>
      <c r="D19" s="7">
        <v>0</v>
      </c>
      <c r="E19" s="41" t="s">
        <v>11</v>
      </c>
      <c r="F19" s="7">
        <v>2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0</v>
      </c>
      <c r="P19" s="3">
        <f>VLOOKUP(4,Planilha1!$B$14:$J$17,9,0)</f>
        <v>4</v>
      </c>
      <c r="Q19" s="3">
        <f>VLOOKUP(4,Planilha1!$B$14:$J$17,4,0)</f>
        <v>-4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43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Espanha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2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1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Alemanha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1</v>
      </c>
      <c r="E25" s="41" t="s">
        <v>11</v>
      </c>
      <c r="F25" s="7">
        <v>0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6</v>
      </c>
      <c r="L25" s="3">
        <f>VLOOKUP(1,Planilha1!$B$23:$J$26,6,0)</f>
        <v>2</v>
      </c>
      <c r="M25" s="3">
        <f>VLOOKUP(1,Planilha1!$B$23:$J$26,7,0)</f>
        <v>0</v>
      </c>
      <c r="N25" s="3">
        <f>VLOOKUP(1,Planilha1!$B$23:$J$26,8,0)</f>
        <v>1</v>
      </c>
      <c r="O25" s="3">
        <f>VLOOKUP(1,Planilha1!$B$23:$J$26,5,0)</f>
        <v>3</v>
      </c>
      <c r="P25" s="3">
        <f>VLOOKUP(1,Planilha1!$B$23:$J$26,9,0)</f>
        <v>1</v>
      </c>
      <c r="Q25" s="3">
        <f>VLOOKUP(1,Planilha1!$B$23:$J$26,4,0)</f>
        <v>2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1</v>
      </c>
      <c r="E26" s="41" t="s">
        <v>11</v>
      </c>
      <c r="F26" s="7">
        <v>1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5</v>
      </c>
      <c r="L26" s="3">
        <f>VLOOKUP(2,Planilha1!$B$23:$J$26,6,0)</f>
        <v>1</v>
      </c>
      <c r="M26" s="3">
        <f>VLOOKUP(2,Planilha1!$B$23:$J$26,7,0)</f>
        <v>2</v>
      </c>
      <c r="N26" s="3">
        <f>VLOOKUP(2,Planilha1!$B$23:$J$26,8,0)</f>
        <v>0</v>
      </c>
      <c r="O26" s="3">
        <f>VLOOKUP(2,Planilha1!$B$23:$J$26,5,0)</f>
        <v>3</v>
      </c>
      <c r="P26" s="3">
        <f>VLOOKUP(2,Planilha1!$B$23:$J$26,9,0)</f>
        <v>2</v>
      </c>
      <c r="Q26" s="3">
        <f>VLOOKUP(2,Planilha1!$B$23:$J$26,4,0)</f>
        <v>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França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0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2</v>
      </c>
      <c r="P27" s="3">
        <f>VLOOKUP(3,Planilha1!$B$23:$J$26,9,0)</f>
        <v>2</v>
      </c>
      <c r="Q27" s="3">
        <f>VLOOKUP(3,Planilha1!$B$23:$J$26,4,0)</f>
        <v>0</v>
      </c>
      <c r="S27" s="6"/>
      <c r="T27" s="9"/>
      <c r="U27" s="9"/>
      <c r="V27" s="9"/>
      <c r="W27" s="9"/>
      <c r="X27" s="9"/>
      <c r="Y27" s="71" t="s">
        <v>42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43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1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1</v>
      </c>
      <c r="L28" s="3">
        <f>VLOOKUP(4,Planilha1!$B$23:$J$26,6,0)</f>
        <v>0</v>
      </c>
      <c r="M28" s="3">
        <f>VLOOKUP(4,Planilha1!$B$23:$J$26,7,0)</f>
        <v>1</v>
      </c>
      <c r="N28" s="3">
        <f>VLOOKUP(4,Planilha1!$B$23:$J$26,8,0)</f>
        <v>2</v>
      </c>
      <c r="O28" s="3">
        <f>VLOOKUP(4,Planilha1!$B$23:$J$26,5,0)</f>
        <v>1</v>
      </c>
      <c r="P28" s="3">
        <f>VLOOKUP(4,Planilha1!$B$23:$J$26,9,0)</f>
        <v>4</v>
      </c>
      <c r="Q28" s="3">
        <f>VLOOKUP(4,Planilha1!$B$23:$J$26,4,0)</f>
        <v>-3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2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1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Coréia do Sul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Sérvia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0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6</v>
      </c>
      <c r="P34" s="3">
        <f>VLOOKUP(1,Planilha1!$B$32:$J$35,9,0)</f>
        <v>0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0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2</v>
      </c>
      <c r="P35" s="3">
        <f>VLOOKUP(2,Planilha1!$B$32:$J$35,9,0)</f>
        <v>2</v>
      </c>
      <c r="Q35" s="3">
        <f>VLOOKUP(2,Planilha1!$B$32:$J$35,4,0)</f>
        <v>0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2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1</v>
      </c>
      <c r="P36" s="3">
        <f>VLOOKUP(3,Planilha1!$B$32:$J$35,9,0)</f>
        <v>3</v>
      </c>
      <c r="Q36" s="3">
        <f>VLOOKUP(3,Planilha1!$B$32:$J$35,4,0)</f>
        <v>-2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99" t="s">
        <v>70</v>
      </c>
      <c r="C37" s="99"/>
      <c r="D37" s="7">
        <v>0</v>
      </c>
      <c r="E37" s="41" t="s">
        <v>11</v>
      </c>
      <c r="F37" s="7">
        <v>1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0</v>
      </c>
      <c r="P37" s="3">
        <f>VLOOKUP(4,Planilha1!$B$32:$J$35,9,0)</f>
        <v>4</v>
      </c>
      <c r="Q37" s="3">
        <f>VLOOKUP(4,Planilha1!$B$32:$J$35,4,0)</f>
        <v>-4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0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1</v>
      </c>
      <c r="E43" s="41" t="s">
        <v>11</v>
      </c>
      <c r="F43" s="7">
        <v>0</v>
      </c>
      <c r="G43" s="99" t="s">
        <v>43</v>
      </c>
      <c r="H43" s="99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5</v>
      </c>
      <c r="P43" s="3">
        <f>VLOOKUP(1,Planilha1!$B$41:$J44,9,0)</f>
        <v>0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0</v>
      </c>
      <c r="E44" s="41" t="s">
        <v>11</v>
      </c>
      <c r="F44" s="7">
        <v>1</v>
      </c>
      <c r="G44" s="99" t="s">
        <v>2</v>
      </c>
      <c r="H44" s="99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4</v>
      </c>
      <c r="L44" s="3">
        <f>VLOOKUP(2,Planilha1!$B$41:$J44,6,0)</f>
        <v>1</v>
      </c>
      <c r="M44" s="3">
        <f>VLOOKUP(2,Planilha1!$B$41:$J44,7,0)</f>
        <v>1</v>
      </c>
      <c r="N44" s="3">
        <f>VLOOKUP(2,Planilha1!$B$41:$J44,8,0)</f>
        <v>1</v>
      </c>
      <c r="O44" s="3">
        <f>VLOOKUP(2,Planilha1!$B$41:$J44,5,0)</f>
        <v>1</v>
      </c>
      <c r="P44" s="3">
        <f>VLOOKUP(2,Planilha1!$B$41:$J44,9,0)</f>
        <v>1</v>
      </c>
      <c r="Q44" s="3">
        <f>VLOOKUP(2,Planilha1!$B$41:$J44,4,0)</f>
        <v>0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4</v>
      </c>
      <c r="L45" s="3">
        <f>VLOOKUP(3,Planilha1!$B$41:$J44,6,0)</f>
        <v>1</v>
      </c>
      <c r="M45" s="3">
        <f>VLOOKUP(3,Planilha1!$B$41:$J44,7,0)</f>
        <v>1</v>
      </c>
      <c r="N45" s="3">
        <f>VLOOKUP(3,Planilha1!$B$41:$J44,8,0)</f>
        <v>1</v>
      </c>
      <c r="O45" s="3">
        <f>VLOOKUP(3,Planilha1!$B$41:$J44,5,0)</f>
        <v>1</v>
      </c>
      <c r="P45" s="3">
        <f>VLOOKUP(3,Planilha1!$B$41:$J44,9,0)</f>
        <v>2</v>
      </c>
      <c r="Q45" s="3">
        <f>VLOOKUP(3,Planilha1!$B$41:$J44,4,0)</f>
        <v>-1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1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0</v>
      </c>
      <c r="P46" s="3">
        <f>VLOOKUP(4,Planilha1!$B$41:$J44,9,0)</f>
        <v>4</v>
      </c>
      <c r="Q46" s="3">
        <f>VLOOKUP(4,Planilha1!$B$41:$J44,4,0)</f>
        <v>-4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0</v>
      </c>
      <c r="E51" s="41" t="s">
        <v>11</v>
      </c>
      <c r="F51" s="7">
        <v>1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1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4</v>
      </c>
      <c r="P52" s="3">
        <f>VLOOKUP(1,Planilha1!$B$50:$J53,9,0)</f>
        <v>0</v>
      </c>
      <c r="Q52" s="3">
        <f>VLOOKUP(1,Planilha1!$B$50:$J53,4,0)</f>
        <v>4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2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3</v>
      </c>
      <c r="P53" s="3">
        <f>VLOOKUP(2,Planilha1!$B$50:$J53,9,0)</f>
        <v>1</v>
      </c>
      <c r="Q53" s="3">
        <f>VLOOKUP(2,Planilha1!$B$50:$J53,4,0)</f>
        <v>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99" t="s">
        <v>45</v>
      </c>
      <c r="C54" s="99"/>
      <c r="D54" s="7">
        <v>1</v>
      </c>
      <c r="E54" s="41" t="s">
        <v>11</v>
      </c>
      <c r="F54" s="7">
        <v>0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1</v>
      </c>
      <c r="P54" s="3">
        <f>VLOOKUP(3,Planilha1!$B$50:$J53,9,0)</f>
        <v>3</v>
      </c>
      <c r="Q54" s="3">
        <f>VLOOKUP(3,Planilha1!$B$50:$J53,4,0)</f>
        <v>-2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1</v>
      </c>
      <c r="P55" s="3">
        <f>VLOOKUP(4,Planilha1!$B$50:$J53,9,0)</f>
        <v>5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1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1</v>
      </c>
      <c r="E60" s="41" t="s">
        <v>11</v>
      </c>
      <c r="F60" s="7">
        <v>0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5</v>
      </c>
      <c r="P61" s="3">
        <f>VLOOKUP(1,Planilha1!$B$59:$J62,9,0)</f>
        <v>1</v>
      </c>
      <c r="Q61" s="3">
        <f>VLOOKUP(1,Planilha1!$B$59:$J62,4,0)</f>
        <v>4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0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2</v>
      </c>
      <c r="P62" s="3">
        <f>VLOOKUP(2,Planilha1!$B$59:$J62,9,0)</f>
        <v>1</v>
      </c>
      <c r="Q62" s="3">
        <f>VLOOKUP(2,Planilha1!$B$59:$J62,4,0)</f>
        <v>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2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3</v>
      </c>
      <c r="L63" s="3">
        <f>VLOOKUP(3,Planilha1!$B$59:$J62,6,0)</f>
        <v>1</v>
      </c>
      <c r="M63" s="3">
        <f>VLOOKUP(3,Planilha1!$B$59:$J62,7,0)</f>
        <v>0</v>
      </c>
      <c r="N63" s="3">
        <f>VLOOKUP(3,Planilha1!$B$59:$J62,8,0)</f>
        <v>2</v>
      </c>
      <c r="O63" s="3">
        <f>VLOOKUP(3,Planilha1!$B$59:$J62,5,0)</f>
        <v>2</v>
      </c>
      <c r="P63" s="3">
        <f>VLOOKUP(3,Planilha1!$B$59:$J62,9,0)</f>
        <v>3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0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0</v>
      </c>
      <c r="P64" s="3">
        <f>VLOOKUP(4,Planilha1!$B$59:$J62,9,0)</f>
        <v>4</v>
      </c>
      <c r="Q64" s="3">
        <f>VLOOKUP(4,Planilha1!$B$59:$J62,4,0)</f>
        <v>-4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1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1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1</v>
      </c>
      <c r="E70" s="41" t="s">
        <v>11</v>
      </c>
      <c r="F70" s="7">
        <v>0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2</v>
      </c>
      <c r="P70" s="3">
        <f>VLOOKUP(1,Planilha1!$B$68:$J71,9,0)</f>
        <v>0</v>
      </c>
      <c r="Q70" s="3">
        <f>VLOOKUP(1,Planilha1!$B$68:$J71,4,0)</f>
        <v>2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0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Coréia do Sul</v>
      </c>
      <c r="K71" s="3">
        <f>VLOOKUP(2,Planilha1!$B$68:$J71,3,0)</f>
        <v>5</v>
      </c>
      <c r="L71" s="3">
        <f>VLOOKUP(2,Planilha1!$B$68:$J71,6,0)</f>
        <v>1</v>
      </c>
      <c r="M71" s="3">
        <f>VLOOKUP(2,Planilha1!$B$68:$J71,7,0)</f>
        <v>2</v>
      </c>
      <c r="N71" s="3">
        <f>VLOOKUP(2,Planilha1!$B$68:$J71,8,0)</f>
        <v>0</v>
      </c>
      <c r="O71" s="3">
        <f>VLOOKUP(2,Planilha1!$B$68:$J71,5,0)</f>
        <v>2</v>
      </c>
      <c r="P71" s="3">
        <f>VLOOKUP(2,Planilha1!$B$68:$J71,9,0)</f>
        <v>1</v>
      </c>
      <c r="Q71" s="3">
        <f>VLOOKUP(2,Planilha1!$B$68:$J71,4,0)</f>
        <v>1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0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Uruguai</v>
      </c>
      <c r="K72" s="3">
        <f>VLOOKUP(3,Planilha1!$B$68:$J71,3,0)</f>
        <v>4</v>
      </c>
      <c r="L72" s="3">
        <f>VLOOKUP(3,Planilha1!$B$68:$J71,6,0)</f>
        <v>1</v>
      </c>
      <c r="M72" s="3">
        <f>VLOOKUP(3,Planilha1!$B$68:$J71,7,0)</f>
        <v>1</v>
      </c>
      <c r="N72" s="3">
        <f>VLOOKUP(3,Planilha1!$B$68:$J71,8,0)</f>
        <v>1</v>
      </c>
      <c r="O72" s="3">
        <f>VLOOKUP(3,Planilha1!$B$68:$J71,5,0)</f>
        <v>2</v>
      </c>
      <c r="P72" s="3">
        <f>VLOOKUP(3,Planilha1!$B$68:$J71,9,0)</f>
        <v>2</v>
      </c>
      <c r="Q72" s="3">
        <f>VLOOKUP(3,Planilha1!$B$68:$J71,4,0)</f>
        <v>0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1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0</v>
      </c>
      <c r="P73" s="3">
        <f>VLOOKUP(4,Planilha1!$B$68:$J71,9,0)</f>
        <v>3</v>
      </c>
      <c r="Q73" s="3">
        <f>VLOOKUP(4,Planilha1!$B$68:$J71,4,0)</f>
        <v>-3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218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400003040</v>
      </c>
      <c r="B5" s="1">
        <f>RANK(A5,$A$5:$A$8)</f>
        <v>2</v>
      </c>
      <c r="C5" s="1" t="str">
        <f>Palpites!B5</f>
        <v>Qatar</v>
      </c>
      <c r="D5" s="1">
        <f>3*COUNTIF(L5:N5,"V")+COUNTIF(L5:N5,"E")</f>
        <v>4</v>
      </c>
      <c r="E5" s="1">
        <f>(Palpites!D5-Palpites!F5)+(Palpites!D7-Palpites!F7)+(Palpites!D9-Palpites!F9)</f>
        <v>0</v>
      </c>
      <c r="F5" s="1">
        <f>Palpites!D5+Palpites!D7+Palpites!D9</f>
        <v>3</v>
      </c>
      <c r="G5" s="1">
        <f>COUNTIF(L5:N5,"V")</f>
        <v>1</v>
      </c>
      <c r="H5" s="1">
        <f>COUNTIF(L5:N5,"e")</f>
        <v>1</v>
      </c>
      <c r="I5" s="1">
        <f>COUNTIF(L5:N5,"D")</f>
        <v>1</v>
      </c>
      <c r="J5" s="1">
        <f>F5-E5</f>
        <v>3</v>
      </c>
      <c r="K5" s="1">
        <v>4</v>
      </c>
      <c r="L5" s="1" t="str">
        <f>IF(OR(Palpites!D5="",Palpites!F5=""),0,IF(Palpites!D5&gt;Palpites!F5,"V",IF(Palpites!D5=Palpites!F5,"E",IF(Palpites!D5&lt;Palpites!F5,"D"))))</f>
        <v>E</v>
      </c>
      <c r="M5" s="1" t="str">
        <f>IF(OR(Palpites!D7="",Palpites!F7=""),0,IF(Palpites!D7&gt;Palpites!F7,"V",IF(Palpites!D7=Palpites!F7,"E",IF(Palpites!D7&lt;Palpites!F7,"D"))))</f>
        <v>V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Qatar</v>
      </c>
    </row>
    <row r="6" spans="1:20" x14ac:dyDescent="0.3">
      <c r="A6" s="1">
        <f>100000000*D6+100000*E6+1000*F6+K6*10</f>
        <v>99801030</v>
      </c>
      <c r="B6" s="1">
        <f>RANK(A6,$A$5:$A$8)</f>
        <v>4</v>
      </c>
      <c r="C6" s="1" t="str">
        <f>Palpites!B6</f>
        <v>Senegal</v>
      </c>
      <c r="D6" s="1">
        <f>3*COUNTIF(L6:N6,"V")+COUNTIF(L6:N6,"E")</f>
        <v>1</v>
      </c>
      <c r="E6" s="1">
        <f>(Palpites!D6-Palpites!F6)+(Palpites!F7-Palpites!D7)+(Palpites!F10-Palpites!D10)</f>
        <v>-2</v>
      </c>
      <c r="F6" s="1">
        <f>Palpites!D6+Palpites!F7+Palpites!F10</f>
        <v>1</v>
      </c>
      <c r="G6" s="1">
        <f>COUNTIF(L6:N6,"V")</f>
        <v>0</v>
      </c>
      <c r="H6" s="1">
        <f>COUNTIF(L6:N6,"e")</f>
        <v>1</v>
      </c>
      <c r="I6" s="1">
        <f>COUNTIF(L6:N6,"D")</f>
        <v>2</v>
      </c>
      <c r="J6" s="1">
        <f>F6-E6</f>
        <v>3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D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199902020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2</v>
      </c>
      <c r="E7" s="1">
        <f>(Palpites!F5-Palpites!D5)+(Palpites!D8-Palpites!F8)+(Palpites!D10-Palpites!F10)</f>
        <v>-1</v>
      </c>
      <c r="F7" s="1">
        <f>Palpites!F5+Palpites!D8+Palpites!D10</f>
        <v>2</v>
      </c>
      <c r="G7" s="1">
        <f>COUNTIF(L7:N7,"V")</f>
        <v>0</v>
      </c>
      <c r="H7" s="1">
        <f>COUNTIF(L7:N7,"e")</f>
        <v>2</v>
      </c>
      <c r="I7" s="1">
        <f>COUNTIF(L7:N7,"D")</f>
        <v>1</v>
      </c>
      <c r="J7" s="1">
        <f>F7-E7</f>
        <v>3</v>
      </c>
      <c r="K7" s="1">
        <v>2</v>
      </c>
      <c r="L7" s="1" t="str">
        <f>IF(OR(Palpites!F5="",Palpites!D5=""),0,IF(Palpites!F5&gt;Palpites!D5,"V",IF(Palpites!F5=Palpites!D5,"E",IF(Palpites!F5&lt;Palpites!D5,"D"))))</f>
        <v>E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Polônia</v>
      </c>
    </row>
    <row r="8" spans="1:20" x14ac:dyDescent="0.3">
      <c r="A8" s="1">
        <f>100000000*D8+100000*E8+1000*F8+K8*10</f>
        <v>900304010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3</v>
      </c>
      <c r="F8" s="1">
        <f>Palpites!F9+Palpites!F8+Palpites!F6</f>
        <v>4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Coréia do Sul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900404040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4</v>
      </c>
      <c r="F14" s="1">
        <f>Palpites!D14+Palpites!D16+Palpites!D18</f>
        <v>4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0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400103030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1</v>
      </c>
      <c r="F15" s="1">
        <f>Palpites!D15+Palpites!F16+Palpites!F19</f>
        <v>3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2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Espanha</v>
      </c>
      <c r="T15" s="1" t="str">
        <f>Palpites!AV27</f>
        <v>Alemanha</v>
      </c>
    </row>
    <row r="16" spans="1:20" x14ac:dyDescent="0.3">
      <c r="A16" s="1">
        <f>100000000*D16+100000*E16+1000*F16+K16*10</f>
        <v>-399980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-4</v>
      </c>
      <c r="F16" s="1">
        <f>Palpites!F14+Palpites!D17+Palpites!D19</f>
        <v>0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4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399902010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4</v>
      </c>
      <c r="E17" s="1">
        <f>Palpites!F15-Palpites!D15+Palpites!F17-Palpites!D17+Palpites!F18-Palpites!D18</f>
        <v>-1</v>
      </c>
      <c r="F17" s="1">
        <f>Palpites!F15+Palpites!F17+Palpites!F18</f>
        <v>2</v>
      </c>
      <c r="G17" s="1">
        <f>COUNTIF(L17:N17,"V")</f>
        <v>1</v>
      </c>
      <c r="H17" s="1">
        <f>COUNTIF(L17:N17,"e")</f>
        <v>1</v>
      </c>
      <c r="I17" s="1">
        <f>COUNTIF(L17:N17,"D")</f>
        <v>1</v>
      </c>
      <c r="J17" s="1">
        <f>F17-E17</f>
        <v>3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Alemanha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Argentina</v>
      </c>
      <c r="W21" s="1" t="str">
        <f>IF(T21=T18,T19,T18)</f>
        <v>Alemanha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600203040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6</v>
      </c>
      <c r="E23" s="1">
        <f>Palpites!D23-Palpites!F23+Palpites!D25-Palpites!F25+Palpites!D27-Palpites!F27</f>
        <v>2</v>
      </c>
      <c r="F23" s="1">
        <f>Palpites!D23+Palpites!D25+Palpites!D27</f>
        <v>3</v>
      </c>
      <c r="G23" s="1">
        <f>COUNTIF(L23:N23,"V")</f>
        <v>2</v>
      </c>
      <c r="H23" s="1">
        <f>COUNTIF(L23:N23,"e")</f>
        <v>0</v>
      </c>
      <c r="I23" s="1">
        <f>COUNTIF(L23:N23,"D")</f>
        <v>1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D</v>
      </c>
    </row>
    <row r="24" spans="1:23" x14ac:dyDescent="0.3">
      <c r="A24" s="1">
        <f>100000000*D24+100000*E24+1000*F24+K24*10</f>
        <v>400002030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0</v>
      </c>
      <c r="F24" s="1">
        <f>Palpites!D24+Palpites!F25+Palpites!F28</f>
        <v>2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2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99701020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1</v>
      </c>
      <c r="E25" s="1">
        <f>Palpites!F23-Palpites!D23+Palpites!D26-Palpites!F26+Palpites!D28-Palpites!F28</f>
        <v>-3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1</v>
      </c>
      <c r="I25" s="1">
        <f>COUNTIF(L25:N25,"D")</f>
        <v>2</v>
      </c>
      <c r="J25" s="1">
        <f>F25-E25</f>
        <v>4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E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500103010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5</v>
      </c>
      <c r="E26" s="1">
        <f>Palpites!F24-Palpites!D24+Palpites!F26-Palpites!D26+Palpites!F27-Palpites!D27</f>
        <v>1</v>
      </c>
      <c r="F26" s="1">
        <f>Palpites!F24+Palpites!F26+Palpites!F27</f>
        <v>3</v>
      </c>
      <c r="G26" s="1">
        <f>COUNTIF(L26:N26,"V")</f>
        <v>1</v>
      </c>
      <c r="H26" s="1">
        <f>COUNTIF(L26:N26,"e")</f>
        <v>2</v>
      </c>
      <c r="I26" s="1">
        <f>COUNTIF(L26:N26,"D")</f>
        <v>0</v>
      </c>
      <c r="J26" s="1">
        <f>F26-E26</f>
        <v>2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E</v>
      </c>
      <c r="N26" s="1" t="str">
        <f>IF(OR(Palpites!F27="",Palpites!D27=""),0,IF(Palpites!F27&gt;Palpites!D27,"V",IF(Palpites!F27=Palpites!D27,"E",IF(Palpites!F27&lt;Palpites!D27,"D"))))</f>
        <v>V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900606040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6</v>
      </c>
      <c r="F32" s="1">
        <f>Palpites!D32+Palpites!D34+Palpites!D36</f>
        <v>6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0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600002030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6</v>
      </c>
      <c r="E33" s="1">
        <f>Palpites!D33-Palpites!F33+Palpites!F34-Palpites!D34+Palpites!F37-Palpites!D37</f>
        <v>0</v>
      </c>
      <c r="F33" s="1">
        <f>Palpites!D33+Palpites!F34+Palpites!F37</f>
        <v>2</v>
      </c>
      <c r="G33" s="1">
        <f>COUNTIF(L33:N33,"V")</f>
        <v>2</v>
      </c>
      <c r="H33" s="1">
        <f>COUNTIF(L33:N33,"e")</f>
        <v>0</v>
      </c>
      <c r="I33" s="1">
        <f>COUNTIF(L33:N33,"D")</f>
        <v>1</v>
      </c>
      <c r="J33" s="1">
        <f>F33-E33</f>
        <v>2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299801020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3</v>
      </c>
      <c r="E34" s="1">
        <f>Palpites!F32-Palpites!D32+Palpites!D35-Palpites!F35+Palpites!D37-Palpites!F37</f>
        <v>-2</v>
      </c>
      <c r="F34" s="1">
        <f>Palpites!F32+Palpites!D35+Palpites!D37</f>
        <v>1</v>
      </c>
      <c r="G34" s="1">
        <f>COUNTIF(L34:N34,"V")</f>
        <v>1</v>
      </c>
      <c r="H34" s="1">
        <f>COUNTIF(L34:N34,"e")</f>
        <v>0</v>
      </c>
      <c r="I34" s="1">
        <f>COUNTIF(L34:N34,"D")</f>
        <v>2</v>
      </c>
      <c r="J34" s="1">
        <f>F34-E34</f>
        <v>3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-399990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-4</v>
      </c>
      <c r="F35" s="1">
        <f>Palpites!F33+Palpites!F35+Palpites!F36</f>
        <v>0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4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900505040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9</v>
      </c>
      <c r="E41" s="1">
        <f>Palpites!D41-Palpites!F41+Palpites!D43-Palpites!F43+Palpites!D45-Palpites!F45</f>
        <v>5</v>
      </c>
      <c r="F41" s="1">
        <f>Palpites!D41+Palpites!D43+Palpites!D45</f>
        <v>5</v>
      </c>
      <c r="G41" s="1">
        <f>COUNTIF(L41:N41,"V")</f>
        <v>3</v>
      </c>
      <c r="H41" s="1">
        <f>COUNTIF(L41:N41,"e")</f>
        <v>0</v>
      </c>
      <c r="I41" s="1">
        <f>COUNTIF(L41:N41,"D")</f>
        <v>0</v>
      </c>
      <c r="J41" s="1">
        <f>F41-E41</f>
        <v>0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V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400001030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4</v>
      </c>
      <c r="E42" s="1">
        <f>Palpites!D42-Palpites!F42+Palpites!F43-Palpites!D43+Palpites!F46-Palpites!D46</f>
        <v>0</v>
      </c>
      <c r="F42" s="1">
        <f>Palpites!D42+Palpites!F43+Palpites!F46</f>
        <v>1</v>
      </c>
      <c r="G42" s="1">
        <f>COUNTIF(L42:N42,"V")</f>
        <v>1</v>
      </c>
      <c r="H42" s="1">
        <f>COUNTIF(L42:N42,"e")</f>
        <v>1</v>
      </c>
      <c r="I42" s="1">
        <f>COUNTIF(L42:N42,"D")</f>
        <v>1</v>
      </c>
      <c r="J42" s="1">
        <f>F42-E42</f>
        <v>1</v>
      </c>
      <c r="K42" s="1">
        <v>3</v>
      </c>
      <c r="L42" s="1" t="str">
        <f>IF(OR(Palpites!D42="",Palpites!F42=""),0,IF(Palpites!D42&gt;Palpites!F42,"V",IF(Palpites!D42=Palpites!F42,"E",IF(Palpites!D42&lt;Palpites!F42,"D"))))</f>
        <v>E</v>
      </c>
      <c r="M42" s="1" t="str">
        <f>IF(OR(Palpites!F43="",Palpites!D43=""),0,IF(Palpites!F43&gt;Palpites!D43,"V",IF(Palpites!F43=Palpites!D43,"E",IF(Palpites!F43&lt;Palpites!D43,"D"))))</f>
        <v>D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-399980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-4</v>
      </c>
      <c r="F43" s="1">
        <f>Palpites!F41+Palpites!D44+Palpites!D46</f>
        <v>0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4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399901010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4</v>
      </c>
      <c r="E44" s="1">
        <f>Palpites!F42-Palpites!D42+Palpites!F44-Palpites!D44+Palpites!F45-Palpites!D45</f>
        <v>-1</v>
      </c>
      <c r="F44" s="1">
        <f>Palpites!F42+Palpites!F44+Palpites!F45</f>
        <v>1</v>
      </c>
      <c r="G44" s="1">
        <f>COUNTIF(L44:N44,"V")</f>
        <v>1</v>
      </c>
      <c r="H44" s="1">
        <f>COUNTIF(L44:N44,"e")</f>
        <v>1</v>
      </c>
      <c r="I44" s="1">
        <f>COUNTIF(L44:N44,"D")</f>
        <v>1</v>
      </c>
      <c r="J44" s="1">
        <f>F44-E44</f>
        <v>2</v>
      </c>
      <c r="K44" s="1">
        <v>1</v>
      </c>
      <c r="L44" s="1" t="str">
        <f>IF(OR(Palpites!F42="",Palpites!D42=""),0,IF(Palpites!F42&gt;Palpites!D42,"V",IF(Palpites!F42=Palpites!D42,"E",IF(Palpites!F42&lt;Palpites!D42,"D"))))</f>
        <v>E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900404040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4</v>
      </c>
      <c r="F50" s="1">
        <f>Palpites!D50+Palpites!D52+Palpites!D54</f>
        <v>4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0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99801030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-2</v>
      </c>
      <c r="F51" s="1">
        <f>Palpites!D51+Palpites!F52+Palpites!F55</f>
        <v>1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3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99601020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-4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5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600203010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2</v>
      </c>
      <c r="F53" s="1">
        <f>Palpites!F51+Palpites!F53+Palpites!F54</f>
        <v>3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1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900405040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4</v>
      </c>
      <c r="F59" s="1">
        <f>Palpites!D59+Palpites!D61+Palpites!D63</f>
        <v>5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299902030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3</v>
      </c>
      <c r="E60" s="1">
        <f>Palpites!D60-Palpites!F60+Palpites!F61-Palpites!D61+Palpites!F64-Palpites!D64</f>
        <v>-1</v>
      </c>
      <c r="F60" s="1">
        <f>Palpites!D60+Palpites!F61+Palpites!F64</f>
        <v>2</v>
      </c>
      <c r="G60" s="1">
        <f>COUNTIF(L60:N60,"V")</f>
        <v>1</v>
      </c>
      <c r="H60" s="1">
        <f>COUNTIF(L60:N60,"e")</f>
        <v>0</v>
      </c>
      <c r="I60" s="1">
        <f>COUNTIF(L60:N60,"D")</f>
        <v>2</v>
      </c>
      <c r="J60" s="1">
        <f>F60-E60</f>
        <v>3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D</v>
      </c>
    </row>
    <row r="61" spans="1:14" x14ac:dyDescent="0.3">
      <c r="A61" s="1">
        <f>100000000*D61+100000*E61+1000*F61+K61*10</f>
        <v>600102020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6</v>
      </c>
      <c r="E61" s="1">
        <f>Palpites!F59-Palpites!D59+Palpites!D62-Palpites!F62+Palpites!D64-Palpites!F64</f>
        <v>1</v>
      </c>
      <c r="F61" s="1">
        <f>Palpites!F59+Palpites!D62+Palpites!D64</f>
        <v>2</v>
      </c>
      <c r="G61" s="1">
        <f>COUNTIF(L61:N61,"V")</f>
        <v>2</v>
      </c>
      <c r="H61" s="1">
        <f>COUNTIF(L61:N61,"e")</f>
        <v>0</v>
      </c>
      <c r="I61" s="1">
        <f>COUNTIF(L61:N61,"D")</f>
        <v>1</v>
      </c>
      <c r="J61" s="1">
        <f>F61-E61</f>
        <v>1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V</v>
      </c>
    </row>
    <row r="62" spans="1:14" x14ac:dyDescent="0.3">
      <c r="A62" s="1">
        <f>100000000*D62+100000*E62+1000*F62+K62*10</f>
        <v>-399990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-4</v>
      </c>
      <c r="F62" s="1">
        <f>Palpites!F60+Palpites!F62+Palpites!F63</f>
        <v>0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4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700202040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2</v>
      </c>
      <c r="F68" s="1">
        <f>Palpites!D68+Palpites!D70+Palpites!D72</f>
        <v>2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0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E</v>
      </c>
    </row>
    <row r="69" spans="1:14" x14ac:dyDescent="0.3">
      <c r="A69" s="1">
        <f>100000000*D69+100000*E69+1000*F69+K69*10</f>
        <v>400002030</v>
      </c>
      <c r="B69" s="1">
        <f t="shared" ref="B69:B71" si="6">RANK(A69,$A$68:$A$71)</f>
        <v>3</v>
      </c>
      <c r="C69" s="1" t="str">
        <f>Palpites!B69</f>
        <v>Uruguai</v>
      </c>
      <c r="D69" s="1">
        <f>3*COUNTIF(L69:N69,"V")+COUNTIF(L69:N69,"E")</f>
        <v>4</v>
      </c>
      <c r="E69" s="1">
        <f>Palpites!D69-Palpites!F69+Palpites!F70-Palpites!D70+Palpites!F73-Palpites!D73</f>
        <v>0</v>
      </c>
      <c r="F69" s="1">
        <f>Palpites!D69+Palpites!F70+Palpites!F73</f>
        <v>2</v>
      </c>
      <c r="G69" s="1">
        <f>COUNTIF(L69:N69,"V")</f>
        <v>1</v>
      </c>
      <c r="H69" s="1">
        <f>COUNTIF(L69:N69,"e")</f>
        <v>1</v>
      </c>
      <c r="I69" s="1">
        <f>COUNTIF(L69:N69,"D")</f>
        <v>1</v>
      </c>
      <c r="J69" s="1">
        <f>F69-E69</f>
        <v>2</v>
      </c>
      <c r="K69" s="1">
        <v>3</v>
      </c>
      <c r="L69" s="1" t="str">
        <f>IF(OR(Palpites!D69="",Palpites!F69=""),0,IF(Palpites!D69&gt;Palpites!F69,"V",IF(Palpites!D69=Palpites!F69,"E",IF(Palpites!D69&lt;Palpites!F69,"D"))))</f>
        <v>E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-299980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0</v>
      </c>
      <c r="E70" s="1">
        <f>Palpites!F68-Palpites!D68+Palpites!D71-Palpites!F71+Palpites!D73-Palpites!F73</f>
        <v>-3</v>
      </c>
      <c r="F70" s="1">
        <f>Palpites!F68+Palpites!D71+Palpites!D73</f>
        <v>0</v>
      </c>
      <c r="G70" s="1">
        <f>COUNTIF(L70:N70,"V")</f>
        <v>0</v>
      </c>
      <c r="H70" s="1">
        <f>COUNTIF(L70:N70,"e")</f>
        <v>0</v>
      </c>
      <c r="I70" s="1">
        <f>COUNTIF(L70:N70,"D")</f>
        <v>3</v>
      </c>
      <c r="J70" s="1">
        <f>F70-E70</f>
        <v>3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D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500102010</v>
      </c>
      <c r="B71" s="1">
        <f t="shared" si="6"/>
        <v>2</v>
      </c>
      <c r="C71" s="1" t="str">
        <f>Palpites!G69</f>
        <v>Coréia do Sul</v>
      </c>
      <c r="D71" s="1">
        <f>3*COUNTIF(L71:N71,"V")+COUNTIF(L71:N71,"E")</f>
        <v>5</v>
      </c>
      <c r="E71" s="1">
        <f>Palpites!F69-Palpites!D69+Palpites!F71-Palpites!D71+Palpites!F72-Palpites!D72</f>
        <v>1</v>
      </c>
      <c r="F71" s="1">
        <f>Palpites!F69+Palpites!F71+Palpites!F72</f>
        <v>2</v>
      </c>
      <c r="G71" s="1">
        <f>COUNTIF(L71:N71,"V")</f>
        <v>1</v>
      </c>
      <c r="H71" s="1">
        <f>COUNTIF(L71:N71,"e")</f>
        <v>2</v>
      </c>
      <c r="I71" s="1">
        <f>COUNTIF(L71:N71,"D")</f>
        <v>0</v>
      </c>
      <c r="J71" s="1">
        <f>F71-E71</f>
        <v>1</v>
      </c>
      <c r="K71" s="1">
        <v>1</v>
      </c>
      <c r="L71" s="1" t="str">
        <f>IF(OR(Palpites!F69="",Palpites!D69=""),0,IF(Palpites!F69&gt;Palpites!D69,"V",IF(Palpites!F69=Palpites!D69,"E",IF(Palpites!F69&lt;Palpites!D69,"D"))))</f>
        <v>E</v>
      </c>
      <c r="M71" s="1" t="str">
        <f>IF(OR(Palpites!F71="",Palpites!D71=""),0,IF(Palpites!F71&gt;Palpites!D71,"V",IF(Palpites!F71=Palpites!D71,"E",IF(Palpites!F71&lt;Palpites!D71,"D"))))</f>
        <v>V</v>
      </c>
      <c r="N71" s="1" t="str">
        <f>IF(OR(Palpites!F72="",Palpites!D72=""),0,IF(Palpites!F72&gt;Palpites!D72,"V",IF(Palpites!F72=Palpites!D72,"E",IF(Palpites!F72&lt;Palpites!D72,"D"))))</f>
        <v>E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2022-11-17T00:27:29Z</dcterms:modified>
</cp:coreProperties>
</file>