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3AB3DDD5-CF07-4841-8C08-36D3C44918F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1" i="3" l="1"/>
  <c r="B69" i="3"/>
  <c r="B68" i="3"/>
  <c r="B70" i="3"/>
  <c r="B61" i="3"/>
  <c r="B62" i="3"/>
  <c r="B59" i="3"/>
  <c r="B60" i="3"/>
  <c r="B52" i="3"/>
  <c r="B51" i="3"/>
  <c r="B50" i="3"/>
  <c r="B53" i="3"/>
  <c r="B44" i="3"/>
  <c r="B42" i="3"/>
  <c r="B41" i="3"/>
  <c r="B43" i="3"/>
  <c r="B35" i="3"/>
  <c r="B34" i="3"/>
  <c r="B33" i="3"/>
  <c r="B32" i="3"/>
  <c r="B25" i="3"/>
  <c r="B24" i="3"/>
  <c r="B26" i="3"/>
  <c r="B23" i="3"/>
  <c r="B16" i="3"/>
  <c r="B17" i="3"/>
  <c r="B15" i="3"/>
  <c r="B14" i="3"/>
  <c r="B7" i="3"/>
  <c r="B8" i="3"/>
  <c r="B6" i="3"/>
  <c r="B5" i="3"/>
  <c r="J16" i="3"/>
  <c r="J14" i="3"/>
  <c r="J17" i="3"/>
  <c r="J15" i="3"/>
  <c r="J8" i="3"/>
  <c r="J5" i="3"/>
  <c r="J6" i="3"/>
  <c r="J7" i="3"/>
  <c r="O73" i="1" l="1"/>
  <c r="O72" i="1"/>
  <c r="O71" i="1"/>
  <c r="O70" i="1"/>
  <c r="N73" i="1"/>
  <c r="N72" i="1"/>
  <c r="N71" i="1"/>
  <c r="N70" i="1"/>
  <c r="M73" i="1"/>
  <c r="M72" i="1"/>
  <c r="M71" i="1"/>
  <c r="M70" i="1"/>
  <c r="L73" i="1"/>
  <c r="L72" i="1"/>
  <c r="L71" i="1"/>
  <c r="L70" i="1"/>
  <c r="J72" i="1"/>
  <c r="J70" i="1"/>
  <c r="Q73" i="1"/>
  <c r="Q71" i="1"/>
  <c r="P73" i="1"/>
  <c r="P70" i="1"/>
  <c r="K73" i="1"/>
  <c r="K72" i="1"/>
  <c r="K71" i="1"/>
  <c r="K70" i="1"/>
  <c r="J73" i="1"/>
  <c r="J71" i="1"/>
  <c r="Q72" i="1"/>
  <c r="Q70" i="1"/>
  <c r="P72" i="1"/>
  <c r="P71" i="1"/>
  <c r="Q64" i="1"/>
  <c r="Q63" i="1"/>
  <c r="Q62" i="1"/>
  <c r="Q61" i="1"/>
  <c r="L62" i="1"/>
  <c r="K64" i="1"/>
  <c r="J64" i="1"/>
  <c r="P64" i="1"/>
  <c r="P63" i="1"/>
  <c r="P62" i="1"/>
  <c r="P61" i="1"/>
  <c r="L64" i="1"/>
  <c r="K61" i="1"/>
  <c r="J62" i="1"/>
  <c r="O64" i="1"/>
  <c r="O63" i="1"/>
  <c r="O62" i="1"/>
  <c r="O61" i="1"/>
  <c r="K63" i="1"/>
  <c r="N64" i="1"/>
  <c r="N63" i="1"/>
  <c r="N62" i="1"/>
  <c r="N61" i="1"/>
  <c r="L63" i="1"/>
  <c r="J63" i="1"/>
  <c r="M64" i="1"/>
  <c r="M63" i="1"/>
  <c r="M62" i="1"/>
  <c r="M61" i="1"/>
  <c r="L61" i="1"/>
  <c r="K62" i="1"/>
  <c r="J61" i="1"/>
  <c r="Q55" i="1"/>
  <c r="Q54" i="1"/>
  <c r="Q53" i="1"/>
  <c r="Q52" i="1"/>
  <c r="L52" i="1"/>
  <c r="P55" i="1"/>
  <c r="P54" i="1"/>
  <c r="P53" i="1"/>
  <c r="P52" i="1"/>
  <c r="K52" i="1"/>
  <c r="O55" i="1"/>
  <c r="O54" i="1"/>
  <c r="O53" i="1"/>
  <c r="O52" i="1"/>
  <c r="K53" i="1"/>
  <c r="N55" i="1"/>
  <c r="N54" i="1"/>
  <c r="N53" i="1"/>
  <c r="N52" i="1"/>
  <c r="L54" i="1"/>
  <c r="K54" i="1"/>
  <c r="M55" i="1"/>
  <c r="M54" i="1"/>
  <c r="M53" i="1"/>
  <c r="M52" i="1"/>
  <c r="L53" i="1"/>
  <c r="J55" i="1"/>
  <c r="J54" i="1"/>
  <c r="J53" i="1"/>
  <c r="J52" i="1"/>
  <c r="L55" i="1"/>
  <c r="K55" i="1"/>
  <c r="Q46" i="1"/>
  <c r="Q45" i="1"/>
  <c r="Q44" i="1"/>
  <c r="Q43" i="1"/>
  <c r="P46" i="1"/>
  <c r="P45" i="1"/>
  <c r="P44" i="1"/>
  <c r="P43" i="1"/>
  <c r="K45" i="1"/>
  <c r="J46" i="1"/>
  <c r="O46" i="1"/>
  <c r="O45" i="1"/>
  <c r="O44" i="1"/>
  <c r="O43" i="1"/>
  <c r="L45" i="1"/>
  <c r="K43" i="1"/>
  <c r="J44" i="1"/>
  <c r="N46" i="1"/>
  <c r="N45" i="1"/>
  <c r="N44" i="1"/>
  <c r="N43" i="1"/>
  <c r="L44" i="1"/>
  <c r="K44" i="1"/>
  <c r="J43" i="1"/>
  <c r="M46" i="1"/>
  <c r="M45" i="1"/>
  <c r="M44" i="1"/>
  <c r="M43" i="1"/>
  <c r="L46" i="1"/>
  <c r="L43" i="1"/>
  <c r="K46" i="1"/>
  <c r="J45" i="1"/>
  <c r="P37" i="1"/>
  <c r="P36" i="1"/>
  <c r="P35" i="1"/>
  <c r="P34" i="1"/>
  <c r="O37" i="1"/>
  <c r="O36" i="1"/>
  <c r="O35" i="1"/>
  <c r="O34" i="1"/>
  <c r="N37" i="1"/>
  <c r="N36" i="1"/>
  <c r="N35" i="1"/>
  <c r="N34" i="1"/>
  <c r="K35" i="1"/>
  <c r="M37" i="1"/>
  <c r="M36" i="1"/>
  <c r="M35" i="1"/>
  <c r="M34" i="1"/>
  <c r="K36" i="1"/>
  <c r="K34" i="1"/>
  <c r="L37" i="1"/>
  <c r="L36" i="1"/>
  <c r="L35" i="1"/>
  <c r="L34" i="1"/>
  <c r="K37" i="1"/>
  <c r="Q34" i="1"/>
  <c r="J37" i="1"/>
  <c r="J36" i="1"/>
  <c r="J35" i="1"/>
  <c r="J34" i="1"/>
  <c r="Q37" i="1"/>
  <c r="Q36" i="1"/>
  <c r="Q35" i="1"/>
  <c r="P28" i="1"/>
  <c r="P27" i="1"/>
  <c r="P26" i="1"/>
  <c r="P25" i="1"/>
  <c r="O28" i="1"/>
  <c r="O27" i="1"/>
  <c r="O26" i="1"/>
  <c r="O25" i="1"/>
  <c r="L27" i="1"/>
  <c r="K28" i="1"/>
  <c r="N28" i="1"/>
  <c r="N27" i="1"/>
  <c r="N26" i="1"/>
  <c r="N25" i="1"/>
  <c r="M27" i="1"/>
  <c r="M26" i="1"/>
  <c r="M25" i="1"/>
  <c r="L25" i="1"/>
  <c r="K26" i="1"/>
  <c r="M28" i="1"/>
  <c r="L26" i="1"/>
  <c r="K27" i="1"/>
  <c r="J28" i="1"/>
  <c r="J27" i="1"/>
  <c r="J26" i="1"/>
  <c r="J25" i="1"/>
  <c r="Q28" i="1"/>
  <c r="Q27" i="1"/>
  <c r="Q26" i="1"/>
  <c r="Q25" i="1"/>
  <c r="L28" i="1"/>
  <c r="K25" i="1"/>
  <c r="Q19" i="1"/>
  <c r="P16" i="1"/>
  <c r="O19" i="1"/>
  <c r="O18" i="1"/>
  <c r="O17" i="1"/>
  <c r="O16" i="1"/>
  <c r="N19" i="1"/>
  <c r="N18" i="1"/>
  <c r="N17" i="1"/>
  <c r="N16" i="1"/>
  <c r="M19" i="1"/>
  <c r="M18" i="1"/>
  <c r="M17" i="1"/>
  <c r="M16" i="1"/>
  <c r="J19" i="1"/>
  <c r="J16" i="1"/>
  <c r="Q17" i="1"/>
  <c r="P18" i="1"/>
  <c r="J17" i="1"/>
  <c r="P17" i="1"/>
  <c r="L19" i="1"/>
  <c r="L18" i="1"/>
  <c r="L17" i="1"/>
  <c r="L16" i="1"/>
  <c r="K19" i="1"/>
  <c r="K18" i="1"/>
  <c r="K17" i="1"/>
  <c r="K16" i="1"/>
  <c r="J18" i="1"/>
  <c r="Q18" i="1"/>
  <c r="Q16" i="1"/>
  <c r="P19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<sst xmlns="http://schemas.openxmlformats.org/spreadsheetml/2006/main" count="423" uniqueCount="111">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</sst>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zoomScale="91" zoomScaleNormal="91" workbookViewId="0">
      <selection activeCell="AR32" sqref="AR32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1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2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1</v>
      </c>
      <c r="E7" s="41" t="s">
        <v>11</v>
      </c>
      <c r="F7" s="7">
        <v>1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7</v>
      </c>
      <c r="P7" s="3">
        <f>VLOOKUP(1,Planilha1!$B$5:$J$8,9,0)</f>
        <v>2</v>
      </c>
      <c r="Q7" s="3">
        <f>VLOOKUP(1,Planilha1!$B$5:$J$8,4,0)</f>
        <v>5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0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Senegal</v>
      </c>
      <c r="K8" s="3">
        <f>VLOOKUP(2,Planilha1!$B$5:$J$8,3,0)</f>
        <v>2</v>
      </c>
      <c r="L8" s="3">
        <f>VLOOKUP(2,Planilha1!$B$5:$J$8,6,0)</f>
        <v>0</v>
      </c>
      <c r="M8" s="3">
        <f>VLOOKUP(2,Planilha1!$B$5:$J$8,7,0)</f>
        <v>2</v>
      </c>
      <c r="N8" s="3">
        <f>VLOOKUP(2,Planilha1!$B$5:$J$8,8,0)</f>
        <v>1</v>
      </c>
      <c r="O8" s="3">
        <f>VLOOKUP(2,Planilha1!$B$5:$J$8,5,0)</f>
        <v>3</v>
      </c>
      <c r="P8" s="3">
        <f>VLOOKUP(2,Planilha1!$B$5:$J$8,9,0)</f>
        <v>4</v>
      </c>
      <c r="Q8" s="3">
        <f>VLOOKUP(2,Planilha1!$B$5:$J$8,4,0)</f>
        <v>-1</v>
      </c>
      <c r="S8" s="6"/>
      <c r="T8" s="9"/>
      <c r="U8" s="74" t="str">
        <f>IF(AND(SUM(L16:N16)=3,SUM(L17:N17)=3,SUM(L18:N18)=3,SUM(L19:N19)=3),J17,"")</f>
        <v>País de Gales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Senegal</v>
      </c>
      <c r="BA8" s="75"/>
    </row>
    <row r="9" spans="1:53" x14ac:dyDescent="0.3">
      <c r="A9" s="44">
        <v>44894</v>
      </c>
      <c r="B9" s="99" t="s">
        <v>10</v>
      </c>
      <c r="C9" s="99"/>
      <c r="D9" s="7">
        <v>1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2</v>
      </c>
      <c r="L9" s="3">
        <f>VLOOKUP(3,Planilha1!$B$5:$J$8,6,0)</f>
        <v>0</v>
      </c>
      <c r="M9" s="3">
        <f>VLOOKUP(3,Planilha1!$B$5:$J$8,7,0)</f>
        <v>2</v>
      </c>
      <c r="N9" s="3">
        <f>VLOOKUP(3,Planilha1!$B$5:$J$8,8,0)</f>
        <v>1</v>
      </c>
      <c r="O9" s="3">
        <f>VLOOKUP(3,Planilha1!$B$5:$J$8,5,0)</f>
        <v>3</v>
      </c>
      <c r="P9" s="3">
        <f>VLOOKUP(3,Planilha1!$B$5:$J$8,9,0)</f>
        <v>5</v>
      </c>
      <c r="Q9" s="3">
        <f>VLOOKUP(3,Planilha1!$B$5:$J$8,4,0)</f>
        <v>-2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1</v>
      </c>
      <c r="E10" s="41" t="s">
        <v>11</v>
      </c>
      <c r="F10" s="7">
        <v>1</v>
      </c>
      <c r="G10" s="99" t="s">
        <v>22</v>
      </c>
      <c r="H10" s="99"/>
      <c r="I10" s="19">
        <f t="shared" si="0"/>
        <v>1</v>
      </c>
      <c r="J10" s="5" t="str">
        <f>VLOOKUP(4,Planilha1!$B$5:$J$8,2,0)</f>
        <v>Equador</v>
      </c>
      <c r="K10" s="3">
        <f>VLOOKUP(4,Planilha1!$B$5:$J$8,3,0)</f>
        <v>2</v>
      </c>
      <c r="L10" s="3">
        <f>VLOOKUP(4,Planilha1!$B$5:$J$8,6,0)</f>
        <v>0</v>
      </c>
      <c r="M10" s="3">
        <f>VLOOKUP(4,Planilha1!$B$5:$J$8,7,0)</f>
        <v>2</v>
      </c>
      <c r="N10" s="3">
        <f>VLOOKUP(4,Planilha1!$B$5:$J$8,8,0)</f>
        <v>1</v>
      </c>
      <c r="O10" s="3">
        <f>VLOOKUP(4,Planilha1!$B$5:$J$8,5,0)</f>
        <v>2</v>
      </c>
      <c r="P10" s="3">
        <f>VLOOKUP(4,Planilha1!$B$5:$J$8,9,0)</f>
        <v>4</v>
      </c>
      <c r="Q10" s="3">
        <f>VLOOKUP(4,Planilha1!$B$5:$J$8,4,0)</f>
        <v>-2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2</v>
      </c>
      <c r="E14" s="41" t="s">
        <v>11</v>
      </c>
      <c r="F14" s="7">
        <v>1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0</v>
      </c>
      <c r="E15" s="41" t="s">
        <v>11</v>
      </c>
      <c r="F15" s="7">
        <v>0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1</v>
      </c>
      <c r="E16" s="41" t="s">
        <v>11</v>
      </c>
      <c r="F16" s="7">
        <v>1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4</v>
      </c>
      <c r="P16" s="3">
        <f>VLOOKUP(1,Planilha1!$B$14:$J$17,9,0)</f>
        <v>2</v>
      </c>
      <c r="Q16" s="3">
        <f>VLOOKUP(1,Planilha1!$B$14:$J$17,4,0)</f>
        <v>2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0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País de Gales</v>
      </c>
      <c r="K17" s="3">
        <f>VLOOKUP(2,Planilha1!$B$14:$J$17,3,0)</f>
        <v>4</v>
      </c>
      <c r="L17" s="3">
        <f>VLOOKUP(2,Planilha1!$B$14:$J$17,6,0)</f>
        <v>1</v>
      </c>
      <c r="M17" s="3">
        <f>VLOOKUP(2,Planilha1!$B$14:$J$17,7,0)</f>
        <v>1</v>
      </c>
      <c r="N17" s="3">
        <f>VLOOKUP(2,Planilha1!$B$14:$J$17,8,0)</f>
        <v>1</v>
      </c>
      <c r="O17" s="3">
        <f>VLOOKUP(2,Planilha1!$B$14:$J$17,5,0)</f>
        <v>1</v>
      </c>
      <c r="P17" s="3">
        <f>VLOOKUP(2,Planilha1!$B$14:$J$17,9,0)</f>
        <v>1</v>
      </c>
      <c r="Q17" s="3">
        <f>VLOOKUP(2,Planilha1!$B$14:$J$17,4,0)</f>
        <v>0</v>
      </c>
      <c r="S17" s="6"/>
      <c r="T17" s="9"/>
      <c r="U17" s="74" t="str">
        <f>IF(AND(SUM(L34:N34)=3,SUM(L35:N35)=3,SUM(L36:N36)=3,SUM(L37:N37)=3),J35,"")</f>
        <v>Dinamarca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Polônia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1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2</v>
      </c>
      <c r="P18" s="3">
        <f>VLOOKUP(3,Planilha1!$B$14:$J$17,9,0)</f>
        <v>3</v>
      </c>
      <c r="Q18" s="3">
        <f>VLOOKUP(3,Planilha1!$B$14:$J$17,4,0)</f>
        <v>-1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0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EUA</v>
      </c>
      <c r="K19" s="3">
        <f>VLOOKUP(4,Planilha1!$B$14:$J$17,3,0)</f>
        <v>2</v>
      </c>
      <c r="L19" s="3">
        <f>VLOOKUP(4,Planilha1!$B$14:$J$17,6,0)</f>
        <v>0</v>
      </c>
      <c r="M19" s="3">
        <f>VLOOKUP(4,Planilha1!$B$14:$J$17,7,0)</f>
        <v>2</v>
      </c>
      <c r="N19" s="3">
        <f>VLOOKUP(4,Planilha1!$B$14:$J$17,8,0)</f>
        <v>1</v>
      </c>
      <c r="O19" s="3">
        <f>VLOOKUP(4,Planilha1!$B$14:$J$17,5,0)</f>
        <v>1</v>
      </c>
      <c r="P19" s="3">
        <f>VLOOKUP(4,Planilha1!$B$14:$J$17,9,0)</f>
        <v>2</v>
      </c>
      <c r="Q19" s="3">
        <f>VLOOKUP(4,Planilha1!$B$14:$J$17,4,0)</f>
        <v>-1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29</v>
      </c>
      <c r="AK19" s="81"/>
      <c r="AL19" s="82"/>
      <c r="AM19" s="18"/>
      <c r="AN19" s="18"/>
      <c r="AO19" s="18"/>
      <c r="AP19" s="9"/>
      <c r="AQ19" s="71" t="s">
        <v>0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29</v>
      </c>
      <c r="AH20" s="72"/>
      <c r="AI20" s="17"/>
      <c r="AJ20" s="83"/>
      <c r="AK20" s="84"/>
      <c r="AL20" s="85"/>
      <c r="AM20" s="18"/>
      <c r="AN20" s="71" t="s">
        <v>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42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50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Croácia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0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0</v>
      </c>
      <c r="E24" s="41" t="s">
        <v>11</v>
      </c>
      <c r="F24" s="7">
        <v>1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Bélgica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1</v>
      </c>
      <c r="E25" s="41" t="s">
        <v>11</v>
      </c>
      <c r="F25" s="7">
        <v>1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7</v>
      </c>
      <c r="L25" s="3">
        <f>VLOOKUP(1,Planilha1!$B$23:$J$26,6,0)</f>
        <v>2</v>
      </c>
      <c r="M25" s="3">
        <f>VLOOKUP(1,Planilha1!$B$23:$J$26,7,0)</f>
        <v>1</v>
      </c>
      <c r="N25" s="3">
        <f>VLOOKUP(1,Planilha1!$B$23:$J$26,8,0)</f>
        <v>0</v>
      </c>
      <c r="O25" s="3">
        <f>VLOOKUP(1,Planilha1!$B$23:$J$26,5,0)</f>
        <v>7</v>
      </c>
      <c r="P25" s="3">
        <f>VLOOKUP(1,Planilha1!$B$23:$J$26,9,0)</f>
        <v>2</v>
      </c>
      <c r="Q25" s="3">
        <f>VLOOKUP(1,Planilha1!$B$23:$J$26,4,0)</f>
        <v>5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1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Polônia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4</v>
      </c>
      <c r="P26" s="3">
        <f>VLOOKUP(2,Planilha1!$B$23:$J$26,9,0)</f>
        <v>4</v>
      </c>
      <c r="Q26" s="3">
        <f>VLOOKUP(2,Planilha1!$B$23:$J$26,4,0)</f>
        <v>0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França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3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México</v>
      </c>
      <c r="K27" s="3">
        <f>VLOOKUP(3,Planilha1!$B$23:$J$26,3,0)</f>
        <v>4</v>
      </c>
      <c r="L27" s="3">
        <f>VLOOKUP(3,Planilha1!$B$23:$J$26,6,0)</f>
        <v>1</v>
      </c>
      <c r="M27" s="3">
        <f>VLOOKUP(3,Planilha1!$B$23:$J$26,7,0)</f>
        <v>1</v>
      </c>
      <c r="N27" s="3">
        <f>VLOOKUP(3,Planilha1!$B$23:$J$26,8,0)</f>
        <v>1</v>
      </c>
      <c r="O27" s="3">
        <f>VLOOKUP(3,Planilha1!$B$23:$J$26,5,0)</f>
        <v>3</v>
      </c>
      <c r="P27" s="3">
        <f>VLOOKUP(3,Planilha1!$B$23:$J$26,9,0)</f>
        <v>2</v>
      </c>
      <c r="Q27" s="3">
        <f>VLOOKUP(3,Planilha1!$B$23:$J$26,4,0)</f>
        <v>1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47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1</v>
      </c>
      <c r="P28" s="3">
        <f>VLOOKUP(4,Planilha1!$B$23:$J$26,9,0)</f>
        <v>7</v>
      </c>
      <c r="Q28" s="3">
        <f>VLOOKUP(4,Planilha1!$B$23:$J$26,4,0)</f>
        <v>-6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12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1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1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42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0</v>
      </c>
      <c r="E34" s="41" t="s">
        <v>11</v>
      </c>
      <c r="F34" s="7">
        <v>0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5</v>
      </c>
      <c r="L34" s="3">
        <f>VLOOKUP(1,Planilha1!$B$32:$J$35,6,0)</f>
        <v>1</v>
      </c>
      <c r="M34" s="3">
        <f>VLOOKUP(1,Planilha1!$B$32:$J$35,7,0)</f>
        <v>2</v>
      </c>
      <c r="N34" s="3">
        <f>VLOOKUP(1,Planilha1!$B$32:$J$35,8,0)</f>
        <v>0</v>
      </c>
      <c r="O34" s="3">
        <f>VLOOKUP(1,Planilha1!$B$32:$J$35,5,0)</f>
        <v>3</v>
      </c>
      <c r="P34" s="3">
        <f>VLOOKUP(1,Planilha1!$B$32:$J$35,9,0)</f>
        <v>2</v>
      </c>
      <c r="Q34" s="3">
        <f>VLOOKUP(1,Planilha1!$B$32:$J$35,4,0)</f>
        <v>1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1</v>
      </c>
      <c r="E35" s="41" t="s">
        <v>11</v>
      </c>
      <c r="F35" s="7">
        <v>1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Dinamarca</v>
      </c>
      <c r="K35" s="3">
        <f>VLOOKUP(2,Planilha1!$B$32:$J$35,3,0)</f>
        <v>5</v>
      </c>
      <c r="L35" s="3">
        <f>VLOOKUP(2,Planilha1!$B$32:$J$35,6,0)</f>
        <v>1</v>
      </c>
      <c r="M35" s="3">
        <f>VLOOKUP(2,Planilha1!$B$32:$J$35,7,0)</f>
        <v>2</v>
      </c>
      <c r="N35" s="3">
        <f>VLOOKUP(2,Planilha1!$B$32:$J$35,8,0)</f>
        <v>0</v>
      </c>
      <c r="O35" s="3">
        <f>VLOOKUP(2,Planilha1!$B$32:$J$35,5,0)</f>
        <v>3</v>
      </c>
      <c r="P35" s="3">
        <f>VLOOKUP(2,Planilha1!$B$32:$J$35,9,0)</f>
        <v>2</v>
      </c>
      <c r="Q35" s="3">
        <f>VLOOKUP(2,Planilha1!$B$32:$J$35,4,0)</f>
        <v>1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1</v>
      </c>
      <c r="E36" s="41" t="s">
        <v>11</v>
      </c>
      <c r="F36" s="7">
        <v>1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Tunísia</v>
      </c>
      <c r="K36" s="3">
        <f>VLOOKUP(3,Planilha1!$B$32:$J$35,3,0)</f>
        <v>3</v>
      </c>
      <c r="L36" s="3">
        <f>VLOOKUP(3,Planilha1!$B$32:$J$35,6,0)</f>
        <v>0</v>
      </c>
      <c r="M36" s="3">
        <f>VLOOKUP(3,Planilha1!$B$32:$J$35,7,0)</f>
        <v>3</v>
      </c>
      <c r="N36" s="3">
        <f>VLOOKUP(3,Planilha1!$B$32:$J$35,8,0)</f>
        <v>0</v>
      </c>
      <c r="O36" s="3">
        <f>VLOOKUP(3,Planilha1!$B$32:$J$35,5,0)</f>
        <v>3</v>
      </c>
      <c r="P36" s="3">
        <f>VLOOKUP(3,Planilha1!$B$32:$J$35,9,0)</f>
        <v>3</v>
      </c>
      <c r="Q36" s="3">
        <f>VLOOKUP(3,Planilha1!$B$32:$J$35,4,0)</f>
        <v>0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1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Austrália</v>
      </c>
      <c r="K37" s="3">
        <f>VLOOKUP(4,Planilha1!$B$32:$J$35,3,0)</f>
        <v>1</v>
      </c>
      <c r="L37" s="3">
        <f>VLOOKUP(4,Planilha1!$B$32:$J$35,6,0)</f>
        <v>0</v>
      </c>
      <c r="M37" s="3">
        <f>VLOOKUP(4,Planilha1!$B$32:$J$35,7,0)</f>
        <v>1</v>
      </c>
      <c r="N37" s="3">
        <f>VLOOKUP(4,Planilha1!$B$32:$J$35,8,0)</f>
        <v>2</v>
      </c>
      <c r="O37" s="3">
        <f>VLOOKUP(4,Planilha1!$B$32:$J$35,5,0)</f>
        <v>3</v>
      </c>
      <c r="P37" s="3">
        <f>VLOOKUP(4,Planilha1!$B$32:$J$35,9,0)</f>
        <v>5</v>
      </c>
      <c r="Q37" s="3">
        <f>VLOOKUP(4,Planilha1!$B$32:$J$35,4,0)</f>
        <v>-2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3</v>
      </c>
      <c r="E42" s="41" t="s">
        <v>11</v>
      </c>
      <c r="F42" s="7">
        <v>2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2</v>
      </c>
      <c r="E43" s="41" t="s">
        <v>11</v>
      </c>
      <c r="F43" s="7">
        <v>1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9</v>
      </c>
      <c r="L43" s="3">
        <f>VLOOKUP(1,Planilha1!$B$41:$J44,6,0)</f>
        <v>3</v>
      </c>
      <c r="M43" s="3">
        <f>VLOOKUP(1,Planilha1!$B$41:$J44,7,0)</f>
        <v>0</v>
      </c>
      <c r="N43" s="3">
        <f>VLOOKUP(1,Planilha1!$B$41:$J44,8,0)</f>
        <v>0</v>
      </c>
      <c r="O43" s="3">
        <f>VLOOKUP(1,Planilha1!$B$41:$J44,5,0)</f>
        <v>7</v>
      </c>
      <c r="P43" s="3">
        <f>VLOOKUP(1,Planilha1!$B$41:$J44,9,0)</f>
        <v>1</v>
      </c>
      <c r="Q43" s="3">
        <f>VLOOKUP(1,Planilha1!$B$41:$J44,4,0)</f>
        <v>6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1</v>
      </c>
      <c r="E44" s="41" t="s">
        <v>11</v>
      </c>
      <c r="F44" s="7">
        <v>0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6</v>
      </c>
      <c r="L44" s="3">
        <f>VLOOKUP(2,Planilha1!$B$41:$J44,6,0)</f>
        <v>2</v>
      </c>
      <c r="M44" s="3">
        <f>VLOOKUP(2,Planilha1!$B$41:$J44,7,0)</f>
        <v>0</v>
      </c>
      <c r="N44" s="3">
        <f>VLOOKUP(2,Planilha1!$B$41:$J44,8,0)</f>
        <v>1</v>
      </c>
      <c r="O44" s="3">
        <f>VLOOKUP(2,Planilha1!$B$41:$J44,5,0)</f>
        <v>6</v>
      </c>
      <c r="P44" s="3">
        <f>VLOOKUP(2,Planilha1!$B$41:$J44,9,0)</f>
        <v>4</v>
      </c>
      <c r="Q44" s="3">
        <f>VLOOKUP(2,Planilha1!$B$41:$J44,4,0)</f>
        <v>2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2</v>
      </c>
      <c r="E45" s="41" t="s">
        <v>11</v>
      </c>
      <c r="F45" s="7">
        <v>0</v>
      </c>
      <c r="G45" s="99" t="s">
        <v>2</v>
      </c>
      <c r="H45" s="99"/>
      <c r="I45" s="8">
        <f t="shared" si="4"/>
        <v>1</v>
      </c>
      <c r="J45" s="5" t="str">
        <f>VLOOKUP(3,Planilha1!$B$41:$J44,2,0)</f>
        <v>Costa Rica</v>
      </c>
      <c r="K45" s="3">
        <f>VLOOKUP(3,Planilha1!$B$41:$J44,3,0)</f>
        <v>3</v>
      </c>
      <c r="L45" s="3">
        <f>VLOOKUP(3,Planilha1!$B$41:$J44,6,0)</f>
        <v>1</v>
      </c>
      <c r="M45" s="3">
        <f>VLOOKUP(3,Planilha1!$B$41:$J44,7,0)</f>
        <v>0</v>
      </c>
      <c r="N45" s="3">
        <f>VLOOKUP(3,Planilha1!$B$41:$J44,8,0)</f>
        <v>2</v>
      </c>
      <c r="O45" s="3">
        <f>VLOOKUP(3,Planilha1!$B$41:$J44,5,0)</f>
        <v>1</v>
      </c>
      <c r="P45" s="3">
        <f>VLOOKUP(3,Planilha1!$B$41:$J44,9,0)</f>
        <v>5</v>
      </c>
      <c r="Q45" s="3">
        <f>VLOOKUP(3,Planilha1!$B$41:$J44,4,0)</f>
        <v>-4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0</v>
      </c>
      <c r="E46" s="41" t="s">
        <v>11</v>
      </c>
      <c r="F46" s="7">
        <v>2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Japão</v>
      </c>
      <c r="K46" s="3">
        <f>VLOOKUP(4,Planilha1!$B$41:$J44,3,0)</f>
        <v>0</v>
      </c>
      <c r="L46" s="3">
        <f>VLOOKUP(4,Planilha1!$B$41:$J44,6,0)</f>
        <v>0</v>
      </c>
      <c r="M46" s="3">
        <f>VLOOKUP(4,Planilha1!$B$41:$J44,7,0)</f>
        <v>0</v>
      </c>
      <c r="N46" s="3">
        <f>VLOOKUP(4,Planilha1!$B$41:$J44,8,0)</f>
        <v>3</v>
      </c>
      <c r="O46" s="3">
        <f>VLOOKUP(4,Planilha1!$B$41:$J44,5,0)</f>
        <v>2</v>
      </c>
      <c r="P46" s="3">
        <f>VLOOKUP(4,Planilha1!$B$41:$J44,9,0)</f>
        <v>6</v>
      </c>
      <c r="Q46" s="3">
        <f>VLOOKUP(4,Planilha1!$B$41:$J44,4,0)</f>
        <v>-4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4</v>
      </c>
      <c r="E50" s="41" t="s">
        <v>11</v>
      </c>
      <c r="F50" s="7">
        <v>0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3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1</v>
      </c>
      <c r="G52" s="99" t="s">
        <v>13</v>
      </c>
      <c r="H52" s="99"/>
      <c r="I52" s="8">
        <f t="shared" si="5"/>
        <v>1</v>
      </c>
      <c r="J52" s="5" t="str">
        <f>VLOOKUP(1,Planilha1!$B$50:$J53,2,0)</f>
        <v>Croácia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10</v>
      </c>
      <c r="P52" s="3">
        <f>VLOOKUP(1,Planilha1!$B$50:$J53,9,0)</f>
        <v>3</v>
      </c>
      <c r="Q52" s="3">
        <f>VLOOKUP(1,Planilha1!$B$50:$J53,4,0)</f>
        <v>7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0</v>
      </c>
      <c r="E53" s="41" t="s">
        <v>11</v>
      </c>
      <c r="F53" s="7">
        <v>5</v>
      </c>
      <c r="G53" s="99" t="s">
        <v>47</v>
      </c>
      <c r="H53" s="99"/>
      <c r="I53" s="8">
        <f t="shared" si="5"/>
        <v>1</v>
      </c>
      <c r="J53" s="5" t="str">
        <f>VLOOKUP(2,Planilha1!$B$50:$J53,2,0)</f>
        <v>Bélgica</v>
      </c>
      <c r="K53" s="3">
        <f>VLOOKUP(2,Planilha1!$B$50:$J53,3,0)</f>
        <v>7</v>
      </c>
      <c r="L53" s="3">
        <f>VLOOKUP(2,Planilha1!$B$50:$J53,6,0)</f>
        <v>2</v>
      </c>
      <c r="M53" s="3">
        <f>VLOOKUP(2,Planilha1!$B$50:$J53,7,0)</f>
        <v>1</v>
      </c>
      <c r="N53" s="3">
        <f>VLOOKUP(2,Planilha1!$B$50:$J53,8,0)</f>
        <v>0</v>
      </c>
      <c r="O53" s="3">
        <f>VLOOKUP(2,Planilha1!$B$50:$J53,5,0)</f>
        <v>9</v>
      </c>
      <c r="P53" s="3">
        <f>VLOOKUP(2,Planilha1!$B$50:$J53,9,0)</f>
        <v>3</v>
      </c>
      <c r="Q53" s="3">
        <f>VLOOKUP(2,Planilha1!$B$50:$J53,4,0)</f>
        <v>6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Marrocos</v>
      </c>
      <c r="K54" s="3">
        <f>VLOOKUP(3,Planilha1!$B$50:$J53,3,0)</f>
        <v>3</v>
      </c>
      <c r="L54" s="3">
        <f>VLOOKUP(3,Planilha1!$B$50:$J53,6,0)</f>
        <v>1</v>
      </c>
      <c r="M54" s="3">
        <f>VLOOKUP(3,Planilha1!$B$50:$J53,7,0)</f>
        <v>0</v>
      </c>
      <c r="N54" s="3">
        <f>VLOOKUP(3,Planilha1!$B$50:$J53,8,0)</f>
        <v>2</v>
      </c>
      <c r="O54" s="3">
        <f>VLOOKUP(3,Planilha1!$B$50:$J53,5,0)</f>
        <v>4</v>
      </c>
      <c r="P54" s="3">
        <f>VLOOKUP(3,Planilha1!$B$50:$J53,9,0)</f>
        <v>7</v>
      </c>
      <c r="Q54" s="3">
        <f>VLOOKUP(3,Planilha1!$B$50:$J53,4,0)</f>
        <v>-3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2</v>
      </c>
      <c r="G55" s="99" t="s">
        <v>13</v>
      </c>
      <c r="H55" s="99"/>
      <c r="I55" s="8">
        <f t="shared" si="5"/>
        <v>1</v>
      </c>
      <c r="J55" s="5" t="str">
        <f>VLOOKUP(4,Planilha1!$B$50:$J53,2,0)</f>
        <v>Canadá</v>
      </c>
      <c r="K55" s="3">
        <f>VLOOKUP(4,Planilha1!$B$50:$J53,3,0)</f>
        <v>0</v>
      </c>
      <c r="L55" s="3">
        <f>VLOOKUP(4,Planilha1!$B$50:$J53,6,0)</f>
        <v>0</v>
      </c>
      <c r="M55" s="3">
        <f>VLOOKUP(4,Planilha1!$B$50:$J53,7,0)</f>
        <v>0</v>
      </c>
      <c r="N55" s="3">
        <f>VLOOKUP(4,Planilha1!$B$50:$J53,8,0)</f>
        <v>3</v>
      </c>
      <c r="O55" s="3">
        <f>VLOOKUP(4,Planilha1!$B$50:$J53,5,0)</f>
        <v>1</v>
      </c>
      <c r="P55" s="3">
        <f>VLOOKUP(4,Planilha1!$B$50:$J53,9,0)</f>
        <v>11</v>
      </c>
      <c r="Q55" s="3">
        <f>VLOOKUP(4,Planilha1!$B$50:$J53,4,0)</f>
        <v>-10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1</v>
      </c>
      <c r="E59" s="41" t="s">
        <v>11</v>
      </c>
      <c r="F59" s="7">
        <v>1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1</v>
      </c>
      <c r="E60" s="41" t="s">
        <v>11</v>
      </c>
      <c r="F60" s="7">
        <v>0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2</v>
      </c>
      <c r="E61" s="41" t="s">
        <v>11</v>
      </c>
      <c r="F61" s="7">
        <v>0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7</v>
      </c>
      <c r="L61" s="3">
        <f>VLOOKUP(1,Planilha1!$B$59:$J62,6,0)</f>
        <v>2</v>
      </c>
      <c r="M61" s="3">
        <f>VLOOKUP(1,Planilha1!$B$59:$J62,7,0)</f>
        <v>1</v>
      </c>
      <c r="N61" s="3">
        <f>VLOOKUP(1,Planilha1!$B$59:$J62,8,0)</f>
        <v>0</v>
      </c>
      <c r="O61" s="3">
        <f>VLOOKUP(1,Planilha1!$B$59:$J62,5,0)</f>
        <v>6</v>
      </c>
      <c r="P61" s="3">
        <f>VLOOKUP(1,Planilha1!$B$59:$J62,9,0)</f>
        <v>1</v>
      </c>
      <c r="Q61" s="3">
        <f>VLOOKUP(1,Planilha1!$B$59:$J62,4,0)</f>
        <v>5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1</v>
      </c>
      <c r="E62" s="41" t="s">
        <v>11</v>
      </c>
      <c r="F62" s="7">
        <v>1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1</v>
      </c>
      <c r="P62" s="3">
        <f>VLOOKUP(2,Planilha1!$B$59:$J62,9,0)</f>
        <v>2</v>
      </c>
      <c r="Q62" s="3">
        <f>VLOOKUP(2,Planilha1!$B$59:$J62,4,0)</f>
        <v>-1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3</v>
      </c>
      <c r="E63" s="41" t="s">
        <v>11</v>
      </c>
      <c r="F63" s="7">
        <v>0</v>
      </c>
      <c r="G63" s="99" t="s">
        <v>21</v>
      </c>
      <c r="H63" s="99"/>
      <c r="I63" s="8">
        <f t="shared" si="6"/>
        <v>1</v>
      </c>
      <c r="J63" s="5" t="str">
        <f>VLOOKUP(3,Planilha1!$B$59:$J62,2,0)</f>
        <v>Sérvia</v>
      </c>
      <c r="K63" s="3">
        <f>VLOOKUP(3,Planilha1!$B$59:$J62,3,0)</f>
        <v>3</v>
      </c>
      <c r="L63" s="3">
        <f>VLOOKUP(3,Planilha1!$B$59:$J62,6,0)</f>
        <v>0</v>
      </c>
      <c r="M63" s="3">
        <f>VLOOKUP(3,Planilha1!$B$59:$J62,7,0)</f>
        <v>3</v>
      </c>
      <c r="N63" s="3">
        <f>VLOOKUP(3,Planilha1!$B$59:$J62,8,0)</f>
        <v>0</v>
      </c>
      <c r="O63" s="3">
        <f>VLOOKUP(3,Planilha1!$B$59:$J62,5,0)</f>
        <v>2</v>
      </c>
      <c r="P63" s="3">
        <f>VLOOKUP(3,Planilha1!$B$59:$J62,9,0)</f>
        <v>2</v>
      </c>
      <c r="Q63" s="3">
        <f>VLOOKUP(3,Planilha1!$B$59:$J62,4,0)</f>
        <v>0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0</v>
      </c>
      <c r="E64" s="41" t="s">
        <v>11</v>
      </c>
      <c r="F64" s="7">
        <v>0</v>
      </c>
      <c r="G64" s="99" t="s">
        <v>48</v>
      </c>
      <c r="H64" s="99"/>
      <c r="I64" s="8">
        <f t="shared" si="6"/>
        <v>1</v>
      </c>
      <c r="J64" s="5" t="str">
        <f>VLOOKUP(4,Planilha1!$B$59:$J62,2,0)</f>
        <v>Camarões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1</v>
      </c>
      <c r="P64" s="3">
        <f>VLOOKUP(4,Planilha1!$B$59:$J62,9,0)</f>
        <v>5</v>
      </c>
      <c r="Q64" s="3">
        <f>VLOOKUP(4,Planilha1!$B$59:$J62,4,0)</f>
        <v>-4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4</v>
      </c>
      <c r="E68" s="41" t="s">
        <v>11</v>
      </c>
      <c r="F68" s="7">
        <v>2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1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2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5</v>
      </c>
      <c r="L70" s="3">
        <f>VLOOKUP(1,Planilha1!$B$68:$J71,6,0)</f>
        <v>1</v>
      </c>
      <c r="M70" s="3">
        <f>VLOOKUP(1,Planilha1!$B$68:$J71,7,0)</f>
        <v>2</v>
      </c>
      <c r="N70" s="3">
        <f>VLOOKUP(1,Planilha1!$B$68:$J71,8,0)</f>
        <v>0</v>
      </c>
      <c r="O70" s="3">
        <f>VLOOKUP(1,Planilha1!$B$68:$J71,5,0)</f>
        <v>9</v>
      </c>
      <c r="P70" s="3">
        <f>VLOOKUP(1,Planilha1!$B$68:$J71,9,0)</f>
        <v>7</v>
      </c>
      <c r="Q70" s="3">
        <f>VLOOKUP(1,Planilha1!$B$68:$J71,4,0)</f>
        <v>2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2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5</v>
      </c>
      <c r="L71" s="3">
        <f>VLOOKUP(2,Planilha1!$B$68:$J71,6,0)</f>
        <v>1</v>
      </c>
      <c r="M71" s="3">
        <f>VLOOKUP(2,Planilha1!$B$68:$J71,7,0)</f>
        <v>2</v>
      </c>
      <c r="N71" s="3">
        <f>VLOOKUP(2,Planilha1!$B$68:$J71,8,0)</f>
        <v>0</v>
      </c>
      <c r="O71" s="3">
        <f>VLOOKUP(2,Planilha1!$B$68:$J71,5,0)</f>
        <v>5</v>
      </c>
      <c r="P71" s="3">
        <f>VLOOKUP(2,Planilha1!$B$68:$J71,9,0)</f>
        <v>4</v>
      </c>
      <c r="Q71" s="3">
        <f>VLOOKUP(2,Planilha1!$B$68:$J71,4,0)</f>
        <v>1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3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4</v>
      </c>
      <c r="L72" s="3">
        <f>VLOOKUP(3,Planilha1!$B$68:$J71,6,0)</f>
        <v>1</v>
      </c>
      <c r="M72" s="3">
        <f>VLOOKUP(3,Planilha1!$B$68:$J71,7,0)</f>
        <v>1</v>
      </c>
      <c r="N72" s="3">
        <f>VLOOKUP(3,Planilha1!$B$68:$J71,8,0)</f>
        <v>1</v>
      </c>
      <c r="O72" s="3">
        <f>VLOOKUP(3,Planilha1!$B$68:$J71,5,0)</f>
        <v>5</v>
      </c>
      <c r="P72" s="3">
        <f>VLOOKUP(3,Planilha1!$B$68:$J71,9,0)</f>
        <v>6</v>
      </c>
      <c r="Q72" s="3">
        <f>VLOOKUP(3,Planilha1!$B$68:$J71,4,0)</f>
        <v>-1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1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5</v>
      </c>
      <c r="P73" s="3">
        <f>VLOOKUP(4,Planilha1!$B$68:$J71,9,0)</f>
        <v>7</v>
      </c>
      <c r="Q73" s="3">
        <f>VLOOKUP(4,Planilha1!$B$68:$J71,4,0)</f>
        <v>-2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algorithmName="SHA-512" hashValue="S2HvlvYYbaF9lKS3/4zJJRMV+4CfW1B9vRDfdrSX2BVGYogBe4/Sxj+VUNCpD1hGFMwGgz4sJdTyRfYVN4YpjA==" saltValue="SFbK0/oIWV9LzIjgdJ8wyA==" spinCount="100000" sheet="1"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199803040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2</v>
      </c>
      <c r="E5" s="1">
        <f>(Palpites!D5-Palpites!F5)+(Palpites!D7-Palpites!F7)+(Palpites!D9-Palpites!F9)</f>
        <v>-2</v>
      </c>
      <c r="F5" s="1">
        <f>Palpites!D5+Palpites!D7+Palpites!D9</f>
        <v>3</v>
      </c>
      <c r="G5" s="1">
        <f>COUNTIF(L5:N5,"V")</f>
        <v>0</v>
      </c>
      <c r="H5" s="1">
        <f>COUNTIF(L5:N5,"e")</f>
        <v>2</v>
      </c>
      <c r="I5" s="1">
        <f>COUNTIF(L5:N5,"D")</f>
        <v>1</v>
      </c>
      <c r="J5" s="1">
        <f>F5-E5</f>
        <v>5</v>
      </c>
      <c r="K5" s="1">
        <v>4</v>
      </c>
      <c r="L5" s="1" t="str">
        <f>IF(OR(Palpites!D5="",Palpites!F5=""),0,IF(Palpites!D5&gt;Palpites!F5,"V",IF(Palpites!D5=Palpites!F5,"E",IF(Palpites!D5&lt;Palpites!F5,"D"))))</f>
        <v>E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País de Gales</v>
      </c>
      <c r="T5" s="1" t="str">
        <f>Palpites!AZ8</f>
        <v>Senegal</v>
      </c>
    </row>
    <row r="6" spans="1:20" x14ac:dyDescent="0.3">
      <c r="A6" s="1">
        <f>100000000*D6+100000*E6+1000*F6+K6*10</f>
        <v>199903030</v>
      </c>
      <c r="B6" s="1">
        <f>RANK(A6,$A$5:$A$8)</f>
        <v>2</v>
      </c>
      <c r="C6" s="1" t="str">
        <f>Palpites!B6</f>
        <v>Senegal</v>
      </c>
      <c r="D6" s="1">
        <f>3*COUNTIF(L6:N6,"V")+COUNTIF(L6:N6,"E")</f>
        <v>2</v>
      </c>
      <c r="E6" s="1">
        <f>(Palpites!D6-Palpites!F6)+(Palpites!F7-Palpites!D7)+(Palpites!F10-Palpites!D10)</f>
        <v>-1</v>
      </c>
      <c r="F6" s="1">
        <f>Palpites!D6+Palpites!F7+Palpites!F10</f>
        <v>3</v>
      </c>
      <c r="G6" s="1">
        <f>COUNTIF(L6:N6,"V")</f>
        <v>0</v>
      </c>
      <c r="H6" s="1">
        <f>COUNTIF(L6:N6,"e")</f>
        <v>2</v>
      </c>
      <c r="I6" s="1">
        <f>COUNTIF(L6:N6,"D")</f>
        <v>1</v>
      </c>
      <c r="J6" s="1">
        <f>F6-E6</f>
        <v>4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E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199802020</v>
      </c>
      <c r="B7" s="1">
        <f>RANK(A7,$A$5:$A$8)</f>
        <v>4</v>
      </c>
      <c r="C7" s="1" t="str">
        <f>Palpites!G5</f>
        <v>Equador</v>
      </c>
      <c r="D7" s="1">
        <f>3*COUNTIF(L7:N7,"V")+COUNTIF(L7:N7,"E")</f>
        <v>2</v>
      </c>
      <c r="E7" s="1">
        <f>(Palpites!F5-Palpites!D5)+(Palpites!D8-Palpites!F8)+(Palpites!D10-Palpites!F10)</f>
        <v>-2</v>
      </c>
      <c r="F7" s="1">
        <f>Palpites!F5+Palpites!D8+Palpites!D10</f>
        <v>2</v>
      </c>
      <c r="G7" s="1">
        <f>COUNTIF(L7:N7,"V")</f>
        <v>0</v>
      </c>
      <c r="H7" s="1">
        <f>COUNTIF(L7:N7,"e")</f>
        <v>2</v>
      </c>
      <c r="I7" s="1">
        <f>COUNTIF(L7:N7,"D")</f>
        <v>1</v>
      </c>
      <c r="J7" s="1">
        <f>F7-E7</f>
        <v>4</v>
      </c>
      <c r="K7" s="1">
        <v>2</v>
      </c>
      <c r="L7" s="1" t="str">
        <f>IF(OR(Palpites!F5="",Palpites!D5=""),0,IF(Palpites!F5&gt;Palpites!D5,"V",IF(Palpites!F5=Palpites!D5,"E",IF(Palpites!F5&lt;Palpites!D5,"D"))))</f>
        <v>E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E</v>
      </c>
      <c r="S7" s="1" t="str">
        <f>Palpites!U17</f>
        <v>Dinamarca</v>
      </c>
      <c r="T7" s="1" t="str">
        <f>Palpites!AZ17</f>
        <v>Polônia</v>
      </c>
    </row>
    <row r="8" spans="1:20" x14ac:dyDescent="0.3">
      <c r="A8" s="1">
        <f>100000000*D8+100000*E8+1000*F8+K8*10</f>
        <v>900507010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5</v>
      </c>
      <c r="F8" s="1">
        <f>Palpites!F9+Palpites!F8+Palpites!F6</f>
        <v>7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Croácia</v>
      </c>
    </row>
    <row r="9" spans="1:20" x14ac:dyDescent="0.3">
      <c r="S9" s="1" t="str">
        <f>Palpites!U24</f>
        <v>Bélgica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700204040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2</v>
      </c>
      <c r="F14" s="1">
        <f>Palpites!D14+Palpites!D16+Palpites!D18</f>
        <v>4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199901030</v>
      </c>
      <c r="B15" s="1">
        <f t="shared" ref="B15:B17" si="0">RANK(A15,$A$14:$A$17)</f>
        <v>4</v>
      </c>
      <c r="C15" s="1" t="str">
        <f>Palpites!B15</f>
        <v>EUA</v>
      </c>
      <c r="D15" s="1">
        <f>3*COUNTIF(L15:N15,"V")+COUNTIF(L15:N15,"E")</f>
        <v>2</v>
      </c>
      <c r="E15" s="1">
        <f>Palpites!D15-Palpites!F15+Palpites!F16-Palpites!D16+Palpites!F19-Palpites!D19</f>
        <v>-1</v>
      </c>
      <c r="F15" s="1">
        <f>Palpites!D15+Palpites!F16+Palpites!F19</f>
        <v>1</v>
      </c>
      <c r="G15" s="1">
        <f>COUNTIF(L15:N15,"V")</f>
        <v>0</v>
      </c>
      <c r="H15" s="1">
        <f>COUNTIF(L15:N15,"e")</f>
        <v>2</v>
      </c>
      <c r="I15" s="1">
        <f>COUNTIF(L15:N15,"D")</f>
        <v>1</v>
      </c>
      <c r="J15" s="1">
        <f>F15-E15</f>
        <v>2</v>
      </c>
      <c r="K15" s="1">
        <v>3</v>
      </c>
      <c r="L15" s="1" t="str">
        <f>IF(OR(Palpites!D15="",Palpites!F15=""),0,IF(Palpites!D15&gt;Palpites!F15,"V",IF(Palpites!D15=Palpites!F15,"E",IF(Palpites!D15&lt;Palpites!F15,"D"))))</f>
        <v>E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D</v>
      </c>
      <c r="S15" s="1" t="str">
        <f>Palpites!Y27</f>
        <v>Espanha</v>
      </c>
      <c r="T15" s="1" t="str">
        <f>Palpites!AV27</f>
        <v>Croácia</v>
      </c>
    </row>
    <row r="16" spans="1:20" x14ac:dyDescent="0.3">
      <c r="A16" s="1">
        <f>100000000*D16+100000*E16+1000*F16+K16*10</f>
        <v>299902020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-1</v>
      </c>
      <c r="F16" s="1">
        <f>Palpites!F14+Palpites!D17+Palpites!D19</f>
        <v>2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3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D</v>
      </c>
      <c r="N16" s="1" t="str">
        <f>IF(OR(Palpites!D19="",Palpites!F19=""),0,IF(Palpites!D19&gt;Palpites!F19,"V",IF(Palpites!D19=Palpites!F19,"E",IF(Palpites!D19&lt;Palpites!F19,"D"))))</f>
        <v>V</v>
      </c>
      <c r="S16" s="1" t="str">
        <f>Palpites!Y29</f>
        <v>Uruguai</v>
      </c>
      <c r="T16" s="1" t="str">
        <f>Palpites!AV29</f>
        <v>Portugal</v>
      </c>
    </row>
    <row r="17" spans="1:23" x14ac:dyDescent="0.3">
      <c r="A17" s="1">
        <f>100000000*D17+100000*E17+1000*F17+K17*10</f>
        <v>400001010</v>
      </c>
      <c r="B17" s="1">
        <f t="shared" si="0"/>
        <v>2</v>
      </c>
      <c r="C17" s="1" t="str">
        <f>Palpites!G15</f>
        <v>País de Gales</v>
      </c>
      <c r="D17" s="1">
        <f>3*COUNTIF(L17:N17,"V")+COUNTIF(L17:N17,"E")</f>
        <v>4</v>
      </c>
      <c r="E17" s="1">
        <f>Palpites!F15-Palpites!D15+Palpites!F17-Palpites!D17+Palpites!F18-Palpites!D18</f>
        <v>0</v>
      </c>
      <c r="F17" s="1">
        <f>Palpites!F15+Palpites!F17+Palpites!F18</f>
        <v>1</v>
      </c>
      <c r="G17" s="1">
        <f>COUNTIF(L17:N17,"V")</f>
        <v>1</v>
      </c>
      <c r="H17" s="1">
        <f>COUNTIF(L17:N17,"e")</f>
        <v>1</v>
      </c>
      <c r="I17" s="1">
        <f>COUNTIF(L17:N17,"D")</f>
        <v>1</v>
      </c>
      <c r="J17" s="1">
        <f>F17-E17</f>
        <v>1</v>
      </c>
      <c r="K17" s="1">
        <v>1</v>
      </c>
      <c r="L17" s="1" t="str">
        <f>IF(OR(Palpites!F15="",Palpites!D15=""),0,IF(Palpites!F15&gt;Palpites!D15,"V",IF(Palpites!F15=Palpites!D15,"E",IF(Palpites!F15&lt;Palpites!D15,"D"))))</f>
        <v>E</v>
      </c>
      <c r="M17" s="1" t="str">
        <f>IF(OR(Palpites!F17="",Palpites!D17=""),0,IF(Palpites!F17&gt;Palpites!D17,"V",IF(Palpites!F17=Palpites!D17,"E",IF(Palpites!F17&lt;Palpites!D17,"D"))))</f>
        <v>V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França</v>
      </c>
    </row>
    <row r="19" spans="1:23" x14ac:dyDescent="0.3">
      <c r="S19" s="1" t="str">
        <f>Palpites!AD21</f>
        <v>Espanha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Argentina</v>
      </c>
      <c r="T21" s="1" t="str">
        <f>Palpites!AN20</f>
        <v>França</v>
      </c>
      <c r="V21" s="1" t="str">
        <f>IF(S21=S18,S19,S18)</f>
        <v>Espanha</v>
      </c>
      <c r="W21" s="1" t="str">
        <f>IF(T21=T18,T19,T18)</f>
        <v>Portugal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700507040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7</v>
      </c>
      <c r="E23" s="1">
        <f>Palpites!D23-Palpites!F23+Palpites!D25-Palpites!F25+Palpites!D27-Palpites!F27</f>
        <v>5</v>
      </c>
      <c r="F23" s="1">
        <f>Palpites!D23+Palpites!D25+Palpites!D27</f>
        <v>7</v>
      </c>
      <c r="G23" s="1">
        <f>COUNTIF(L23:N23,"V")</f>
        <v>2</v>
      </c>
      <c r="H23" s="1">
        <f>COUNTIF(L23:N23,"e")</f>
        <v>1</v>
      </c>
      <c r="I23" s="1">
        <f>COUNTIF(L23:N23,"D")</f>
        <v>0</v>
      </c>
      <c r="J23" s="1">
        <f>F23-E23</f>
        <v>2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E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400103030</v>
      </c>
      <c r="B24" s="1">
        <f t="shared" ref="B24:B26" si="1">RANK(A24,$A$23:$A$26)</f>
        <v>3</v>
      </c>
      <c r="C24" s="1" t="str">
        <f>Palpites!B24</f>
        <v>México</v>
      </c>
      <c r="D24" s="1">
        <f>3*COUNTIF(L24:N24,"V")+COUNTIF(L24:N24,"E")</f>
        <v>4</v>
      </c>
      <c r="E24" s="1">
        <f>Palpites!D24-Palpites!F24+Palpites!F25-Palpites!D25+Palpites!F28-Palpites!D28</f>
        <v>1</v>
      </c>
      <c r="F24" s="1">
        <f>Palpites!D24+Palpites!F25+Palpites!F28</f>
        <v>3</v>
      </c>
      <c r="G24" s="1">
        <f>COUNTIF(L24:N24,"V")</f>
        <v>1</v>
      </c>
      <c r="H24" s="1">
        <f>COUNTIF(L24:N24,"e")</f>
        <v>1</v>
      </c>
      <c r="I24" s="1">
        <f>COUNTIF(L24:N24,"D")</f>
        <v>1</v>
      </c>
      <c r="J24" s="1">
        <f>F24-E24</f>
        <v>2</v>
      </c>
      <c r="K24" s="1">
        <v>3</v>
      </c>
      <c r="L24" s="1" t="str">
        <f>IF(OR(Palpites!D24="",Palpites!F24=""),0,IF(Palpites!D24&gt;Palpites!F24,"V",IF(Palpites!D24=Palpites!F24,"E",IF(Palpites!D24&lt;Palpites!F24,"D"))))</f>
        <v>D</v>
      </c>
      <c r="M24" s="1" t="str">
        <f>IF(OR(Palpites!F25="",Palpites!D25=""),0,IF(Palpites!F25&gt;Palpites!D25,"V",IF(Palpites!F25=Palpites!D25,"E",IF(Palpites!F25&lt;Palpites!D25,"D"))))</f>
        <v>E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-598980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-6</v>
      </c>
      <c r="F25" s="1">
        <f>Palpites!F23+Palpites!D26+Palpites!D28</f>
        <v>1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600004010</v>
      </c>
      <c r="B26" s="1">
        <f t="shared" si="1"/>
        <v>2</v>
      </c>
      <c r="C26" s="1" t="str">
        <f>Palpites!G24</f>
        <v>Polônia</v>
      </c>
      <c r="D26" s="1">
        <f>3*COUNTIF(L26:N26,"V")+COUNTIF(L26:N26,"E")</f>
        <v>6</v>
      </c>
      <c r="E26" s="1">
        <f>Palpites!F24-Palpites!D24+Palpites!F26-Palpites!D26+Palpites!F27-Palpites!D27</f>
        <v>0</v>
      </c>
      <c r="F26" s="1">
        <f>Palpites!F24+Palpites!F26+Palpites!F27</f>
        <v>4</v>
      </c>
      <c r="G26" s="1">
        <f>COUNTIF(L26:N26,"V")</f>
        <v>2</v>
      </c>
      <c r="H26" s="1">
        <f>COUNTIF(L26:N26,"e")</f>
        <v>0</v>
      </c>
      <c r="I26" s="1">
        <f>COUNTIF(L26:N26,"D")</f>
        <v>1</v>
      </c>
      <c r="J26" s="1">
        <f>F26-E26</f>
        <v>4</v>
      </c>
      <c r="K26" s="1">
        <v>1</v>
      </c>
      <c r="L26" s="1" t="str">
        <f>IF(OR(Palpites!F24="",Palpites!D24=""),0,IF(Palpites!F24&gt;Palpites!D24,"V",IF(Palpites!F24=Palpites!D24,"E",IF(Palpites!F24&lt;Palpites!D24,"D"))))</f>
        <v>V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500103040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5</v>
      </c>
      <c r="E32" s="1">
        <f>Palpites!D32-Palpites!F32+Palpites!D34-Palpites!F34+Palpites!D36-Palpites!F36</f>
        <v>1</v>
      </c>
      <c r="F32" s="1">
        <f>Palpites!D32+Palpites!D34+Palpites!D36</f>
        <v>3</v>
      </c>
      <c r="G32" s="1">
        <f>COUNTIF(L32:N32,"V")</f>
        <v>1</v>
      </c>
      <c r="H32" s="1">
        <f>COUNTIF(L32:N32,"e")</f>
        <v>2</v>
      </c>
      <c r="I32" s="1">
        <f>COUNTIF(L32:N32,"D")</f>
        <v>0</v>
      </c>
      <c r="J32" s="1">
        <f>F32-E32</f>
        <v>2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E</v>
      </c>
      <c r="N32" s="1" t="str">
        <f>IF(OR(Palpites!D36="",Palpites!F36=""),0,IF(Palpites!D36&gt;Palpites!F36,"V",IF(Palpites!D36=Palpites!F36,"E",IF(Palpites!D36&lt;Palpites!F36,"D"))))</f>
        <v>E</v>
      </c>
    </row>
    <row r="33" spans="1:14" x14ac:dyDescent="0.3">
      <c r="A33" s="1">
        <f>100000000*D33+100000*E33+1000*F33+K33*10</f>
        <v>500103030</v>
      </c>
      <c r="B33" s="1">
        <f t="shared" ref="B33:B35" si="2">RANK(A33,$A$32:$A$35)</f>
        <v>2</v>
      </c>
      <c r="C33" s="1" t="str">
        <f>Palpites!B33</f>
        <v>Dinamarca</v>
      </c>
      <c r="D33" s="1">
        <f>3*COUNTIF(L33:N33,"V")+COUNTIF(L33:N33,"E")</f>
        <v>5</v>
      </c>
      <c r="E33" s="1">
        <f>Palpites!D33-Palpites!F33+Palpites!F34-Palpites!D34+Palpites!F37-Palpites!D37</f>
        <v>1</v>
      </c>
      <c r="F33" s="1">
        <f>Palpites!D33+Palpites!F34+Palpites!F37</f>
        <v>3</v>
      </c>
      <c r="G33" s="1">
        <f>COUNTIF(L33:N33,"V")</f>
        <v>1</v>
      </c>
      <c r="H33" s="1">
        <f>COUNTIF(L33:N33,"e")</f>
        <v>2</v>
      </c>
      <c r="I33" s="1">
        <f>COUNTIF(L33:N33,"D")</f>
        <v>0</v>
      </c>
      <c r="J33" s="1">
        <f>F33-E33</f>
        <v>2</v>
      </c>
      <c r="K33" s="1">
        <v>3</v>
      </c>
      <c r="L33" s="1" t="str">
        <f>IF(OR(Palpites!D33="",Palpites!F33=""),0,IF(Palpites!D33&gt;Palpites!F33,"V",IF(Palpites!D33=Palpites!F33,"E",IF(Palpites!D33&lt;Palpites!F33,"D"))))</f>
        <v>E</v>
      </c>
      <c r="M33" s="1" t="str">
        <f>IF(OR(Palpites!F34="",Palpites!D34=""),0,IF(Palpites!F34&gt;Palpites!D34,"V",IF(Palpites!F34=Palpites!D34,"E",IF(Palpites!F34&lt;Palpites!D34,"D"))))</f>
        <v>E</v>
      </c>
      <c r="N33" s="1" t="str">
        <f>IF(OR(Palpites!F37="",Palpites!D37=""),0,IF(Palpites!F37&gt;Palpites!D37,"V",IF(Palpites!F37=Palpites!D37,"E",IF(Palpites!F37&lt;Palpites!D37,"D"))))</f>
        <v>V</v>
      </c>
    </row>
    <row r="34" spans="1:14" x14ac:dyDescent="0.3">
      <c r="A34" s="1">
        <f>100000000*D34+100000*E34+1000*F34+K34*10</f>
        <v>99803020</v>
      </c>
      <c r="B34" s="1">
        <f t="shared" si="2"/>
        <v>4</v>
      </c>
      <c r="C34" s="1" t="str">
        <f>Palpites!G32</f>
        <v>Austrália</v>
      </c>
      <c r="D34" s="1">
        <f>3*COUNTIF(L34:N34,"V")+COUNTIF(L34:N34,"E")</f>
        <v>1</v>
      </c>
      <c r="E34" s="1">
        <f>Palpites!F32-Palpites!D32+Palpites!D35-Palpites!F35+Palpites!D37-Palpites!F37</f>
        <v>-2</v>
      </c>
      <c r="F34" s="1">
        <f>Palpites!F32+Palpites!D35+Palpites!D37</f>
        <v>3</v>
      </c>
      <c r="G34" s="1">
        <f>COUNTIF(L34:N34,"V")</f>
        <v>0</v>
      </c>
      <c r="H34" s="1">
        <f>COUNTIF(L34:N34,"e")</f>
        <v>1</v>
      </c>
      <c r="I34" s="1">
        <f>COUNTIF(L34:N34,"D")</f>
        <v>2</v>
      </c>
      <c r="J34" s="1">
        <f>F34-E34</f>
        <v>5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E</v>
      </c>
      <c r="N34" s="1" t="str">
        <f>IF(OR(Palpites!D37="",Palpites!F37=""),0,IF(Palpites!D37&gt;Palpites!F37,"V",IF(Palpites!D37=Palpites!F37,"E",IF(Palpites!D37&lt;Palpites!F37,"D"))))</f>
        <v>D</v>
      </c>
    </row>
    <row r="35" spans="1:14" x14ac:dyDescent="0.3">
      <c r="A35" s="1">
        <f>100000000*D35+100000*E35+1000*F35+K35*10</f>
        <v>300003010</v>
      </c>
      <c r="B35" s="1">
        <f t="shared" si="2"/>
        <v>3</v>
      </c>
      <c r="C35" s="1" t="str">
        <f>Palpites!G33</f>
        <v>Tunísia</v>
      </c>
      <c r="D35" s="1">
        <f>3*COUNTIF(L35:N35,"V")+COUNTIF(L35:N35,"E")</f>
        <v>3</v>
      </c>
      <c r="E35" s="1">
        <f>Palpites!F33-Palpites!D33+Palpites!F35-Palpites!D35+Palpites!F36-Palpites!D36</f>
        <v>0</v>
      </c>
      <c r="F35" s="1">
        <f>Palpites!F33+Palpites!F35+Palpites!F36</f>
        <v>3</v>
      </c>
      <c r="G35" s="1">
        <f>COUNTIF(L35:N35,"V")</f>
        <v>0</v>
      </c>
      <c r="H35" s="1">
        <f>COUNTIF(L35:N35,"e")</f>
        <v>3</v>
      </c>
      <c r="I35" s="1">
        <f>COUNTIF(L35:N35,"D")</f>
        <v>0</v>
      </c>
      <c r="J35" s="1">
        <f>F35-E35</f>
        <v>3</v>
      </c>
      <c r="K35" s="1">
        <v>1</v>
      </c>
      <c r="L35" s="1" t="str">
        <f>IF(OR(Palpites!F33="",Palpites!D33=""),0,IF(Palpites!F33&gt;Palpites!D33,"V",IF(Palpites!F33=Palpites!D33,"E",IF(Palpites!F33&lt;Palpites!D33,"D"))))</f>
        <v>E</v>
      </c>
      <c r="M35" s="1" t="str">
        <f>IF(OR(Palpites!F35="",Palpites!D35=""),0,IF(Palpites!F35&gt;Palpites!D35,"V",IF(Palpites!F35=Palpites!D35,"E",IF(Palpites!F35&lt;Palpites!D35,"D"))))</f>
        <v>E</v>
      </c>
      <c r="N35" s="1" t="str">
        <f>IF(OR(Palpites!F36="",Palpites!D36=""),0,IF(Palpites!F36&gt;Palpites!D36,"V",IF(Palpites!F36=Palpites!D36,"E",IF(Palpites!F36&lt;Palpites!D36,"D"))))</f>
        <v>E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900607040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9</v>
      </c>
      <c r="E41" s="1">
        <f>Palpites!D41-Palpites!F41+Palpites!D43-Palpites!F43+Palpites!D45-Palpites!F45</f>
        <v>6</v>
      </c>
      <c r="F41" s="1">
        <f>Palpites!D41+Palpites!D43+Palpites!D45</f>
        <v>7</v>
      </c>
      <c r="G41" s="1">
        <f>COUNTIF(L41:N41,"V")</f>
        <v>3</v>
      </c>
      <c r="H41" s="1">
        <f>COUNTIF(L41:N41,"e")</f>
        <v>0</v>
      </c>
      <c r="I41" s="1">
        <f>COUNTIF(L41:N41,"D")</f>
        <v>0</v>
      </c>
      <c r="J41" s="1">
        <f>F41-E41</f>
        <v>1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V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600206030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6</v>
      </c>
      <c r="E42" s="1">
        <f>Palpites!D42-Palpites!F42+Palpites!F43-Palpites!D43+Palpites!F46-Palpites!D46</f>
        <v>2</v>
      </c>
      <c r="F42" s="1">
        <f>Palpites!D42+Palpites!F43+Palpites!F46</f>
        <v>6</v>
      </c>
      <c r="G42" s="1">
        <f>COUNTIF(L42:N42,"V")</f>
        <v>2</v>
      </c>
      <c r="H42" s="1">
        <f>COUNTIF(L42:N42,"e")</f>
        <v>0</v>
      </c>
      <c r="I42" s="1">
        <f>COUNTIF(L42:N42,"D")</f>
        <v>1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D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299601020</v>
      </c>
      <c r="B43" s="1">
        <f t="shared" si="3"/>
        <v>3</v>
      </c>
      <c r="C43" s="1" t="str">
        <f>Palpites!G41</f>
        <v>Costa Rica</v>
      </c>
      <c r="D43" s="1">
        <f>3*COUNTIF(L43:N43,"V")+COUNTIF(L43:N43,"E")</f>
        <v>3</v>
      </c>
      <c r="E43" s="1">
        <f>Palpites!F41-Palpites!D41+Palpites!D44-Palpites!F44+Palpites!D46-Palpites!F46</f>
        <v>-4</v>
      </c>
      <c r="F43" s="1">
        <f>Palpites!F41+Palpites!D44+Palpites!D46</f>
        <v>1</v>
      </c>
      <c r="G43" s="1">
        <f>COUNTIF(L43:N43,"V")</f>
        <v>1</v>
      </c>
      <c r="H43" s="1">
        <f>COUNTIF(L43:N43,"e")</f>
        <v>0</v>
      </c>
      <c r="I43" s="1">
        <f>COUNTIF(L43:N43,"D")</f>
        <v>2</v>
      </c>
      <c r="J43" s="1">
        <f>F43-E43</f>
        <v>5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V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-397990</v>
      </c>
      <c r="B44" s="1">
        <f t="shared" si="3"/>
        <v>4</v>
      </c>
      <c r="C44" s="1" t="str">
        <f>Palpites!G42</f>
        <v>Japão</v>
      </c>
      <c r="D44" s="1">
        <f>3*COUNTIF(L44:N44,"V")+COUNTIF(L44:N44,"E")</f>
        <v>0</v>
      </c>
      <c r="E44" s="1">
        <f>Palpites!F42-Palpites!D42+Palpites!F44-Palpites!D44+Palpites!F45-Palpites!D45</f>
        <v>-4</v>
      </c>
      <c r="F44" s="1">
        <f>Palpites!F42+Palpites!F44+Palpites!F45</f>
        <v>2</v>
      </c>
      <c r="G44" s="1">
        <f>COUNTIF(L44:N44,"V")</f>
        <v>0</v>
      </c>
      <c r="H44" s="1">
        <f>COUNTIF(L44:N44,"e")</f>
        <v>0</v>
      </c>
      <c r="I44" s="1">
        <f>COUNTIF(L44:N44,"D")</f>
        <v>3</v>
      </c>
      <c r="J44" s="1">
        <f>F44-E44</f>
        <v>6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D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700609040</v>
      </c>
      <c r="B50" s="1">
        <f>RANK(A50,$A$50:$A$53)</f>
        <v>2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6</v>
      </c>
      <c r="F50" s="1">
        <f>Palpites!D50+Palpites!D52+Palpites!D54</f>
        <v>9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3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299704030</v>
      </c>
      <c r="B51" s="1">
        <f t="shared" ref="B51:B53" si="4">RANK(A51,$A$50:$A$53)</f>
        <v>3</v>
      </c>
      <c r="C51" s="1" t="str">
        <f>Palpites!B51</f>
        <v>Marrocos</v>
      </c>
      <c r="D51" s="1">
        <f>3*COUNTIF(L51:N51,"V")+COUNTIF(L51:N51,"E")</f>
        <v>3</v>
      </c>
      <c r="E51" s="1">
        <f>Palpites!D51-Palpites!F51+Palpites!F52-Palpites!D52+Palpites!F55-Palpites!D55</f>
        <v>-3</v>
      </c>
      <c r="F51" s="1">
        <f>Palpites!D51+Palpites!F52+Palpites!F55</f>
        <v>4</v>
      </c>
      <c r="G51" s="1">
        <f>COUNTIF(L51:N51,"V")</f>
        <v>1</v>
      </c>
      <c r="H51" s="1">
        <f>COUNTIF(L51:N51,"e")</f>
        <v>0</v>
      </c>
      <c r="I51" s="1">
        <f>COUNTIF(L51:N51,"D")</f>
        <v>2</v>
      </c>
      <c r="J51" s="1">
        <f>F51-E51</f>
        <v>7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V</v>
      </c>
    </row>
    <row r="52" spans="1:14" x14ac:dyDescent="0.3">
      <c r="A52" s="1">
        <f>100000000*D52+100000*E52+1000*F52+K52*10</f>
        <v>-998980</v>
      </c>
      <c r="B52" s="1">
        <f t="shared" si="4"/>
        <v>4</v>
      </c>
      <c r="C52" s="1" t="str">
        <f>Palpites!G50</f>
        <v>Canadá</v>
      </c>
      <c r="D52" s="1">
        <f>3*COUNTIF(L52:N52,"V")+COUNTIF(L52:N52,"E")</f>
        <v>0</v>
      </c>
      <c r="E52" s="1">
        <f>Palpites!F50-Palpites!D50+Palpites!D53-Palpites!F53+Palpites!D55-Palpites!F55</f>
        <v>-10</v>
      </c>
      <c r="F52" s="1">
        <f>Palpites!F50+Palpites!D53+Palpites!D55</f>
        <v>1</v>
      </c>
      <c r="G52" s="1">
        <f>COUNTIF(L52:N52,"V")</f>
        <v>0</v>
      </c>
      <c r="H52" s="1">
        <f>COUNTIF(L52:N52,"e")</f>
        <v>0</v>
      </c>
      <c r="I52" s="1">
        <f>COUNTIF(L52:N52,"D")</f>
        <v>3</v>
      </c>
      <c r="J52" s="1">
        <f>F52-E52</f>
        <v>11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D</v>
      </c>
    </row>
    <row r="53" spans="1:14" x14ac:dyDescent="0.3">
      <c r="A53" s="1">
        <f>100000000*D53+100000*E53+1000*F53+K53*10</f>
        <v>700710010</v>
      </c>
      <c r="B53" s="1">
        <f t="shared" si="4"/>
        <v>1</v>
      </c>
      <c r="C53" s="1" t="str">
        <f>Palpites!G51</f>
        <v>Croácia</v>
      </c>
      <c r="D53" s="1">
        <f>3*COUNTIF(L53:N53,"V")+COUNTIF(L53:N53,"E")</f>
        <v>7</v>
      </c>
      <c r="E53" s="1">
        <f>Palpites!F51-Palpites!D51+Palpites!F53-Palpites!D53+Palpites!F54-Palpites!D54</f>
        <v>7</v>
      </c>
      <c r="F53" s="1">
        <f>Palpites!F51+Palpites!F53+Palpites!F54</f>
        <v>10</v>
      </c>
      <c r="G53" s="1">
        <f>COUNTIF(L53:N53,"V")</f>
        <v>2</v>
      </c>
      <c r="H53" s="1">
        <f>COUNTIF(L53:N53,"e")</f>
        <v>1</v>
      </c>
      <c r="I53" s="1">
        <f>COUNTIF(L53:N53,"D")</f>
        <v>0</v>
      </c>
      <c r="J53" s="1">
        <f>F53-E53</f>
        <v>3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700506040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7</v>
      </c>
      <c r="E59" s="1">
        <f>Palpites!D59-Palpites!F59+Palpites!D61-Palpites!F61+Palpites!D63-Palpites!F63</f>
        <v>5</v>
      </c>
      <c r="F59" s="1">
        <f>Palpites!D59+Palpites!D61+Palpites!D63</f>
        <v>6</v>
      </c>
      <c r="G59" s="1">
        <f>COUNTIF(L59:N59,"V")</f>
        <v>2</v>
      </c>
      <c r="H59" s="1">
        <f>COUNTIF(L59:N59,"e")</f>
        <v>1</v>
      </c>
      <c r="I59" s="1">
        <f>COUNTIF(L59:N59,"D")</f>
        <v>0</v>
      </c>
      <c r="J59" s="1">
        <f>F59-E59</f>
        <v>1</v>
      </c>
      <c r="K59" s="1">
        <v>4</v>
      </c>
      <c r="L59" s="1" t="str">
        <f>IF(OR(Palpites!D59="",Palpites!F59=""),0,IF(Palpites!D59&gt;Palpites!F59,"V",IF(Palpites!D59=Palpites!F59,"E",IF(Palpites!D59&lt;Palpites!F59,"D"))))</f>
        <v>E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399901030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-1</v>
      </c>
      <c r="F60" s="1">
        <f>Palpites!D60+Palpites!F61+Palpites!F64</f>
        <v>1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2</v>
      </c>
      <c r="K60" s="1">
        <v>3</v>
      </c>
      <c r="L60" s="1" t="str">
        <f>IF(OR(Palpites!D60="",Palpites!F60=""),0,IF(Palpites!D60&gt;Palpites!F60,"V",IF(Palpites!D60=Palpites!F60,"E",IF(Palpites!D60&lt;Palpites!F60,"D"))))</f>
        <v>V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E</v>
      </c>
    </row>
    <row r="61" spans="1:14" x14ac:dyDescent="0.3">
      <c r="A61" s="1">
        <f>100000000*D61+100000*E61+1000*F61+K61*10</f>
        <v>300002020</v>
      </c>
      <c r="B61" s="1">
        <f t="shared" si="5"/>
        <v>3</v>
      </c>
      <c r="C61" s="1" t="str">
        <f>Palpites!G59</f>
        <v>Sérvia</v>
      </c>
      <c r="D61" s="1">
        <f>3*COUNTIF(L61:N61,"V")+COUNTIF(L61:N61,"E")</f>
        <v>3</v>
      </c>
      <c r="E61" s="1">
        <f>Palpites!F59-Palpites!D59+Palpites!D62-Palpites!F62+Palpites!D64-Palpites!F64</f>
        <v>0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3</v>
      </c>
      <c r="I61" s="1">
        <f>COUNTIF(L61:N61,"D")</f>
        <v>0</v>
      </c>
      <c r="J61" s="1">
        <f>F61-E61</f>
        <v>2</v>
      </c>
      <c r="K61" s="1">
        <v>2</v>
      </c>
      <c r="L61" s="1" t="str">
        <f>IF(OR(Palpites!F59="",Palpites!D59=""),0,IF(Palpites!F59&gt;Palpites!D59,"V",IF(Palpites!F59=Palpites!D59,"E",IF(Palpites!F59&lt;Palpites!D59,"D"))))</f>
        <v>E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E</v>
      </c>
    </row>
    <row r="62" spans="1:14" x14ac:dyDescent="0.3">
      <c r="A62" s="1">
        <f>100000000*D62+100000*E62+1000*F62+K62*10</f>
        <v>99601010</v>
      </c>
      <c r="B62" s="1">
        <f t="shared" si="5"/>
        <v>4</v>
      </c>
      <c r="C62" s="1" t="str">
        <f>Palpites!G60</f>
        <v>Camarões</v>
      </c>
      <c r="D62" s="1">
        <f>3*COUNTIF(L62:N62,"V")+COUNTIF(L62:N62,"E")</f>
        <v>1</v>
      </c>
      <c r="E62" s="1">
        <f>Palpites!F60-Palpites!D60+Palpites!F62-Palpites!D62+Palpites!F63-Palpites!D63</f>
        <v>-4</v>
      </c>
      <c r="F62" s="1">
        <f>Palpites!F60+Palpites!F62+Palpites!F63</f>
        <v>1</v>
      </c>
      <c r="G62" s="1">
        <f>COUNTIF(L62:N62,"V")</f>
        <v>0</v>
      </c>
      <c r="H62" s="1">
        <f>COUNTIF(L62:N62,"e")</f>
        <v>1</v>
      </c>
      <c r="I62" s="1">
        <f>COUNTIF(L62:N62,"D")</f>
        <v>2</v>
      </c>
      <c r="J62" s="1">
        <f>F62-E62</f>
        <v>5</v>
      </c>
      <c r="K62" s="1">
        <v>1</v>
      </c>
      <c r="L62" s="1" t="str">
        <f>IF(OR(Palpites!F60="",Palpites!D60=""),0,IF(Palpites!F60&gt;Palpites!D60,"V",IF(Palpites!F60=Palpites!D60,"E",IF(Palpites!F60&lt;Palpites!D60,"D"))))</f>
        <v>D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500209040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5</v>
      </c>
      <c r="E68" s="1">
        <f>Palpites!D68-Palpites!F68+Palpites!D70-Palpites!F70+Palpites!D72-Palpites!F72</f>
        <v>2</v>
      </c>
      <c r="F68" s="1">
        <f>Palpites!D68+Palpites!D70+Palpites!D72</f>
        <v>9</v>
      </c>
      <c r="G68" s="1">
        <f>COUNTIF(L68:N68,"V")</f>
        <v>1</v>
      </c>
      <c r="H68" s="1">
        <f>COUNTIF(L68:N68,"e")</f>
        <v>2</v>
      </c>
      <c r="I68" s="1">
        <f>COUNTIF(L68:N68,"D")</f>
        <v>0</v>
      </c>
      <c r="J68" s="1">
        <f>F68-E68</f>
        <v>7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E</v>
      </c>
    </row>
    <row r="69" spans="1:14" x14ac:dyDescent="0.3">
      <c r="A69" s="1">
        <f>100000000*D69+100000*E69+1000*F69+K69*10</f>
        <v>500105030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5</v>
      </c>
      <c r="E69" s="1">
        <f>Palpites!D69-Palpites!F69+Palpites!F70-Palpites!D70+Palpites!F73-Palpites!D73</f>
        <v>1</v>
      </c>
      <c r="F69" s="1">
        <f>Palpites!D69+Palpites!F70+Palpites!F73</f>
        <v>5</v>
      </c>
      <c r="G69" s="1">
        <f>COUNTIF(L69:N69,"V")</f>
        <v>1</v>
      </c>
      <c r="H69" s="1">
        <f>COUNTIF(L69:N69,"e")</f>
        <v>2</v>
      </c>
      <c r="I69" s="1">
        <f>COUNTIF(L69:N69,"D")</f>
        <v>0</v>
      </c>
      <c r="J69" s="1">
        <f>F69-E69</f>
        <v>4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E</v>
      </c>
    </row>
    <row r="70" spans="1:14" x14ac:dyDescent="0.3">
      <c r="A70" s="1">
        <f>100000000*D70+100000*E70+1000*F70+K70*10</f>
        <v>399905020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4</v>
      </c>
      <c r="E70" s="1">
        <f>Palpites!F68-Palpites!D68+Palpites!D71-Palpites!F71+Palpites!D73-Palpites!F73</f>
        <v>-1</v>
      </c>
      <c r="F70" s="1">
        <f>Palpites!F68+Palpites!D71+Palpites!D73</f>
        <v>5</v>
      </c>
      <c r="G70" s="1">
        <f>COUNTIF(L70:N70,"V")</f>
        <v>1</v>
      </c>
      <c r="H70" s="1">
        <f>COUNTIF(L70:N70,"e")</f>
        <v>1</v>
      </c>
      <c r="I70" s="1">
        <f>COUNTIF(L70:N70,"D")</f>
        <v>1</v>
      </c>
      <c r="J70" s="1">
        <f>F70-E70</f>
        <v>6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V</v>
      </c>
      <c r="N70" s="1" t="str">
        <f>IF(OR(Palpites!D73="",Palpites!F73=""),0,IF(Palpites!D73&gt;Palpites!F73,"V",IF(Palpites!D73=Palpites!F73,"E",IF(Palpites!D73&lt;Palpites!F73,"D"))))</f>
        <v>E</v>
      </c>
    </row>
    <row r="71" spans="1:14" x14ac:dyDescent="0.3">
      <c r="A71" s="1">
        <f>100000000*D71+100000*E71+1000*F71+K71*10</f>
        <v>99805010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-2</v>
      </c>
      <c r="F71" s="1">
        <f>Palpites!F69+Palpites!F71+Palpites!F72</f>
        <v>5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7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D</v>
      </c>
      <c r="N71" s="1" t="str">
        <f>IF(OR(Palpites!F72="",Palpites!D72=""),0,IF(Palpites!F72&gt;Palpites!D72,"V",IF(Palpites!F72=Palpites!D72,"E",IF(Palpites!F72&lt;Palpites!D72,"D"))))</f>
        <v>E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2022-11-20T02:01:12Z</dcterms:modified>
</cp:coreProperties>
</file>