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96D52E30-81A3-4CCA-AA3A-161AC46096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52" i="3" l="1"/>
  <c r="B51" i="3"/>
  <c r="B53" i="3"/>
  <c r="B50" i="3"/>
  <c r="B70" i="3"/>
  <c r="B69" i="3"/>
  <c r="B71" i="3"/>
  <c r="B68" i="3"/>
  <c r="B61" i="3"/>
  <c r="B60" i="3"/>
  <c r="B62" i="3"/>
  <c r="B59" i="3"/>
  <c r="B43" i="3"/>
  <c r="B42" i="3"/>
  <c r="B44" i="3"/>
  <c r="B41" i="3"/>
  <c r="B34" i="3"/>
  <c r="B32" i="3"/>
  <c r="B33" i="3"/>
  <c r="B35" i="3"/>
  <c r="B25" i="3"/>
  <c r="B24" i="3"/>
  <c r="B26" i="3"/>
  <c r="B23" i="3"/>
  <c r="B16" i="3"/>
  <c r="B14" i="3"/>
  <c r="B15" i="3"/>
  <c r="B17" i="3"/>
  <c r="B7" i="3"/>
  <c r="B8" i="3"/>
  <c r="B6" i="3"/>
  <c r="B5" i="3"/>
  <c r="J16" i="3"/>
  <c r="J14" i="3"/>
  <c r="J17" i="3"/>
  <c r="J15" i="3"/>
  <c r="J8" i="3"/>
  <c r="J5" i="3"/>
  <c r="J6" i="3"/>
  <c r="J7" i="3"/>
  <c r="J54" i="1" l="1"/>
  <c r="O55" i="1"/>
  <c r="K55" i="1"/>
  <c r="O54" i="1"/>
  <c r="K54" i="1"/>
  <c r="O53" i="1"/>
  <c r="K53" i="1"/>
  <c r="O52" i="1"/>
  <c r="K52" i="1"/>
  <c r="P55" i="1"/>
  <c r="L55" i="1"/>
  <c r="P54" i="1"/>
  <c r="P53" i="1"/>
  <c r="L53" i="1"/>
  <c r="P52" i="1"/>
  <c r="L52" i="1"/>
  <c r="L54" i="1"/>
  <c r="Q55" i="1"/>
  <c r="M55" i="1"/>
  <c r="Q54" i="1"/>
  <c r="M54" i="1"/>
  <c r="Q53" i="1"/>
  <c r="M53" i="1"/>
  <c r="Q52" i="1"/>
  <c r="M52" i="1"/>
  <c r="N55" i="1"/>
  <c r="J55" i="1"/>
  <c r="N54" i="1"/>
  <c r="N53" i="1"/>
  <c r="J53" i="1"/>
  <c r="N52" i="1"/>
  <c r="J52" i="1"/>
  <c r="O73" i="1"/>
  <c r="K73" i="1"/>
  <c r="O72" i="1"/>
  <c r="K72" i="1"/>
  <c r="O71" i="1"/>
  <c r="K71" i="1"/>
  <c r="O70" i="1"/>
  <c r="K70" i="1"/>
  <c r="P73" i="1"/>
  <c r="L73" i="1"/>
  <c r="P72" i="1"/>
  <c r="L72" i="1"/>
  <c r="P71" i="1"/>
  <c r="L71" i="1"/>
  <c r="P70" i="1"/>
  <c r="L70" i="1"/>
  <c r="Q73" i="1"/>
  <c r="M73" i="1"/>
  <c r="Q72" i="1"/>
  <c r="M72" i="1"/>
  <c r="Q71" i="1"/>
  <c r="M71" i="1"/>
  <c r="Q70" i="1"/>
  <c r="M70" i="1"/>
  <c r="N73" i="1"/>
  <c r="J73" i="1"/>
  <c r="N72" i="1"/>
  <c r="J72" i="1"/>
  <c r="N71" i="1"/>
  <c r="J71" i="1"/>
  <c r="N70" i="1"/>
  <c r="J70" i="1"/>
  <c r="N64" i="1"/>
  <c r="O64" i="1"/>
  <c r="K64" i="1"/>
  <c r="O63" i="1"/>
  <c r="K63" i="1"/>
  <c r="O62" i="1"/>
  <c r="K62" i="1"/>
  <c r="O61" i="1"/>
  <c r="K61" i="1"/>
  <c r="L64" i="1"/>
  <c r="P63" i="1"/>
  <c r="L63" i="1"/>
  <c r="P62" i="1"/>
  <c r="L62" i="1"/>
  <c r="P61" i="1"/>
  <c r="L61" i="1"/>
  <c r="P64" i="1"/>
  <c r="Q64" i="1"/>
  <c r="M64" i="1"/>
  <c r="Q63" i="1"/>
  <c r="M63" i="1"/>
  <c r="Q62" i="1"/>
  <c r="M62" i="1"/>
  <c r="Q61" i="1"/>
  <c r="M61" i="1"/>
  <c r="J64" i="1"/>
  <c r="N63" i="1"/>
  <c r="J63" i="1"/>
  <c r="N62" i="1"/>
  <c r="J62" i="1"/>
  <c r="N61" i="1"/>
  <c r="J61" i="1"/>
  <c r="J46" i="1"/>
  <c r="O46" i="1"/>
  <c r="K46" i="1"/>
  <c r="O45" i="1"/>
  <c r="K45" i="1"/>
  <c r="O44" i="1"/>
  <c r="K44" i="1"/>
  <c r="O43" i="1"/>
  <c r="K43" i="1"/>
  <c r="P46" i="1"/>
  <c r="P45" i="1"/>
  <c r="L45" i="1"/>
  <c r="P44" i="1"/>
  <c r="L44" i="1"/>
  <c r="P43" i="1"/>
  <c r="L43" i="1"/>
  <c r="L46" i="1"/>
  <c r="Q46" i="1"/>
  <c r="M46" i="1"/>
  <c r="Q45" i="1"/>
  <c r="M45" i="1"/>
  <c r="Q44" i="1"/>
  <c r="M44" i="1"/>
  <c r="Q43" i="1"/>
  <c r="M43" i="1"/>
  <c r="N46" i="1"/>
  <c r="N45" i="1"/>
  <c r="J45" i="1"/>
  <c r="N44" i="1"/>
  <c r="J44" i="1"/>
  <c r="N43" i="1"/>
  <c r="J43" i="1"/>
  <c r="N37" i="1"/>
  <c r="O37" i="1"/>
  <c r="K37" i="1"/>
  <c r="O36" i="1"/>
  <c r="K36" i="1"/>
  <c r="O35" i="1"/>
  <c r="K35" i="1"/>
  <c r="O34" i="1"/>
  <c r="K34" i="1"/>
  <c r="P37" i="1"/>
  <c r="P36" i="1"/>
  <c r="L36" i="1"/>
  <c r="P35" i="1"/>
  <c r="L35" i="1"/>
  <c r="P34" i="1"/>
  <c r="L34" i="1"/>
  <c r="L37" i="1"/>
  <c r="Q37" i="1"/>
  <c r="M37" i="1"/>
  <c r="Q36" i="1"/>
  <c r="M36" i="1"/>
  <c r="Q35" i="1"/>
  <c r="M35" i="1"/>
  <c r="Q34" i="1"/>
  <c r="M34" i="1"/>
  <c r="J37" i="1"/>
  <c r="N36" i="1"/>
  <c r="J36" i="1"/>
  <c r="N35" i="1"/>
  <c r="J35" i="1"/>
  <c r="N34" i="1"/>
  <c r="J34" i="1"/>
  <c r="J28" i="1"/>
  <c r="O28" i="1"/>
  <c r="K28" i="1"/>
  <c r="O27" i="1"/>
  <c r="K27" i="1"/>
  <c r="O26" i="1"/>
  <c r="K26" i="1"/>
  <c r="O25" i="1"/>
  <c r="K25" i="1"/>
  <c r="P28" i="1"/>
  <c r="P27" i="1"/>
  <c r="L27" i="1"/>
  <c r="P26" i="1"/>
  <c r="L26" i="1"/>
  <c r="P25" i="1"/>
  <c r="L25" i="1"/>
  <c r="L28" i="1"/>
  <c r="Q28" i="1"/>
  <c r="M28" i="1"/>
  <c r="Q27" i="1"/>
  <c r="M27" i="1"/>
  <c r="Q26" i="1"/>
  <c r="M26" i="1"/>
  <c r="Q25" i="1"/>
  <c r="M25" i="1"/>
  <c r="N28" i="1"/>
  <c r="N27" i="1"/>
  <c r="J27" i="1"/>
  <c r="N26" i="1"/>
  <c r="J26" i="1"/>
  <c r="N25" i="1"/>
  <c r="J25" i="1"/>
  <c r="N19" i="1"/>
  <c r="J19" i="1"/>
  <c r="N18" i="1"/>
  <c r="J18" i="1"/>
  <c r="N17" i="1"/>
  <c r="J17" i="1"/>
  <c r="N16" i="1"/>
  <c r="J16" i="1"/>
  <c r="K16" i="1"/>
  <c r="L16" i="1"/>
  <c r="O19" i="1"/>
  <c r="K19" i="1"/>
  <c r="O18" i="1"/>
  <c r="K18" i="1"/>
  <c r="O17" i="1"/>
  <c r="K17" i="1"/>
  <c r="P19" i="1"/>
  <c r="L19" i="1"/>
  <c r="P18" i="1"/>
  <c r="L18" i="1"/>
  <c r="P17" i="1"/>
  <c r="L17" i="1"/>
  <c r="P16" i="1"/>
  <c r="Q19" i="1"/>
  <c r="M19" i="1"/>
  <c r="Q18" i="1"/>
  <c r="M18" i="1"/>
  <c r="Q17" i="1"/>
  <c r="M17" i="1"/>
  <c r="Q16" i="1"/>
  <c r="M16" i="1"/>
  <c r="O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<sst xmlns="http://schemas.openxmlformats.org/spreadsheetml/2006/main" count="424" uniqueCount="111">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</sst>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e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topLeftCell="K1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topLeftCell="W9" zoomScale="91" zoomScaleNormal="91" workbookViewId="0">
      <selection activeCell="AJ33" sqref="AJ33:AL35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1</v>
      </c>
      <c r="E5" s="41" t="s">
        <v>11</v>
      </c>
      <c r="F5" s="7">
        <v>3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1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Equador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Equador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8</v>
      </c>
      <c r="P7" s="3">
        <f>VLOOKUP(1,Planilha1!$B$5:$J$8,9,0)</f>
        <v>5</v>
      </c>
      <c r="Q7" s="3">
        <f>VLOOKUP(1,Planilha1!$B$5:$J$8,4,0)</f>
        <v>3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3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5</v>
      </c>
      <c r="L8" s="3">
        <f>VLOOKUP(2,Planilha1!$B$5:$J$8,6,0)</f>
        <v>1</v>
      </c>
      <c r="M8" s="3">
        <f>VLOOKUP(2,Planilha1!$B$5:$J$8,7,0)</f>
        <v>2</v>
      </c>
      <c r="N8" s="3">
        <f>VLOOKUP(2,Planilha1!$B$5:$J$8,8,0)</f>
        <v>0</v>
      </c>
      <c r="O8" s="3">
        <f>VLOOKUP(2,Planilha1!$B$5:$J$8,5,0)</f>
        <v>5</v>
      </c>
      <c r="P8" s="3">
        <f>VLOOKUP(2,Planilha1!$B$5:$J$8,9,0)</f>
        <v>4</v>
      </c>
      <c r="Q8" s="3">
        <f>VLOOKUP(2,Planilha1!$B$5:$J$8,4,0)</f>
        <v>1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2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Holanda</v>
      </c>
      <c r="K9" s="3">
        <f>VLOOKUP(3,Planilha1!$B$5:$J$8,3,0)</f>
        <v>2</v>
      </c>
      <c r="L9" s="3">
        <f>VLOOKUP(3,Planilha1!$B$5:$J$8,6,0)</f>
        <v>0</v>
      </c>
      <c r="M9" s="3">
        <f>VLOOKUP(3,Planilha1!$B$5:$J$8,7,0)</f>
        <v>2</v>
      </c>
      <c r="N9" s="3">
        <f>VLOOKUP(3,Planilha1!$B$5:$J$8,8,0)</f>
        <v>1</v>
      </c>
      <c r="O9" s="3">
        <f>VLOOKUP(3,Planilha1!$B$5:$J$8,5,0)</f>
        <v>5</v>
      </c>
      <c r="P9" s="3">
        <f>VLOOKUP(3,Planilha1!$B$5:$J$8,9,0)</f>
        <v>6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2</v>
      </c>
      <c r="E10" s="41" t="s">
        <v>11</v>
      </c>
      <c r="F10" s="7">
        <v>2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4</v>
      </c>
      <c r="P10" s="3">
        <f>VLOOKUP(4,Planilha1!$B$5:$J$8,9,0)</f>
        <v>7</v>
      </c>
      <c r="Q10" s="3">
        <f>VLOOKUP(4,Planilha1!$B$5:$J$8,4,0)</f>
        <v>-3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25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22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4</v>
      </c>
      <c r="E14" s="41" t="s">
        <v>11</v>
      </c>
      <c r="F14" s="7">
        <v>2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2</v>
      </c>
      <c r="E15" s="41" t="s">
        <v>11</v>
      </c>
      <c r="F15" s="7">
        <v>2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3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9</v>
      </c>
      <c r="P16" s="3">
        <f>VLOOKUP(1,Planilha1!$B$14:$J$17,9,0)</f>
        <v>3</v>
      </c>
      <c r="Q16" s="3">
        <f>VLOOKUP(1,Planilha1!$B$14:$J$17,4,0)</f>
        <v>6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0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4</v>
      </c>
      <c r="P17" s="3">
        <f>VLOOKUP(2,Planilha1!$B$14:$J$17,9,0)</f>
        <v>5</v>
      </c>
      <c r="Q17" s="3">
        <f>VLOOKUP(2,Planilha1!$B$14:$J$17,4,0)</f>
        <v>-1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2</v>
      </c>
      <c r="L18" s="3">
        <f>VLOOKUP(3,Planilha1!$B$14:$J$17,6,0)</f>
        <v>0</v>
      </c>
      <c r="M18" s="3">
        <f>VLOOKUP(3,Planilha1!$B$14:$J$17,7,0)</f>
        <v>2</v>
      </c>
      <c r="N18" s="3">
        <f>VLOOKUP(3,Planilha1!$B$14:$J$17,8,0)</f>
        <v>1</v>
      </c>
      <c r="O18" s="3">
        <f>VLOOKUP(3,Planilha1!$B$14:$J$17,5,0)</f>
        <v>2</v>
      </c>
      <c r="P18" s="3">
        <f>VLOOKUP(3,Planilha1!$B$14:$J$17,9,0)</f>
        <v>4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1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2</v>
      </c>
      <c r="P19" s="3">
        <f>VLOOKUP(4,Planilha1!$B$14:$J$17,9,0)</f>
        <v>5</v>
      </c>
      <c r="Q19" s="3">
        <f>VLOOKUP(4,Planilha1!$B$14:$J$17,4,0)</f>
        <v>-3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50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50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4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0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7</v>
      </c>
      <c r="P25" s="3">
        <f>VLOOKUP(1,Planilha1!$B$23:$J$26,9,0)</f>
        <v>1</v>
      </c>
      <c r="Q25" s="3">
        <f>VLOOKUP(1,Planilha1!$B$23:$J$26,4,0)</f>
        <v>6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3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7</v>
      </c>
      <c r="L26" s="3">
        <f>VLOOKUP(2,Planilha1!$B$23:$J$26,6,0)</f>
        <v>2</v>
      </c>
      <c r="M26" s="3">
        <f>VLOOKUP(2,Planilha1!$B$23:$J$26,7,0)</f>
        <v>1</v>
      </c>
      <c r="N26" s="3">
        <f>VLOOKUP(2,Planilha1!$B$23:$J$26,8,0)</f>
        <v>0</v>
      </c>
      <c r="O26" s="3">
        <f>VLOOKUP(2,Planilha1!$B$23:$J$26,5,0)</f>
        <v>5</v>
      </c>
      <c r="P26" s="3">
        <f>VLOOKUP(2,Planilha1!$B$23:$J$26,9,0)</f>
        <v>1</v>
      </c>
      <c r="Q26" s="3">
        <f>VLOOKUP(2,Planilha1!$B$23:$J$26,4,0)</f>
        <v>4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">
        <v>50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1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1</v>
      </c>
      <c r="P27" s="3">
        <f>VLOOKUP(3,Planilha1!$B$23:$J$26,9,0)</f>
        <v>3</v>
      </c>
      <c r="Q27" s="3">
        <f>VLOOKUP(3,Planilha1!$B$23:$J$26,4,0)</f>
        <v>-2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43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1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8</v>
      </c>
      <c r="Q28" s="3">
        <f>VLOOKUP(4,Planilha1!$B$23:$J$26,4,0)</f>
        <v>-8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1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Coréia do Sul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3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10</v>
      </c>
      <c r="P34" s="3">
        <f>VLOOKUP(1,Planilha1!$B$32:$J$35,9,0)</f>
        <v>2</v>
      </c>
      <c r="Q34" s="3">
        <f>VLOOKUP(1,Planilha1!$B$32:$J$35,4,0)</f>
        <v>8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4</v>
      </c>
      <c r="L35" s="3">
        <f>VLOOKUP(2,Planilha1!$B$32:$J$35,6,0)</f>
        <v>1</v>
      </c>
      <c r="M35" s="3">
        <f>VLOOKUP(2,Planilha1!$B$32:$J$35,7,0)</f>
        <v>1</v>
      </c>
      <c r="N35" s="3">
        <f>VLOOKUP(2,Planilha1!$B$32:$J$35,8,0)</f>
        <v>1</v>
      </c>
      <c r="O35" s="3">
        <f>VLOOKUP(2,Planilha1!$B$32:$J$35,5,0)</f>
        <v>4</v>
      </c>
      <c r="P35" s="3">
        <f>VLOOKUP(2,Planilha1!$B$32:$J$35,9,0)</f>
        <v>5</v>
      </c>
      <c r="Q35" s="3">
        <f>VLOOKUP(2,Planilha1!$B$32:$J$35,4,0)</f>
        <v>-1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4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2</v>
      </c>
      <c r="L36" s="3">
        <f>VLOOKUP(3,Planilha1!$B$32:$J$35,6,0)</f>
        <v>0</v>
      </c>
      <c r="M36" s="3">
        <f>VLOOKUP(3,Planilha1!$B$32:$J$35,7,0)</f>
        <v>2</v>
      </c>
      <c r="N36" s="3">
        <f>VLOOKUP(3,Planilha1!$B$32:$J$35,8,0)</f>
        <v>1</v>
      </c>
      <c r="O36" s="3">
        <f>VLOOKUP(3,Planilha1!$B$32:$J$35,5,0)</f>
        <v>4</v>
      </c>
      <c r="P36" s="3">
        <f>VLOOKUP(3,Planilha1!$B$32:$J$35,9,0)</f>
        <v>6</v>
      </c>
      <c r="Q36" s="3">
        <f>VLOOKUP(3,Planilha1!$B$32:$J$35,4,0)</f>
        <v>-2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2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2</v>
      </c>
      <c r="P37" s="3">
        <f>VLOOKUP(4,Planilha1!$B$32:$J$35,9,0)</f>
        <v>7</v>
      </c>
      <c r="Q37" s="3">
        <f>VLOOKUP(4,Planilha1!$B$32:$J$35,4,0)</f>
        <v>-5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3</v>
      </c>
      <c r="E43" s="41" t="s">
        <v>11</v>
      </c>
      <c r="F43" s="7">
        <v>2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2</v>
      </c>
      <c r="Q43" s="3">
        <f>VLOOKUP(1,Planilha1!$B$41:$J44,4,0)</f>
        <v>6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0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6</v>
      </c>
      <c r="P44" s="3">
        <f>VLOOKUP(2,Planilha1!$B$41:$J44,9,0)</f>
        <v>4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3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1</v>
      </c>
      <c r="P45" s="3">
        <f>VLOOKUP(3,Planilha1!$B$41:$J44,9,0)</f>
        <v>4</v>
      </c>
      <c r="Q45" s="3">
        <f>VLOOKUP(3,Planilha1!$B$41:$J44,4,0)</f>
        <v>-3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1</v>
      </c>
      <c r="E46" s="41" t="s">
        <v>11</v>
      </c>
      <c r="F46" s="7">
        <v>2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0</v>
      </c>
      <c r="P46" s="3">
        <f>VLOOKUP(4,Planilha1!$B$41:$J44,9,0)</f>
        <v>5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5</v>
      </c>
      <c r="E50" s="41" t="s">
        <v>11</v>
      </c>
      <c r="F50" s="7">
        <v>1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3</v>
      </c>
      <c r="E52" s="41" t="s">
        <v>11</v>
      </c>
      <c r="F52" s="7">
        <v>1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10</v>
      </c>
      <c r="P52" s="3">
        <f>VLOOKUP(1,Planilha1!$B$50:$J53,9,0)</f>
        <v>4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1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7</v>
      </c>
      <c r="L53" s="3">
        <f>VLOOKUP(2,Planilha1!$B$50:$J53,6,0)</f>
        <v>2</v>
      </c>
      <c r="M53" s="3">
        <f>VLOOKUP(2,Planilha1!$B$50:$J53,7,0)</f>
        <v>1</v>
      </c>
      <c r="N53" s="3">
        <f>VLOOKUP(2,Planilha1!$B$50:$J53,8,0)</f>
        <v>0</v>
      </c>
      <c r="O53" s="3">
        <f>VLOOKUP(2,Planilha1!$B$50:$J53,5,0)</f>
        <v>5</v>
      </c>
      <c r="P53" s="3">
        <f>VLOOKUP(2,Planilha1!$B$50:$J53,9,0)</f>
        <v>3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2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3</v>
      </c>
      <c r="P54" s="3">
        <f>VLOOKUP(3,Planilha1!$B$50:$J53,9,0)</f>
        <v>6</v>
      </c>
      <c r="Q54" s="3">
        <f>VLOOKUP(3,Planilha1!$B$50:$J53,4,0)</f>
        <v>-3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2</v>
      </c>
      <c r="P55" s="3">
        <f>VLOOKUP(4,Planilha1!$B$50:$J53,9,0)</f>
        <v>7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9</v>
      </c>
      <c r="P61" s="3">
        <f>VLOOKUP(1,Planilha1!$B$59:$J62,9,0)</f>
        <v>4</v>
      </c>
      <c r="Q61" s="3">
        <f>VLOOKUP(1,Planilha1!$B$59:$J62,4,0)</f>
        <v>5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0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5</v>
      </c>
      <c r="P62" s="3">
        <f>VLOOKUP(2,Planilha1!$B$59:$J62,9,0)</f>
        <v>3</v>
      </c>
      <c r="Q62" s="3">
        <f>VLOOKUP(2,Planilha1!$B$59:$J62,4,0)</f>
        <v>2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4</v>
      </c>
      <c r="E63" s="41" t="s">
        <v>11</v>
      </c>
      <c r="F63" s="7">
        <v>2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3</v>
      </c>
      <c r="P63" s="3">
        <f>VLOOKUP(3,Planilha1!$B$59:$J62,9,0)</f>
        <v>5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2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2</v>
      </c>
      <c r="P64" s="3">
        <f>VLOOKUP(4,Planilha1!$B$59:$J62,9,0)</f>
        <v>7</v>
      </c>
      <c r="Q64" s="3">
        <f>VLOOKUP(4,Planilha1!$B$59:$J62,4,0)</f>
        <v>-5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3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2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3</v>
      </c>
      <c r="E70" s="41" t="s">
        <v>11</v>
      </c>
      <c r="F70" s="7">
        <v>0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10</v>
      </c>
      <c r="P70" s="3">
        <f>VLOOKUP(1,Planilha1!$B$68:$J71,9,0)</f>
        <v>3</v>
      </c>
      <c r="Q70" s="3">
        <f>VLOOKUP(1,Planilha1!$B$68:$J71,4,0)</f>
        <v>7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2</v>
      </c>
      <c r="G71" s="99" t="s">
        <v>52</v>
      </c>
      <c r="H71" s="99"/>
      <c r="I71" s="8">
        <f t="shared" si="7"/>
        <v>1</v>
      </c>
      <c r="J71" s="5" t="str">
        <f>VLOOKUP(2,Planilha1!$B$68:$J71,2,0)</f>
        <v>Coréia do Sul</v>
      </c>
      <c r="K71" s="3">
        <f>VLOOKUP(2,Planilha1!$B$68:$J71,3,0)</f>
        <v>4</v>
      </c>
      <c r="L71" s="3">
        <f>VLOOKUP(2,Planilha1!$B$68:$J71,6,0)</f>
        <v>1</v>
      </c>
      <c r="M71" s="3">
        <f>VLOOKUP(2,Planilha1!$B$68:$J71,7,0)</f>
        <v>1</v>
      </c>
      <c r="N71" s="3">
        <f>VLOOKUP(2,Planilha1!$B$68:$J71,8,0)</f>
        <v>1</v>
      </c>
      <c r="O71" s="3">
        <f>VLOOKUP(2,Planilha1!$B$68:$J71,5,0)</f>
        <v>6</v>
      </c>
      <c r="P71" s="3">
        <f>VLOOKUP(2,Planilha1!$B$68:$J71,9,0)</f>
        <v>7</v>
      </c>
      <c r="Q71" s="3">
        <f>VLOOKUP(2,Planilha1!$B$68:$J71,4,0)</f>
        <v>-1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4</v>
      </c>
      <c r="E72" s="41" t="s">
        <v>11</v>
      </c>
      <c r="F72" s="7">
        <v>2</v>
      </c>
      <c r="G72" s="99" t="s">
        <v>52</v>
      </c>
      <c r="H72" s="99"/>
      <c r="I72" s="8">
        <f t="shared" si="7"/>
        <v>1</v>
      </c>
      <c r="J72" s="5" t="str">
        <f>VLOOKUP(3,Planilha1!$B$68:$J71,2,0)</f>
        <v>Uruguai</v>
      </c>
      <c r="K72" s="3">
        <f>VLOOKUP(3,Planilha1!$B$68:$J71,3,0)</f>
        <v>2</v>
      </c>
      <c r="L72" s="3">
        <f>VLOOKUP(3,Planilha1!$B$68:$J71,6,0)</f>
        <v>0</v>
      </c>
      <c r="M72" s="3">
        <f>VLOOKUP(3,Planilha1!$B$68:$J71,7,0)</f>
        <v>2</v>
      </c>
      <c r="N72" s="3">
        <f>VLOOKUP(3,Planilha1!$B$68:$J71,8,0)</f>
        <v>1</v>
      </c>
      <c r="O72" s="3">
        <f>VLOOKUP(3,Planilha1!$B$68:$J71,5,0)</f>
        <v>4</v>
      </c>
      <c r="P72" s="3">
        <f>VLOOKUP(3,Planilha1!$B$68:$J71,9,0)</f>
        <v>7</v>
      </c>
      <c r="Q72" s="3">
        <f>VLOOKUP(3,Planilha1!$B$68:$J71,4,0)</f>
        <v>-3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2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4</v>
      </c>
      <c r="P73" s="3">
        <f>VLOOKUP(4,Planilha1!$B$68:$J71,9,0)</f>
        <v>7</v>
      </c>
      <c r="Q73" s="3">
        <f>VLOOKUP(4,Planilha1!$B$68:$J71,4,0)</f>
        <v>-3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5:D10 D59:D64 D50:D55 D32:D37 D23:D28 D14:D19 D68:D73" xr:uid="{00000000-0002-0000-0100-000000000000}">
      <formula1>0</formula1>
      <formula2>9999999999999990000</formula2>
    </dataValidation>
    <dataValidation type="whole" allowBlank="1" showInputMessage="1" showErrorMessage="1" sqref="F59:F64 F5:F10 F50:F55 F41:F46 F32:F37 F23:F28 F14:F19 F68:F73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Equador</v>
      </c>
      <c r="T4" s="1" t="str">
        <f>Palpites!AZ6</f>
        <v>Inglaterra</v>
      </c>
    </row>
    <row r="5" spans="1:20" x14ac:dyDescent="0.3">
      <c r="A5" s="1">
        <f>100000000*D5+100000*E5+1000*F5+K5*10</f>
        <v>99704040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-3</v>
      </c>
      <c r="F5" s="1">
        <f>Palpites!D5+Palpites!D7+Palpites!D9</f>
        <v>4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7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E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500105030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5</v>
      </c>
      <c r="E6" s="1">
        <f>(Palpites!D6-Palpites!F6)+(Palpites!F7-Palpites!D7)+(Palpites!F10-Palpites!D10)</f>
        <v>1</v>
      </c>
      <c r="F6" s="1">
        <f>Palpites!D6+Palpites!F7+Palpites!F10</f>
        <v>5</v>
      </c>
      <c r="G6" s="1">
        <f>COUNTIF(L6:N6,"V")</f>
        <v>1</v>
      </c>
      <c r="H6" s="1">
        <f>COUNTIF(L6:N6,"e")</f>
        <v>2</v>
      </c>
      <c r="I6" s="1">
        <f>COUNTIF(L6:N6,"D")</f>
        <v>0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E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700308020</v>
      </c>
      <c r="B7" s="1">
        <f>RANK(A7,$A$5:$A$8)</f>
        <v>1</v>
      </c>
      <c r="C7" s="1" t="str">
        <f>Palpites!G5</f>
        <v>Equador</v>
      </c>
      <c r="D7" s="1">
        <f>3*COUNTIF(L7:N7,"V")+COUNTIF(L7:N7,"E")</f>
        <v>7</v>
      </c>
      <c r="E7" s="1">
        <f>(Palpites!F5-Palpites!D5)+(Palpites!D8-Palpites!F8)+(Palpites!D10-Palpites!F10)</f>
        <v>3</v>
      </c>
      <c r="F7" s="1">
        <f>Palpites!F5+Palpites!D8+Palpites!D10</f>
        <v>8</v>
      </c>
      <c r="G7" s="1">
        <f>COUNTIF(L7:N7,"V")</f>
        <v>2</v>
      </c>
      <c r="H7" s="1">
        <f>COUNTIF(L7:N7,"e")</f>
        <v>1</v>
      </c>
      <c r="I7" s="1">
        <f>COUNTIF(L7:N7,"D")</f>
        <v>0</v>
      </c>
      <c r="J7" s="1">
        <f>F7-E7</f>
        <v>5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V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199905010</v>
      </c>
      <c r="B8" s="1">
        <f>RANK(A8,$A$5:$A$8)</f>
        <v>3</v>
      </c>
      <c r="C8" s="1" t="str">
        <f>Palpites!G6</f>
        <v>Holanda</v>
      </c>
      <c r="D8" s="1">
        <f>3*COUNTIF(L8:N8,"V")+COUNTIF(L8:N8,"E")</f>
        <v>2</v>
      </c>
      <c r="E8" s="1">
        <f>(Palpites!F6-Palpites!D6)+(Palpites!F8-Palpites!D8)+(Palpites!F9-Palpites!D9)</f>
        <v>-1</v>
      </c>
      <c r="F8" s="1">
        <f>Palpites!F9+Palpites!F8+Palpites!F6</f>
        <v>5</v>
      </c>
      <c r="G8" s="1">
        <f>COUNTIF(L8:N8,"V")</f>
        <v>0</v>
      </c>
      <c r="H8" s="1">
        <f>COUNTIF(L8:N8,"e")</f>
        <v>2</v>
      </c>
      <c r="I8" s="1">
        <f>COUNTIF(L8:N8,"D")</f>
        <v>1</v>
      </c>
      <c r="J8" s="1">
        <f>F8-E8</f>
        <v>6</v>
      </c>
      <c r="K8" s="1">
        <v>1</v>
      </c>
      <c r="L8" s="1" t="str">
        <f>IF(OR(Palpites!F6="",Palpites!D6=""),0,IF(Palpites!F6&gt;Palpites!D6,"V",IF(Palpites!F6=Palpites!D6,"E",IF(Palpites!F6&lt;Palpites!D6,"D"))))</f>
        <v>E</v>
      </c>
      <c r="M8" s="1" t="str">
        <f>IF(OR(Palpites!F8="",Palpites!D8=""),0,IF(Palpites!F8&gt;Palpites!D8,"V",IF(Palpites!F8=Palpites!D8,"E",IF(Palpites!F8&lt;Palpites!D8,"D"))))</f>
        <v>D</v>
      </c>
      <c r="N8" s="1" t="str">
        <f>IF(OR(Palpites!F9="",Palpites!D9=""),0,IF(Palpites!F9&gt;Palpites!D9,"V",IF(Palpites!F9=Palpites!D9,"E",IF(Palpites!F9&lt;Palpites!D9,"D"))))</f>
        <v>E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Coréia do Sul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EUA</v>
      </c>
      <c r="T13" s="1" t="str">
        <f>Palpites!AV11</f>
        <v>Senegal</v>
      </c>
    </row>
    <row r="14" spans="1:20" x14ac:dyDescent="0.3">
      <c r="A14" s="1">
        <f>100000000*D14+100000*E14+1000*F14+K14*10</f>
        <v>900609040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6</v>
      </c>
      <c r="F14" s="1">
        <f>Palpites!D14+Palpites!D16+Palpites!D18</f>
        <v>9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3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399904030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-1</v>
      </c>
      <c r="F15" s="1">
        <f>Palpites!D15+Palpites!F16+Palpites!F19</f>
        <v>4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5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Alemanha</v>
      </c>
    </row>
    <row r="16" spans="1:20" x14ac:dyDescent="0.3">
      <c r="A16" s="1">
        <f>100000000*D16+100000*E16+1000*F16+K16*10</f>
        <v>99702020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-3</v>
      </c>
      <c r="F16" s="1">
        <f>Palpites!F14+Palpites!D17+Palpites!D19</f>
        <v>2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5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199802010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2</v>
      </c>
      <c r="E17" s="1">
        <f>Palpites!F15-Palpites!D15+Palpites!F17-Palpites!D17+Palpites!F18-Palpites!D18</f>
        <v>-2</v>
      </c>
      <c r="F17" s="1">
        <f>Palpites!F15+Palpites!F17+Palpites!F18</f>
        <v>2</v>
      </c>
      <c r="G17" s="1">
        <f>COUNTIF(L17:N17,"V")</f>
        <v>0</v>
      </c>
      <c r="H17" s="1">
        <f>COUNTIF(L17:N17,"e")</f>
        <v>2</v>
      </c>
      <c r="I17" s="1">
        <f>COUNTIF(L17:N17,"D")</f>
        <v>1</v>
      </c>
      <c r="J17" s="1">
        <f>F17-E17</f>
        <v>4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Portugal</v>
      </c>
      <c r="V21" s="1" t="str">
        <f>IF(S21=S18,S19,S18)</f>
        <v>Argentina</v>
      </c>
      <c r="W21" s="1" t="str">
        <f>IF(T21=T18,T19,T18)</f>
        <v>França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700607040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6</v>
      </c>
      <c r="F23" s="1">
        <f>Palpites!D23+Palpites!D25+Palpites!D27</f>
        <v>7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E</v>
      </c>
    </row>
    <row r="24" spans="1:23" x14ac:dyDescent="0.3">
      <c r="A24" s="1">
        <f>100000000*D24+100000*E24+1000*F24+K24*10</f>
        <v>299801030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3</v>
      </c>
      <c r="E24" s="1">
        <f>Palpites!D24-Palpites!F24+Palpites!F25-Palpites!D25+Palpites!F28-Palpites!D28</f>
        <v>-2</v>
      </c>
      <c r="F24" s="1">
        <f>Palpites!D24+Palpites!F25+Palpites!F28</f>
        <v>1</v>
      </c>
      <c r="G24" s="1">
        <f>COUNTIF(L24:N24,"V")</f>
        <v>1</v>
      </c>
      <c r="H24" s="1">
        <f>COUNTIF(L24:N24,"e")</f>
        <v>0</v>
      </c>
      <c r="I24" s="1">
        <f>COUNTIF(L24:N24,"D")</f>
        <v>2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-799980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-8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8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700405010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7</v>
      </c>
      <c r="E26" s="1">
        <f>Palpites!F24-Palpites!D24+Palpites!F26-Palpites!D26+Palpites!F27-Palpites!D27</f>
        <v>4</v>
      </c>
      <c r="F26" s="1">
        <f>Palpites!F24+Palpites!F26+Palpites!F27</f>
        <v>5</v>
      </c>
      <c r="G26" s="1">
        <f>COUNTIF(L26:N26,"V")</f>
        <v>2</v>
      </c>
      <c r="H26" s="1">
        <f>COUNTIF(L26:N26,"e")</f>
        <v>1</v>
      </c>
      <c r="I26" s="1">
        <f>COUNTIF(L26:N26,"D")</f>
        <v>0</v>
      </c>
      <c r="J26" s="1">
        <f>F26-E26</f>
        <v>1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E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900810040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8</v>
      </c>
      <c r="F32" s="1">
        <f>Palpites!D32+Palpites!D34+Palpites!D36</f>
        <v>10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2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399904030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4</v>
      </c>
      <c r="E33" s="1">
        <f>Palpites!D33-Palpites!F33+Palpites!F34-Palpites!D34+Palpites!F37-Palpites!D37</f>
        <v>-1</v>
      </c>
      <c r="F33" s="1">
        <f>Palpites!D33+Palpites!F34+Palpites!F37</f>
        <v>4</v>
      </c>
      <c r="G33" s="1">
        <f>COUNTIF(L33:N33,"V")</f>
        <v>1</v>
      </c>
      <c r="H33" s="1">
        <f>COUNTIF(L33:N33,"e")</f>
        <v>1</v>
      </c>
      <c r="I33" s="1">
        <f>COUNTIF(L33:N33,"D")</f>
        <v>1</v>
      </c>
      <c r="J33" s="1">
        <f>F33-E33</f>
        <v>5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E</v>
      </c>
    </row>
    <row r="34" spans="1:14" x14ac:dyDescent="0.3">
      <c r="A34" s="1">
        <f>100000000*D34+100000*E34+1000*F34+K34*10</f>
        <v>199804020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2</v>
      </c>
      <c r="E34" s="1">
        <f>Palpites!F32-Palpites!D32+Palpites!D35-Palpites!F35+Palpites!D37-Palpites!F37</f>
        <v>-2</v>
      </c>
      <c r="F34" s="1">
        <f>Palpites!F32+Palpites!D35+Palpites!D37</f>
        <v>4</v>
      </c>
      <c r="G34" s="1">
        <f>COUNTIF(L34:N34,"V")</f>
        <v>0</v>
      </c>
      <c r="H34" s="1">
        <f>COUNTIF(L34:N34,"e")</f>
        <v>2</v>
      </c>
      <c r="I34" s="1">
        <f>COUNTIF(L34:N34,"D")</f>
        <v>1</v>
      </c>
      <c r="J34" s="1">
        <f>F34-E34</f>
        <v>6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E</v>
      </c>
    </row>
    <row r="35" spans="1:14" x14ac:dyDescent="0.3">
      <c r="A35" s="1">
        <f>100000000*D35+100000*E35+1000*F35+K35*10</f>
        <v>99502010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-5</v>
      </c>
      <c r="F35" s="1">
        <f>Palpites!F33+Palpites!F35+Palpites!F36</f>
        <v>2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7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900608040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9</v>
      </c>
      <c r="E41" s="1">
        <f>Palpites!D41-Palpites!F41+Palpites!D43-Palpites!F43+Palpites!D45-Palpites!F45</f>
        <v>6</v>
      </c>
      <c r="F41" s="1">
        <f>Palpites!D41+Palpites!D43+Palpites!D45</f>
        <v>8</v>
      </c>
      <c r="G41" s="1">
        <f>COUNTIF(L41:N41,"V")</f>
        <v>3</v>
      </c>
      <c r="H41" s="1">
        <f>COUNTIF(L41:N41,"e")</f>
        <v>0</v>
      </c>
      <c r="I41" s="1">
        <f>COUNTIF(L41:N41,"D")</f>
        <v>0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600206030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6</v>
      </c>
      <c r="E42" s="1">
        <f>Palpites!D42-Palpites!F42+Palpites!F43-Palpites!D43+Palpites!F46-Palpites!D46</f>
        <v>2</v>
      </c>
      <c r="F42" s="1">
        <f>Palpites!D42+Palpites!F43+Palpites!F46</f>
        <v>6</v>
      </c>
      <c r="G42" s="1">
        <f>COUNTIF(L42:N42,"V")</f>
        <v>2</v>
      </c>
      <c r="H42" s="1">
        <f>COUNTIF(L42:N42,"e")</f>
        <v>0</v>
      </c>
      <c r="I42" s="1">
        <f>COUNTIF(L42:N42,"D")</f>
        <v>1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99701020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-3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4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99500010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-5</v>
      </c>
      <c r="F44" s="1">
        <f>Palpites!F42+Palpites!F44+Palpites!F45</f>
        <v>0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5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700610040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6</v>
      </c>
      <c r="F50" s="1">
        <f>Palpites!D50+Palpites!D52+Palpites!D54</f>
        <v>10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4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99703030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-3</v>
      </c>
      <c r="F51" s="1">
        <f>Palpites!D51+Palpites!F52+Palpites!F55</f>
        <v>3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6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99502020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-5</v>
      </c>
      <c r="F52" s="1">
        <f>Palpites!F50+Palpites!D53+Palpites!D55</f>
        <v>2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7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700205010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7</v>
      </c>
      <c r="E53" s="1">
        <f>Palpites!F51-Palpites!D51+Palpites!F53-Palpites!D53+Palpites!F54-Palpites!D54</f>
        <v>2</v>
      </c>
      <c r="F53" s="1">
        <f>Palpites!F51+Palpites!F53+Palpites!F54</f>
        <v>5</v>
      </c>
      <c r="G53" s="1">
        <f>COUNTIF(L53:N53,"V")</f>
        <v>2</v>
      </c>
      <c r="H53" s="1">
        <f>COUNTIF(L53:N53,"e")</f>
        <v>1</v>
      </c>
      <c r="I53" s="1">
        <f>COUNTIF(L53:N53,"D")</f>
        <v>0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900509040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5</v>
      </c>
      <c r="F59" s="1">
        <f>Palpites!D59+Palpites!D61+Palpites!D63</f>
        <v>9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4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600205030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6</v>
      </c>
      <c r="E60" s="1">
        <f>Palpites!D60-Palpites!F60+Palpites!F61-Palpites!D61+Palpites!F64-Palpites!D64</f>
        <v>2</v>
      </c>
      <c r="F60" s="1">
        <f>Palpites!D60+Palpites!F61+Palpites!F64</f>
        <v>5</v>
      </c>
      <c r="G60" s="1">
        <f>COUNTIF(L60:N60,"V")</f>
        <v>2</v>
      </c>
      <c r="H60" s="1">
        <f>COUNTIF(L60:N60,"e")</f>
        <v>0</v>
      </c>
      <c r="I60" s="1">
        <f>COUNTIF(L60:N60,"D")</f>
        <v>1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V</v>
      </c>
    </row>
    <row r="61" spans="1:14" x14ac:dyDescent="0.3">
      <c r="A61" s="1">
        <f>100000000*D61+100000*E61+1000*F61+K61*10</f>
        <v>299803020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3</v>
      </c>
      <c r="E61" s="1">
        <f>Palpites!F59-Palpites!D59+Palpites!D62-Palpites!F62+Palpites!D64-Palpites!F64</f>
        <v>-2</v>
      </c>
      <c r="F61" s="1">
        <f>Palpites!F59+Palpites!D62+Palpites!D64</f>
        <v>3</v>
      </c>
      <c r="G61" s="1">
        <f>COUNTIF(L61:N61,"V")</f>
        <v>1</v>
      </c>
      <c r="H61" s="1">
        <f>COUNTIF(L61:N61,"e")</f>
        <v>0</v>
      </c>
      <c r="I61" s="1">
        <f>COUNTIF(L61:N61,"D")</f>
        <v>2</v>
      </c>
      <c r="J61" s="1">
        <f>F61-E61</f>
        <v>5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D</v>
      </c>
    </row>
    <row r="62" spans="1:14" x14ac:dyDescent="0.3">
      <c r="A62" s="1">
        <f>100000000*D62+100000*E62+1000*F62+K62*10</f>
        <v>-497990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-5</v>
      </c>
      <c r="F62" s="1">
        <f>Palpites!F60+Palpites!F62+Palpites!F63</f>
        <v>2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900710040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7</v>
      </c>
      <c r="F68" s="1">
        <f>Palpites!D68+Palpites!D70+Palpites!D72</f>
        <v>10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3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199704030</v>
      </c>
      <c r="B69" s="1">
        <f t="shared" ref="B69:B71" si="6">RANK(A69,$A$68:$A$71)</f>
        <v>3</v>
      </c>
      <c r="C69" s="1" t="str">
        <f>Palpites!B69</f>
        <v>Uruguai</v>
      </c>
      <c r="D69" s="1">
        <f>3*COUNTIF(L69:N69,"V")+COUNTIF(L69:N69,"E")</f>
        <v>2</v>
      </c>
      <c r="E69" s="1">
        <f>Palpites!D69-Palpites!F69+Palpites!F70-Palpites!D70+Palpites!F73-Palpites!D73</f>
        <v>-3</v>
      </c>
      <c r="F69" s="1">
        <f>Palpites!D69+Palpites!F70+Palpites!F73</f>
        <v>4</v>
      </c>
      <c r="G69" s="1">
        <f>COUNTIF(L69:N69,"V")</f>
        <v>0</v>
      </c>
      <c r="H69" s="1">
        <f>COUNTIF(L69:N69,"e")</f>
        <v>2</v>
      </c>
      <c r="I69" s="1">
        <f>COUNTIF(L69:N69,"D")</f>
        <v>1</v>
      </c>
      <c r="J69" s="1">
        <f>F69-E69</f>
        <v>7</v>
      </c>
      <c r="K69" s="1">
        <v>3</v>
      </c>
      <c r="L69" s="1" t="str">
        <f>IF(OR(Palpites!D69="",Palpites!F69=""),0,IF(Palpites!D69&gt;Palpites!F69,"V",IF(Palpites!D69=Palpites!F69,"E",IF(Palpites!D69&lt;Palpites!F69,"D"))))</f>
        <v>E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E</v>
      </c>
    </row>
    <row r="70" spans="1:14" x14ac:dyDescent="0.3">
      <c r="A70" s="1">
        <f>100000000*D70+100000*E70+1000*F70+K70*10</f>
        <v>99704020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-3</v>
      </c>
      <c r="F70" s="1">
        <f>Palpites!F68+Palpites!D71+Palpites!D73</f>
        <v>4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7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E</v>
      </c>
    </row>
    <row r="71" spans="1:14" x14ac:dyDescent="0.3">
      <c r="A71" s="1">
        <f>100000000*D71+100000*E71+1000*F71+K71*10</f>
        <v>399906010</v>
      </c>
      <c r="B71" s="1">
        <f t="shared" si="6"/>
        <v>2</v>
      </c>
      <c r="C71" s="1" t="str">
        <f>Palpites!G69</f>
        <v>Coréia do Sul</v>
      </c>
      <c r="D71" s="1">
        <f>3*COUNTIF(L71:N71,"V")+COUNTIF(L71:N71,"E")</f>
        <v>4</v>
      </c>
      <c r="E71" s="1">
        <f>Palpites!F69-Palpites!D69+Palpites!F71-Palpites!D71+Palpites!F72-Palpites!D72</f>
        <v>-1</v>
      </c>
      <c r="F71" s="1">
        <f>Palpites!F69+Palpites!F71+Palpites!F72</f>
        <v>6</v>
      </c>
      <c r="G71" s="1">
        <f>COUNTIF(L71:N71,"V")</f>
        <v>1</v>
      </c>
      <c r="H71" s="1">
        <f>COUNTIF(L71:N71,"e")</f>
        <v>1</v>
      </c>
      <c r="I71" s="1">
        <f>COUNTIF(L71:N71,"D")</f>
        <v>1</v>
      </c>
      <c r="J71" s="1">
        <f>F71-E71</f>
        <v>7</v>
      </c>
      <c r="K71" s="1">
        <v>1</v>
      </c>
      <c r="L71" s="1" t="str">
        <f>IF(OR(Palpites!F69="",Palpites!D69=""),0,IF(Palpites!F69&gt;Palpites!D69,"V",IF(Palpites!F69=Palpites!D69,"E",IF(Palpites!F69&lt;Palpites!D69,"D"))))</f>
        <v>E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2022-11-15T14:54:54Z</dcterms:modified>
</cp:coreProperties>
</file>