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E00AE165-6E1A-43CC-AF01-6156FD6D7504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<sst xmlns="http://schemas.openxmlformats.org/spreadsheetml/2006/main" count="415" uniqueCount="109">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</sst>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AC9" zoomScale="91" zoomScaleNormal="91" workbookViewId="0">
      <selection activeCell="AJ33" sqref="AJ33:AL35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10"/>
  </cols>
  <sheetData>
    <row r="1" spans="1:53" ht="71.400000000000006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1</v>
      </c>
      <c r="E5" s="49" t="s">
        <v>12</v>
      </c>
      <c r="F5" s="8">
        <v>0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0</v>
      </c>
      <c r="E6" s="42" t="s">
        <v>12</v>
      </c>
      <c r="F6" s="8">
        <v>2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Holanda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1</v>
      </c>
      <c r="E7" s="42" t="s">
        <v>12</v>
      </c>
      <c r="F7" s="8">
        <v>1</v>
      </c>
      <c r="G7" s="73" t="s">
        <v>23</v>
      </c>
      <c r="H7" s="73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5</v>
      </c>
      <c r="P7" s="4">
        <f>VLOOKUP(1,Planilha1!$A$5:$L$8,12,0)</f>
        <v>0</v>
      </c>
      <c r="Q7" s="4">
        <f>VLOOKUP(1,Planilha1!$A$5:$L$8,7,0)</f>
        <v>5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0</v>
      </c>
      <c r="E8" s="42" t="s">
        <v>12</v>
      </c>
      <c r="F8" s="8">
        <v>1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Qatar</v>
      </c>
      <c r="K8" s="3">
        <f>VLOOKUP(2,Planilha1!$A$5:$L$8,6,0)</f>
        <v>4</v>
      </c>
      <c r="L8" s="3">
        <f>VLOOKUP(2,Planilha1!$A$5:$L$8,9,0)</f>
        <v>1</v>
      </c>
      <c r="M8" s="3">
        <f>VLOOKUP(2,Planilha1!$A$5:$L$8,10,0)</f>
        <v>1</v>
      </c>
      <c r="N8" s="4">
        <f>VLOOKUP(2,Planilha1!$A$5:$L$8,11,0)</f>
        <v>1</v>
      </c>
      <c r="O8" s="4">
        <f>VLOOKUP(2,Planilha1!$A$5:$L$8,8,0)</f>
        <v>2</v>
      </c>
      <c r="P8" s="4">
        <f>VLOOKUP(2,Planilha1!$A$5:$L$8,12,0)</f>
        <v>3</v>
      </c>
      <c r="Q8" s="4">
        <f>VLOOKUP(2,Planilha1!$A$5:$L$8,7,0)</f>
        <v>-1</v>
      </c>
      <c r="S8" s="7"/>
      <c r="T8" s="10"/>
      <c r="U8" s="75" t="str">
        <f>IF(AND(SUM(L16:N16)=3,SUM(L17:N17)=3,SUM(L18:N18)=3,SUM(L19:N19)=3),J17,"")</f>
        <v>País de Gales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Qatar</v>
      </c>
      <c r="BA8" s="76"/>
    </row>
    <row r="9" spans="1:53" x14ac:dyDescent="0.3">
      <c r="A9" s="45">
        <v>44894</v>
      </c>
      <c r="B9" s="73" t="s">
        <v>11</v>
      </c>
      <c r="C9" s="73"/>
      <c r="D9" s="8">
        <v>0</v>
      </c>
      <c r="E9" s="42" t="s">
        <v>12</v>
      </c>
      <c r="F9" s="8">
        <v>2</v>
      </c>
      <c r="G9" s="73" t="s">
        <v>21</v>
      </c>
      <c r="H9" s="73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2</v>
      </c>
      <c r="L9" s="3">
        <f>VLOOKUP(3,Planilha1!$A$5:$L$8,9,0)</f>
        <v>0</v>
      </c>
      <c r="M9" s="3">
        <f>VLOOKUP(3,Planilha1!$A$5:$L$8,10,0)</f>
        <v>2</v>
      </c>
      <c r="N9" s="4">
        <f>VLOOKUP(3,Planilha1!$A$5:$L$8,11,0)</f>
        <v>1</v>
      </c>
      <c r="O9" s="4">
        <f>VLOOKUP(3,Planilha1!$A$5:$L$8,8,0)</f>
        <v>3</v>
      </c>
      <c r="P9" s="4">
        <f>VLOOKUP(3,Planilha1!$A$5:$L$8,12,0)</f>
        <v>5</v>
      </c>
      <c r="Q9" s="4">
        <f>VLOOKUP(3,Planilha1!$A$5:$L$8,7,0)</f>
        <v>-2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3" t="s">
        <v>24</v>
      </c>
      <c r="C10" s="73"/>
      <c r="D10" s="8">
        <v>2</v>
      </c>
      <c r="E10" s="42" t="s">
        <v>12</v>
      </c>
      <c r="F10" s="8">
        <v>2</v>
      </c>
      <c r="G10" s="73" t="s">
        <v>23</v>
      </c>
      <c r="H10" s="73"/>
      <c r="I10" s="20">
        <f t="shared" si="0"/>
        <v>1</v>
      </c>
      <c r="J10" s="6" t="str">
        <f>VLOOKUP(4,Planilha1!$A$5:$H$8,5,0)</f>
        <v>Equador</v>
      </c>
      <c r="K10" s="3">
        <f>VLOOKUP(4,Planilha1!$A$5:$L$8,6,0)</f>
        <v>1</v>
      </c>
      <c r="L10" s="3">
        <f>VLOOKUP(4,Planilha1!$A$5:$L$8,9,0)</f>
        <v>0</v>
      </c>
      <c r="M10" s="3">
        <f>VLOOKUP(4,Planilha1!$A$5:$L$8,10,0)</f>
        <v>1</v>
      </c>
      <c r="N10" s="4">
        <f>VLOOKUP(4,Planilha1!$A$5:$L$8,11,0)</f>
        <v>2</v>
      </c>
      <c r="O10" s="4">
        <f>VLOOKUP(4,Planilha1!$A$5:$L$8,8,0)</f>
        <v>2</v>
      </c>
      <c r="P10" s="4">
        <f>VLOOKUP(4,Planilha1!$A$5:$L$8,12,0)</f>
        <v>4</v>
      </c>
      <c r="Q10" s="4">
        <f>VLOOKUP(4,Planilha1!$A$5:$L$8,7,0)</f>
        <v>-2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21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25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30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0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5</v>
      </c>
      <c r="E14" s="42" t="s">
        <v>12</v>
      </c>
      <c r="F14" s="8">
        <v>0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3" t="s">
        <v>26</v>
      </c>
      <c r="C15" s="73"/>
      <c r="D15" s="8">
        <v>0</v>
      </c>
      <c r="E15" s="42" t="s">
        <v>12</v>
      </c>
      <c r="F15" s="8">
        <v>0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Argentina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França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1</v>
      </c>
      <c r="E16" s="42" t="s">
        <v>12</v>
      </c>
      <c r="F16" s="8">
        <v>0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9</v>
      </c>
      <c r="P16" s="4">
        <f>VLOOKUP(1,Planilha1!$A$14:$L$17,12,0)</f>
        <v>1</v>
      </c>
      <c r="Q16" s="4">
        <f>VLOOKUP(1,Planilha1!$A$14:$L$17,7,0)</f>
        <v>8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8" customHeight="1" thickBot="1" x14ac:dyDescent="0.35">
      <c r="A17" s="45">
        <v>44890</v>
      </c>
      <c r="B17" s="73" t="s">
        <v>27</v>
      </c>
      <c r="C17" s="73"/>
      <c r="D17" s="8">
        <v>0</v>
      </c>
      <c r="E17" s="42" t="s">
        <v>12</v>
      </c>
      <c r="F17" s="8">
        <v>1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País de Gales</v>
      </c>
      <c r="K17" s="3">
        <f>VLOOKUP(2,Planilha1!$A$14:$L$17,6,0)</f>
        <v>4</v>
      </c>
      <c r="L17" s="3">
        <f>VLOOKUP(2,Planilha1!$A$14:$L$17,9,0)</f>
        <v>1</v>
      </c>
      <c r="M17" s="3">
        <f>VLOOKUP(2,Planilha1!$A$14:$L$17,10,0)</f>
        <v>1</v>
      </c>
      <c r="N17" s="4">
        <f>VLOOKUP(2,Planilha1!$A$14:$L$17,11,0)</f>
        <v>1</v>
      </c>
      <c r="O17" s="4">
        <f>VLOOKUP(2,Planilha1!$A$14:$L$17,8,0)</f>
        <v>2</v>
      </c>
      <c r="P17" s="4">
        <f>VLOOKUP(2,Planilha1!$A$14:$L$17,12,0)</f>
        <v>3</v>
      </c>
      <c r="Q17" s="4">
        <f>VLOOKUP(2,Planilha1!$A$14:$L$17,7,0)</f>
        <v>-1</v>
      </c>
      <c r="S17" s="7"/>
      <c r="T17" s="10"/>
      <c r="U17" s="75" t="str">
        <f>IF(AND(SUM(L34:N34)=3,SUM(L35:N35)=3,SUM(L36:N36)=3,SUM(L37:N37)=3),J35,"")</f>
        <v>Dinamarca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Polônia</v>
      </c>
      <c r="BA17" s="76"/>
      <c r="BB17" s="16"/>
    </row>
    <row r="18" spans="1:54" ht="15.6" customHeight="1" thickBot="1" x14ac:dyDescent="0.35">
      <c r="A18" s="45">
        <v>44894</v>
      </c>
      <c r="B18" s="73" t="s">
        <v>25</v>
      </c>
      <c r="C18" s="73"/>
      <c r="D18" s="8">
        <v>3</v>
      </c>
      <c r="E18" s="42" t="s">
        <v>12</v>
      </c>
      <c r="F18" s="8">
        <v>1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Irã</v>
      </c>
      <c r="K18" s="3">
        <f>VLOOKUP(3,Planilha1!$A$14:$L$17,6,0)</f>
        <v>3</v>
      </c>
      <c r="L18" s="3">
        <f>VLOOKUP(3,Planilha1!$A$14:$L$17,9,0)</f>
        <v>1</v>
      </c>
      <c r="M18" s="3">
        <f>VLOOKUP(3,Planilha1!$A$14:$L$17,10,0)</f>
        <v>0</v>
      </c>
      <c r="N18" s="4">
        <f>VLOOKUP(3,Planilha1!$A$14:$L$17,11,0)</f>
        <v>2</v>
      </c>
      <c r="O18" s="4">
        <f>VLOOKUP(3,Planilha1!$A$14:$L$17,8,0)</f>
        <v>2</v>
      </c>
      <c r="P18" s="4">
        <f>VLOOKUP(3,Planilha1!$A$14:$L$17,12,0)</f>
        <v>6</v>
      </c>
      <c r="Q18" s="4">
        <f>VLOOKUP(3,Planilha1!$A$14:$L$17,7,0)</f>
        <v>-4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73" t="s">
        <v>27</v>
      </c>
      <c r="C19" s="73"/>
      <c r="D19" s="8">
        <v>2</v>
      </c>
      <c r="E19" s="42" t="s">
        <v>12</v>
      </c>
      <c r="F19" s="8">
        <v>0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EUA</v>
      </c>
      <c r="K19" s="3">
        <f>VLOOKUP(4,Planilha1!$A$14:$L$17,6,0)</f>
        <v>1</v>
      </c>
      <c r="L19" s="3">
        <f>VLOOKUP(4,Planilha1!$A$14:$L$17,9,0)</f>
        <v>0</v>
      </c>
      <c r="M19" s="3">
        <f>VLOOKUP(4,Planilha1!$A$14:$L$17,10,0)</f>
        <v>1</v>
      </c>
      <c r="N19" s="4">
        <f>VLOOKUP(4,Planilha1!$A$14:$L$17,11,0)</f>
        <v>2</v>
      </c>
      <c r="O19" s="4">
        <f>VLOOKUP(4,Planilha1!$A$14:$L$17,8,0)</f>
        <v>0</v>
      </c>
      <c r="P19" s="4">
        <f>VLOOKUP(4,Planilha1!$A$14:$L$17,12,0)</f>
        <v>3</v>
      </c>
      <c r="Q19" s="4">
        <f>VLOOKUP(4,Planilha1!$A$14:$L$17,7,0)</f>
        <v>-3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30</v>
      </c>
      <c r="AE19" s="91"/>
      <c r="AF19" s="14"/>
      <c r="AG19" s="14"/>
      <c r="AH19" s="14"/>
      <c r="AI19" s="14"/>
      <c r="AJ19" s="97" t="s">
        <v>30</v>
      </c>
      <c r="AK19" s="98"/>
      <c r="AL19" s="99"/>
      <c r="AM19" s="19"/>
      <c r="AN19" s="19"/>
      <c r="AO19" s="19"/>
      <c r="AP19" s="10"/>
      <c r="AQ19" s="90" t="s">
        <v>25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30</v>
      </c>
      <c r="AH20" s="91"/>
      <c r="AI20" s="18"/>
      <c r="AJ20" s="100"/>
      <c r="AK20" s="101"/>
      <c r="AL20" s="102"/>
      <c r="AM20" s="19"/>
      <c r="AN20" s="90" t="s">
        <v>25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1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44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Espanha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Croácia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4</v>
      </c>
      <c r="E23" s="42" t="s">
        <v>12</v>
      </c>
      <c r="F23" s="8">
        <v>0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1</v>
      </c>
      <c r="E24" s="42" t="s">
        <v>12</v>
      </c>
      <c r="F24" s="8">
        <v>2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Bélgica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Alemanha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2</v>
      </c>
      <c r="E25" s="42" t="s">
        <v>12</v>
      </c>
      <c r="F25" s="8">
        <v>0</v>
      </c>
      <c r="G25" s="73" t="s">
        <v>3</v>
      </c>
      <c r="H25" s="73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7</v>
      </c>
      <c r="L25" s="3">
        <f>VLOOKUP(1,Planilha1!$A$23:$L$26,9,0)</f>
        <v>2</v>
      </c>
      <c r="M25" s="3">
        <f>VLOOKUP(1,Planilha1!$A$23:$L$26,10,0)</f>
        <v>1</v>
      </c>
      <c r="N25" s="4">
        <f>VLOOKUP(1,Planilha1!$A$23:$L$26,11,0)</f>
        <v>0</v>
      </c>
      <c r="O25" s="4">
        <f>VLOOKUP(1,Planilha1!$A$23:$L$26,8,0)</f>
        <v>7</v>
      </c>
      <c r="P25" s="4">
        <f>VLOOKUP(1,Planilha1!$A$23:$L$26,12,0)</f>
        <v>1</v>
      </c>
      <c r="Q25" s="4">
        <f>VLOOKUP(1,Planilha1!$A$23:$L$26,7,0)</f>
        <v>6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0</v>
      </c>
      <c r="E26" s="42" t="s">
        <v>12</v>
      </c>
      <c r="F26" s="8">
        <v>1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Polônia</v>
      </c>
      <c r="K26" s="3">
        <f>VLOOKUP(2,Planilha1!$A$23:$L$26,6,0)</f>
        <v>7</v>
      </c>
      <c r="L26" s="3">
        <f>VLOOKUP(2,Planilha1!$A$23:$L$26,9,0)</f>
        <v>2</v>
      </c>
      <c r="M26" s="3">
        <f>VLOOKUP(2,Planilha1!$A$23:$L$26,10,0)</f>
        <v>1</v>
      </c>
      <c r="N26" s="4">
        <f>VLOOKUP(2,Planilha1!$A$23:$L$26,11,0)</f>
        <v>0</v>
      </c>
      <c r="O26" s="4">
        <f>VLOOKUP(2,Planilha1!$A$23:$L$26,8,0)</f>
        <v>4</v>
      </c>
      <c r="P26" s="4">
        <f>VLOOKUP(2,Planilha1!$A$23:$L$26,12,0)</f>
        <v>2</v>
      </c>
      <c r="Q26" s="4">
        <f>VLOOKUP(2,Planilha1!$A$23:$L$26,7,0)</f>
        <v>2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Inglaterra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1</v>
      </c>
      <c r="E27" s="42" t="s">
        <v>12</v>
      </c>
      <c r="F27" s="8">
        <v>1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México</v>
      </c>
      <c r="K27" s="3">
        <f>VLOOKUP(3,Planilha1!$A$23:$L$26,6,0)</f>
        <v>3</v>
      </c>
      <c r="L27" s="3">
        <f>VLOOKUP(3,Planilha1!$A$23:$L$26,9,0)</f>
        <v>1</v>
      </c>
      <c r="M27" s="3">
        <f>VLOOKUP(3,Planilha1!$A$23:$L$26,10,0)</f>
        <v>0</v>
      </c>
      <c r="N27" s="4">
        <f>VLOOKUP(3,Planilha1!$A$23:$L$26,11,0)</f>
        <v>2</v>
      </c>
      <c r="O27" s="4">
        <f>VLOOKUP(3,Planilha1!$A$23:$L$26,8,0)</f>
        <v>3</v>
      </c>
      <c r="P27" s="4">
        <f>VLOOKUP(3,Planilha1!$A$23:$L$26,12,0)</f>
        <v>4</v>
      </c>
      <c r="Q27" s="4">
        <f>VLOOKUP(3,Planilha1!$A$23:$L$26,7,0)</f>
        <v>-1</v>
      </c>
      <c r="S27" s="7"/>
      <c r="T27" s="10"/>
      <c r="U27" s="10"/>
      <c r="V27" s="10"/>
      <c r="W27" s="10"/>
      <c r="X27" s="10"/>
      <c r="Y27" s="90" t="s">
        <v>43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44</v>
      </c>
      <c r="AW27" s="116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3" t="s">
        <v>31</v>
      </c>
      <c r="C28" s="73"/>
      <c r="D28" s="8">
        <v>0</v>
      </c>
      <c r="E28" s="42" t="s">
        <v>12</v>
      </c>
      <c r="F28" s="8">
        <v>2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0</v>
      </c>
      <c r="P28" s="4">
        <f>VLOOKUP(4,Planilha1!$A$23:$L$26,12,0)</f>
        <v>7</v>
      </c>
      <c r="Q28" s="4">
        <f>VLOOKUP(4,Planilha1!$A$23:$L$26,7,0)</f>
        <v>-7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51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Portugal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0</v>
      </c>
      <c r="E32" s="42" t="s">
        <v>12</v>
      </c>
      <c r="F32" s="8">
        <v>1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2</v>
      </c>
      <c r="E33" s="42" t="s">
        <v>12</v>
      </c>
      <c r="F33" s="8">
        <v>1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Uruguai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1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Sérvia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2</v>
      </c>
      <c r="E34" s="42" t="s">
        <v>12</v>
      </c>
      <c r="F34" s="8">
        <v>0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6</v>
      </c>
      <c r="L34" s="3">
        <f>VLOOKUP(1,Planilha1!$A$32:$L$35,9,0)</f>
        <v>2</v>
      </c>
      <c r="M34" s="3">
        <f>VLOOKUP(1,Planilha1!$A$32:$L$35,10,0)</f>
        <v>0</v>
      </c>
      <c r="N34" s="4">
        <f>VLOOKUP(1,Planilha1!$A$32:$L$35,11,0)</f>
        <v>1</v>
      </c>
      <c r="O34" s="4">
        <f>VLOOKUP(1,Planilha1!$A$32:$L$35,8,0)</f>
        <v>4</v>
      </c>
      <c r="P34" s="4">
        <f>VLOOKUP(1,Planilha1!$A$32:$L$35,12,0)</f>
        <v>1</v>
      </c>
      <c r="Q34" s="4">
        <f>VLOOKUP(1,Planilha1!$A$32:$L$35,7,0)</f>
        <v>3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1</v>
      </c>
      <c r="E35" s="42" t="s">
        <v>12</v>
      </c>
      <c r="F35" s="8">
        <v>1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6</v>
      </c>
      <c r="L35" s="3">
        <f>VLOOKUP(2,Planilha1!$A$32:$L$35,9,0)</f>
        <v>2</v>
      </c>
      <c r="M35" s="3">
        <f>VLOOKUP(2,Planilha1!$A$32:$L$35,10,0)</f>
        <v>0</v>
      </c>
      <c r="N35" s="4">
        <f>VLOOKUP(2,Planilha1!$A$32:$L$35,11,0)</f>
        <v>1</v>
      </c>
      <c r="O35" s="4">
        <f>VLOOKUP(2,Planilha1!$A$32:$L$35,8,0)</f>
        <v>3</v>
      </c>
      <c r="P35" s="4">
        <f>VLOOKUP(2,Planilha1!$A$32:$L$35,12,0)</f>
        <v>3</v>
      </c>
      <c r="Q35" s="4">
        <f>VLOOKUP(2,Planilha1!$A$32:$L$35,7,0)</f>
        <v>0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2</v>
      </c>
      <c r="E36" s="42" t="s">
        <v>12</v>
      </c>
      <c r="F36" s="8">
        <v>0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Austrália</v>
      </c>
      <c r="K36" s="3">
        <f>VLOOKUP(3,Planilha1!$A$32:$L$35,6,0)</f>
        <v>4</v>
      </c>
      <c r="L36" s="3">
        <f>VLOOKUP(3,Planilha1!$A$32:$L$35,9,0)</f>
        <v>1</v>
      </c>
      <c r="M36" s="3">
        <f>VLOOKUP(3,Planilha1!$A$32:$L$35,10,0)</f>
        <v>1</v>
      </c>
      <c r="N36" s="4">
        <f>VLOOKUP(3,Planilha1!$A$32:$L$35,11,0)</f>
        <v>1</v>
      </c>
      <c r="O36" s="4">
        <f>VLOOKUP(3,Planilha1!$A$32:$L$35,8,0)</f>
        <v>2</v>
      </c>
      <c r="P36" s="4">
        <f>VLOOKUP(3,Planilha1!$A$32:$L$35,12,0)</f>
        <v>2</v>
      </c>
      <c r="Q36" s="4">
        <f>VLOOKUP(3,Planilha1!$A$32:$L$35,7,0)</f>
        <v>0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3" t="s">
        <v>71</v>
      </c>
      <c r="C37" s="73"/>
      <c r="D37" s="8">
        <v>0</v>
      </c>
      <c r="E37" s="42" t="s">
        <v>12</v>
      </c>
      <c r="F37" s="8">
        <v>1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Tunísia</v>
      </c>
      <c r="K37" s="3">
        <f>VLOOKUP(4,Planilha1!$A$32:$L$35,6,0)</f>
        <v>1</v>
      </c>
      <c r="L37" s="3">
        <f>VLOOKUP(4,Planilha1!$A$32:$L$35,9,0)</f>
        <v>0</v>
      </c>
      <c r="M37" s="3">
        <f>VLOOKUP(4,Planilha1!$A$32:$L$35,10,0)</f>
        <v>1</v>
      </c>
      <c r="N37" s="4">
        <f>VLOOKUP(4,Planilha1!$A$32:$L$35,11,0)</f>
        <v>2</v>
      </c>
      <c r="O37" s="4">
        <f>VLOOKUP(4,Planilha1!$A$32:$L$35,8,0)</f>
        <v>2</v>
      </c>
      <c r="P37" s="4">
        <f>VLOOKUP(4,Planilha1!$A$32:$L$35,12,0)</f>
        <v>5</v>
      </c>
      <c r="Q37" s="4">
        <f>VLOOKUP(4,Planilha1!$A$32:$L$35,7,0)</f>
        <v>-3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2</v>
      </c>
      <c r="E41" s="42" t="s">
        <v>12</v>
      </c>
      <c r="F41" s="8">
        <v>0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1</v>
      </c>
      <c r="E42" s="42" t="s">
        <v>12</v>
      </c>
      <c r="F42" s="8">
        <v>0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2</v>
      </c>
      <c r="E43" s="42" t="s">
        <v>12</v>
      </c>
      <c r="F43" s="8">
        <v>1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Espanha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7</v>
      </c>
      <c r="P43" s="4">
        <f>VLOOKUP(1,Planilha1!$A$41:$L$44,12,0)</f>
        <v>2</v>
      </c>
      <c r="Q43" s="4">
        <f>VLOOKUP(1,Planilha1!$A$41:$L$44,7,0)</f>
        <v>5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0</v>
      </c>
      <c r="E44" s="42" t="s">
        <v>12</v>
      </c>
      <c r="F44" s="8">
        <v>1</v>
      </c>
      <c r="G44" s="73" t="s">
        <v>2</v>
      </c>
      <c r="H44" s="73"/>
      <c r="I44" s="9">
        <f t="shared" si="4"/>
        <v>1</v>
      </c>
      <c r="J44" s="6" t="str">
        <f>VLOOKUP(2,Planilha1!$A$41:$L$44,5,0)</f>
        <v>Alemanha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6</v>
      </c>
      <c r="P44" s="4">
        <f>VLOOKUP(2,Planilha1!$A$41:$L$44,12,0)</f>
        <v>3</v>
      </c>
      <c r="Q44" s="4">
        <f>VLOOKUP(2,Planilha1!$A$41:$L$44,7,0)</f>
        <v>3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3" t="s">
        <v>43</v>
      </c>
      <c r="C45" s="73"/>
      <c r="D45" s="8">
        <v>3</v>
      </c>
      <c r="E45" s="42" t="s">
        <v>12</v>
      </c>
      <c r="F45" s="8">
        <v>1</v>
      </c>
      <c r="G45" s="73" t="s">
        <v>2</v>
      </c>
      <c r="H45" s="73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2</v>
      </c>
      <c r="P45" s="4">
        <f>VLOOKUP(3,Planilha1!$A$41:$L$44,12,0)</f>
        <v>4</v>
      </c>
      <c r="Q45" s="4">
        <f>VLOOKUP(3,Planilha1!$A$41:$L$44,7,0)</f>
        <v>-2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1</v>
      </c>
      <c r="E46" s="42" t="s">
        <v>12</v>
      </c>
      <c r="F46" s="8">
        <v>4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1</v>
      </c>
      <c r="P46" s="4">
        <f>VLOOKUP(4,Planilha1!$A$41:$L$44,12,0)</f>
        <v>7</v>
      </c>
      <c r="Q46" s="4">
        <f>VLOOKUP(4,Planilha1!$A$41:$L$44,7,0)</f>
        <v>-6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2</v>
      </c>
      <c r="E50" s="42" t="s">
        <v>12</v>
      </c>
      <c r="F50" s="8">
        <v>1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0</v>
      </c>
      <c r="E51" s="42" t="s">
        <v>12</v>
      </c>
      <c r="F51" s="8">
        <v>2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1</v>
      </c>
      <c r="E52" s="42" t="s">
        <v>12</v>
      </c>
      <c r="F52" s="8">
        <v>0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Croácia</v>
      </c>
      <c r="K52" s="3">
        <f>VLOOKUP(1,Planilha1!$A$50:$L$53,6,0)</f>
        <v>7</v>
      </c>
      <c r="L52" s="3">
        <f>VLOOKUP(1,Planilha1!$A$50:$L$53,9,0)</f>
        <v>2</v>
      </c>
      <c r="M52" s="3">
        <f>VLOOKUP(1,Planilha1!$A$50:$L$53,10,0)</f>
        <v>1</v>
      </c>
      <c r="N52" s="4">
        <f>VLOOKUP(1,Planilha1!$A$50:$L$53,11,0)</f>
        <v>0</v>
      </c>
      <c r="O52" s="4">
        <f>VLOOKUP(1,Planilha1!$A$50:$L$53,8,0)</f>
        <v>8</v>
      </c>
      <c r="P52" s="4">
        <f>VLOOKUP(1,Planilha1!$A$50:$L$53,12,0)</f>
        <v>4</v>
      </c>
      <c r="Q52" s="4">
        <f>VLOOKUP(1,Planilha1!$A$50:$L$53,7,0)</f>
        <v>4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1</v>
      </c>
      <c r="E53" s="42" t="s">
        <v>12</v>
      </c>
      <c r="F53" s="8">
        <v>3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Bélgica</v>
      </c>
      <c r="K53" s="3">
        <f>VLOOKUP(2,Planilha1!$A$50:$L$53,6,0)</f>
        <v>7</v>
      </c>
      <c r="L53" s="3">
        <f>VLOOKUP(2,Planilha1!$A$50:$L$53,9,0)</f>
        <v>2</v>
      </c>
      <c r="M53" s="3">
        <f>VLOOKUP(2,Planilha1!$A$50:$L$53,10,0)</f>
        <v>1</v>
      </c>
      <c r="N53" s="4">
        <f>VLOOKUP(2,Planilha1!$A$50:$L$53,11,0)</f>
        <v>0</v>
      </c>
      <c r="O53" s="4">
        <f>VLOOKUP(2,Planilha1!$A$50:$L$53,8,0)</f>
        <v>6</v>
      </c>
      <c r="P53" s="4">
        <f>VLOOKUP(2,Planilha1!$A$50:$L$53,12,0)</f>
        <v>4</v>
      </c>
      <c r="Q53" s="4">
        <f>VLOOKUP(2,Planilha1!$A$50:$L$53,7,0)</f>
        <v>2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3" t="s">
        <v>46</v>
      </c>
      <c r="C54" s="73"/>
      <c r="D54" s="8">
        <v>3</v>
      </c>
      <c r="E54" s="42" t="s">
        <v>12</v>
      </c>
      <c r="F54" s="8">
        <v>3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Canadá</v>
      </c>
      <c r="K54" s="3">
        <f>VLOOKUP(3,Planilha1!$A$50:$L$53,6,0)</f>
        <v>3</v>
      </c>
      <c r="L54" s="3">
        <f>VLOOKUP(3,Planilha1!$A$50:$L$53,9,0)</f>
        <v>1</v>
      </c>
      <c r="M54" s="3">
        <f>VLOOKUP(3,Planilha1!$A$50:$L$53,10,0)</f>
        <v>0</v>
      </c>
      <c r="N54" s="4">
        <f>VLOOKUP(3,Planilha1!$A$50:$L$53,11,0)</f>
        <v>2</v>
      </c>
      <c r="O54" s="4">
        <f>VLOOKUP(3,Planilha1!$A$50:$L$53,8,0)</f>
        <v>4</v>
      </c>
      <c r="P54" s="4">
        <f>VLOOKUP(3,Planilha1!$A$50:$L$53,12,0)</f>
        <v>5</v>
      </c>
      <c r="Q54" s="4">
        <f>VLOOKUP(3,Planilha1!$A$50:$L$53,7,0)</f>
        <v>-1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2</v>
      </c>
      <c r="E55" s="42" t="s">
        <v>12</v>
      </c>
      <c r="F55" s="8">
        <v>0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Marrocos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0</v>
      </c>
      <c r="P55" s="4">
        <f>VLOOKUP(4,Planilha1!$A$50:$L$53,12,0)</f>
        <v>5</v>
      </c>
      <c r="Q55" s="4">
        <f>VLOOKUP(4,Planilha1!$A$50:$L$53,7,0)</f>
        <v>-5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1</v>
      </c>
      <c r="E59" s="42" t="s">
        <v>12</v>
      </c>
      <c r="F59" s="8">
        <v>1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0</v>
      </c>
      <c r="E60" s="42" t="s">
        <v>12</v>
      </c>
      <c r="F60" s="8">
        <v>0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3</v>
      </c>
      <c r="E61" s="42" t="s">
        <v>12</v>
      </c>
      <c r="F61" s="8">
        <v>0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7</v>
      </c>
      <c r="L61" s="3">
        <f>VLOOKUP(1,Planilha1!$A$59:$L$62,9,0)</f>
        <v>2</v>
      </c>
      <c r="M61" s="3">
        <f>VLOOKUP(1,Planilha1!$A$59:$L$62,10,0)</f>
        <v>1</v>
      </c>
      <c r="N61" s="4">
        <f>VLOOKUP(1,Planilha1!$A$59:$L$62,11,0)</f>
        <v>0</v>
      </c>
      <c r="O61" s="4">
        <f>VLOOKUP(1,Planilha1!$A$59:$L$62,8,0)</f>
        <v>6</v>
      </c>
      <c r="P61" s="4">
        <f>VLOOKUP(1,Planilha1!$A$59:$L$62,12,0)</f>
        <v>1</v>
      </c>
      <c r="Q61" s="4">
        <f>VLOOKUP(1,Planilha1!$A$59:$L$62,7,0)</f>
        <v>5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1</v>
      </c>
      <c r="E62" s="42" t="s">
        <v>12</v>
      </c>
      <c r="F62" s="8">
        <v>1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Sérvia</v>
      </c>
      <c r="K62" s="3">
        <f>VLOOKUP(2,Planilha1!$A$59:$L$62,6,0)</f>
        <v>3</v>
      </c>
      <c r="L62" s="3">
        <f>VLOOKUP(2,Planilha1!$A$59:$L$62,9,0)</f>
        <v>0</v>
      </c>
      <c r="M62" s="3">
        <f>VLOOKUP(2,Planilha1!$A$59:$L$62,10,0)</f>
        <v>3</v>
      </c>
      <c r="N62" s="4">
        <f>VLOOKUP(2,Planilha1!$A$59:$L$62,11,0)</f>
        <v>0</v>
      </c>
      <c r="O62" s="4">
        <f>VLOOKUP(2,Planilha1!$A$59:$L$62,8,0)</f>
        <v>3</v>
      </c>
      <c r="P62" s="4">
        <f>VLOOKUP(2,Planilha1!$A$59:$L$62,12,0)</f>
        <v>3</v>
      </c>
      <c r="Q62" s="4">
        <f>VLOOKUP(2,Planilha1!$A$59:$L$62,7,0)</f>
        <v>0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3" t="s">
        <v>1</v>
      </c>
      <c r="C63" s="73"/>
      <c r="D63" s="8">
        <v>2</v>
      </c>
      <c r="E63" s="42" t="s">
        <v>12</v>
      </c>
      <c r="F63" s="8">
        <v>0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Camarões</v>
      </c>
      <c r="K63" s="3">
        <f>VLOOKUP(3,Planilha1!$A$59:$L$62,6,0)</f>
        <v>2</v>
      </c>
      <c r="L63" s="3">
        <f>VLOOKUP(3,Planilha1!$A$59:$L$62,9,0)</f>
        <v>0</v>
      </c>
      <c r="M63" s="3">
        <f>VLOOKUP(3,Planilha1!$A$59:$L$62,10,0)</f>
        <v>2</v>
      </c>
      <c r="N63" s="4">
        <f>VLOOKUP(3,Planilha1!$A$59:$L$62,11,0)</f>
        <v>1</v>
      </c>
      <c r="O63" s="4">
        <f>VLOOKUP(3,Planilha1!$A$59:$L$62,8,0)</f>
        <v>1</v>
      </c>
      <c r="P63" s="4">
        <f>VLOOKUP(3,Planilha1!$A$59:$L$62,12,0)</f>
        <v>3</v>
      </c>
      <c r="Q63" s="4">
        <f>VLOOKUP(3,Planilha1!$A$59:$L$62,7,0)</f>
        <v>-2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1</v>
      </c>
      <c r="E64" s="42" t="s">
        <v>12</v>
      </c>
      <c r="F64" s="8">
        <v>1</v>
      </c>
      <c r="G64" s="73" t="s">
        <v>49</v>
      </c>
      <c r="H64" s="73"/>
      <c r="I64" s="9">
        <f t="shared" si="6"/>
        <v>1</v>
      </c>
      <c r="J64" s="6" t="str">
        <f>VLOOKUP(4,Planilha1!$A$59:$L$62,5,0)</f>
        <v>Suíça</v>
      </c>
      <c r="K64" s="3">
        <f>VLOOKUP(4,Planilha1!$A$59:$L$62,6,0)</f>
        <v>2</v>
      </c>
      <c r="L64" s="3">
        <f>VLOOKUP(4,Planilha1!$A$59:$L$62,9,0)</f>
        <v>0</v>
      </c>
      <c r="M64" s="3">
        <f>VLOOKUP(4,Planilha1!$A$59:$L$62,10,0)</f>
        <v>2</v>
      </c>
      <c r="N64" s="4">
        <f>VLOOKUP(4,Planilha1!$A$59:$L$62,11,0)</f>
        <v>1</v>
      </c>
      <c r="O64" s="4">
        <f>VLOOKUP(4,Planilha1!$A$59:$L$62,8,0)</f>
        <v>1</v>
      </c>
      <c r="P64" s="4">
        <f>VLOOKUP(4,Planilha1!$A$59:$L$62,12,0)</f>
        <v>4</v>
      </c>
      <c r="Q64" s="4">
        <f>VLOOKUP(4,Planilha1!$A$59:$L$62,7,0)</f>
        <v>-3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1</v>
      </c>
      <c r="E68" s="42" t="s">
        <v>12</v>
      </c>
      <c r="F68" s="8">
        <v>0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1</v>
      </c>
      <c r="E69" s="42" t="s">
        <v>12</v>
      </c>
      <c r="F69" s="8">
        <v>0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2</v>
      </c>
      <c r="E70" s="42" t="s">
        <v>12</v>
      </c>
      <c r="F70" s="8">
        <v>2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7</v>
      </c>
      <c r="L70" s="3">
        <f>VLOOKUP(1,Planilha1!$A$68:$L$71,9,0)</f>
        <v>2</v>
      </c>
      <c r="M70" s="3">
        <f>VLOOKUP(1,Planilha1!$A$68:$L$71,10,0)</f>
        <v>1</v>
      </c>
      <c r="N70" s="4">
        <f>VLOOKUP(1,Planilha1!$A$68:$L$71,11,0)</f>
        <v>0</v>
      </c>
      <c r="O70" s="4">
        <f>VLOOKUP(1,Planilha1!$A$68:$L$71,8,0)</f>
        <v>9</v>
      </c>
      <c r="P70" s="4">
        <f>VLOOKUP(1,Planilha1!$A$68:$L$71,12,0)</f>
        <v>2</v>
      </c>
      <c r="Q70" s="4">
        <f>VLOOKUP(1,Planilha1!$A$68:$L$71,7,0)</f>
        <v>7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1</v>
      </c>
      <c r="E71" s="42" t="s">
        <v>12</v>
      </c>
      <c r="F71" s="8">
        <v>0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7</v>
      </c>
      <c r="L71" s="3">
        <f>VLOOKUP(2,Planilha1!$A$68:$L$71,9,0)</f>
        <v>2</v>
      </c>
      <c r="M71" s="3">
        <f>VLOOKUP(2,Planilha1!$A$68:$L$71,10,0)</f>
        <v>1</v>
      </c>
      <c r="N71" s="4">
        <f>VLOOKUP(2,Planilha1!$A$68:$L$71,11,0)</f>
        <v>0</v>
      </c>
      <c r="O71" s="4">
        <f>VLOOKUP(2,Planilha1!$A$68:$L$71,8,0)</f>
        <v>6</v>
      </c>
      <c r="P71" s="4">
        <f>VLOOKUP(2,Planilha1!$A$68:$L$71,12,0)</f>
        <v>4</v>
      </c>
      <c r="Q71" s="4">
        <f>VLOOKUP(2,Planilha1!$A$68:$L$71,7,0)</f>
        <v>2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6</v>
      </c>
      <c r="E72" s="42" t="s">
        <v>12</v>
      </c>
      <c r="F72" s="8">
        <v>0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Gana</v>
      </c>
      <c r="K72" s="3">
        <f>VLOOKUP(3,Planilha1!$A$68:$L$71,6,0)</f>
        <v>3</v>
      </c>
      <c r="L72" s="3">
        <f>VLOOKUP(3,Planilha1!$A$68:$L$71,9,0)</f>
        <v>1</v>
      </c>
      <c r="M72" s="3">
        <f>VLOOKUP(3,Planilha1!$A$68:$L$71,10,0)</f>
        <v>0</v>
      </c>
      <c r="N72" s="4">
        <f>VLOOKUP(3,Planilha1!$A$68:$L$71,11,0)</f>
        <v>2</v>
      </c>
      <c r="O72" s="4">
        <f>VLOOKUP(3,Planilha1!$A$68:$L$71,8,0)</f>
        <v>3</v>
      </c>
      <c r="P72" s="4">
        <f>VLOOKUP(3,Planilha1!$A$68:$L$71,12,0)</f>
        <v>4</v>
      </c>
      <c r="Q72" s="4">
        <f>VLOOKUP(3,Planilha1!$A$68:$L$71,7,0)</f>
        <v>-1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2</v>
      </c>
      <c r="E73" s="42" t="s">
        <v>12</v>
      </c>
      <c r="F73" s="8">
        <v>3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Coréia do Sul</v>
      </c>
      <c r="K73" s="3">
        <f>VLOOKUP(4,Planilha1!$A$68:$L$71,6,0)</f>
        <v>0</v>
      </c>
      <c r="L73" s="3">
        <f>VLOOKUP(4,Planilha1!$A$68:$L$71,9,0)</f>
        <v>0</v>
      </c>
      <c r="M73" s="3">
        <f>VLOOKUP(4,Planilha1!$A$68:$L$71,10,0)</f>
        <v>0</v>
      </c>
      <c r="N73" s="4">
        <f>VLOOKUP(4,Planilha1!$A$68:$L$71,11,0)</f>
        <v>3</v>
      </c>
      <c r="O73" s="4">
        <f>VLOOKUP(4,Planilha1!$A$68:$L$71,8,0)</f>
        <v>0</v>
      </c>
      <c r="P73" s="4">
        <f>VLOOKUP(4,Planilha1!$A$68:$L$71,12,0)</f>
        <v>8</v>
      </c>
      <c r="Q73" s="4">
        <f>VLOOKUP(4,Planilha1!$A$68:$L$71,7,0)</f>
        <v>-8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2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2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2</v>
      </c>
      <c r="D5" s="1">
        <f>_xlfn.RANK.EQ(F5,$F$5:$F$8)</f>
        <v>2</v>
      </c>
      <c r="E5" s="1" t="str">
        <f>Palpites!B5</f>
        <v>Qatar</v>
      </c>
      <c r="F5" s="1">
        <f>3*COUNTIF(N5:P5,"V")+COUNTIF(N5:P5,"E")</f>
        <v>4</v>
      </c>
      <c r="G5" s="1">
        <f>(Palpites!D5-Palpites!F5)+(Palpites!D7-Palpites!F7)+(Palpites!D9-Palpites!F9)</f>
        <v>-1</v>
      </c>
      <c r="H5" s="1">
        <f>Palpites!D5+Palpites!D7+Palpites!D9</f>
        <v>2</v>
      </c>
      <c r="I5" s="1">
        <f>COUNTIF(N5:P5,"V")</f>
        <v>1</v>
      </c>
      <c r="J5" s="1">
        <f>COUNTIF(N5:P5,"e")</f>
        <v>1</v>
      </c>
      <c r="K5" s="1">
        <f>COUNTIF(N5:P5,"D")</f>
        <v>1</v>
      </c>
      <c r="L5" s="1">
        <f>H5-G5</f>
        <v>3</v>
      </c>
      <c r="M5" s="1"/>
      <c r="N5" s="1" t="str">
        <f>IF(OR(Palpites!D5="",Palpites!F5=""),0,IF(Palpites!D5&gt;Palpites!F5,"V",IF(Palpites!D5=Palpites!F5,"E",IF(Palpites!D5&lt;Palpites!F5,"D"))))</f>
        <v>V</v>
      </c>
      <c r="O5" s="1" t="str">
        <f>IF(OR(Palpites!D7="",Palpites!F7=""),0,IF(Palpites!D7&gt;Palpites!F7,"V",IF(Palpites!D7=Palpites!F7,"E",IF(Palpites!D7&lt;Palpites!F7,"D"))))</f>
        <v>E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País de Gales</v>
      </c>
      <c r="V5" t="str">
        <f>Palpites!AZ8</f>
        <v>Qatar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2</v>
      </c>
      <c r="G6" s="1">
        <f>(Palpites!D6-Palpites!F6)+(Palpites!F7-Palpites!D7)+(Palpites!F10-Palpites!D10)</f>
        <v>-2</v>
      </c>
      <c r="H6" s="1">
        <f>Palpites!D6+Palpites!F7+Palpites!F10</f>
        <v>3</v>
      </c>
      <c r="I6" s="1">
        <f>COUNTIF(N6:P6,"V")</f>
        <v>0</v>
      </c>
      <c r="J6" s="1">
        <f>COUNTIF(N6:P6,"e")</f>
        <v>2</v>
      </c>
      <c r="K6" s="1">
        <f>COUNTIF(N6:P6,"D")</f>
        <v>1</v>
      </c>
      <c r="L6" s="1">
        <f>H6-G6</f>
        <v>5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E</v>
      </c>
      <c r="P6" s="1" t="str">
        <f>IF(OR(Palpites!F10="",Palpites!D10=""),0,IF(Palpites!F10&gt;Palpites!D10,"V",IF(Palpites!F10=Palpites!D10,"E",IF(Palpites!F10&lt;Palpites!D10,"D"))))</f>
        <v>E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4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4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4</v>
      </c>
      <c r="D7" s="1">
        <f>_xlfn.RANK.EQ(F7,$F$5:$F$8)</f>
        <v>4</v>
      </c>
      <c r="E7" s="1" t="str">
        <f>Palpites!G5</f>
        <v>Equador</v>
      </c>
      <c r="F7" s="1">
        <f>3*COUNTIF(N7:P7,"V")+COUNTIF(N7:P7,"E")</f>
        <v>1</v>
      </c>
      <c r="G7" s="1">
        <f>(Palpites!F5-Palpites!D5)+(Palpites!D8-Palpites!F8)+(Palpites!D10-Palpites!F10)</f>
        <v>-2</v>
      </c>
      <c r="H7" s="1">
        <f>Palpites!F5+Palpites!D8+Palpites!D10</f>
        <v>2</v>
      </c>
      <c r="I7" s="1">
        <f>COUNTIF(N7:P7,"V")</f>
        <v>0</v>
      </c>
      <c r="J7" s="1">
        <f>COUNTIF(N7:P7,"e")</f>
        <v>1</v>
      </c>
      <c r="K7" s="1">
        <f>COUNTIF(N7:P7,"D")</f>
        <v>2</v>
      </c>
      <c r="L7" s="1">
        <f>H7-G7</f>
        <v>4</v>
      </c>
      <c r="M7" s="1"/>
      <c r="N7" s="1" t="str">
        <f>IF(OR(Palpites!F5="",Palpites!D5=""),0,IF(Palpites!F5&gt;Palpites!D5,"V",IF(Palpites!F5=Palpites!D5,"E",IF(Palpites!F5&lt;Palpites!D5,"D"))))</f>
        <v>D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E</v>
      </c>
      <c r="U7" t="str">
        <f>Palpites!U17</f>
        <v>Dinamarca</v>
      </c>
      <c r="V7" t="str">
        <f>Palpites!AZ17</f>
        <v>Polônia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5</v>
      </c>
      <c r="H8" s="1">
        <f>Palpites!F9+Palpites!F8+Palpites!F6</f>
        <v>5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0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Espanha</v>
      </c>
      <c r="V8" t="str">
        <f>Palpites!AZ22</f>
        <v>Croácia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Bélgica</v>
      </c>
      <c r="V9" t="str">
        <f>Palpites!AZ24</f>
        <v>Alemanha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Sérvia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8</v>
      </c>
      <c r="H14" s="1">
        <f>Palpites!D14+Palpites!D16+Palpites!D18</f>
        <v>9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1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4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4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4</v>
      </c>
      <c r="D15" s="1">
        <f>_xlfn.RANK.EQ(F15,$F$14:$F$17)</f>
        <v>4</v>
      </c>
      <c r="E15" s="1" t="str">
        <f>Palpites!B15</f>
        <v>EUA</v>
      </c>
      <c r="F15" s="1">
        <f>3*COUNTIF(N15:P15,"V")+COUNTIF(N15:P15,"E")</f>
        <v>1</v>
      </c>
      <c r="G15" s="1">
        <f>Palpites!D15-Palpites!F15+Palpites!F16-Palpites!D16+Palpites!F19-Palpites!D19</f>
        <v>-3</v>
      </c>
      <c r="H15" s="1">
        <f>Palpites!D15+Palpites!F16+Palpites!F19</f>
        <v>0</v>
      </c>
      <c r="I15" s="1">
        <f>COUNTIF(N15:P15,"V")</f>
        <v>0</v>
      </c>
      <c r="J15" s="1">
        <f>COUNTIF(N15:P15,"e")</f>
        <v>1</v>
      </c>
      <c r="K15" s="1">
        <f>COUNTIF(N15:P15,"D")</f>
        <v>2</v>
      </c>
      <c r="L15" s="1">
        <f>H15-G15</f>
        <v>3</v>
      </c>
      <c r="M15" s="1"/>
      <c r="N15" s="1" t="str">
        <f>IF(OR(Palpites!D15="",Palpites!F15=""),0,IF(Palpites!D15&gt;Palpites!F15,"V",IF(Palpites!D15=Palpites!F15,"E",IF(Palpites!D15&lt;Palpites!F15,"D"))))</f>
        <v>E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D</v>
      </c>
      <c r="U15" t="str">
        <f>Palpites!Y27</f>
        <v>Espanha</v>
      </c>
      <c r="V15" t="str">
        <f>Palpites!AV27</f>
        <v>Alemanha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3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3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3</v>
      </c>
      <c r="D16" s="1">
        <f>_xlfn.RANK.EQ(F16,$F$14:$F$17)</f>
        <v>3</v>
      </c>
      <c r="E16" s="1" t="str">
        <f>Palpites!G14</f>
        <v>Irã</v>
      </c>
      <c r="F16" s="1">
        <f>3*COUNTIF(N16:P16,"V")+COUNTIF(N16:P16,"E")</f>
        <v>3</v>
      </c>
      <c r="G16" s="1">
        <f>Palpites!F14-Palpites!D14+Palpites!D17-Palpites!F17+Palpites!D19-Palpites!F19</f>
        <v>-4</v>
      </c>
      <c r="H16" s="1">
        <f>Palpites!F14+Palpites!D17+Palpites!D19</f>
        <v>2</v>
      </c>
      <c r="I16" s="1">
        <f>COUNTIF(N16:P16,"V")</f>
        <v>1</v>
      </c>
      <c r="J16" s="1">
        <f>COUNTIF(N16:P16,"e")</f>
        <v>0</v>
      </c>
      <c r="K16" s="1">
        <f>COUNTIF(N16:P16,"D")</f>
        <v>2</v>
      </c>
      <c r="L16" s="1">
        <f>H16-G16</f>
        <v>6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V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2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2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2</v>
      </c>
      <c r="D17" s="1">
        <f>_xlfn.RANK.EQ(F17,$F$14:$F$17)</f>
        <v>2</v>
      </c>
      <c r="E17" s="1" t="str">
        <f>Palpites!G15</f>
        <v>País de Gales</v>
      </c>
      <c r="F17" s="1">
        <f>3*COUNTIF(N17:P17,"V")+COUNTIF(N17:P17,"E")</f>
        <v>4</v>
      </c>
      <c r="G17" s="1">
        <f>Palpites!F15-Palpites!D15+Palpites!F17-Palpites!D17+Palpites!F18-Palpites!D18</f>
        <v>-1</v>
      </c>
      <c r="H17" s="1">
        <f>Palpites!F15+Palpites!F17+Palpites!F18</f>
        <v>2</v>
      </c>
      <c r="I17" s="1">
        <f>COUNTIF(N17:P17,"V")</f>
        <v>1</v>
      </c>
      <c r="J17" s="1">
        <f>COUNTIF(N17:P17,"e")</f>
        <v>1</v>
      </c>
      <c r="K17" s="1">
        <f>COUNTIF(N17:P17,"D")</f>
        <v>1</v>
      </c>
      <c r="L17" s="1">
        <f>H17-G17</f>
        <v>3</v>
      </c>
      <c r="M17" s="1"/>
      <c r="N17" s="1" t="str">
        <f>IF(OR(Palpites!F15="",Palpites!D15=""),0,IF(Palpites!F15&gt;Palpites!D15,"V",IF(Palpites!F15=Palpites!D15,"E",IF(Palpites!F15&lt;Palpites!D15,"D"))))</f>
        <v>E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Inglaterra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Alemanha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Argentina</v>
      </c>
      <c r="V21" t="str">
        <f>Palpites!AN20</f>
        <v>Inglaterra</v>
      </c>
      <c r="X21" t="str">
        <f>IF(U21=U18,U19,U18)</f>
        <v>Brasil</v>
      </c>
      <c r="Y21" t="str">
        <f>IF(V21=V18,V19,V18)</f>
        <v>Alemanha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7</v>
      </c>
      <c r="G23" s="1">
        <f>Palpites!D23-Palpites!F23+Palpites!D25-Palpites!F25+Palpites!D27-Palpites!F27</f>
        <v>6</v>
      </c>
      <c r="H23" s="1">
        <f>Palpites!D23+Palpites!D25+Palpites!D27</f>
        <v>7</v>
      </c>
      <c r="I23" s="1">
        <f>COUNTIF(N23:P23,"V")</f>
        <v>2</v>
      </c>
      <c r="J23" s="1">
        <f>COUNTIF(N23:P23,"e")</f>
        <v>1</v>
      </c>
      <c r="K23" s="1">
        <f>COUNTIF(N23:P23,"D")</f>
        <v>0</v>
      </c>
      <c r="L23" s="1">
        <f>H23-G23</f>
        <v>1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E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3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3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3</v>
      </c>
      <c r="D24" s="1">
        <f>_xlfn.RANK.EQ(F24,$F$23:$F$26)</f>
        <v>3</v>
      </c>
      <c r="E24" s="1" t="str">
        <f>Palpites!B24</f>
        <v>México</v>
      </c>
      <c r="F24" s="1">
        <f>3*COUNTIF(N24:P24,"V")+COUNTIF(N24:P24,"E")</f>
        <v>3</v>
      </c>
      <c r="G24" s="1">
        <f>Palpites!D24-Palpites!F24+Palpites!F25-Palpites!D25+Palpites!F28-Palpites!D28</f>
        <v>-1</v>
      </c>
      <c r="H24" s="1">
        <f>Palpites!D24+Palpites!F25+Palpites!F28</f>
        <v>3</v>
      </c>
      <c r="I24" s="1">
        <f>COUNTIF(N24:P24,"V")</f>
        <v>1</v>
      </c>
      <c r="J24" s="1">
        <f>COUNTIF(N24:P24,"e")</f>
        <v>0</v>
      </c>
      <c r="K24" s="1">
        <f>COUNTIF(N24:P24,"D")</f>
        <v>2</v>
      </c>
      <c r="L24" s="1">
        <f>H24-G24</f>
        <v>4</v>
      </c>
      <c r="M24" s="1"/>
      <c r="N24" s="1" t="str">
        <f>IF(OR(Palpites!D24="",Palpites!F24=""),0,IF(Palpites!D24&gt;Palpites!F24,"V",IF(Palpites!D24=Palpites!F24,"E",IF(Palpites!D24&lt;Palpites!F24,"D"))))</f>
        <v>D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-7</v>
      </c>
      <c r="H25" s="1">
        <f>Palpites!F23+Palpites!D26+Palpites!D28</f>
        <v>0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7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2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2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2</v>
      </c>
      <c r="D26" s="1">
        <f>_xlfn.RANK.EQ(F26,$F$23:$F$26)</f>
        <v>1</v>
      </c>
      <c r="E26" s="1" t="str">
        <f>Palpites!G24</f>
        <v>Polônia</v>
      </c>
      <c r="F26" s="1">
        <f>3*COUNTIF(N26:P26,"V")+COUNTIF(N26:P26,"E")</f>
        <v>7</v>
      </c>
      <c r="G26" s="1">
        <f>Palpites!F24-Palpites!D24+Palpites!F26-Palpites!D26+Palpites!F27-Palpites!D27</f>
        <v>2</v>
      </c>
      <c r="H26" s="1">
        <f>Palpites!F24+Palpites!F26+Palpites!F27</f>
        <v>4</v>
      </c>
      <c r="I26" s="1">
        <f>COUNTIF(N26:P26,"V")</f>
        <v>2</v>
      </c>
      <c r="J26" s="1">
        <f>COUNTIF(N26:P26,"e")</f>
        <v>1</v>
      </c>
      <c r="K26" s="1">
        <f>COUNTIF(N26:P26,"D")</f>
        <v>0</v>
      </c>
      <c r="L26" s="1">
        <f>H26-G26</f>
        <v>2</v>
      </c>
      <c r="M26" s="1"/>
      <c r="N26" s="1" t="str">
        <f>IF(OR(Palpites!F24="",Palpites!D24=""),0,IF(Palpites!F24&gt;Palpites!D24,"V",IF(Palpites!F24=Palpites!D24,"E",IF(Palpites!F24&lt;Palpites!D24,"D"))))</f>
        <v>V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E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6</v>
      </c>
      <c r="G32" s="1">
        <f>Palpites!D32-Palpites!F32+Palpites!D34-Palpites!F34+Palpites!D36-Palpites!F36</f>
        <v>3</v>
      </c>
      <c r="H32" s="1">
        <f>Palpites!D32+Palpites!D34+Palpites!D36</f>
        <v>4</v>
      </c>
      <c r="I32" s="1">
        <f>COUNTIF(N32:P32,"V")</f>
        <v>2</v>
      </c>
      <c r="J32" s="1">
        <f>COUNTIF(N32:P32,"e")</f>
        <v>0</v>
      </c>
      <c r="K32" s="1">
        <f>COUNTIF(N32:P32,"D")</f>
        <v>1</v>
      </c>
      <c r="L32" s="1">
        <f>H32-G32</f>
        <v>1</v>
      </c>
      <c r="M32" s="1"/>
      <c r="N32" s="1" t="str">
        <f>IF(OR(Palpites!D32="",Palpites!F32=""),0,IF(Palpites!D32&gt;Palpites!F32,"V",IF(Palpites!D32=Palpites!F32,"E",IF(Palpites!D32&lt;Palpites!F32,"D"))))</f>
        <v>D</v>
      </c>
      <c r="O32" s="1" t="str">
        <f>IF(OR(Palpites!D34="",Palpites!F34=""),0,IF(Palpites!D34&gt;Palpites!F34,"V",IF(Palpites!D34=Palpites!F34,"E",IF(Palpites!D34&lt;Palpites!F34,"D"))))</f>
        <v>V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1</v>
      </c>
      <c r="E33" s="1" t="str">
        <f>Palpites!B33</f>
        <v>Dinamarca</v>
      </c>
      <c r="F33" s="1">
        <f>3*COUNTIF(N33:P33,"V")+COUNTIF(N33:P33,"E")</f>
        <v>6</v>
      </c>
      <c r="G33" s="1">
        <f>Palpites!D33-Palpites!F33+Palpites!F34-Palpites!D34+Palpites!F37-Palpites!D37</f>
        <v>0</v>
      </c>
      <c r="H33" s="1">
        <f>Palpites!D33+Palpites!F34+Palpites!F37</f>
        <v>3</v>
      </c>
      <c r="I33" s="1">
        <f>COUNTIF(N33:P33,"V")</f>
        <v>2</v>
      </c>
      <c r="J33" s="1">
        <f>COUNTIF(N33:P33,"e")</f>
        <v>0</v>
      </c>
      <c r="K33" s="1">
        <f>COUNTIF(N33:P33,"D")</f>
        <v>1</v>
      </c>
      <c r="L33" s="1">
        <f>H33-G33</f>
        <v>3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D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3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3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3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4</v>
      </c>
      <c r="G34" s="1">
        <f>Palpites!F32-Palpites!D32+Palpites!D35-Palpites!F35+Palpites!D37-Palpites!F37</f>
        <v>0</v>
      </c>
      <c r="H34" s="1">
        <f>Palpites!F32+Palpites!D35+Palpites!D37</f>
        <v>2</v>
      </c>
      <c r="I34" s="1">
        <f>COUNTIF(N34:P34,"V")</f>
        <v>1</v>
      </c>
      <c r="J34" s="1">
        <f>COUNTIF(N34:P34,"e")</f>
        <v>1</v>
      </c>
      <c r="K34" s="1">
        <f>COUNTIF(N34:P34,"D")</f>
        <v>1</v>
      </c>
      <c r="L34" s="1">
        <f>H34-G34</f>
        <v>2</v>
      </c>
      <c r="M34" s="1"/>
      <c r="N34" s="1" t="str">
        <f>IF(OR(Palpites!F32="",Palpites!D32=""),0,IF(Palpites!F32&gt;Palpites!D32,"V",IF(Palpites!F32=Palpites!D32,"E",IF(Palpites!F32&lt;Palpites!D32,"D"))))</f>
        <v>V</v>
      </c>
      <c r="O34" s="1" t="str">
        <f>IF(OR(Palpites!D35="",Palpites!F35=""),0,IF(Palpites!D35&gt;Palpites!F35,"V",IF(Palpites!D35=Palpites!F35,"E",IF(Palpites!D35&lt;Palpites!F35,"D"))))</f>
        <v>E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4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4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4</v>
      </c>
      <c r="D35" s="1">
        <f>_xlfn.RANK.EQ(F35,$F$32:$F$35)</f>
        <v>4</v>
      </c>
      <c r="E35" s="1" t="str">
        <f>Palpites!G33</f>
        <v>Tunísia</v>
      </c>
      <c r="F35" s="1">
        <f>3*COUNTIF(N35:P35,"V")+COUNTIF(N35:P35,"E")</f>
        <v>1</v>
      </c>
      <c r="G35" s="1">
        <f>Palpites!F33-Palpites!D33+Palpites!F35-Palpites!D35+Palpites!F36-Palpites!D36</f>
        <v>-3</v>
      </c>
      <c r="H35" s="1">
        <f>Palpites!F33+Palpites!F35+Palpites!F36</f>
        <v>2</v>
      </c>
      <c r="I35" s="1">
        <f>COUNTIF(N35:P35,"V")</f>
        <v>0</v>
      </c>
      <c r="J35" s="1">
        <f>COUNTIF(N35:P35,"e")</f>
        <v>1</v>
      </c>
      <c r="K35" s="1">
        <f>COUNTIF(N35:P35,"D")</f>
        <v>2</v>
      </c>
      <c r="L35" s="1">
        <f>H35-G35</f>
        <v>5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E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1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1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1</v>
      </c>
      <c r="D41" s="1">
        <f>_xlfn.RANK.EQ(F41,$F$41:$F$44)</f>
        <v>1</v>
      </c>
      <c r="E41" s="1" t="str">
        <f>Palpites!B41</f>
        <v>Espanha</v>
      </c>
      <c r="F41" s="1">
        <f>3*COUNTIF(N41:P41,"V")+COUNTIF(N41:P41,"E")</f>
        <v>9</v>
      </c>
      <c r="G41" s="1">
        <f>Palpites!D41-Palpites!F41+Palpites!D43-Palpites!F43+Palpites!D45-Palpites!F45</f>
        <v>5</v>
      </c>
      <c r="H41" s="1">
        <f>Palpites!D41+Palpites!D43+Palpites!D45</f>
        <v>7</v>
      </c>
      <c r="I41" s="1">
        <f>COUNTIF(N41:P41,"V")</f>
        <v>3</v>
      </c>
      <c r="J41" s="1">
        <f>COUNTIF(N41:P41,"e")</f>
        <v>0</v>
      </c>
      <c r="K41" s="1">
        <f>COUNTIF(N41:P41,"D")</f>
        <v>0</v>
      </c>
      <c r="L41" s="1">
        <f>H41-G41</f>
        <v>2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V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2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2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2</v>
      </c>
      <c r="D42" s="1">
        <f>_xlfn.RANK.EQ(F42,$F$41:$F$44)</f>
        <v>2</v>
      </c>
      <c r="E42" s="1" t="str">
        <f>Palpites!B42</f>
        <v>Alemanha</v>
      </c>
      <c r="F42" s="1">
        <f>3*COUNTIF(N42:P42,"V")+COUNTIF(N42:P42,"E")</f>
        <v>6</v>
      </c>
      <c r="G42" s="1">
        <f>Palpites!D42-Palpites!F42+Palpites!F43-Palpites!D43+Palpites!F46-Palpites!D46</f>
        <v>3</v>
      </c>
      <c r="H42" s="1">
        <f>Palpites!D42+Palpites!F43+Palpites!F46</f>
        <v>6</v>
      </c>
      <c r="I42" s="1">
        <f>COUNTIF(N42:P42,"V")</f>
        <v>2</v>
      </c>
      <c r="J42" s="1">
        <f>COUNTIF(N42:P42,"e")</f>
        <v>0</v>
      </c>
      <c r="K42" s="1">
        <f>COUNTIF(N42:P42,"D")</f>
        <v>1</v>
      </c>
      <c r="L42" s="1">
        <f>H42-G42</f>
        <v>3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D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4</v>
      </c>
      <c r="E43" s="1" t="str">
        <f>Palpites!G41</f>
        <v>Costa Rica</v>
      </c>
      <c r="F43" s="1">
        <f>3*COUNTIF(N43:P43,"V")+COUNTIF(N43:P43,"E")</f>
        <v>0</v>
      </c>
      <c r="G43" s="1">
        <f>Palpites!F41-Palpites!D41+Palpites!D44-Palpites!F44+Palpites!D46-Palpites!F46</f>
        <v>-6</v>
      </c>
      <c r="H43" s="1">
        <f>Palpites!F41+Palpites!D44+Palpites!D46</f>
        <v>1</v>
      </c>
      <c r="I43" s="1">
        <f>COUNTIF(N43:P43,"V")</f>
        <v>0</v>
      </c>
      <c r="J43" s="1">
        <f>COUNTIF(N43:P43,"e")</f>
        <v>0</v>
      </c>
      <c r="K43" s="1">
        <f>COUNTIF(N43:P43,"D")</f>
        <v>3</v>
      </c>
      <c r="L43" s="1">
        <f>H43-G43</f>
        <v>7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D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3</v>
      </c>
      <c r="G44" s="1">
        <f>Palpites!F42-Palpites!D42+Palpites!F44-Palpites!D44+Palpites!F45-Palpites!D45</f>
        <v>-2</v>
      </c>
      <c r="H44" s="1">
        <f>Palpites!F42+Palpites!F44+Palpites!F45</f>
        <v>2</v>
      </c>
      <c r="I44" s="1">
        <f>COUNTIF(N44:P44,"V")</f>
        <v>1</v>
      </c>
      <c r="J44" s="1">
        <f>COUNTIF(N44:P44,"e")</f>
        <v>0</v>
      </c>
      <c r="K44" s="1">
        <f>COUNTIF(N44:P44,"D")</f>
        <v>2</v>
      </c>
      <c r="L44" s="1">
        <f>H44-G44</f>
        <v>4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V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2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2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2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7</v>
      </c>
      <c r="G50" s="1">
        <f>Palpites!D50-Palpites!F50+Palpites!D52-Palpites!F52+Palpites!D54-Palpites!F54</f>
        <v>2</v>
      </c>
      <c r="H50" s="1">
        <f>Palpites!D50+Palpites!D52+Palpites!D54</f>
        <v>6</v>
      </c>
      <c r="I50" s="1">
        <f>COUNTIF(N50:P50,"V")</f>
        <v>2</v>
      </c>
      <c r="J50" s="1">
        <f>COUNTIF(N50:P50,"e")</f>
        <v>1</v>
      </c>
      <c r="K50" s="1">
        <f>COUNTIF(N50:P50,"D")</f>
        <v>0</v>
      </c>
      <c r="L50" s="1">
        <f>H50-G50</f>
        <v>4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E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4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4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4</v>
      </c>
      <c r="D51" s="1">
        <f>_xlfn.RANK.EQ(F51,$F$50:$F$53)</f>
        <v>4</v>
      </c>
      <c r="E51" s="1" t="str">
        <f>Palpites!B51</f>
        <v>Marrocos</v>
      </c>
      <c r="F51" s="1">
        <f>3*COUNTIF(N51:P51,"V")+COUNTIF(N51:P51,"E")</f>
        <v>0</v>
      </c>
      <c r="G51" s="1">
        <f>Palpites!D51-Palpites!F51+Palpites!F52-Palpites!D52+Palpites!F55-Palpites!D55</f>
        <v>-5</v>
      </c>
      <c r="H51" s="1">
        <f>Palpites!D51+Palpites!F52+Palpites!F55</f>
        <v>0</v>
      </c>
      <c r="I51" s="1">
        <f>COUNTIF(N51:P51,"V")</f>
        <v>0</v>
      </c>
      <c r="J51" s="1">
        <f>COUNTIF(N51:P51,"e")</f>
        <v>0</v>
      </c>
      <c r="K51" s="1">
        <f>COUNTIF(N51:P51,"D")</f>
        <v>3</v>
      </c>
      <c r="L51" s="1">
        <f>H51-G51</f>
        <v>5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D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3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3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3</v>
      </c>
      <c r="D52" s="1">
        <f>_xlfn.RANK.EQ(F52,$F$50:$F$53)</f>
        <v>3</v>
      </c>
      <c r="E52" s="1" t="str">
        <f>Palpites!G50</f>
        <v>Canadá</v>
      </c>
      <c r="F52" s="1">
        <f>3*COUNTIF(N52:P52,"V")+COUNTIF(N52:P52,"E")</f>
        <v>3</v>
      </c>
      <c r="G52" s="1">
        <f>Palpites!F50-Palpites!D50+Palpites!D53-Palpites!F53+Palpites!D55-Palpites!F55</f>
        <v>-1</v>
      </c>
      <c r="H52" s="1">
        <f>Palpites!F50+Palpites!D53+Palpites!D55</f>
        <v>4</v>
      </c>
      <c r="I52" s="1">
        <f>COUNTIF(N52:P52,"V")</f>
        <v>1</v>
      </c>
      <c r="J52" s="1">
        <f>COUNTIF(N52:P52,"e")</f>
        <v>0</v>
      </c>
      <c r="K52" s="1">
        <f>COUNTIF(N52:P52,"D")</f>
        <v>2</v>
      </c>
      <c r="L52" s="1">
        <f>H52-G52</f>
        <v>5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V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1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1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1</v>
      </c>
      <c r="D53" s="1">
        <f>_xlfn.RANK.EQ(F53,$F$50:$F$53)</f>
        <v>1</v>
      </c>
      <c r="E53" s="1" t="str">
        <f>Palpites!G51</f>
        <v>Croácia</v>
      </c>
      <c r="F53" s="1">
        <f>3*COUNTIF(N53:P53,"V")+COUNTIF(N53:P53,"E")</f>
        <v>7</v>
      </c>
      <c r="G53" s="1">
        <f>Palpites!F51-Palpites!D51+Palpites!F53-Palpites!D53+Palpites!F54-Palpites!D54</f>
        <v>4</v>
      </c>
      <c r="H53" s="1">
        <f>Palpites!F51+Palpites!F53+Palpites!F54</f>
        <v>8</v>
      </c>
      <c r="I53" s="1">
        <f>COUNTIF(N53:P53,"V")</f>
        <v>2</v>
      </c>
      <c r="J53" s="1">
        <f>COUNTIF(N53:P53,"e")</f>
        <v>1</v>
      </c>
      <c r="K53" s="1">
        <f>COUNTIF(N53:P53,"D")</f>
        <v>0</v>
      </c>
      <c r="L53" s="1">
        <f>H53-G53</f>
        <v>4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E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7</v>
      </c>
      <c r="G59" s="1">
        <f>Palpites!D59-Palpites!F59+Palpites!D61-Palpites!F61+Palpites!D63-Palpites!F63</f>
        <v>5</v>
      </c>
      <c r="H59" s="1">
        <f>Palpites!D59+Palpites!D61+Palpites!D63</f>
        <v>6</v>
      </c>
      <c r="I59" s="1">
        <f>COUNTIF(N59:P59,"V")</f>
        <v>2</v>
      </c>
      <c r="J59" s="1">
        <f>COUNTIF(N59:P59,"e")</f>
        <v>1</v>
      </c>
      <c r="K59" s="1">
        <f>COUNTIF(N59:P59,"D")</f>
        <v>0</v>
      </c>
      <c r="L59" s="1">
        <f>H59-G59</f>
        <v>1</v>
      </c>
      <c r="M59" s="1"/>
      <c r="N59" s="1" t="str">
        <f>IF(OR(Palpites!D59="",Palpites!F59=""),0,IF(Palpites!D59&gt;Palpites!F59,"V",IF(Palpites!D59=Palpites!F59,"E",IF(Palpites!D59&lt;Palpites!F59,"D"))))</f>
        <v>E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4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4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4</v>
      </c>
      <c r="D60" s="1">
        <f>_xlfn.RANK.EQ(F60,$F$59:$F$62)</f>
        <v>3</v>
      </c>
      <c r="E60" s="1" t="str">
        <f>Palpites!B60</f>
        <v>Suíça</v>
      </c>
      <c r="F60" s="1">
        <f>3*COUNTIF(N60:P60,"V")+COUNTIF(N60:P60,"E")</f>
        <v>2</v>
      </c>
      <c r="G60" s="1">
        <f>Palpites!D60-Palpites!F60+Palpites!F61-Palpites!D61+Palpites!F64-Palpites!D64</f>
        <v>-3</v>
      </c>
      <c r="H60" s="1">
        <f>Palpites!D60+Palpites!F61+Palpites!F64</f>
        <v>1</v>
      </c>
      <c r="I60" s="1">
        <f>COUNTIF(N60:P60,"V")</f>
        <v>0</v>
      </c>
      <c r="J60" s="1">
        <f>COUNTIF(N60:P60,"e")</f>
        <v>2</v>
      </c>
      <c r="K60" s="1">
        <f>COUNTIF(N60:P60,"D")</f>
        <v>1</v>
      </c>
      <c r="L60" s="1">
        <f>H60-G60</f>
        <v>4</v>
      </c>
      <c r="M60" s="1"/>
      <c r="N60" s="1" t="str">
        <f>IF(OR(Palpites!D60="",Palpites!F60=""),0,IF(Palpites!D60&gt;Palpites!F60,"V",IF(Palpites!D60=Palpites!F60,"E",IF(Palpites!D60&lt;Palpites!F60,"D"))))</f>
        <v>E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E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2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2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2</v>
      </c>
      <c r="D61" s="1">
        <f>_xlfn.RANK.EQ(F61,$F$59:$F$62)</f>
        <v>2</v>
      </c>
      <c r="E61" s="1" t="str">
        <f>Palpites!G59</f>
        <v>Sérvia</v>
      </c>
      <c r="F61" s="1">
        <f>3*COUNTIF(N61:P61,"V")+COUNTIF(N61:P61,"E")</f>
        <v>3</v>
      </c>
      <c r="G61" s="1">
        <f>Palpites!F59-Palpites!D59+Palpites!D62-Palpites!F62+Palpites!D64-Palpites!F64</f>
        <v>0</v>
      </c>
      <c r="H61" s="1">
        <f>Palpites!F59+Palpites!D62+Palpites!D64</f>
        <v>3</v>
      </c>
      <c r="I61" s="1">
        <f>COUNTIF(N61:P61,"V")</f>
        <v>0</v>
      </c>
      <c r="J61" s="1">
        <f>COUNTIF(N61:P61,"e")</f>
        <v>3</v>
      </c>
      <c r="K61" s="1">
        <f>COUNTIF(N61:P61,"D")</f>
        <v>0</v>
      </c>
      <c r="L61" s="1">
        <f>H61-G61</f>
        <v>3</v>
      </c>
      <c r="M61" s="1"/>
      <c r="N61" s="1" t="str">
        <f>IF(OR(Palpites!F59="",Palpites!D59=""),0,IF(Palpites!F59&gt;Palpites!D59,"V",IF(Palpites!F59=Palpites!D59,"E",IF(Palpites!F59&lt;Palpites!D59,"D"))))</f>
        <v>E</v>
      </c>
      <c r="O61" s="1" t="str">
        <f>IF(OR(Palpites!D62="",Palpites!F62=""),0,IF(Palpites!D62&gt;Palpites!F62,"V",IF(Palpites!D62=Palpites!F62,"E",IF(Palpites!D62&lt;Palpites!F62,"D"))))</f>
        <v>E</v>
      </c>
      <c r="P61" s="1" t="str">
        <f>IF(OR(Palpites!D64="",Palpites!F64=""),0,IF(Palpites!D64&gt;Palpites!F64,"V",IF(Palpites!D64=Palpites!F64,"E",IF(Palpites!D64&lt;Palpites!F64,"D"))))</f>
        <v>E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3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3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3</v>
      </c>
      <c r="D62" s="1">
        <f>_xlfn.RANK.EQ(F62,$F$59:$F$62)</f>
        <v>3</v>
      </c>
      <c r="E62" s="1" t="str">
        <f>Palpites!G60</f>
        <v>Camarões</v>
      </c>
      <c r="F62" s="1">
        <f>3*COUNTIF(N62:P62,"V")+COUNTIF(N62:P62,"E")</f>
        <v>2</v>
      </c>
      <c r="G62" s="1">
        <f>Palpites!F60-Palpites!D60+Palpites!F62-Palpites!D62+Palpites!F63-Palpites!D63</f>
        <v>-2</v>
      </c>
      <c r="H62" s="1">
        <f>Palpites!F60+Palpites!F62+Palpites!F63</f>
        <v>1</v>
      </c>
      <c r="I62" s="1">
        <f>COUNTIF(N62:P62,"V")</f>
        <v>0</v>
      </c>
      <c r="J62" s="1">
        <f>COUNTIF(N62:P62,"e")</f>
        <v>2</v>
      </c>
      <c r="K62" s="1">
        <f>COUNTIF(N62:P62,"D")</f>
        <v>1</v>
      </c>
      <c r="L62" s="1">
        <f>H62-G62</f>
        <v>3</v>
      </c>
      <c r="M62" s="1"/>
      <c r="N62" s="1" t="str">
        <f>IF(OR(Palpites!F60="",Palpites!D60=""),0,IF(Palpites!F60&gt;Palpites!D60,"V",IF(Palpites!F60=Palpites!D60,"E",IF(Palpites!F60&lt;Palpites!D60,"D"))))</f>
        <v>E</v>
      </c>
      <c r="O62" s="1" t="str">
        <f>IF(OR(Palpites!F62="",Palpites!D62=""),0,IF(Palpites!F62&gt;Palpites!D62,"V",IF(Palpites!F62=Palpites!D62,"E",IF(Palpites!F62&lt;Palpites!D62,"D"))))</f>
        <v>E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7</v>
      </c>
      <c r="G68" s="1">
        <f>Palpites!D68-Palpites!F68+Palpites!D70-Palpites!F70+Palpites!D72-Palpites!F72</f>
        <v>7</v>
      </c>
      <c r="H68" s="1">
        <f>Palpites!D68+Palpites!D70+Palpites!D72</f>
        <v>9</v>
      </c>
      <c r="I68" s="1">
        <f>COUNTIF(N68:P68,"V")</f>
        <v>2</v>
      </c>
      <c r="J68" s="1">
        <f>COUNTIF(N68:P68,"e")</f>
        <v>1</v>
      </c>
      <c r="K68" s="1">
        <f>COUNTIF(N68:P68,"D")</f>
        <v>0</v>
      </c>
      <c r="L68" s="1">
        <f>H68-G68</f>
        <v>2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E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1</v>
      </c>
      <c r="E69" s="1" t="str">
        <f>Palpites!B69</f>
        <v>Uruguai</v>
      </c>
      <c r="F69" s="1">
        <f>3*COUNTIF(N69:P69,"V")+COUNTIF(N69:P69,"E")</f>
        <v>7</v>
      </c>
      <c r="G69" s="1">
        <f>Palpites!D69-Palpites!F69+Palpites!F70-Palpites!D70+Palpites!F73-Palpites!D73</f>
        <v>2</v>
      </c>
      <c r="H69" s="1">
        <f>Palpites!D69+Palpites!F70+Palpites!F73</f>
        <v>6</v>
      </c>
      <c r="I69" s="1">
        <f>COUNTIF(N69:P69,"V")</f>
        <v>2</v>
      </c>
      <c r="J69" s="1">
        <f>COUNTIF(N69:P69,"e")</f>
        <v>1</v>
      </c>
      <c r="K69" s="1">
        <f>COUNTIF(N69:P69,"D")</f>
        <v>0</v>
      </c>
      <c r="L69" s="1">
        <f>H69-G69</f>
        <v>4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E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3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3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3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3</v>
      </c>
      <c r="G70" s="1">
        <f>Palpites!F68-Palpites!D68+Palpites!D71-Palpites!F71+Palpites!D73-Palpites!F73</f>
        <v>-1</v>
      </c>
      <c r="H70" s="1">
        <f>Palpites!F68+Palpites!D71+Palpites!D73</f>
        <v>3</v>
      </c>
      <c r="I70" s="1">
        <f>COUNTIF(N70:P70,"V")</f>
        <v>1</v>
      </c>
      <c r="J70" s="1">
        <f>COUNTIF(N70:P70,"e")</f>
        <v>0</v>
      </c>
      <c r="K70" s="1">
        <f>COUNTIF(N70:P70,"D")</f>
        <v>2</v>
      </c>
      <c r="L70" s="1">
        <f>H70-G70</f>
        <v>4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V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">
        <f>_xlfn.RANK.EQ(F71,$F$68:$F$71)</f>
        <v>4</v>
      </c>
      <c r="E71" s="1" t="str">
        <f>Palpites!G69</f>
        <v>Coréia do Sul</v>
      </c>
      <c r="F71" s="1">
        <f>3*COUNTIF(N71:P71,"V")+COUNTIF(N71:P71,"E")</f>
        <v>0</v>
      </c>
      <c r="G71" s="1">
        <f>Palpites!F69-Palpites!D69+Palpites!F71-Palpites!D71+Palpites!F72-Palpites!D72</f>
        <v>-8</v>
      </c>
      <c r="H71" s="1">
        <f>Palpites!F69+Palpites!F71+Palpites!F72</f>
        <v>0</v>
      </c>
      <c r="I71" s="1">
        <f>COUNTIF(N71:P71,"V")</f>
        <v>0</v>
      </c>
      <c r="J71" s="1">
        <f>COUNTIF(N71:P71,"e")</f>
        <v>0</v>
      </c>
      <c r="K71" s="1">
        <f>COUNTIF(N71:P71,"D")</f>
        <v>3</v>
      </c>
      <c r="L71" s="1">
        <f>H71-G71</f>
        <v>8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D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2022-11-19T23:14:56Z</dcterms:modified>
</cp:coreProperties>
</file>