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720" windowWidth="20490" windowHeight="6735" tabRatio="604"/>
  </bookViews>
  <sheets>
    <sheet name="LABOVIDA" sheetId="34" r:id="rId1"/>
    <sheet name="QP" sheetId="32" state="hidden" r:id="rId2"/>
    <sheet name="Hoja1" sheetId="35" r:id="rId3"/>
  </sheets>
  <definedNames>
    <definedName name="_xlnm._FilterDatabase" localSheetId="0" hidden="1">LABOVIDA!$A$6:$AF$105</definedName>
    <definedName name="_xlnm._FilterDatabase" localSheetId="1" hidden="1">QP!$A$6:$Y$11</definedName>
    <definedName name="_xlnm.Print_Area" localSheetId="0">LABOVIDA!#REF!</definedName>
    <definedName name="_xlnm.Print_Area" localSheetId="1">QP!$A$8:$Y$9</definedName>
  </definedNames>
  <calcPr calcId="144525"/>
</workbook>
</file>

<file path=xl/calcChain.xml><?xml version="1.0" encoding="utf-8"?>
<calcChain xmlns="http://schemas.openxmlformats.org/spreadsheetml/2006/main">
  <c r="N101" i="34" l="1"/>
  <c r="AF96" i="34" l="1"/>
  <c r="N96" i="34"/>
  <c r="N95" i="34"/>
  <c r="N94" i="34"/>
  <c r="C93" i="34"/>
  <c r="C94" i="34"/>
  <c r="N92" i="34"/>
  <c r="N91" i="34"/>
  <c r="N90" i="34"/>
  <c r="B90" i="34"/>
  <c r="N41" i="34"/>
  <c r="N42" i="34" s="1"/>
  <c r="C89" i="34" l="1"/>
  <c r="N86" i="34" l="1"/>
  <c r="N87" i="34" s="1"/>
  <c r="N88" i="34" s="1"/>
  <c r="N73" i="34"/>
  <c r="N77" i="34"/>
  <c r="N78" i="34" s="1"/>
  <c r="N102" i="34" s="1"/>
  <c r="N103" i="34" s="1"/>
  <c r="N11" i="34" l="1"/>
  <c r="AF33" i="34" l="1"/>
  <c r="B37" i="34" l="1"/>
  <c r="N67" i="34"/>
  <c r="AE64" i="34"/>
  <c r="AE65" i="34"/>
  <c r="N54" i="34"/>
  <c r="N43" i="34"/>
  <c r="AE37" i="34"/>
  <c r="W37" i="34"/>
  <c r="C37" i="34"/>
  <c r="N68" i="34" l="1"/>
  <c r="N72" i="34"/>
  <c r="N37" i="34"/>
  <c r="Y37" i="34"/>
  <c r="G46" i="34" l="1"/>
  <c r="D43" i="34" l="1"/>
  <c r="N33" i="34"/>
  <c r="N35" i="34" s="1"/>
  <c r="W105" i="34" l="1"/>
  <c r="Y105" i="34" s="1"/>
  <c r="W104" i="34"/>
  <c r="Y104" i="34" s="1"/>
  <c r="W103" i="34" l="1"/>
  <c r="Y103" i="34" s="1"/>
  <c r="W102" i="34"/>
  <c r="Y102" i="34" s="1"/>
  <c r="W101" i="34"/>
  <c r="Y101" i="34" s="1"/>
  <c r="W100" i="34"/>
  <c r="Y100" i="34" s="1"/>
  <c r="W99" i="34"/>
  <c r="Y99" i="34" s="1"/>
  <c r="W98" i="34"/>
  <c r="W97" i="34"/>
  <c r="Y97" i="34" s="1"/>
  <c r="W96" i="34"/>
  <c r="Y96" i="34" s="1"/>
  <c r="W95" i="34"/>
  <c r="Y95" i="34" s="1"/>
  <c r="W94" i="34"/>
  <c r="Y94" i="34" s="1"/>
  <c r="W93" i="34"/>
  <c r="Y93" i="34" s="1"/>
  <c r="W92" i="34"/>
  <c r="Y92" i="34" s="1"/>
  <c r="W91" i="34"/>
  <c r="Y91" i="34" s="1"/>
  <c r="W89" i="34"/>
  <c r="Y89" i="34" s="1"/>
  <c r="W90" i="34"/>
  <c r="Y90" i="34" s="1"/>
  <c r="W88" i="34"/>
  <c r="Y88" i="34" s="1"/>
  <c r="W87" i="34"/>
  <c r="Y87" i="34" s="1"/>
  <c r="W86" i="34"/>
  <c r="Y86" i="34" s="1"/>
  <c r="W83" i="34"/>
  <c r="W85" i="34"/>
  <c r="Y85" i="34" s="1"/>
  <c r="W84" i="34"/>
  <c r="X84" i="34" s="1"/>
  <c r="Y84" i="34" s="1"/>
  <c r="AD84" i="34" s="1"/>
  <c r="W82" i="34"/>
  <c r="W81" i="34"/>
  <c r="Y81" i="34" s="1"/>
  <c r="AD81" i="34" s="1"/>
  <c r="AE81" i="34" s="1"/>
  <c r="W80" i="34"/>
  <c r="Y80" i="34" s="1"/>
  <c r="AD80" i="34" s="1"/>
  <c r="AE80" i="34" s="1"/>
  <c r="W79" i="34"/>
  <c r="Y79" i="34" s="1"/>
  <c r="W78" i="34"/>
  <c r="W77" i="34"/>
  <c r="W76" i="34"/>
  <c r="W75" i="34"/>
  <c r="W74" i="34"/>
  <c r="W73" i="34"/>
  <c r="Y73" i="34" s="1"/>
  <c r="W72" i="34"/>
  <c r="W71" i="34"/>
  <c r="W70" i="34"/>
  <c r="W69" i="34"/>
  <c r="W68" i="34"/>
  <c r="W67" i="34"/>
  <c r="W66" i="34"/>
  <c r="W65" i="34"/>
  <c r="W64" i="34"/>
  <c r="W63" i="34"/>
  <c r="W62" i="34"/>
  <c r="W61" i="34"/>
  <c r="W60" i="34"/>
  <c r="W59" i="34"/>
  <c r="W57" i="34"/>
  <c r="W58" i="34"/>
  <c r="W56" i="34"/>
  <c r="W55" i="34"/>
  <c r="W54" i="34"/>
  <c r="W53" i="34"/>
  <c r="W52" i="34"/>
  <c r="W51" i="34"/>
  <c r="X51" i="34" s="1"/>
  <c r="W50" i="34"/>
  <c r="W49" i="34"/>
  <c r="W48" i="34"/>
  <c r="W47" i="34"/>
  <c r="W46" i="34"/>
  <c r="W41" i="34"/>
  <c r="W45" i="34"/>
  <c r="W44" i="34"/>
  <c r="X44" i="34" s="1"/>
  <c r="W43" i="34"/>
  <c r="W39" i="34"/>
  <c r="W42" i="34"/>
  <c r="W40" i="34"/>
  <c r="W38" i="34"/>
  <c r="W36" i="34"/>
  <c r="W35" i="34"/>
  <c r="W33" i="34"/>
  <c r="W34" i="34"/>
  <c r="W32" i="34"/>
  <c r="W31" i="34"/>
  <c r="W30" i="34"/>
  <c r="W29" i="34"/>
  <c r="W28" i="34"/>
  <c r="W27" i="34"/>
  <c r="W26" i="34"/>
  <c r="W25" i="34"/>
  <c r="W24" i="34"/>
  <c r="W23" i="34"/>
  <c r="W22" i="34"/>
  <c r="X22" i="34" s="1"/>
  <c r="W21" i="34"/>
  <c r="X21" i="34" s="1"/>
  <c r="W20" i="34"/>
  <c r="W19" i="34"/>
  <c r="W18" i="34"/>
  <c r="W17" i="34"/>
  <c r="W13" i="34"/>
  <c r="W16" i="34"/>
  <c r="W15" i="34"/>
  <c r="W14" i="34"/>
  <c r="W12" i="34"/>
  <c r="W11" i="34"/>
  <c r="W10" i="34"/>
  <c r="W9" i="34"/>
  <c r="W8" i="34"/>
  <c r="W7" i="34"/>
  <c r="Q11" i="32"/>
  <c r="S11" i="32"/>
  <c r="W11" i="32"/>
  <c r="Q8" i="32"/>
  <c r="S8" i="32"/>
  <c r="W8" i="32"/>
  <c r="Y8" i="32"/>
  <c r="Q9" i="32"/>
  <c r="S9" i="32"/>
  <c r="W9" i="32"/>
  <c r="Y9" i="32"/>
  <c r="Q7" i="32"/>
  <c r="S7" i="32"/>
  <c r="W7" i="32"/>
  <c r="Y7" i="32"/>
  <c r="Q10" i="32"/>
  <c r="S10" i="32"/>
  <c r="W10" i="32"/>
  <c r="Y10" i="32"/>
  <c r="X10" i="32"/>
  <c r="X11" i="32"/>
  <c r="Y11" i="32"/>
  <c r="X83" i="34" l="1"/>
  <c r="Y83" i="34" s="1"/>
  <c r="X82" i="34"/>
  <c r="Y82" i="34" s="1"/>
  <c r="AD82" i="34" s="1"/>
  <c r="Y76" i="34"/>
  <c r="AE100" i="34"/>
  <c r="Y61" i="34"/>
  <c r="AE61" i="34" s="1"/>
  <c r="Y27" i="34"/>
  <c r="Y71" i="34"/>
  <c r="Y42" i="34"/>
  <c r="Y54" i="34"/>
  <c r="AE54" i="34" s="1"/>
  <c r="Y8" i="34"/>
  <c r="Y36" i="34"/>
  <c r="X49" i="34"/>
  <c r="Y49" i="34" s="1"/>
  <c r="Y66" i="34"/>
  <c r="Y14" i="34"/>
  <c r="AE14" i="34" s="1"/>
  <c r="Y38" i="34"/>
  <c r="Y43" i="34"/>
  <c r="AE43" i="34" s="1"/>
  <c r="Y56" i="34"/>
  <c r="Y60" i="34"/>
  <c r="Y63" i="34"/>
  <c r="Y67" i="34"/>
  <c r="Y78" i="34"/>
  <c r="Y18" i="34"/>
  <c r="AE18" i="34" s="1"/>
  <c r="Y30" i="34"/>
  <c r="X47" i="34"/>
  <c r="Y47" i="34" s="1"/>
  <c r="Y58" i="34"/>
  <c r="Y64" i="34"/>
  <c r="Y68" i="34"/>
  <c r="Y74" i="34"/>
  <c r="Y7" i="34"/>
  <c r="X19" i="34"/>
  <c r="Y19" i="34" s="1"/>
  <c r="AE23" i="34"/>
  <c r="X23" i="34"/>
  <c r="Y23" i="34" s="1"/>
  <c r="Y35" i="34"/>
  <c r="AE35" i="34" s="1"/>
  <c r="X45" i="34"/>
  <c r="Y45" i="34" s="1"/>
  <c r="X48" i="34"/>
  <c r="Y48" i="34" s="1"/>
  <c r="Y52" i="34"/>
  <c r="Y57" i="34"/>
  <c r="Y65" i="34"/>
  <c r="Y72" i="34"/>
  <c r="Y75" i="34"/>
  <c r="Y77" i="34"/>
  <c r="Y98" i="34"/>
  <c r="Y12" i="34"/>
  <c r="Y28" i="34"/>
  <c r="Y39" i="34"/>
  <c r="Y55" i="34"/>
  <c r="Y59" i="34"/>
  <c r="Y53" i="34"/>
  <c r="X50" i="34"/>
  <c r="Y50" i="34" s="1"/>
  <c r="AE50" i="34" s="1"/>
  <c r="Y62" i="34"/>
  <c r="Y17" i="34"/>
  <c r="Y34" i="34"/>
  <c r="AE34" i="34" s="1"/>
  <c r="X46" i="34"/>
  <c r="Y46" i="34" s="1"/>
  <c r="Y70" i="34"/>
  <c r="Y69" i="34"/>
  <c r="AE24" i="34"/>
  <c r="Y24" i="34"/>
  <c r="AE45" i="34"/>
  <c r="AE60" i="34"/>
  <c r="AE28" i="34"/>
  <c r="AE59" i="34"/>
  <c r="AE27" i="34"/>
  <c r="AE38" i="34"/>
  <c r="AE19" i="34"/>
  <c r="Z84" i="34"/>
  <c r="AE17" i="34"/>
  <c r="AE56" i="34"/>
  <c r="AE42" i="34"/>
  <c r="AE36" i="34"/>
  <c r="AE46" i="34"/>
  <c r="AE63" i="34"/>
  <c r="AE68" i="34"/>
  <c r="AE49" i="34"/>
  <c r="Y20" i="34"/>
  <c r="Y11" i="34"/>
  <c r="Y40" i="34"/>
  <c r="Y13" i="34"/>
  <c r="AE67" i="34"/>
  <c r="AE105" i="34"/>
  <c r="Y21" i="34"/>
  <c r="Y22" i="34"/>
  <c r="Y25" i="34"/>
  <c r="Y29" i="34"/>
  <c r="AE39" i="34"/>
  <c r="Y9" i="34"/>
  <c r="Y15" i="34"/>
  <c r="Y26" i="34"/>
  <c r="Y41" i="34"/>
  <c r="AE47" i="34"/>
  <c r="Y16" i="34"/>
  <c r="Y31" i="34"/>
  <c r="Y33" i="34"/>
  <c r="Y32" i="34"/>
  <c r="AE32" i="34" s="1"/>
  <c r="Y51" i="34"/>
  <c r="Y10" i="34"/>
  <c r="Z10" i="34" s="1"/>
  <c r="Y44" i="34"/>
  <c r="Z44" i="34" s="1"/>
  <c r="AD52" i="34" l="1"/>
  <c r="Z52" i="34"/>
  <c r="AD83" i="34"/>
  <c r="Z83" i="34"/>
  <c r="AC83" i="34" s="1"/>
  <c r="Z82" i="34"/>
  <c r="AC82" i="34" s="1"/>
  <c r="AE82" i="34" s="1"/>
  <c r="AC84" i="34"/>
  <c r="AE84" i="34" s="1"/>
  <c r="AE75" i="34"/>
  <c r="AE99" i="34"/>
  <c r="AE88" i="34"/>
  <c r="AE78" i="34"/>
  <c r="AE86" i="34"/>
  <c r="AE87" i="34"/>
  <c r="AE92" i="34"/>
  <c r="AD7" i="34"/>
  <c r="Z7" i="34"/>
  <c r="AD8" i="34"/>
  <c r="Z8" i="34"/>
  <c r="Z53" i="34"/>
  <c r="AD53" i="34"/>
  <c r="AE69" i="34"/>
  <c r="AD9" i="34"/>
  <c r="Z9" i="34"/>
  <c r="AE20" i="34"/>
  <c r="AE13" i="34"/>
  <c r="AE48" i="34"/>
  <c r="AE66" i="34"/>
  <c r="AE55" i="34"/>
  <c r="AE40" i="34"/>
  <c r="AE41" i="34"/>
  <c r="AE31" i="34"/>
  <c r="AE11" i="34"/>
  <c r="AE10" i="34"/>
  <c r="AE30" i="34"/>
  <c r="AE103" i="34"/>
  <c r="AC52" i="34" l="1"/>
  <c r="AE52" i="34" s="1"/>
  <c r="AE83" i="34"/>
  <c r="AC8" i="34"/>
  <c r="AE8" i="34" s="1"/>
  <c r="AC9" i="34"/>
  <c r="AE9" i="34" s="1"/>
  <c r="AC53" i="34"/>
  <c r="AE53" i="34" s="1"/>
  <c r="AC7" i="34"/>
  <c r="AE7" i="34" s="1"/>
  <c r="AE21" i="34"/>
  <c r="AE29" i="34"/>
  <c r="AE25" i="34"/>
  <c r="AE44" i="34"/>
  <c r="AE22" i="34"/>
  <c r="AE51" i="34"/>
  <c r="AE15" i="34"/>
  <c r="AE33" i="34"/>
  <c r="AE16" i="34"/>
  <c r="AE26" i="34"/>
</calcChain>
</file>

<file path=xl/comments1.xml><?xml version="1.0" encoding="utf-8"?>
<comments xmlns="http://schemas.openxmlformats.org/spreadsheetml/2006/main">
  <authors>
    <author>scalderon</author>
    <author>Luis  Bejar</author>
  </authors>
  <commentList>
    <comment ref="R6" authorId="0">
      <text>
        <r>
          <rPr>
            <b/>
            <sz val="8"/>
            <color indexed="81"/>
            <rFont val="Tahoma"/>
            <family val="2"/>
          </rPr>
          <t>scalderon:</t>
        </r>
        <r>
          <rPr>
            <sz val="8"/>
            <color indexed="81"/>
            <rFont val="Tahoma"/>
            <family val="2"/>
          </rPr>
          <t xml:space="preserve">
fecha para iniciar tramite de aduanas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scalderon:</t>
        </r>
        <r>
          <rPr>
            <sz val="8"/>
            <color indexed="81"/>
            <rFont val="Tahoma"/>
            <family val="2"/>
          </rPr>
          <t xml:space="preserve">
FECHA PARA DESADUANIZAR
</t>
        </r>
      </text>
    </comment>
    <comment ref="AB6" authorId="1">
      <text>
        <r>
          <rPr>
            <b/>
            <sz val="8"/>
            <color indexed="81"/>
            <rFont val="Tahoma"/>
            <family val="2"/>
          </rPr>
          <t>Luis  Bejar:</t>
        </r>
        <r>
          <rPr>
            <sz val="8"/>
            <color indexed="81"/>
            <rFont val="Tahoma"/>
            <family val="2"/>
          </rPr>
          <t xml:space="preserve">
CUANDO NO APLIQUE CORPEI PONER CERO</t>
        </r>
      </text>
    </comment>
  </commentList>
</comments>
</file>

<file path=xl/comments2.xml><?xml version="1.0" encoding="utf-8"?>
<comments xmlns="http://schemas.openxmlformats.org/spreadsheetml/2006/main">
  <authors>
    <author>Luis  Bejar</author>
    <author>scalderon</author>
    <author>Kristty KJ. Jurado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Luis  Bejar:</t>
        </r>
        <r>
          <rPr>
            <sz val="8"/>
            <color indexed="81"/>
            <rFont val="Tahoma"/>
            <family val="2"/>
          </rPr>
          <t xml:space="preserve">
NUMERO DE SEMANA DEL REQUERIMIENTO</t>
        </r>
      </text>
    </comment>
    <comment ref="L6" authorId="1">
      <text>
        <r>
          <rPr>
            <b/>
            <sz val="8"/>
            <color indexed="81"/>
            <rFont val="Tahoma"/>
            <family val="2"/>
          </rPr>
          <t>scalderon:</t>
        </r>
        <r>
          <rPr>
            <sz val="8"/>
            <color indexed="81"/>
            <rFont val="Tahoma"/>
            <family val="2"/>
          </rPr>
          <t xml:space="preserve">
fecha para iniciar tramite de aduanas</t>
        </r>
      </text>
    </comment>
    <comment ref="N6" authorId="1">
      <text>
        <r>
          <rPr>
            <b/>
            <sz val="8"/>
            <color indexed="81"/>
            <rFont val="Tahoma"/>
            <family val="2"/>
          </rPr>
          <t>scalderon:</t>
        </r>
        <r>
          <rPr>
            <sz val="8"/>
            <color indexed="81"/>
            <rFont val="Tahoma"/>
            <family val="2"/>
          </rPr>
          <t xml:space="preserve">
FECHA PARA DESADUANIZAR
</t>
        </r>
      </text>
    </comment>
    <comment ref="V6" authorId="0">
      <text>
        <r>
          <rPr>
            <b/>
            <sz val="8"/>
            <color indexed="81"/>
            <rFont val="Tahoma"/>
            <family val="2"/>
          </rPr>
          <t>Luis  Bejar:</t>
        </r>
        <r>
          <rPr>
            <sz val="8"/>
            <color indexed="81"/>
            <rFont val="Tahoma"/>
            <family val="2"/>
          </rPr>
          <t xml:space="preserve">
CUANDO NO APLIQUE CORPEI PONER CERO</t>
        </r>
      </text>
    </comment>
    <comment ref="A7" authorId="2">
      <text>
        <r>
          <rPr>
            <b/>
            <sz val="9"/>
            <color indexed="81"/>
            <rFont val="Tahoma"/>
            <family val="2"/>
          </rPr>
          <t>Kristty KJ. Jurado:
PAGADO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2">
      <text>
        <r>
          <rPr>
            <b/>
            <sz val="9"/>
            <color indexed="81"/>
            <rFont val="Tahoma"/>
            <family val="2"/>
          </rPr>
          <t>Kristty KJ. Jurado:</t>
        </r>
        <r>
          <rPr>
            <sz val="9"/>
            <color indexed="81"/>
            <rFont val="Tahoma"/>
            <family val="2"/>
          </rPr>
          <t xml:space="preserve">
PEDIDO SUSPENDIDO</t>
        </r>
      </text>
    </comment>
    <comment ref="A11" authorId="2">
      <text>
        <r>
          <rPr>
            <b/>
            <sz val="9"/>
            <color indexed="81"/>
            <rFont val="Tahoma"/>
            <family val="2"/>
          </rPr>
          <t>Kristty KJ. Jurado:</t>
        </r>
        <r>
          <rPr>
            <sz val="9"/>
            <color indexed="81"/>
            <rFont val="Tahoma"/>
            <family val="2"/>
          </rPr>
          <t xml:space="preserve">
PAGADO</t>
        </r>
      </text>
    </comment>
  </commentList>
</comments>
</file>

<file path=xl/sharedStrings.xml><?xml version="1.0" encoding="utf-8"?>
<sst xmlns="http://schemas.openxmlformats.org/spreadsheetml/2006/main" count="658" uniqueCount="307">
  <si>
    <t>REFERENCIA</t>
  </si>
  <si>
    <t>VALOR CF</t>
  </si>
  <si>
    <t>VALOR FOB</t>
  </si>
  <si>
    <t>VALOR CIF</t>
  </si>
  <si>
    <t>IMPUESTO</t>
  </si>
  <si>
    <t>ARANCEL</t>
  </si>
  <si>
    <t>FODINFA</t>
  </si>
  <si>
    <t>CORPEI</t>
  </si>
  <si>
    <t>SEMANA</t>
  </si>
  <si>
    <t>FECHA ESTIMADA ARRIBO</t>
  </si>
  <si>
    <t>FECHA CONFIRMADA ARRIBO</t>
  </si>
  <si>
    <t>TOTAL IMPUESTOS Y ARANCEL</t>
  </si>
  <si>
    <t>IVA</t>
  </si>
  <si>
    <t>LIBRES DEMORAJE</t>
  </si>
  <si>
    <t>FC SIN DEMORAJE</t>
  </si>
  <si>
    <t>LINEA</t>
  </si>
  <si>
    <t>LIBRE ABANDONO SIN INICIAR TRAMITE ADUANA</t>
  </si>
  <si>
    <t>FC SIN ABANDONO SIN INICIAR TRAMITE ADUANA</t>
  </si>
  <si>
    <t xml:space="preserve">MAXIMO SE PUEDE CANCELAR EN 48 HORAS SIN INTERESES HASTA LAS 16:00 </t>
  </si>
  <si>
    <t>VALOR SEGURO</t>
  </si>
  <si>
    <t>ISD</t>
  </si>
  <si>
    <t>NUMERO PEDIDO</t>
  </si>
  <si>
    <t>FLETE</t>
  </si>
  <si>
    <t>FECHA SOLICITADA PAGO FLETE PARA TENER BL E INICIAR TRAMITE DE ADUANA</t>
  </si>
  <si>
    <t>FECHA PAGO SOLICITADO TRIBUTOS ADUANEROS</t>
  </si>
  <si>
    <t>FC PAGO REALIZADO TRIBUTOS ADUANEROS</t>
  </si>
  <si>
    <t>GQ FOR ADQ 08  VER  20 04 09</t>
  </si>
  <si>
    <t>PROVISION DE ARANCELES DE IMPORTACION SEMANA 1</t>
  </si>
  <si>
    <t>PROVISION DE ARANCELES DE IMPORTACION SEMANA 23</t>
  </si>
  <si>
    <t>VALOR B/L</t>
  </si>
  <si>
    <t>QP</t>
  </si>
  <si>
    <t>KEMIRA ESPAÑA</t>
  </si>
  <si>
    <t>BERCEN</t>
  </si>
  <si>
    <t>QPPAPKE00815</t>
  </si>
  <si>
    <t>QPPAPBU01115</t>
  </si>
  <si>
    <t>QPPAPBU01215</t>
  </si>
  <si>
    <t>QPPAPQP00116</t>
  </si>
  <si>
    <t>QUIMIPAC PERU</t>
  </si>
  <si>
    <t>QPPAPQP00216</t>
  </si>
  <si>
    <t>SEMANA PAGO</t>
  </si>
  <si>
    <t>N/A = NO APLICA</t>
  </si>
  <si>
    <t>AÑO</t>
  </si>
  <si>
    <t>MES</t>
  </si>
  <si>
    <t>IMP862018</t>
  </si>
  <si>
    <t>IMP232019</t>
  </si>
  <si>
    <t>IMP222019</t>
  </si>
  <si>
    <t>IMP202019</t>
  </si>
  <si>
    <t>IMP192019</t>
  </si>
  <si>
    <t>IMP172019</t>
  </si>
  <si>
    <t>IMP142019</t>
  </si>
  <si>
    <t>IMP242019</t>
  </si>
  <si>
    <t>IMP252019</t>
  </si>
  <si>
    <t>IMP272019</t>
  </si>
  <si>
    <t>IMP282019</t>
  </si>
  <si>
    <t>IMP262019</t>
  </si>
  <si>
    <t>IMP302019</t>
  </si>
  <si>
    <t>IMP312019</t>
  </si>
  <si>
    <t>IMP322019</t>
  </si>
  <si>
    <t>REP</t>
  </si>
  <si>
    <t>PRODUCTO</t>
  </si>
  <si>
    <t>DETALLE</t>
  </si>
  <si>
    <t>LLENADOR DE LIQUIDOS</t>
  </si>
  <si>
    <t>WENZHOU URBAN</t>
  </si>
  <si>
    <t>ME</t>
  </si>
  <si>
    <t>PVDC 145MM BLANCO</t>
  </si>
  <si>
    <t>PVC TRANSP 145MM</t>
  </si>
  <si>
    <t>PERLEN PACIFIC</t>
  </si>
  <si>
    <t>AMOXI 4:1</t>
  </si>
  <si>
    <t>SHANDHONG</t>
  </si>
  <si>
    <t>CAP ESCARLATA GRIS #0</t>
  </si>
  <si>
    <t>CAP VERDE AMARILLO #2</t>
  </si>
  <si>
    <t>CAP VERDE NARANJA #2</t>
  </si>
  <si>
    <t>CAP NARANJA GRIS #0</t>
  </si>
  <si>
    <t>CAP VERDE AMARILLO #0</t>
  </si>
  <si>
    <t>CAP NARANJA GRIS #2</t>
  </si>
  <si>
    <t>MP</t>
  </si>
  <si>
    <t>FARMACAPSULAS</t>
  </si>
  <si>
    <t>SUPPOCIRE NA15 (WITEPSOL)</t>
  </si>
  <si>
    <t>DVA HEALTH</t>
  </si>
  <si>
    <t>HIDROXD DE HIERRO POLIMA</t>
  </si>
  <si>
    <t>WEND CHEMIE</t>
  </si>
  <si>
    <t>ACYCLOVIR</t>
  </si>
  <si>
    <t>TERBINAFINA</t>
  </si>
  <si>
    <t>CLINDAMICINA</t>
  </si>
  <si>
    <t>AVICEL 611</t>
  </si>
  <si>
    <t>FARMAINTERNATIONAL</t>
  </si>
  <si>
    <t>SULFATO FERROSO MONOH</t>
  </si>
  <si>
    <t>HUMANWELL CAPSULES</t>
  </si>
  <si>
    <t>CAP VERDE - AMARILLO #2</t>
  </si>
  <si>
    <t>CAP VERDE - NARANJA #2</t>
  </si>
  <si>
    <t>CAP NARANJA - NARANJA #0</t>
  </si>
  <si>
    <t>NAPROXENO SODICO</t>
  </si>
  <si>
    <t>OMEPRAZOL PELLETS</t>
  </si>
  <si>
    <t>GEMFIBROZILO</t>
  </si>
  <si>
    <t>LOSARTAN</t>
  </si>
  <si>
    <t>PVDC 255MM BLANCO</t>
  </si>
  <si>
    <t xml:space="preserve">PVC TRANSP 145MM </t>
  </si>
  <si>
    <t>CHINA JIANGSU</t>
  </si>
  <si>
    <t>CIPROFLOXACIN</t>
  </si>
  <si>
    <t>CEFUROXIMA</t>
  </si>
  <si>
    <t>LACTULOSA 70%</t>
  </si>
  <si>
    <t>VALOR GASTOS LOCALES</t>
  </si>
  <si>
    <t>GUIA AEREA / FLETE</t>
  </si>
  <si>
    <t>IMP292019</t>
  </si>
  <si>
    <t>OPADRY CAFÉ</t>
  </si>
  <si>
    <t>OPADRY ORANGE</t>
  </si>
  <si>
    <t>OPADRY II WHITE</t>
  </si>
  <si>
    <t>IMP342019</t>
  </si>
  <si>
    <t>IMP102019</t>
  </si>
  <si>
    <t>IBUPROFENO DC</t>
  </si>
  <si>
    <t>JURGEN SCHOSS</t>
  </si>
  <si>
    <t>ENALAPRIL MALEATO</t>
  </si>
  <si>
    <t>BULK MEDICINES</t>
  </si>
  <si>
    <t>IMP122019</t>
  </si>
  <si>
    <t>METFORMINA</t>
  </si>
  <si>
    <t>STATUS GASTOS</t>
  </si>
  <si>
    <t>PAGADO</t>
  </si>
  <si>
    <t>IMP182019</t>
  </si>
  <si>
    <t>IMP162019</t>
  </si>
  <si>
    <t>AMLODIPINO</t>
  </si>
  <si>
    <t>GLIBENCLAMIDA</t>
  </si>
  <si>
    <t>ESOMEPRAZOL</t>
  </si>
  <si>
    <t>IMP082019</t>
  </si>
  <si>
    <t>CARVEDILOL</t>
  </si>
  <si>
    <t>PARTIDA ARANCELARIA</t>
  </si>
  <si>
    <t>DEBLISTEADORA</t>
  </si>
  <si>
    <t>STATUS</t>
  </si>
  <si>
    <t>8422.30.90.20</t>
  </si>
  <si>
    <t>8474.10.90.00</t>
  </si>
  <si>
    <t>7304.41.00.00</t>
  </si>
  <si>
    <t xml:space="preserve">TUBOS Y PERFILES </t>
  </si>
  <si>
    <t>EN TRANSITO</t>
  </si>
  <si>
    <t>PENDIENTE</t>
  </si>
  <si>
    <t>IMP352019</t>
  </si>
  <si>
    <t>BANDA DESDE ETIQ A DEPOSITO</t>
  </si>
  <si>
    <t xml:space="preserve">400 L TANQUE </t>
  </si>
  <si>
    <t>WHENZHOU URBAN</t>
  </si>
  <si>
    <t>IMP412019</t>
  </si>
  <si>
    <t>NIFEDIPINO</t>
  </si>
  <si>
    <t>HANSEATIC</t>
  </si>
  <si>
    <t>2933.29.00.00</t>
  </si>
  <si>
    <t>IMP372019</t>
  </si>
  <si>
    <t>ARRIBADO Y PAGADO</t>
  </si>
  <si>
    <t>9602.00.10.00</t>
  </si>
  <si>
    <t>IMP382019</t>
  </si>
  <si>
    <t>OPADRY II WHITE 85F28751</t>
  </si>
  <si>
    <t>OPADRY II PINK</t>
  </si>
  <si>
    <t>OPADRY II YELLOW</t>
  </si>
  <si>
    <t>3205.00.10.00</t>
  </si>
  <si>
    <t>IMP332019</t>
  </si>
  <si>
    <t>CAP AMARILLO AMARILLO#1</t>
  </si>
  <si>
    <t>CAP GRIS ESCARLATA #0</t>
  </si>
  <si>
    <t>CAP MARRON ROJO #1</t>
  </si>
  <si>
    <t>CODIGO PRODUCTO</t>
  </si>
  <si>
    <t>GV002934</t>
  </si>
  <si>
    <t>GV002933</t>
  </si>
  <si>
    <t>GV002932</t>
  </si>
  <si>
    <t>GV002946</t>
  </si>
  <si>
    <t>GV002944</t>
  </si>
  <si>
    <t>IMP402019</t>
  </si>
  <si>
    <t>GV003597</t>
  </si>
  <si>
    <t>GV003568</t>
  </si>
  <si>
    <t xml:space="preserve">LOSARTAN </t>
  </si>
  <si>
    <t>2925.29.10.00</t>
  </si>
  <si>
    <t>GV003636</t>
  </si>
  <si>
    <t>GV003591</t>
  </si>
  <si>
    <t>ACTIVO FIJO</t>
  </si>
  <si>
    <t>IMP362019</t>
  </si>
  <si>
    <t>GV003822</t>
  </si>
  <si>
    <t>FRASCO PEAD 180ML</t>
  </si>
  <si>
    <t>GOTUPLAST</t>
  </si>
  <si>
    <t>GV003532</t>
  </si>
  <si>
    <t>2918.99.91.00</t>
  </si>
  <si>
    <t>IMP392019</t>
  </si>
  <si>
    <t>GV003602</t>
  </si>
  <si>
    <t>2933.39.90.00</t>
  </si>
  <si>
    <t>GV003487</t>
  </si>
  <si>
    <t>GV003491</t>
  </si>
  <si>
    <t>GV003490</t>
  </si>
  <si>
    <t>EN REVISION</t>
  </si>
  <si>
    <t>GV003518</t>
  </si>
  <si>
    <t>GV003569</t>
  </si>
  <si>
    <t>GV003698</t>
  </si>
  <si>
    <t>GV005414</t>
  </si>
  <si>
    <t>GV003690</t>
  </si>
  <si>
    <t>GV003643</t>
  </si>
  <si>
    <t>GV003533</t>
  </si>
  <si>
    <t>2933.59.50.00</t>
  </si>
  <si>
    <t>2942.00.00.00</t>
  </si>
  <si>
    <t>GV0003568</t>
  </si>
  <si>
    <t>IMP422018</t>
  </si>
  <si>
    <t>3921.90.10.00</t>
  </si>
  <si>
    <t>LABOVIDA</t>
  </si>
  <si>
    <t>JULIOALBERTOAGUILARMALDONADO</t>
  </si>
  <si>
    <t>LABOVIDA2016</t>
  </si>
  <si>
    <t>DANIVET</t>
  </si>
  <si>
    <t>LABODANIVET</t>
  </si>
  <si>
    <t>DANIVET2016</t>
  </si>
  <si>
    <t>FARMALIGHT</t>
  </si>
  <si>
    <t>JULIOAGUILAR</t>
  </si>
  <si>
    <t>FARMALIGHT2016</t>
  </si>
  <si>
    <t>LEBENFARMA</t>
  </si>
  <si>
    <t>LEBENFARMASA</t>
  </si>
  <si>
    <t>LEBENFARMA2016</t>
  </si>
  <si>
    <t>2941.90.90.00</t>
  </si>
  <si>
    <t>IMP442019</t>
  </si>
  <si>
    <t>GV003353</t>
  </si>
  <si>
    <t>GV003534</t>
  </si>
  <si>
    <t>GV003529</t>
  </si>
  <si>
    <t>2833.29.10.00</t>
  </si>
  <si>
    <t>2918.99.99.00</t>
  </si>
  <si>
    <t>GV003661</t>
  </si>
  <si>
    <t>GV003697</t>
  </si>
  <si>
    <t>GV003526</t>
  </si>
  <si>
    <t>GV003527</t>
  </si>
  <si>
    <t>GV003567</t>
  </si>
  <si>
    <t>GV003573</t>
  </si>
  <si>
    <t>GV004589</t>
  </si>
  <si>
    <t>GV002937</t>
  </si>
  <si>
    <t>GV002945</t>
  </si>
  <si>
    <t>GV002947</t>
  </si>
  <si>
    <t>GV003577</t>
  </si>
  <si>
    <t>GV003615</t>
  </si>
  <si>
    <t>HONORARIOS</t>
  </si>
  <si>
    <t>GV002931</t>
  </si>
  <si>
    <t>GV003537</t>
  </si>
  <si>
    <t>GV003584</t>
  </si>
  <si>
    <t>2821.10.20.00</t>
  </si>
  <si>
    <t>3824.99.99.00</t>
  </si>
  <si>
    <t>GV003517</t>
  </si>
  <si>
    <t>GV003565</t>
  </si>
  <si>
    <t>GV003587</t>
  </si>
  <si>
    <t>IMP542019</t>
  </si>
  <si>
    <t>ORDEN COLOCADA</t>
  </si>
  <si>
    <t>IMP462019</t>
  </si>
  <si>
    <t>GV003525</t>
  </si>
  <si>
    <t>IBUPROFENO USP</t>
  </si>
  <si>
    <t>IMP472019</t>
  </si>
  <si>
    <t>GV003691</t>
  </si>
  <si>
    <t>OPADRY BLANCO OY-S-7322</t>
  </si>
  <si>
    <t>IMP552019</t>
  </si>
  <si>
    <t>GV003524</t>
  </si>
  <si>
    <t>SIMVASTATINA</t>
  </si>
  <si>
    <t>2933.99.90.000</t>
  </si>
  <si>
    <t>IMP532019</t>
  </si>
  <si>
    <t>CAPSULA VERDE AMARILLO #2</t>
  </si>
  <si>
    <t>CAPSULA VERDE NARANJA #2</t>
  </si>
  <si>
    <t>HUBEI HUMANWELL</t>
  </si>
  <si>
    <t>IMP512019</t>
  </si>
  <si>
    <t>GV002649</t>
  </si>
  <si>
    <t>2940.00.00.00</t>
  </si>
  <si>
    <t>IMP502019</t>
  </si>
  <si>
    <t>GV002554</t>
  </si>
  <si>
    <t>GV002557</t>
  </si>
  <si>
    <t>ALUMINIO S/I 140MM</t>
  </si>
  <si>
    <t>ALUMINIO S/I 255MM</t>
  </si>
  <si>
    <t>ENTECO</t>
  </si>
  <si>
    <t>IMP482019</t>
  </si>
  <si>
    <t>MOLECULAR WATER</t>
  </si>
  <si>
    <t>PRECISION FILTERS</t>
  </si>
  <si>
    <t>500 LH DISTRIBUTION</t>
  </si>
  <si>
    <t>MOLEWATER SYSTEM</t>
  </si>
  <si>
    <t>IMP492019</t>
  </si>
  <si>
    <t>CAPSULA GRIS ESCARLATA #0</t>
  </si>
  <si>
    <t>CAPSULA VERDE AMARILLO #0</t>
  </si>
  <si>
    <t>IMP522019</t>
  </si>
  <si>
    <t>3003.90.10.00</t>
  </si>
  <si>
    <t>2933.99.90.00</t>
  </si>
  <si>
    <t>2935.90.90.00</t>
  </si>
  <si>
    <t>IMP562019</t>
  </si>
  <si>
    <t>IMP572019</t>
  </si>
  <si>
    <t>IMP582019</t>
  </si>
  <si>
    <t>IMP592019</t>
  </si>
  <si>
    <t>IMP602019</t>
  </si>
  <si>
    <t>OPADRY ROSADO</t>
  </si>
  <si>
    <t>FARMA INTERNATIONAL</t>
  </si>
  <si>
    <t>IMP612019</t>
  </si>
  <si>
    <t>GV003564</t>
  </si>
  <si>
    <t>ATORVASTATINA</t>
  </si>
  <si>
    <t>JIANGSU</t>
  </si>
  <si>
    <t>2941.10.90.00</t>
  </si>
  <si>
    <t>2933.59.90.00</t>
  </si>
  <si>
    <t>2921.49.90.00</t>
  </si>
  <si>
    <t>3912.90.00.00</t>
  </si>
  <si>
    <t>GV003522</t>
  </si>
  <si>
    <t>DICLOFENACO SODICO</t>
  </si>
  <si>
    <t>PVDC BLANCO 145MM</t>
  </si>
  <si>
    <t>HTP HANSEATIC</t>
  </si>
  <si>
    <t>ALUMINIO 140MM</t>
  </si>
  <si>
    <t>3923.30.99.00</t>
  </si>
  <si>
    <t>IMP452019</t>
  </si>
  <si>
    <t>GV003578</t>
  </si>
  <si>
    <t>AMOXI 7:1</t>
  </si>
  <si>
    <t>IMP432019</t>
  </si>
  <si>
    <t>GV003589</t>
  </si>
  <si>
    <t>NYSTATINA</t>
  </si>
  <si>
    <t>IMP632019</t>
  </si>
  <si>
    <t>PERLEN CONVERTING</t>
  </si>
  <si>
    <t>IMP622019</t>
  </si>
  <si>
    <t>CAPS NARANJA NARANJA#0</t>
  </si>
  <si>
    <t>CAPS VERDE AMARI #0</t>
  </si>
  <si>
    <t>IMP642019</t>
  </si>
  <si>
    <t>GV003617</t>
  </si>
  <si>
    <t>SIMETICONA 30%</t>
  </si>
  <si>
    <t>GEMINI EXPORTS</t>
  </si>
  <si>
    <t>MOBARSA</t>
  </si>
  <si>
    <t>BUESTAN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</si>
</sst>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$&quot;_-;\-* #,##0.00\ &quot;$&quot;_-;_-* &quot;-&quot;??\ &quot;$&quot;_-;_-@_-"/>
    <numFmt numFmtId="164" formatCode="_(* #,##0.00_);_(* \(#,##0.00\);_(* &quot;-&quot;??_);_(@_)"/>
    <numFmt numFmtId="165" formatCode="_(&quot;$&quot;\ * #,##0.00_);_(&quot;$&quot;\ * \(#,##0.00\);_(&quot;$&quot;\ * &quot;-&quot;??_);_(@_)"/>
    <numFmt numFmtId="166" formatCode="0.000%"/>
    <numFmt numFmtId="167" formatCode="00"/>
    <numFmt numFmtId="168" formatCode="_-[$$-540A]* #,##0.00_ ;_-[$$-540A]* \-#,##0.00\ ;_-[$$-540A]* &quot;-&quot;??_ ;_-@_ "/>
    <numFmt numFmtId="169" formatCode="_(&quot;$&quot;\ * #,##0.0000_);_(&quot;$&quot;\ * \(#,##0.0000\);_(&quot;$&quot;\ * &quot;-&quot;??_);_(@_)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0"/>
      <name val="Century Gothic"/>
      <family val="2"/>
    </font>
    <font>
      <sz val="7"/>
      <name val="Century Gothic"/>
      <family val="2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10"/>
      <color indexed="8"/>
      <name val="Tahoma"/>
      <family val="2"/>
    </font>
    <font>
      <sz val="8"/>
      <color indexed="9"/>
      <name val="Tahoma"/>
      <family val="2"/>
    </font>
    <font>
      <sz val="11"/>
      <color indexed="8"/>
      <name val="Tahoma"/>
      <family val="2"/>
    </font>
    <font>
      <sz val="11"/>
      <name val="Century Gothic"/>
      <family val="2"/>
    </font>
    <font>
      <b/>
      <sz val="11"/>
      <color indexed="8"/>
      <name val="Tahoma"/>
      <family val="2"/>
    </font>
    <font>
      <sz val="8"/>
      <name val="Century Gothic"/>
      <family val="2"/>
    </font>
    <font>
      <sz val="1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Tahoma"/>
      <family val="2"/>
    </font>
    <font>
      <sz val="9"/>
      <color theme="1"/>
      <name val="Calibri"/>
      <family val="2"/>
      <scheme val="minor"/>
    </font>
    <font>
      <sz val="10"/>
      <color indexed="8"/>
      <name val="Tahoma"/>
      <family val="2"/>
    </font>
    <font>
      <sz val="9"/>
      <color indexed="8"/>
      <name val="Tahoma"/>
      <family val="2"/>
    </font>
    <font>
      <sz val="10"/>
      <name val="Century Gothic"/>
      <family val="2"/>
    </font>
    <font>
      <sz val="10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5" fillId="0" borderId="0"/>
    <xf numFmtId="44" fontId="19" fillId="0" borderId="0" applyFont="0" applyFill="0" applyBorder="0" applyAlignment="0" applyProtection="0"/>
  </cellStyleXfs>
  <cellXfs count="321">
    <xf numFmtId="0" fontId="0" fillId="0" borderId="0" xfId="0"/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9" fillId="0" borderId="1" xfId="0" applyFont="1" applyBorder="1" applyAlignment="1">
      <alignment horizontal="centerContinuous" vertical="center"/>
    </xf>
    <xf numFmtId="0" fontId="8" fillId="0" borderId="1" xfId="0" applyFont="1" applyBorder="1" applyAlignment="1">
      <alignment horizontal="centerContinuous" vertical="center"/>
    </xf>
    <xf numFmtId="10" fontId="11" fillId="0" borderId="0" xfId="0" applyNumberFormat="1" applyFont="1"/>
    <xf numFmtId="166" fontId="11" fillId="0" borderId="0" xfId="0" applyNumberFormat="1" applyFont="1"/>
    <xf numFmtId="9" fontId="11" fillId="0" borderId="0" xfId="0" applyNumberFormat="1" applyFont="1"/>
    <xf numFmtId="0" fontId="9" fillId="0" borderId="2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7" fillId="0" borderId="0" xfId="12" applyFont="1" applyAlignment="1"/>
    <xf numFmtId="0" fontId="8" fillId="0" borderId="0" xfId="0" applyFont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165" fontId="8" fillId="0" borderId="0" xfId="0" applyNumberFormat="1" applyFont="1"/>
    <xf numFmtId="0" fontId="15" fillId="0" borderId="0" xfId="12" applyFont="1" applyAlignment="1"/>
    <xf numFmtId="0" fontId="8" fillId="3" borderId="0" xfId="0" applyFont="1" applyFill="1"/>
    <xf numFmtId="49" fontId="13" fillId="0" borderId="1" xfId="0" applyNumberFormat="1" applyFont="1" applyFill="1" applyBorder="1"/>
    <xf numFmtId="0" fontId="12" fillId="0" borderId="1" xfId="0" applyFont="1" applyFill="1" applyBorder="1" applyAlignment="1">
      <alignment horizontal="center"/>
    </xf>
    <xf numFmtId="0" fontId="8" fillId="0" borderId="0" xfId="0" applyFont="1" applyFill="1"/>
    <xf numFmtId="14" fontId="12" fillId="0" borderId="1" xfId="0" applyNumberFormat="1" applyFont="1" applyFill="1" applyBorder="1"/>
    <xf numFmtId="0" fontId="9" fillId="4" borderId="1" xfId="0" applyFont="1" applyFill="1" applyBorder="1" applyAlignment="1">
      <alignment horizontal="center" vertical="center" wrapText="1"/>
    </xf>
    <xf numFmtId="165" fontId="12" fillId="0" borderId="1" xfId="3" applyFont="1" applyFill="1" applyBorder="1" applyAlignment="1">
      <alignment horizontal="left"/>
    </xf>
    <xf numFmtId="0" fontId="13" fillId="0" borderId="2" xfId="0" applyFont="1" applyFill="1" applyBorder="1"/>
    <xf numFmtId="0" fontId="12" fillId="0" borderId="1" xfId="0" applyFont="1" applyFill="1" applyBorder="1"/>
    <xf numFmtId="16" fontId="12" fillId="0" borderId="1" xfId="0" applyNumberFormat="1" applyFont="1" applyFill="1" applyBorder="1"/>
    <xf numFmtId="165" fontId="14" fillId="0" borderId="1" xfId="3" applyFont="1" applyFill="1" applyBorder="1"/>
    <xf numFmtId="165" fontId="16" fillId="0" borderId="1" xfId="3" applyFont="1" applyFill="1" applyBorder="1"/>
    <xf numFmtId="165" fontId="12" fillId="0" borderId="5" xfId="3" applyFont="1" applyFill="1" applyBorder="1"/>
    <xf numFmtId="165" fontId="12" fillId="0" borderId="1" xfId="3" applyFont="1" applyFill="1" applyBorder="1"/>
    <xf numFmtId="0" fontId="12" fillId="0" borderId="1" xfId="0" applyFont="1" applyFill="1" applyBorder="1" applyAlignment="1">
      <alignment horizontal="left"/>
    </xf>
    <xf numFmtId="2" fontId="12" fillId="0" borderId="1" xfId="0" applyNumberFormat="1" applyFont="1" applyFill="1" applyBorder="1" applyAlignment="1">
      <alignment horizontal="center"/>
    </xf>
    <xf numFmtId="0" fontId="12" fillId="0" borderId="1" xfId="0" applyFont="1" applyBorder="1"/>
    <xf numFmtId="16" fontId="12" fillId="0" borderId="1" xfId="0" applyNumberFormat="1" applyFont="1" applyBorder="1"/>
    <xf numFmtId="0" fontId="8" fillId="5" borderId="0" xfId="0" applyFont="1" applyFill="1"/>
    <xf numFmtId="165" fontId="12" fillId="0" borderId="1" xfId="5" applyFont="1" applyFill="1" applyBorder="1"/>
    <xf numFmtId="0" fontId="0" fillId="0" borderId="1" xfId="0" applyBorder="1"/>
    <xf numFmtId="0" fontId="0" fillId="0" borderId="0" xfId="0"/>
    <xf numFmtId="14" fontId="12" fillId="5" borderId="1" xfId="0" applyNumberFormat="1" applyFont="1" applyFill="1" applyBorder="1"/>
    <xf numFmtId="49" fontId="13" fillId="3" borderId="1" xfId="0" applyNumberFormat="1" applyFont="1" applyFill="1" applyBorder="1"/>
    <xf numFmtId="167" fontId="12" fillId="0" borderId="1" xfId="0" applyNumberFormat="1" applyFont="1" applyFill="1" applyBorder="1" applyAlignment="1">
      <alignment horizontal="center"/>
    </xf>
    <xf numFmtId="0" fontId="8" fillId="0" borderId="1" xfId="0" applyFont="1" applyBorder="1"/>
    <xf numFmtId="0" fontId="13" fillId="0" borderId="1" xfId="0" applyFont="1" applyFill="1" applyBorder="1"/>
    <xf numFmtId="0" fontId="8" fillId="0" borderId="2" xfId="0" applyFont="1" applyBorder="1"/>
    <xf numFmtId="49" fontId="13" fillId="5" borderId="1" xfId="0" applyNumberFormat="1" applyFont="1" applyFill="1" applyBorder="1"/>
    <xf numFmtId="165" fontId="14" fillId="5" borderId="1" xfId="3" applyFont="1" applyFill="1" applyBorder="1"/>
    <xf numFmtId="165" fontId="12" fillId="5" borderId="5" xfId="3" applyFont="1" applyFill="1" applyBorder="1"/>
    <xf numFmtId="165" fontId="12" fillId="5" borderId="1" xfId="3" applyFont="1" applyFill="1" applyBorder="1"/>
    <xf numFmtId="165" fontId="0" fillId="0" borderId="1" xfId="0" applyNumberFormat="1" applyFill="1" applyBorder="1"/>
    <xf numFmtId="0" fontId="12" fillId="5" borderId="1" xfId="0" applyFont="1" applyFill="1" applyBorder="1" applyAlignment="1">
      <alignment horizontal="center"/>
    </xf>
    <xf numFmtId="0" fontId="13" fillId="5" borderId="2" xfId="0" applyFont="1" applyFill="1" applyBorder="1"/>
    <xf numFmtId="167" fontId="12" fillId="5" borderId="1" xfId="0" applyNumberFormat="1" applyFont="1" applyFill="1" applyBorder="1" applyAlignment="1">
      <alignment horizontal="center"/>
    </xf>
    <xf numFmtId="0" fontId="8" fillId="5" borderId="1" xfId="0" applyFont="1" applyFill="1" applyBorder="1"/>
    <xf numFmtId="0" fontId="8" fillId="5" borderId="2" xfId="0" applyFont="1" applyFill="1" applyBorder="1"/>
    <xf numFmtId="16" fontId="20" fillId="0" borderId="1" xfId="0" applyNumberFormat="1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168" fontId="13" fillId="0" borderId="2" xfId="13" applyNumberFormat="1" applyFont="1" applyFill="1" applyBorder="1"/>
    <xf numFmtId="168" fontId="12" fillId="0" borderId="1" xfId="13" applyNumberFormat="1" applyFont="1" applyFill="1" applyBorder="1"/>
    <xf numFmtId="168" fontId="16" fillId="0" borderId="1" xfId="13" applyNumberFormat="1" applyFont="1" applyFill="1" applyBorder="1"/>
    <xf numFmtId="9" fontId="8" fillId="0" borderId="0" xfId="0" applyNumberFormat="1" applyFont="1"/>
    <xf numFmtId="0" fontId="14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1" fontId="14" fillId="6" borderId="1" xfId="0" applyNumberFormat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8" fillId="0" borderId="0" xfId="0" applyFont="1" applyAlignment="1">
      <alignment horizontal="center"/>
    </xf>
    <xf numFmtId="0" fontId="8" fillId="9" borderId="0" xfId="0" applyFont="1" applyFill="1"/>
    <xf numFmtId="0" fontId="14" fillId="9" borderId="1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vertical="center"/>
    </xf>
    <xf numFmtId="0" fontId="22" fillId="0" borderId="8" xfId="0" applyFont="1" applyBorder="1" applyAlignment="1">
      <alignment vertical="center"/>
    </xf>
    <xf numFmtId="1" fontId="0" fillId="0" borderId="1" xfId="0" applyNumberFormat="1" applyFill="1" applyBorder="1" applyAlignment="1">
      <alignment horizontal="center"/>
    </xf>
    <xf numFmtId="165" fontId="12" fillId="0" borderId="2" xfId="5" applyFont="1" applyFill="1" applyBorder="1"/>
    <xf numFmtId="14" fontId="12" fillId="0" borderId="5" xfId="0" applyNumberFormat="1" applyFont="1" applyFill="1" applyBorder="1" applyAlignment="1">
      <alignment vertical="center"/>
    </xf>
    <xf numFmtId="14" fontId="12" fillId="0" borderId="8" xfId="0" applyNumberFormat="1" applyFont="1" applyFill="1" applyBorder="1" applyAlignment="1">
      <alignment vertical="center"/>
    </xf>
    <xf numFmtId="0" fontId="0" fillId="0" borderId="1" xfId="0" applyFill="1" applyBorder="1"/>
    <xf numFmtId="165" fontId="16" fillId="0" borderId="1" xfId="5" applyFont="1" applyFill="1" applyBorder="1"/>
    <xf numFmtId="0" fontId="24" fillId="0" borderId="8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24" fillId="10" borderId="1" xfId="0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14" fontId="12" fillId="10" borderId="1" xfId="0" applyNumberFormat="1" applyFont="1" applyFill="1" applyBorder="1"/>
    <xf numFmtId="1" fontId="0" fillId="10" borderId="1" xfId="0" applyNumberFormat="1" applyFill="1" applyBorder="1" applyAlignment="1">
      <alignment horizontal="center"/>
    </xf>
    <xf numFmtId="0" fontId="8" fillId="10" borderId="1" xfId="0" applyFont="1" applyFill="1" applyBorder="1"/>
    <xf numFmtId="0" fontId="12" fillId="10" borderId="1" xfId="0" applyFont="1" applyFill="1" applyBorder="1"/>
    <xf numFmtId="16" fontId="12" fillId="10" borderId="1" xfId="0" applyNumberFormat="1" applyFont="1" applyFill="1" applyBorder="1"/>
    <xf numFmtId="165" fontId="12" fillId="10" borderId="1" xfId="5" applyFont="1" applyFill="1" applyBorder="1"/>
    <xf numFmtId="165" fontId="12" fillId="10" borderId="2" xfId="5" applyFont="1" applyFill="1" applyBorder="1"/>
    <xf numFmtId="0" fontId="8" fillId="10" borderId="1" xfId="0" applyFont="1" applyFill="1" applyBorder="1" applyAlignment="1">
      <alignment horizontal="center"/>
    </xf>
    <xf numFmtId="16" fontId="20" fillId="10" borderId="1" xfId="0" applyNumberFormat="1" applyFont="1" applyFill="1" applyBorder="1"/>
    <xf numFmtId="0" fontId="12" fillId="0" borderId="0" xfId="0" applyFont="1"/>
    <xf numFmtId="0" fontId="25" fillId="10" borderId="1" xfId="0" applyFont="1" applyFill="1" applyBorder="1" applyAlignment="1">
      <alignment horizontal="center" vertical="center" wrapText="1"/>
    </xf>
    <xf numFmtId="0" fontId="24" fillId="10" borderId="2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0" xfId="0" applyFont="1" applyFill="1"/>
    <xf numFmtId="1" fontId="0" fillId="0" borderId="1" xfId="0" applyNumberForma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3" fillId="10" borderId="2" xfId="0" applyFont="1" applyFill="1" applyBorder="1"/>
    <xf numFmtId="2" fontId="16" fillId="10" borderId="1" xfId="0" applyNumberFormat="1" applyFont="1" applyFill="1" applyBorder="1"/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16" fontId="20" fillId="0" borderId="1" xfId="0" applyNumberFormat="1" applyFont="1" applyFill="1" applyBorder="1"/>
    <xf numFmtId="169" fontId="12" fillId="0" borderId="1" xfId="5" applyNumberFormat="1" applyFont="1" applyFill="1" applyBorder="1"/>
    <xf numFmtId="0" fontId="25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168" fontId="13" fillId="0" borderId="2" xfId="13" applyNumberFormat="1" applyFont="1" applyFill="1" applyBorder="1" applyAlignment="1">
      <alignment horizontal="center" vertical="center"/>
    </xf>
    <xf numFmtId="168" fontId="12" fillId="0" borderId="1" xfId="13" applyNumberFormat="1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/>
    </xf>
    <xf numFmtId="0" fontId="25" fillId="0" borderId="1" xfId="0" applyFont="1" applyFill="1" applyBorder="1"/>
    <xf numFmtId="168" fontId="13" fillId="0" borderId="1" xfId="13" applyNumberFormat="1" applyFont="1" applyFill="1" applyBorder="1" applyAlignment="1">
      <alignment horizontal="center" vertical="center"/>
    </xf>
    <xf numFmtId="168" fontId="13" fillId="0" borderId="8" xfId="13" applyNumberFormat="1" applyFont="1" applyFill="1" applyBorder="1" applyAlignment="1">
      <alignment vertical="center"/>
    </xf>
    <xf numFmtId="0" fontId="8" fillId="0" borderId="8" xfId="0" applyFont="1" applyFill="1" applyBorder="1" applyAlignment="1">
      <alignment horizontal="center" vertical="center"/>
    </xf>
    <xf numFmtId="168" fontId="13" fillId="0" borderId="2" xfId="13" applyNumberFormat="1" applyFont="1" applyFill="1" applyBorder="1" applyAlignment="1">
      <alignment horizontal="center"/>
    </xf>
    <xf numFmtId="168" fontId="12" fillId="0" borderId="1" xfId="13" applyNumberFormat="1" applyFont="1" applyFill="1" applyBorder="1" applyAlignment="1">
      <alignment horizontal="center"/>
    </xf>
    <xf numFmtId="168" fontId="13" fillId="0" borderId="1" xfId="13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8" fontId="13" fillId="0" borderId="4" xfId="13" applyNumberFormat="1" applyFont="1" applyFill="1" applyBorder="1" applyAlignment="1">
      <alignment vertical="center"/>
    </xf>
    <xf numFmtId="168" fontId="13" fillId="10" borderId="2" xfId="13" applyNumberFormat="1" applyFont="1" applyFill="1" applyBorder="1"/>
    <xf numFmtId="168" fontId="13" fillId="10" borderId="5" xfId="13" applyNumberFormat="1" applyFont="1" applyFill="1" applyBorder="1" applyAlignment="1">
      <alignment vertical="center"/>
    </xf>
    <xf numFmtId="0" fontId="24" fillId="11" borderId="1" xfId="0" applyFont="1" applyFill="1" applyBorder="1" applyAlignment="1">
      <alignment horizontal="center"/>
    </xf>
    <xf numFmtId="0" fontId="22" fillId="11" borderId="1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168" fontId="13" fillId="11" borderId="2" xfId="13" applyNumberFormat="1" applyFont="1" applyFill="1" applyBorder="1"/>
    <xf numFmtId="168" fontId="12" fillId="11" borderId="1" xfId="13" applyNumberFormat="1" applyFont="1" applyFill="1" applyBorder="1"/>
    <xf numFmtId="14" fontId="12" fillId="11" borderId="1" xfId="0" applyNumberFormat="1" applyFont="1" applyFill="1" applyBorder="1"/>
    <xf numFmtId="1" fontId="0" fillId="11" borderId="1" xfId="0" applyNumberFormat="1" applyFill="1" applyBorder="1" applyAlignment="1">
      <alignment horizontal="center"/>
    </xf>
    <xf numFmtId="165" fontId="12" fillId="11" borderId="1" xfId="5" applyFont="1" applyFill="1" applyBorder="1"/>
    <xf numFmtId="165" fontId="12" fillId="11" borderId="2" xfId="5" applyFont="1" applyFill="1" applyBorder="1"/>
    <xf numFmtId="0" fontId="8" fillId="11" borderId="1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 vertical="center"/>
    </xf>
    <xf numFmtId="168" fontId="13" fillId="10" borderId="1" xfId="13" applyNumberFormat="1" applyFont="1" applyFill="1" applyBorder="1"/>
    <xf numFmtId="168" fontId="12" fillId="10" borderId="1" xfId="13" applyNumberFormat="1" applyFont="1" applyFill="1" applyBorder="1"/>
    <xf numFmtId="0" fontId="26" fillId="11" borderId="5" xfId="0" applyFont="1" applyFill="1" applyBorder="1" applyAlignment="1">
      <alignment horizontal="center" vertical="center"/>
    </xf>
    <xf numFmtId="0" fontId="13" fillId="11" borderId="5" xfId="0" applyFont="1" applyFill="1" applyBorder="1" applyAlignment="1">
      <alignment horizontal="center" vertical="center"/>
    </xf>
    <xf numFmtId="168" fontId="13" fillId="11" borderId="5" xfId="13" applyNumberFormat="1" applyFont="1" applyFill="1" applyBorder="1" applyAlignment="1">
      <alignment vertical="center"/>
    </xf>
    <xf numFmtId="168" fontId="12" fillId="11" borderId="5" xfId="13" applyNumberFormat="1" applyFont="1" applyFill="1" applyBorder="1" applyAlignment="1">
      <alignment vertical="center"/>
    </xf>
    <xf numFmtId="14" fontId="12" fillId="11" borderId="5" xfId="0" applyNumberFormat="1" applyFont="1" applyFill="1" applyBorder="1" applyAlignment="1">
      <alignment vertical="center"/>
    </xf>
    <xf numFmtId="0" fontId="8" fillId="11" borderId="5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 vertical="center"/>
    </xf>
    <xf numFmtId="16" fontId="20" fillId="11" borderId="1" xfId="0" applyNumberFormat="1" applyFont="1" applyFill="1" applyBorder="1"/>
    <xf numFmtId="0" fontId="12" fillId="11" borderId="1" xfId="0" applyFont="1" applyFill="1" applyBorder="1"/>
    <xf numFmtId="16" fontId="12" fillId="11" borderId="1" xfId="0" applyNumberFormat="1" applyFont="1" applyFill="1" applyBorder="1"/>
    <xf numFmtId="0" fontId="16" fillId="11" borderId="1" xfId="0" applyFont="1" applyFill="1" applyBorder="1" applyAlignment="1">
      <alignment horizontal="center" vertical="center"/>
    </xf>
    <xf numFmtId="168" fontId="16" fillId="11" borderId="1" xfId="13" applyNumberFormat="1" applyFont="1" applyFill="1" applyBorder="1"/>
    <xf numFmtId="0" fontId="13" fillId="11" borderId="2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8" fillId="11" borderId="1" xfId="0" applyFont="1" applyFill="1" applyBorder="1"/>
    <xf numFmtId="168" fontId="13" fillId="11" borderId="1" xfId="13" applyNumberFormat="1" applyFont="1" applyFill="1" applyBorder="1"/>
    <xf numFmtId="0" fontId="8" fillId="11" borderId="1" xfId="0" applyFont="1" applyFill="1" applyBorder="1" applyAlignment="1">
      <alignment horizontal="center" vertical="center"/>
    </xf>
    <xf numFmtId="168" fontId="13" fillId="11" borderId="1" xfId="13" applyNumberFormat="1" applyFont="1" applyFill="1" applyBorder="1" applyAlignment="1">
      <alignment vertical="center"/>
    </xf>
    <xf numFmtId="168" fontId="12" fillId="10" borderId="5" xfId="13" applyNumberFormat="1" applyFont="1" applyFill="1" applyBorder="1" applyAlignment="1">
      <alignment horizontal="center" vertical="center"/>
    </xf>
    <xf numFmtId="168" fontId="12" fillId="10" borderId="4" xfId="13" applyNumberFormat="1" applyFont="1" applyFill="1" applyBorder="1" applyAlignment="1">
      <alignment horizontal="center" vertical="center"/>
    </xf>
    <xf numFmtId="168" fontId="13" fillId="10" borderId="5" xfId="13" applyNumberFormat="1" applyFont="1" applyFill="1" applyBorder="1" applyAlignment="1">
      <alignment horizontal="center" vertical="center"/>
    </xf>
    <xf numFmtId="168" fontId="13" fillId="10" borderId="4" xfId="13" applyNumberFormat="1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24" fillId="10" borderId="5" xfId="0" applyFont="1" applyFill="1" applyBorder="1" applyAlignment="1">
      <alignment horizontal="center" vertical="center"/>
    </xf>
    <xf numFmtId="0" fontId="24" fillId="10" borderId="4" xfId="0" applyFont="1" applyFill="1" applyBorder="1" applyAlignment="1">
      <alignment horizontal="center" vertical="center"/>
    </xf>
    <xf numFmtId="14" fontId="12" fillId="10" borderId="5" xfId="0" applyNumberFormat="1" applyFont="1" applyFill="1" applyBorder="1" applyAlignment="1">
      <alignment horizontal="left" vertical="center"/>
    </xf>
    <xf numFmtId="14" fontId="12" fillId="10" borderId="4" xfId="0" applyNumberFormat="1" applyFont="1" applyFill="1" applyBorder="1" applyAlignment="1">
      <alignment horizontal="left" vertical="center"/>
    </xf>
    <xf numFmtId="14" fontId="22" fillId="10" borderId="2" xfId="0" applyNumberFormat="1" applyFont="1" applyFill="1" applyBorder="1" applyAlignment="1">
      <alignment horizontal="center"/>
    </xf>
    <xf numFmtId="14" fontId="22" fillId="10" borderId="11" xfId="0" applyNumberFormat="1" applyFont="1" applyFill="1" applyBorder="1" applyAlignment="1">
      <alignment horizontal="center"/>
    </xf>
    <xf numFmtId="14" fontId="22" fillId="11" borderId="2" xfId="0" applyNumberFormat="1" applyFont="1" applyFill="1" applyBorder="1" applyAlignment="1">
      <alignment horizontal="center"/>
    </xf>
    <xf numFmtId="14" fontId="22" fillId="11" borderId="11" xfId="0" applyNumberFormat="1" applyFont="1" applyFill="1" applyBorder="1" applyAlignment="1">
      <alignment horizontal="center"/>
    </xf>
    <xf numFmtId="14" fontId="22" fillId="0" borderId="2" xfId="0" applyNumberFormat="1" applyFont="1" applyFill="1" applyBorder="1" applyAlignment="1">
      <alignment horizontal="center"/>
    </xf>
    <xf numFmtId="14" fontId="22" fillId="0" borderId="11" xfId="0" applyNumberFormat="1" applyFont="1" applyFill="1" applyBorder="1" applyAlignment="1">
      <alignment horizontal="center"/>
    </xf>
    <xf numFmtId="14" fontId="27" fillId="0" borderId="2" xfId="0" applyNumberFormat="1" applyFont="1" applyFill="1" applyBorder="1" applyAlignment="1">
      <alignment horizontal="center"/>
    </xf>
    <xf numFmtId="14" fontId="27" fillId="0" borderId="11" xfId="0" applyNumberFormat="1" applyFont="1" applyFill="1" applyBorder="1" applyAlignment="1">
      <alignment horizontal="center"/>
    </xf>
    <xf numFmtId="14" fontId="27" fillId="11" borderId="2" xfId="0" applyNumberFormat="1" applyFont="1" applyFill="1" applyBorder="1" applyAlignment="1">
      <alignment horizontal="center"/>
    </xf>
    <xf numFmtId="14" fontId="27" fillId="11" borderId="11" xfId="0" applyNumberFormat="1" applyFont="1" applyFill="1" applyBorder="1" applyAlignment="1">
      <alignment horizontal="center"/>
    </xf>
    <xf numFmtId="168" fontId="16" fillId="0" borderId="5" xfId="13" applyNumberFormat="1" applyFont="1" applyFill="1" applyBorder="1" applyAlignment="1">
      <alignment horizontal="center" vertical="center" wrapText="1"/>
    </xf>
    <xf numFmtId="168" fontId="16" fillId="0" borderId="8" xfId="13" applyNumberFormat="1" applyFont="1" applyFill="1" applyBorder="1" applyAlignment="1">
      <alignment horizontal="center" vertical="center" wrapText="1"/>
    </xf>
    <xf numFmtId="168" fontId="16" fillId="0" borderId="4" xfId="13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8" fontId="13" fillId="10" borderId="8" xfId="13" applyNumberFormat="1" applyFont="1" applyFill="1" applyBorder="1" applyAlignment="1">
      <alignment horizontal="center" vertical="center"/>
    </xf>
    <xf numFmtId="14" fontId="12" fillId="10" borderId="8" xfId="0" applyNumberFormat="1" applyFont="1" applyFill="1" applyBorder="1" applyAlignment="1">
      <alignment horizontal="left" vertical="center"/>
    </xf>
    <xf numFmtId="0" fontId="8" fillId="10" borderId="8" xfId="0" applyFont="1" applyFill="1" applyBorder="1" applyAlignment="1">
      <alignment horizontal="center" vertical="center"/>
    </xf>
    <xf numFmtId="168" fontId="13" fillId="0" borderId="5" xfId="13" applyNumberFormat="1" applyFont="1" applyFill="1" applyBorder="1" applyAlignment="1">
      <alignment horizontal="center" vertical="center"/>
    </xf>
    <xf numFmtId="168" fontId="13" fillId="0" borderId="4" xfId="13" applyNumberFormat="1" applyFont="1" applyFill="1" applyBorder="1" applyAlignment="1">
      <alignment horizontal="center" vertical="center"/>
    </xf>
    <xf numFmtId="14" fontId="12" fillId="0" borderId="5" xfId="0" applyNumberFormat="1" applyFont="1" applyFill="1" applyBorder="1" applyAlignment="1">
      <alignment horizontal="left" vertical="center"/>
    </xf>
    <xf numFmtId="14" fontId="12" fillId="0" borderId="4" xfId="0" applyNumberFormat="1" applyFont="1" applyFill="1" applyBorder="1" applyAlignment="1">
      <alignment horizontal="left" vertical="center"/>
    </xf>
    <xf numFmtId="168" fontId="13" fillId="0" borderId="8" xfId="13" applyNumberFormat="1" applyFont="1" applyFill="1" applyBorder="1" applyAlignment="1">
      <alignment horizontal="center" vertical="center"/>
    </xf>
    <xf numFmtId="14" fontId="12" fillId="0" borderId="8" xfId="0" applyNumberFormat="1" applyFont="1" applyFill="1" applyBorder="1" applyAlignment="1">
      <alignment horizontal="left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/>
    </xf>
    <xf numFmtId="168" fontId="16" fillId="0" borderId="5" xfId="13" applyNumberFormat="1" applyFont="1" applyFill="1" applyBorder="1" applyAlignment="1">
      <alignment horizontal="center" vertical="center"/>
    </xf>
    <xf numFmtId="168" fontId="16" fillId="0" borderId="8" xfId="13" applyNumberFormat="1" applyFont="1" applyFill="1" applyBorder="1" applyAlignment="1">
      <alignment horizontal="center" vertical="center"/>
    </xf>
    <xf numFmtId="168" fontId="16" fillId="0" borderId="4" xfId="13" applyNumberFormat="1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5" fillId="10" borderId="5" xfId="0" applyFont="1" applyFill="1" applyBorder="1" applyAlignment="1">
      <alignment horizontal="center" vertical="center" wrapText="1"/>
    </xf>
    <xf numFmtId="0" fontId="25" fillId="10" borderId="8" xfId="0" applyFont="1" applyFill="1" applyBorder="1" applyAlignment="1">
      <alignment horizontal="center" vertical="center" wrapText="1"/>
    </xf>
    <xf numFmtId="0" fontId="25" fillId="10" borderId="4" xfId="0" applyFont="1" applyFill="1" applyBorder="1" applyAlignment="1">
      <alignment horizontal="center" vertical="center" wrapText="1"/>
    </xf>
    <xf numFmtId="0" fontId="22" fillId="10" borderId="5" xfId="0" applyFont="1" applyFill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0" fontId="22" fillId="10" borderId="4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 vertical="center"/>
    </xf>
    <xf numFmtId="0" fontId="24" fillId="11" borderId="8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168" fontId="13" fillId="11" borderId="5" xfId="13" applyNumberFormat="1" applyFont="1" applyFill="1" applyBorder="1" applyAlignment="1">
      <alignment horizontal="center" vertical="center"/>
    </xf>
    <xf numFmtId="168" fontId="13" fillId="11" borderId="8" xfId="13" applyNumberFormat="1" applyFont="1" applyFill="1" applyBorder="1" applyAlignment="1">
      <alignment horizontal="center" vertical="center"/>
    </xf>
    <xf numFmtId="168" fontId="13" fillId="11" borderId="4" xfId="13" applyNumberFormat="1" applyFont="1" applyFill="1" applyBorder="1" applyAlignment="1">
      <alignment horizontal="center" vertical="center"/>
    </xf>
    <xf numFmtId="14" fontId="12" fillId="11" borderId="5" xfId="0" applyNumberFormat="1" applyFont="1" applyFill="1" applyBorder="1" applyAlignment="1">
      <alignment horizontal="left" vertical="center"/>
    </xf>
    <xf numFmtId="14" fontId="12" fillId="11" borderId="8" xfId="0" applyNumberFormat="1" applyFont="1" applyFill="1" applyBorder="1" applyAlignment="1">
      <alignment horizontal="left" vertical="center"/>
    </xf>
    <xf numFmtId="14" fontId="12" fillId="11" borderId="4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24" fillId="10" borderId="8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168" fontId="12" fillId="0" borderId="5" xfId="13" applyNumberFormat="1" applyFont="1" applyFill="1" applyBorder="1" applyAlignment="1">
      <alignment horizontal="center" vertical="center"/>
    </xf>
    <xf numFmtId="168" fontId="12" fillId="0" borderId="8" xfId="13" applyNumberFormat="1" applyFont="1" applyFill="1" applyBorder="1" applyAlignment="1">
      <alignment horizontal="center" vertical="center"/>
    </xf>
    <xf numFmtId="168" fontId="12" fillId="0" borderId="4" xfId="13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/>
    </xf>
    <xf numFmtId="14" fontId="28" fillId="0" borderId="11" xfId="0" applyNumberFormat="1" applyFont="1" applyBorder="1" applyAlignment="1">
      <alignment horizontal="center"/>
    </xf>
    <xf numFmtId="14" fontId="12" fillId="10" borderId="2" xfId="0" applyNumberFormat="1" applyFont="1" applyFill="1" applyBorder="1" applyAlignment="1">
      <alignment horizontal="center"/>
    </xf>
    <xf numFmtId="14" fontId="12" fillId="10" borderId="11" xfId="0" applyNumberFormat="1" applyFont="1" applyFill="1" applyBorder="1" applyAlignment="1">
      <alignment horizontal="center"/>
    </xf>
    <xf numFmtId="14" fontId="28" fillId="11" borderId="2" xfId="0" applyNumberFormat="1" applyFont="1" applyFill="1" applyBorder="1" applyAlignment="1">
      <alignment horizontal="center"/>
    </xf>
    <xf numFmtId="14" fontId="28" fillId="11" borderId="11" xfId="0" applyNumberFormat="1" applyFont="1" applyFill="1" applyBorder="1" applyAlignment="1">
      <alignment horizontal="center"/>
    </xf>
    <xf numFmtId="14" fontId="28" fillId="0" borderId="2" xfId="0" applyNumberFormat="1" applyFont="1" applyFill="1" applyBorder="1" applyAlignment="1">
      <alignment horizontal="center"/>
    </xf>
    <xf numFmtId="14" fontId="28" fillId="0" borderId="11" xfId="0" applyNumberFormat="1" applyFont="1" applyFill="1" applyBorder="1" applyAlignment="1">
      <alignment horizontal="center"/>
    </xf>
    <xf numFmtId="14" fontId="27" fillId="10" borderId="2" xfId="0" applyNumberFormat="1" applyFont="1" applyFill="1" applyBorder="1" applyAlignment="1">
      <alignment horizontal="center"/>
    </xf>
    <xf numFmtId="14" fontId="27" fillId="10" borderId="11" xfId="0" applyNumberFormat="1" applyFont="1" applyFill="1" applyBorder="1" applyAlignment="1">
      <alignment horizontal="center"/>
    </xf>
    <xf numFmtId="14" fontId="22" fillId="0" borderId="2" xfId="0" applyNumberFormat="1" applyFont="1" applyBorder="1" applyAlignment="1">
      <alignment horizontal="center"/>
    </xf>
    <xf numFmtId="14" fontId="22" fillId="0" borderId="11" xfId="0" applyNumberFormat="1" applyFont="1" applyBorder="1" applyAlignment="1">
      <alignment horizontal="center"/>
    </xf>
    <xf numFmtId="0" fontId="25" fillId="0" borderId="1" xfId="0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/>
    </xf>
    <xf numFmtId="14" fontId="23" fillId="0" borderId="11" xfId="0" applyNumberFormat="1" applyFont="1" applyFill="1" applyBorder="1" applyAlignment="1">
      <alignment horizontal="center"/>
    </xf>
    <xf numFmtId="0" fontId="6" fillId="0" borderId="0" xfId="6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4" fontId="12" fillId="10" borderId="5" xfId="0" applyNumberFormat="1" applyFont="1" applyFill="1" applyBorder="1" applyAlignment="1">
      <alignment horizontal="left" vertical="center" wrapText="1"/>
    </xf>
    <xf numFmtId="14" fontId="12" fillId="10" borderId="4" xfId="0" applyNumberFormat="1" applyFont="1" applyFill="1" applyBorder="1" applyAlignment="1">
      <alignment horizontal="left" vertical="center" wrapText="1"/>
    </xf>
    <xf numFmtId="168" fontId="13" fillId="10" borderId="5" xfId="13" applyNumberFormat="1" applyFont="1" applyFill="1" applyBorder="1" applyAlignment="1">
      <alignment horizontal="right" vertical="center"/>
    </xf>
    <xf numFmtId="168" fontId="13" fillId="10" borderId="4" xfId="13" applyNumberFormat="1" applyFont="1" applyFill="1" applyBorder="1" applyAlignment="1">
      <alignment horizontal="right" vertical="center"/>
    </xf>
    <xf numFmtId="168" fontId="12" fillId="10" borderId="5" xfId="13" applyNumberFormat="1" applyFont="1" applyFill="1" applyBorder="1" applyAlignment="1">
      <alignment horizontal="right" vertical="center"/>
    </xf>
    <xf numFmtId="168" fontId="12" fillId="10" borderId="4" xfId="13" applyNumberFormat="1" applyFont="1" applyFill="1" applyBorder="1" applyAlignment="1">
      <alignment horizontal="righ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168" fontId="13" fillId="0" borderId="5" xfId="13" applyNumberFormat="1" applyFont="1" applyFill="1" applyBorder="1" applyAlignment="1">
      <alignment horizontal="right" vertical="center"/>
    </xf>
    <xf numFmtId="168" fontId="13" fillId="0" borderId="4" xfId="13" applyNumberFormat="1" applyFont="1" applyFill="1" applyBorder="1" applyAlignment="1">
      <alignment horizontal="right" vertical="center"/>
    </xf>
    <xf numFmtId="168" fontId="12" fillId="0" borderId="5" xfId="13" applyNumberFormat="1" applyFont="1" applyFill="1" applyBorder="1" applyAlignment="1">
      <alignment horizontal="right" vertical="center"/>
    </xf>
    <xf numFmtId="168" fontId="12" fillId="0" borderId="4" xfId="13" applyNumberFormat="1" applyFont="1" applyFill="1" applyBorder="1" applyAlignment="1">
      <alignment horizontal="right" vertical="center"/>
    </xf>
    <xf numFmtId="168" fontId="13" fillId="0" borderId="5" xfId="13" applyNumberFormat="1" applyFont="1" applyFill="1" applyBorder="1" applyAlignment="1">
      <alignment horizontal="center" vertical="center" wrapText="1"/>
    </xf>
    <xf numFmtId="168" fontId="13" fillId="0" borderId="8" xfId="13" applyNumberFormat="1" applyFont="1" applyFill="1" applyBorder="1" applyAlignment="1">
      <alignment horizontal="center" vertical="center" wrapText="1"/>
    </xf>
    <xf numFmtId="168" fontId="13" fillId="0" borderId="4" xfId="13" applyNumberFormat="1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168" fontId="12" fillId="11" borderId="5" xfId="13" applyNumberFormat="1" applyFont="1" applyFill="1" applyBorder="1" applyAlignment="1">
      <alignment horizontal="center" vertical="center"/>
    </xf>
    <xf numFmtId="168" fontId="12" fillId="11" borderId="4" xfId="13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10" fillId="10" borderId="0" xfId="0" applyFont="1" applyFill="1"/>
    <xf numFmtId="0" fontId="10" fillId="12" borderId="0" xfId="0" applyFont="1" applyFill="1"/>
  </cellXfs>
  <cellStyles count="14">
    <cellStyle name="Millares 4" xfId="1"/>
    <cellStyle name="Millares 4 2" xfId="2"/>
    <cellStyle name="Moneda" xfId="13" builtinId="4"/>
    <cellStyle name="Moneda 2" xfId="3"/>
    <cellStyle name="Moneda 4" xfId="4"/>
    <cellStyle name="Moneda 4 2" xfId="5"/>
    <cellStyle name="Normal" xfId="0" builtinId="0"/>
    <cellStyle name="Normal 2" xfId="6"/>
    <cellStyle name="Normal 2 2" xfId="7"/>
    <cellStyle name="Normal 2 3" xfId="8"/>
    <cellStyle name="Normal 3" xfId="9"/>
    <cellStyle name="Normal 3 2" xfId="10"/>
    <cellStyle name="Normal 3_Provision de Aranceles de Importacion semana 12-11" xfId="11"/>
    <cellStyle name="Normal 4" xfId="12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  <pageSetUpPr fitToPage="1"/>
  </sheetPr>
  <dimension ref="A2:AG140"/>
  <sheetViews>
    <sheetView tabSelected="1" zoomScale="60" zoomScaleNormal="60" workbookViewId="0">
      <pane ySplit="5" topLeftCell="A6" activePane="bottomLeft" state="frozen"/>
      <selection pane="bottomLeft" activeCell="D4" sqref="D4"/>
    </sheetView>
  </sheetViews>
  <sheetFormatPr baseColWidth="10" defaultRowHeight="10.5" x14ac:dyDescent="0.15"/>
  <cols>
    <col min="1" max="1" width="23.42578125" style="1" customWidth="1"/>
    <col min="2" max="2" width="17.140625" style="1" customWidth="1"/>
    <col min="3" max="3" width="9.28515625" style="56" customWidth="1"/>
    <col min="4" max="4" width="12.42578125" style="1" customWidth="1"/>
    <col min="5" max="5" width="25.7109375" style="1" customWidth="1"/>
    <col min="6" max="6" width="28.28515625" style="56" customWidth="1"/>
    <col min="7" max="7" width="14.28515625" style="1" customWidth="1"/>
    <col min="8" max="8" width="11.42578125" style="1" customWidth="1"/>
    <col min="9" max="9" width="20.42578125" style="1" customWidth="1"/>
    <col min="10" max="14" width="17.7109375" style="1" customWidth="1"/>
    <col min="15" max="20" width="13.42578125" style="1" hidden="1" customWidth="1"/>
    <col min="21" max="21" width="25" style="1" customWidth="1"/>
    <col min="22" max="22" width="22.28515625" style="1" customWidth="1"/>
    <col min="23" max="23" width="25" style="1" customWidth="1"/>
    <col min="24" max="24" width="24.28515625" style="1" customWidth="1"/>
    <col min="25" max="25" width="25" style="1" customWidth="1"/>
    <col min="26" max="26" width="20.5703125" style="1" customWidth="1"/>
    <col min="27" max="27" width="16.140625" style="1" customWidth="1"/>
    <col min="28" max="28" width="18.7109375" style="1" customWidth="1"/>
    <col min="29" max="29" width="22.28515625" style="1" customWidth="1"/>
    <col min="30" max="30" width="20.5703125" style="1" customWidth="1"/>
    <col min="31" max="31" width="22" style="1" customWidth="1"/>
    <col min="32" max="32" width="18.7109375" style="83" bestFit="1" customWidth="1"/>
    <col min="33" max="16384" width="11.42578125" style="1"/>
  </cols>
  <sheetData>
    <row r="2" spans="1:32" ht="12.75" x14ac:dyDescent="0.2">
      <c r="A2" s="274" t="s">
        <v>27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</row>
    <row r="3" spans="1:32" ht="14.25" x14ac:dyDescent="0.3">
      <c r="A3" s="4"/>
      <c r="B3" s="4"/>
      <c r="C3" s="59"/>
      <c r="D3" s="319"/>
      <c r="E3" s="4" t="s">
        <v>305</v>
      </c>
      <c r="S3" s="16" t="s">
        <v>26</v>
      </c>
      <c r="T3" s="12"/>
      <c r="U3" s="12"/>
      <c r="V3" s="12"/>
      <c r="W3" s="12"/>
      <c r="X3" s="12"/>
      <c r="Y3" s="12"/>
      <c r="Z3" s="12"/>
      <c r="AA3" s="12"/>
      <c r="AB3" s="12"/>
      <c r="AC3" s="9"/>
    </row>
    <row r="4" spans="1:32" ht="13.5" thickBot="1" x14ac:dyDescent="0.25">
      <c r="A4" s="4" t="s">
        <v>40</v>
      </c>
      <c r="B4" s="4"/>
      <c r="C4" s="59"/>
      <c r="D4" s="320"/>
      <c r="E4" s="4" t="s">
        <v>306</v>
      </c>
      <c r="Z4" s="7"/>
      <c r="AA4" s="7"/>
      <c r="AB4" s="8"/>
      <c r="AC4" s="9"/>
      <c r="AE4" s="17"/>
    </row>
    <row r="5" spans="1:32" ht="11.25" thickBot="1" x14ac:dyDescent="0.2">
      <c r="D5" s="275" t="s">
        <v>60</v>
      </c>
      <c r="E5" s="276"/>
      <c r="F5" s="57"/>
      <c r="G5" s="13"/>
      <c r="H5" s="13"/>
      <c r="I5" s="13"/>
      <c r="J5" s="13"/>
      <c r="K5" s="13"/>
      <c r="L5" s="13"/>
      <c r="M5" s="13"/>
      <c r="N5" s="13"/>
      <c r="V5" s="84"/>
      <c r="X5" s="67">
        <v>0.01</v>
      </c>
      <c r="Y5" s="15"/>
      <c r="Z5" s="5" t="s">
        <v>4</v>
      </c>
      <c r="AA5" s="5"/>
      <c r="AB5" s="6"/>
      <c r="AC5" s="6"/>
      <c r="AE5" s="17"/>
    </row>
    <row r="6" spans="1:32" s="3" customFormat="1" ht="74.25" thickBot="1" x14ac:dyDescent="0.3">
      <c r="A6" s="68" t="s">
        <v>21</v>
      </c>
      <c r="B6" s="68" t="s">
        <v>153</v>
      </c>
      <c r="C6" s="68" t="s">
        <v>15</v>
      </c>
      <c r="D6" s="277" t="s">
        <v>59</v>
      </c>
      <c r="E6" s="278"/>
      <c r="F6" s="68" t="s">
        <v>0</v>
      </c>
      <c r="G6" s="69" t="s">
        <v>101</v>
      </c>
      <c r="H6" s="69" t="s">
        <v>102</v>
      </c>
      <c r="I6" s="70" t="s">
        <v>223</v>
      </c>
      <c r="J6" s="71" t="s">
        <v>115</v>
      </c>
      <c r="K6" s="72" t="s">
        <v>39</v>
      </c>
      <c r="L6" s="72" t="s">
        <v>41</v>
      </c>
      <c r="M6" s="72" t="s">
        <v>42</v>
      </c>
      <c r="N6" s="72" t="s">
        <v>124</v>
      </c>
      <c r="O6" s="2" t="s">
        <v>10</v>
      </c>
      <c r="P6" s="2" t="s">
        <v>23</v>
      </c>
      <c r="Q6" s="2" t="s">
        <v>16</v>
      </c>
      <c r="R6" s="2" t="s">
        <v>17</v>
      </c>
      <c r="S6" s="2" t="s">
        <v>13</v>
      </c>
      <c r="T6" s="2" t="s">
        <v>14</v>
      </c>
      <c r="U6" s="68" t="s">
        <v>2</v>
      </c>
      <c r="V6" s="85" t="s">
        <v>22</v>
      </c>
      <c r="W6" s="68" t="s">
        <v>1</v>
      </c>
      <c r="X6" s="68" t="s">
        <v>19</v>
      </c>
      <c r="Y6" s="68" t="s">
        <v>3</v>
      </c>
      <c r="Z6" s="68" t="s">
        <v>6</v>
      </c>
      <c r="AA6" s="73" t="s">
        <v>20</v>
      </c>
      <c r="AB6" s="68" t="s">
        <v>7</v>
      </c>
      <c r="AC6" s="68" t="s">
        <v>12</v>
      </c>
      <c r="AD6" s="74" t="s">
        <v>5</v>
      </c>
      <c r="AE6" s="75" t="s">
        <v>11</v>
      </c>
      <c r="AF6" s="68" t="s">
        <v>126</v>
      </c>
    </row>
    <row r="7" spans="1:32" ht="15" x14ac:dyDescent="0.25">
      <c r="A7" s="271" t="s">
        <v>43</v>
      </c>
      <c r="B7" s="249" t="s">
        <v>166</v>
      </c>
      <c r="C7" s="220" t="s">
        <v>58</v>
      </c>
      <c r="D7" s="272" t="s">
        <v>61</v>
      </c>
      <c r="E7" s="273"/>
      <c r="F7" s="256" t="s">
        <v>62</v>
      </c>
      <c r="G7" s="203">
        <v>850</v>
      </c>
      <c r="H7" s="203">
        <v>350</v>
      </c>
      <c r="I7" s="203">
        <v>250</v>
      </c>
      <c r="J7" s="205" t="s">
        <v>116</v>
      </c>
      <c r="K7" s="88">
        <v>27</v>
      </c>
      <c r="L7" s="88">
        <v>2019</v>
      </c>
      <c r="M7" s="88">
        <v>7</v>
      </c>
      <c r="N7" s="88" t="s">
        <v>127</v>
      </c>
      <c r="O7" s="122"/>
      <c r="P7" s="25"/>
      <c r="Q7" s="26"/>
      <c r="R7" s="26"/>
      <c r="S7" s="26"/>
      <c r="T7" s="26"/>
      <c r="U7" s="36">
        <v>76400</v>
      </c>
      <c r="V7" s="36"/>
      <c r="W7" s="36">
        <f t="shared" ref="W7:W12" si="0">+U7+V7</f>
        <v>76400</v>
      </c>
      <c r="X7" s="36"/>
      <c r="Y7" s="36">
        <f t="shared" ref="Y7:Y17" si="1">+W7+X7</f>
        <v>76400</v>
      </c>
      <c r="Z7" s="36">
        <f>+Y7*0.5%</f>
        <v>382</v>
      </c>
      <c r="AA7" s="36">
        <v>0</v>
      </c>
      <c r="AB7" s="36">
        <v>0</v>
      </c>
      <c r="AC7" s="36">
        <f>+(Y7+AD7+Z7)*12%</f>
        <v>9213.84</v>
      </c>
      <c r="AD7" s="123">
        <f>+Y7*0%</f>
        <v>0</v>
      </c>
      <c r="AE7" s="89">
        <f>SUM(Z7:AD7)</f>
        <v>9595.84</v>
      </c>
      <c r="AF7" s="245" t="s">
        <v>142</v>
      </c>
    </row>
    <row r="8" spans="1:32" ht="15" x14ac:dyDescent="0.25">
      <c r="A8" s="271"/>
      <c r="B8" s="250"/>
      <c r="C8" s="222"/>
      <c r="D8" s="272" t="s">
        <v>125</v>
      </c>
      <c r="E8" s="273"/>
      <c r="F8" s="257"/>
      <c r="G8" s="207"/>
      <c r="H8" s="207"/>
      <c r="I8" s="207"/>
      <c r="J8" s="208"/>
      <c r="K8" s="88">
        <v>27</v>
      </c>
      <c r="L8" s="88">
        <v>2019</v>
      </c>
      <c r="M8" s="88">
        <v>7</v>
      </c>
      <c r="N8" s="88" t="s">
        <v>128</v>
      </c>
      <c r="O8" s="122"/>
      <c r="P8" s="25"/>
      <c r="Q8" s="26"/>
      <c r="R8" s="26"/>
      <c r="S8" s="26"/>
      <c r="T8" s="26"/>
      <c r="U8" s="36">
        <v>6000</v>
      </c>
      <c r="V8" s="36">
        <v>0</v>
      </c>
      <c r="W8" s="36">
        <f t="shared" si="0"/>
        <v>6000</v>
      </c>
      <c r="X8" s="36"/>
      <c r="Y8" s="36">
        <f t="shared" si="1"/>
        <v>6000</v>
      </c>
      <c r="Z8" s="36">
        <f>+Y8*0.5%</f>
        <v>30</v>
      </c>
      <c r="AA8" s="36">
        <v>0</v>
      </c>
      <c r="AB8" s="36">
        <v>0</v>
      </c>
      <c r="AC8" s="36">
        <f>+(Y8+Z8+AD8)*12%</f>
        <v>831.6</v>
      </c>
      <c r="AD8" s="36">
        <f>+Y8*15%</f>
        <v>900</v>
      </c>
      <c r="AE8" s="89">
        <f>SUM(Z8:AD8)</f>
        <v>1761.6</v>
      </c>
      <c r="AF8" s="246"/>
    </row>
    <row r="9" spans="1:32" ht="15" x14ac:dyDescent="0.25">
      <c r="A9" s="271"/>
      <c r="B9" s="251"/>
      <c r="C9" s="221"/>
      <c r="D9" s="272" t="s">
        <v>130</v>
      </c>
      <c r="E9" s="273"/>
      <c r="F9" s="258"/>
      <c r="G9" s="204"/>
      <c r="H9" s="204"/>
      <c r="I9" s="204"/>
      <c r="J9" s="206"/>
      <c r="K9" s="88">
        <v>27</v>
      </c>
      <c r="L9" s="88">
        <v>2019</v>
      </c>
      <c r="M9" s="88">
        <v>7</v>
      </c>
      <c r="N9" s="88" t="s">
        <v>129</v>
      </c>
      <c r="O9" s="122"/>
      <c r="P9" s="25"/>
      <c r="Q9" s="26"/>
      <c r="R9" s="26"/>
      <c r="S9" s="26"/>
      <c r="T9" s="26"/>
      <c r="U9" s="36">
        <v>1945</v>
      </c>
      <c r="V9" s="36"/>
      <c r="W9" s="36">
        <f t="shared" si="0"/>
        <v>1945</v>
      </c>
      <c r="X9" s="36"/>
      <c r="Y9" s="36">
        <f t="shared" si="1"/>
        <v>1945</v>
      </c>
      <c r="Z9" s="36">
        <f>+Y9*0.5%</f>
        <v>9.7249999999999996</v>
      </c>
      <c r="AA9" s="36">
        <v>0</v>
      </c>
      <c r="AB9" s="36">
        <v>0</v>
      </c>
      <c r="AC9" s="36">
        <f t="shared" ref="AC9" si="2">+(Y9+AD9+Z9)*0.14</f>
        <v>341.73650000000004</v>
      </c>
      <c r="AD9" s="36">
        <f>+Y9*25%</f>
        <v>486.25</v>
      </c>
      <c r="AE9" s="89">
        <f>SUM(Z9:AD9)</f>
        <v>837.71150000000011</v>
      </c>
      <c r="AF9" s="247"/>
    </row>
    <row r="10" spans="1:32" ht="15" x14ac:dyDescent="0.25">
      <c r="A10" s="271" t="s">
        <v>44</v>
      </c>
      <c r="B10" s="124" t="s">
        <v>177</v>
      </c>
      <c r="C10" s="220" t="s">
        <v>63</v>
      </c>
      <c r="D10" s="272" t="s">
        <v>64</v>
      </c>
      <c r="E10" s="273"/>
      <c r="F10" s="256" t="s">
        <v>66</v>
      </c>
      <c r="G10" s="203">
        <v>288.22000000000003</v>
      </c>
      <c r="H10" s="203">
        <v>99</v>
      </c>
      <c r="I10" s="203">
        <v>240</v>
      </c>
      <c r="J10" s="21" t="s">
        <v>116</v>
      </c>
      <c r="K10" s="88">
        <v>17</v>
      </c>
      <c r="L10" s="88">
        <v>2019</v>
      </c>
      <c r="M10" s="88">
        <v>4</v>
      </c>
      <c r="N10" s="88" t="s">
        <v>191</v>
      </c>
      <c r="O10" s="122"/>
      <c r="P10" s="25"/>
      <c r="Q10" s="26"/>
      <c r="R10" s="26"/>
      <c r="S10" s="26"/>
      <c r="T10" s="26"/>
      <c r="U10" s="36">
        <v>12000</v>
      </c>
      <c r="V10" s="36"/>
      <c r="W10" s="36">
        <f t="shared" si="0"/>
        <v>12000</v>
      </c>
      <c r="X10" s="36"/>
      <c r="Y10" s="36">
        <f t="shared" si="1"/>
        <v>12000</v>
      </c>
      <c r="Z10" s="36">
        <f>+Y10*0.5%</f>
        <v>60</v>
      </c>
      <c r="AA10" s="36">
        <v>0</v>
      </c>
      <c r="AB10" s="36">
        <v>0</v>
      </c>
      <c r="AC10" s="36">
        <v>0</v>
      </c>
      <c r="AD10" s="36">
        <v>0</v>
      </c>
      <c r="AE10" s="89">
        <f>SUM(Z10:AD10)</f>
        <v>60</v>
      </c>
      <c r="AF10" s="217" t="s">
        <v>142</v>
      </c>
    </row>
    <row r="11" spans="1:32" ht="15" x14ac:dyDescent="0.25">
      <c r="A11" s="271"/>
      <c r="B11" s="124" t="s">
        <v>176</v>
      </c>
      <c r="C11" s="221"/>
      <c r="D11" s="272" t="s">
        <v>65</v>
      </c>
      <c r="E11" s="273"/>
      <c r="F11" s="258"/>
      <c r="G11" s="204"/>
      <c r="H11" s="204"/>
      <c r="I11" s="204"/>
      <c r="J11" s="21" t="s">
        <v>116</v>
      </c>
      <c r="K11" s="88">
        <v>17</v>
      </c>
      <c r="L11" s="88">
        <v>2019</v>
      </c>
      <c r="M11" s="88">
        <v>4</v>
      </c>
      <c r="N11" s="88" t="str">
        <f>+N10</f>
        <v>3921.90.10.00</v>
      </c>
      <c r="O11" s="122"/>
      <c r="P11" s="25"/>
      <c r="Q11" s="26"/>
      <c r="R11" s="26"/>
      <c r="S11" s="26"/>
      <c r="T11" s="26"/>
      <c r="U11" s="36">
        <v>6400</v>
      </c>
      <c r="V11" s="36"/>
      <c r="W11" s="36">
        <f t="shared" si="0"/>
        <v>6400</v>
      </c>
      <c r="X11" s="36"/>
      <c r="Y11" s="36">
        <f t="shared" si="1"/>
        <v>6400</v>
      </c>
      <c r="Z11" s="36">
        <v>36.409999999999997</v>
      </c>
      <c r="AA11" s="36">
        <v>0</v>
      </c>
      <c r="AB11" s="36">
        <v>0</v>
      </c>
      <c r="AC11" s="36">
        <v>0</v>
      </c>
      <c r="AD11" s="36">
        <v>0</v>
      </c>
      <c r="AE11" s="89">
        <f>SUM(Z11:AD11)</f>
        <v>36.409999999999997</v>
      </c>
      <c r="AF11" s="217"/>
    </row>
    <row r="12" spans="1:32" ht="16.5" x14ac:dyDescent="0.25">
      <c r="A12" s="124" t="s">
        <v>45</v>
      </c>
      <c r="B12" s="124" t="s">
        <v>221</v>
      </c>
      <c r="C12" s="125" t="s">
        <v>75</v>
      </c>
      <c r="D12" s="272" t="s">
        <v>67</v>
      </c>
      <c r="E12" s="273"/>
      <c r="F12" s="126" t="s">
        <v>68</v>
      </c>
      <c r="G12" s="127">
        <v>57.38</v>
      </c>
      <c r="H12" s="127">
        <v>31.25</v>
      </c>
      <c r="I12" s="128">
        <v>200</v>
      </c>
      <c r="J12" s="21" t="s">
        <v>116</v>
      </c>
      <c r="K12" s="88">
        <v>15</v>
      </c>
      <c r="L12" s="88">
        <v>2019</v>
      </c>
      <c r="M12" s="88">
        <v>4</v>
      </c>
      <c r="N12" s="88" t="s">
        <v>280</v>
      </c>
      <c r="O12" s="122"/>
      <c r="P12" s="25"/>
      <c r="Q12" s="26"/>
      <c r="R12" s="26"/>
      <c r="S12" s="26"/>
      <c r="T12" s="26"/>
      <c r="U12" s="36">
        <v>8700</v>
      </c>
      <c r="V12" s="36"/>
      <c r="W12" s="36">
        <f t="shared" si="0"/>
        <v>8700</v>
      </c>
      <c r="X12" s="36"/>
      <c r="Y12" s="36">
        <f t="shared" si="1"/>
        <v>8700</v>
      </c>
      <c r="Z12" s="36">
        <v>0</v>
      </c>
      <c r="AA12" s="36">
        <v>0</v>
      </c>
      <c r="AB12" s="36">
        <v>0</v>
      </c>
      <c r="AC12" s="36">
        <v>0</v>
      </c>
      <c r="AD12" s="36"/>
      <c r="AE12" s="89">
        <v>0</v>
      </c>
      <c r="AF12" s="121" t="s">
        <v>142</v>
      </c>
    </row>
    <row r="13" spans="1:32" ht="15" x14ac:dyDescent="0.25">
      <c r="A13" s="271" t="s">
        <v>46</v>
      </c>
      <c r="B13" s="124" t="s">
        <v>155</v>
      </c>
      <c r="C13" s="220" t="s">
        <v>63</v>
      </c>
      <c r="D13" s="218" t="s">
        <v>69</v>
      </c>
      <c r="E13" s="219"/>
      <c r="F13" s="209" t="s">
        <v>76</v>
      </c>
      <c r="G13" s="203">
        <v>104.06</v>
      </c>
      <c r="H13" s="203">
        <v>25</v>
      </c>
      <c r="I13" s="203">
        <v>197</v>
      </c>
      <c r="J13" s="21" t="s">
        <v>116</v>
      </c>
      <c r="K13" s="88">
        <v>25</v>
      </c>
      <c r="L13" s="88">
        <v>2019</v>
      </c>
      <c r="M13" s="88">
        <v>5</v>
      </c>
      <c r="N13" s="88" t="s">
        <v>143</v>
      </c>
      <c r="O13" s="122"/>
      <c r="P13" s="25"/>
      <c r="Q13" s="26"/>
      <c r="R13" s="26"/>
      <c r="S13" s="26"/>
      <c r="T13" s="26"/>
      <c r="U13" s="36">
        <v>1580</v>
      </c>
      <c r="V13" s="36">
        <v>100</v>
      </c>
      <c r="W13" s="36">
        <f t="shared" ref="W13:W32" si="3">+U13+V13</f>
        <v>1680</v>
      </c>
      <c r="X13" s="36"/>
      <c r="Y13" s="36">
        <f t="shared" si="1"/>
        <v>1680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89">
        <f>+AC13+Z13</f>
        <v>0</v>
      </c>
      <c r="AF13" s="245" t="s">
        <v>142</v>
      </c>
    </row>
    <row r="14" spans="1:32" ht="15" x14ac:dyDescent="0.25">
      <c r="A14" s="271"/>
      <c r="B14" s="124" t="s">
        <v>218</v>
      </c>
      <c r="C14" s="222"/>
      <c r="D14" s="218" t="s">
        <v>70</v>
      </c>
      <c r="E14" s="219"/>
      <c r="F14" s="210"/>
      <c r="G14" s="207"/>
      <c r="H14" s="207"/>
      <c r="I14" s="207"/>
      <c r="J14" s="21" t="s">
        <v>116</v>
      </c>
      <c r="K14" s="88">
        <v>25</v>
      </c>
      <c r="L14" s="88">
        <v>2019</v>
      </c>
      <c r="M14" s="88">
        <v>5</v>
      </c>
      <c r="N14" s="88" t="s">
        <v>143</v>
      </c>
      <c r="O14" s="122"/>
      <c r="P14" s="25"/>
      <c r="Q14" s="26"/>
      <c r="R14" s="26"/>
      <c r="S14" s="26"/>
      <c r="T14" s="26"/>
      <c r="U14" s="36">
        <v>1400</v>
      </c>
      <c r="V14" s="36">
        <v>100</v>
      </c>
      <c r="W14" s="36">
        <f t="shared" si="3"/>
        <v>1500</v>
      </c>
      <c r="X14" s="36"/>
      <c r="Y14" s="36">
        <f t="shared" si="1"/>
        <v>1500</v>
      </c>
      <c r="Z14" s="36">
        <v>0</v>
      </c>
      <c r="AA14" s="36">
        <v>0</v>
      </c>
      <c r="AB14" s="36">
        <v>0</v>
      </c>
      <c r="AC14" s="36">
        <v>0</v>
      </c>
      <c r="AD14" s="36">
        <v>0</v>
      </c>
      <c r="AE14" s="89">
        <f>SUM(Z14:AD14)</f>
        <v>0</v>
      </c>
      <c r="AF14" s="246"/>
    </row>
    <row r="15" spans="1:32" ht="15" x14ac:dyDescent="0.25">
      <c r="A15" s="271"/>
      <c r="B15" s="124" t="s">
        <v>219</v>
      </c>
      <c r="C15" s="222"/>
      <c r="D15" s="218" t="s">
        <v>71</v>
      </c>
      <c r="E15" s="219"/>
      <c r="F15" s="210"/>
      <c r="G15" s="207"/>
      <c r="H15" s="207"/>
      <c r="I15" s="207"/>
      <c r="J15" s="21" t="s">
        <v>116</v>
      </c>
      <c r="K15" s="88">
        <v>25</v>
      </c>
      <c r="L15" s="88">
        <v>2019</v>
      </c>
      <c r="M15" s="88">
        <v>5</v>
      </c>
      <c r="N15" s="88" t="s">
        <v>143</v>
      </c>
      <c r="O15" s="122"/>
      <c r="P15" s="25"/>
      <c r="Q15" s="26"/>
      <c r="R15" s="26"/>
      <c r="S15" s="26"/>
      <c r="T15" s="26"/>
      <c r="U15" s="36">
        <v>1400</v>
      </c>
      <c r="V15" s="36">
        <v>100</v>
      </c>
      <c r="W15" s="36">
        <f t="shared" si="3"/>
        <v>1500</v>
      </c>
      <c r="X15" s="36"/>
      <c r="Y15" s="36">
        <f t="shared" si="1"/>
        <v>1500</v>
      </c>
      <c r="Z15" s="36">
        <v>0</v>
      </c>
      <c r="AA15" s="36">
        <v>0</v>
      </c>
      <c r="AB15" s="36">
        <v>0</v>
      </c>
      <c r="AC15" s="36">
        <v>0</v>
      </c>
      <c r="AD15" s="36">
        <v>0</v>
      </c>
      <c r="AE15" s="89">
        <f>SUM(Z15:AD15)</f>
        <v>0</v>
      </c>
      <c r="AF15" s="246"/>
    </row>
    <row r="16" spans="1:32" ht="15" x14ac:dyDescent="0.25">
      <c r="A16" s="271"/>
      <c r="B16" s="124" t="s">
        <v>158</v>
      </c>
      <c r="C16" s="222"/>
      <c r="D16" s="218" t="s">
        <v>72</v>
      </c>
      <c r="E16" s="219"/>
      <c r="F16" s="210"/>
      <c r="G16" s="207"/>
      <c r="H16" s="207"/>
      <c r="I16" s="207"/>
      <c r="J16" s="21" t="s">
        <v>116</v>
      </c>
      <c r="K16" s="88">
        <v>25</v>
      </c>
      <c r="L16" s="88">
        <v>2019</v>
      </c>
      <c r="M16" s="88">
        <v>5</v>
      </c>
      <c r="N16" s="88" t="s">
        <v>143</v>
      </c>
      <c r="O16" s="122"/>
      <c r="P16" s="25"/>
      <c r="Q16" s="26"/>
      <c r="R16" s="26"/>
      <c r="S16" s="26"/>
      <c r="T16" s="26"/>
      <c r="U16" s="36">
        <v>1160</v>
      </c>
      <c r="V16" s="36">
        <v>100</v>
      </c>
      <c r="W16" s="36">
        <f t="shared" si="3"/>
        <v>1260</v>
      </c>
      <c r="X16" s="36"/>
      <c r="Y16" s="36">
        <f t="shared" si="1"/>
        <v>1260</v>
      </c>
      <c r="Z16" s="36">
        <v>0</v>
      </c>
      <c r="AA16" s="36">
        <v>0</v>
      </c>
      <c r="AB16" s="36">
        <v>0</v>
      </c>
      <c r="AC16" s="36">
        <v>0</v>
      </c>
      <c r="AD16" s="36">
        <v>0</v>
      </c>
      <c r="AE16" s="89">
        <f>SUM(Z16:AD16)</f>
        <v>0</v>
      </c>
      <c r="AF16" s="246"/>
    </row>
    <row r="17" spans="1:32" ht="15" x14ac:dyDescent="0.25">
      <c r="A17" s="271"/>
      <c r="B17" s="124" t="s">
        <v>220</v>
      </c>
      <c r="C17" s="222"/>
      <c r="D17" s="218" t="s">
        <v>73</v>
      </c>
      <c r="E17" s="219"/>
      <c r="F17" s="210"/>
      <c r="G17" s="207"/>
      <c r="H17" s="207"/>
      <c r="I17" s="207"/>
      <c r="J17" s="21" t="s">
        <v>116</v>
      </c>
      <c r="K17" s="88">
        <v>25</v>
      </c>
      <c r="L17" s="88">
        <v>2019</v>
      </c>
      <c r="M17" s="88">
        <v>5</v>
      </c>
      <c r="N17" s="88" t="s">
        <v>143</v>
      </c>
      <c r="O17" s="122"/>
      <c r="P17" s="25"/>
      <c r="Q17" s="26"/>
      <c r="R17" s="26"/>
      <c r="S17" s="26"/>
      <c r="T17" s="26"/>
      <c r="U17" s="36">
        <v>1160</v>
      </c>
      <c r="V17" s="36">
        <v>100</v>
      </c>
      <c r="W17" s="36">
        <f t="shared" si="3"/>
        <v>1260</v>
      </c>
      <c r="X17" s="36"/>
      <c r="Y17" s="36">
        <f t="shared" si="1"/>
        <v>1260</v>
      </c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89">
        <f>+AC17+Z17</f>
        <v>0</v>
      </c>
      <c r="AF17" s="246"/>
    </row>
    <row r="18" spans="1:32" ht="15" x14ac:dyDescent="0.25">
      <c r="A18" s="271"/>
      <c r="B18" s="124" t="s">
        <v>157</v>
      </c>
      <c r="C18" s="221"/>
      <c r="D18" s="218" t="s">
        <v>74</v>
      </c>
      <c r="E18" s="219"/>
      <c r="F18" s="211"/>
      <c r="G18" s="204"/>
      <c r="H18" s="204"/>
      <c r="I18" s="204"/>
      <c r="J18" s="21" t="s">
        <v>116</v>
      </c>
      <c r="K18" s="88">
        <v>25</v>
      </c>
      <c r="L18" s="88">
        <v>2019</v>
      </c>
      <c r="M18" s="88">
        <v>5</v>
      </c>
      <c r="N18" s="88" t="s">
        <v>143</v>
      </c>
      <c r="O18" s="122"/>
      <c r="P18" s="25"/>
      <c r="Q18" s="26"/>
      <c r="R18" s="26"/>
      <c r="S18" s="26"/>
      <c r="T18" s="26"/>
      <c r="U18" s="36">
        <v>1400</v>
      </c>
      <c r="V18" s="36">
        <v>100</v>
      </c>
      <c r="W18" s="36">
        <f t="shared" si="3"/>
        <v>1500</v>
      </c>
      <c r="X18" s="36"/>
      <c r="Y18" s="36">
        <f t="shared" ref="Y18:Y32" si="4">+W18+X18</f>
        <v>1500</v>
      </c>
      <c r="Z18" s="36">
        <v>0</v>
      </c>
      <c r="AA18" s="36">
        <v>0</v>
      </c>
      <c r="AB18" s="36">
        <v>0</v>
      </c>
      <c r="AC18" s="36">
        <v>0</v>
      </c>
      <c r="AD18" s="36">
        <v>0</v>
      </c>
      <c r="AE18" s="89">
        <f>+AC18+Z18</f>
        <v>0</v>
      </c>
      <c r="AF18" s="247"/>
    </row>
    <row r="19" spans="1:32" ht="16.5" x14ac:dyDescent="0.25">
      <c r="A19" s="129" t="s">
        <v>47</v>
      </c>
      <c r="B19" s="124"/>
      <c r="C19" s="125" t="s">
        <v>75</v>
      </c>
      <c r="D19" s="272" t="s">
        <v>77</v>
      </c>
      <c r="E19" s="273"/>
      <c r="F19" s="126" t="s">
        <v>80</v>
      </c>
      <c r="G19" s="127">
        <v>150</v>
      </c>
      <c r="H19" s="127">
        <v>25</v>
      </c>
      <c r="I19" s="128">
        <v>200</v>
      </c>
      <c r="J19" s="21" t="s">
        <v>116</v>
      </c>
      <c r="K19" s="88">
        <v>16</v>
      </c>
      <c r="L19" s="88">
        <v>2019</v>
      </c>
      <c r="M19" s="88">
        <v>4</v>
      </c>
      <c r="N19" s="88" t="s">
        <v>228</v>
      </c>
      <c r="O19" s="122"/>
      <c r="P19" s="25"/>
      <c r="Q19" s="26"/>
      <c r="R19" s="26"/>
      <c r="S19" s="26"/>
      <c r="T19" s="26"/>
      <c r="U19" s="36">
        <v>6560</v>
      </c>
      <c r="V19" s="36"/>
      <c r="W19" s="36">
        <f t="shared" si="3"/>
        <v>6560</v>
      </c>
      <c r="X19" s="36">
        <f t="shared" ref="X19:X51" si="5">+W19*1%</f>
        <v>65.599999999999994</v>
      </c>
      <c r="Y19" s="36">
        <f t="shared" si="4"/>
        <v>6625.6</v>
      </c>
      <c r="Z19" s="36">
        <v>0</v>
      </c>
      <c r="AA19" s="36">
        <v>0</v>
      </c>
      <c r="AB19" s="36">
        <v>0</v>
      </c>
      <c r="AC19" s="36">
        <v>0</v>
      </c>
      <c r="AD19" s="36">
        <v>0</v>
      </c>
      <c r="AE19" s="89">
        <f>+AC19+Z19</f>
        <v>0</v>
      </c>
      <c r="AF19" s="121"/>
    </row>
    <row r="20" spans="1:32" ht="16.5" x14ac:dyDescent="0.25">
      <c r="A20" s="124" t="s">
        <v>48</v>
      </c>
      <c r="B20" s="124" t="s">
        <v>226</v>
      </c>
      <c r="C20" s="125" t="s">
        <v>75</v>
      </c>
      <c r="D20" s="272" t="s">
        <v>79</v>
      </c>
      <c r="E20" s="273"/>
      <c r="F20" s="126" t="s">
        <v>80</v>
      </c>
      <c r="G20" s="127">
        <v>102.92</v>
      </c>
      <c r="H20" s="127">
        <v>28</v>
      </c>
      <c r="I20" s="128">
        <v>200</v>
      </c>
      <c r="J20" s="21" t="s">
        <v>116</v>
      </c>
      <c r="K20" s="88">
        <v>17</v>
      </c>
      <c r="L20" s="88">
        <v>2019</v>
      </c>
      <c r="M20" s="88">
        <v>4</v>
      </c>
      <c r="N20" s="88" t="s">
        <v>227</v>
      </c>
      <c r="O20" s="122"/>
      <c r="P20" s="25"/>
      <c r="Q20" s="26"/>
      <c r="R20" s="26"/>
      <c r="S20" s="26"/>
      <c r="T20" s="26"/>
      <c r="U20" s="36">
        <v>4460</v>
      </c>
      <c r="V20" s="36"/>
      <c r="W20" s="36">
        <f t="shared" si="3"/>
        <v>4460</v>
      </c>
      <c r="X20" s="36"/>
      <c r="Y20" s="36">
        <f t="shared" si="4"/>
        <v>4460</v>
      </c>
      <c r="Z20" s="36">
        <v>0</v>
      </c>
      <c r="AA20" s="36">
        <v>0</v>
      </c>
      <c r="AB20" s="36">
        <v>0</v>
      </c>
      <c r="AC20" s="36">
        <v>0</v>
      </c>
      <c r="AD20" s="36">
        <v>0</v>
      </c>
      <c r="AE20" s="89">
        <f>+AC20+Z20</f>
        <v>0</v>
      </c>
      <c r="AF20" s="121" t="s">
        <v>142</v>
      </c>
    </row>
    <row r="21" spans="1:32" ht="15" x14ac:dyDescent="0.25">
      <c r="A21" s="271" t="s">
        <v>49</v>
      </c>
      <c r="B21" s="124" t="s">
        <v>229</v>
      </c>
      <c r="C21" s="125" t="s">
        <v>75</v>
      </c>
      <c r="D21" s="218" t="s">
        <v>81</v>
      </c>
      <c r="E21" s="219"/>
      <c r="F21" s="209" t="s">
        <v>80</v>
      </c>
      <c r="G21" s="203">
        <v>50.21</v>
      </c>
      <c r="H21" s="203">
        <v>31.25</v>
      </c>
      <c r="I21" s="203">
        <v>200</v>
      </c>
      <c r="J21" s="21" t="s">
        <v>116</v>
      </c>
      <c r="K21" s="88">
        <v>15</v>
      </c>
      <c r="L21" s="88">
        <v>2019</v>
      </c>
      <c r="M21" s="88">
        <v>4</v>
      </c>
      <c r="N21" s="88" t="s">
        <v>281</v>
      </c>
      <c r="O21" s="122"/>
      <c r="P21" s="25"/>
      <c r="Q21" s="26"/>
      <c r="R21" s="26"/>
      <c r="S21" s="26"/>
      <c r="T21" s="26"/>
      <c r="U21" s="36">
        <v>3770</v>
      </c>
      <c r="V21" s="36"/>
      <c r="W21" s="36">
        <f t="shared" si="3"/>
        <v>3770</v>
      </c>
      <c r="X21" s="36">
        <f t="shared" si="5"/>
        <v>37.700000000000003</v>
      </c>
      <c r="Y21" s="36">
        <f t="shared" si="4"/>
        <v>3807.7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89">
        <f t="shared" ref="AE21:AE26" si="6">SUM(Z21:AD21)</f>
        <v>0</v>
      </c>
      <c r="AF21" s="217" t="s">
        <v>142</v>
      </c>
    </row>
    <row r="22" spans="1:32" ht="15" x14ac:dyDescent="0.25">
      <c r="A22" s="271"/>
      <c r="B22" s="124" t="s">
        <v>230</v>
      </c>
      <c r="C22" s="125" t="s">
        <v>75</v>
      </c>
      <c r="D22" s="218" t="s">
        <v>82</v>
      </c>
      <c r="E22" s="219"/>
      <c r="F22" s="210"/>
      <c r="G22" s="207"/>
      <c r="H22" s="207"/>
      <c r="I22" s="207"/>
      <c r="J22" s="21" t="s">
        <v>116</v>
      </c>
      <c r="K22" s="88">
        <v>15</v>
      </c>
      <c r="L22" s="88">
        <v>2019</v>
      </c>
      <c r="M22" s="88">
        <v>4</v>
      </c>
      <c r="N22" s="88" t="s">
        <v>282</v>
      </c>
      <c r="O22" s="122"/>
      <c r="P22" s="25"/>
      <c r="Q22" s="26"/>
      <c r="R22" s="26"/>
      <c r="S22" s="26"/>
      <c r="T22" s="26"/>
      <c r="U22" s="36">
        <v>3962.5</v>
      </c>
      <c r="V22" s="36"/>
      <c r="W22" s="36">
        <f>+U22+V22</f>
        <v>3962.5</v>
      </c>
      <c r="X22" s="36">
        <f t="shared" si="5"/>
        <v>39.625</v>
      </c>
      <c r="Y22" s="36">
        <f t="shared" si="4"/>
        <v>4002.125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89">
        <f t="shared" si="6"/>
        <v>0</v>
      </c>
      <c r="AF22" s="217"/>
    </row>
    <row r="23" spans="1:32" ht="15" x14ac:dyDescent="0.25">
      <c r="A23" s="271"/>
      <c r="B23" s="124" t="s">
        <v>231</v>
      </c>
      <c r="C23" s="125" t="s">
        <v>75</v>
      </c>
      <c r="D23" s="218" t="s">
        <v>83</v>
      </c>
      <c r="E23" s="219"/>
      <c r="F23" s="211"/>
      <c r="G23" s="204"/>
      <c r="H23" s="204"/>
      <c r="I23" s="204"/>
      <c r="J23" s="21" t="s">
        <v>116</v>
      </c>
      <c r="K23" s="88">
        <v>15</v>
      </c>
      <c r="L23" s="88">
        <v>2019</v>
      </c>
      <c r="M23" s="88">
        <v>4</v>
      </c>
      <c r="N23" s="88" t="s">
        <v>204</v>
      </c>
      <c r="O23" s="122"/>
      <c r="P23" s="25"/>
      <c r="Q23" s="26"/>
      <c r="R23" s="26"/>
      <c r="S23" s="26"/>
      <c r="T23" s="26"/>
      <c r="U23" s="36">
        <v>4700</v>
      </c>
      <c r="V23" s="36"/>
      <c r="W23" s="36">
        <f t="shared" si="3"/>
        <v>4700</v>
      </c>
      <c r="X23" s="36">
        <f t="shared" si="5"/>
        <v>47</v>
      </c>
      <c r="Y23" s="36">
        <f t="shared" si="4"/>
        <v>4747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89">
        <f t="shared" si="6"/>
        <v>0</v>
      </c>
      <c r="AF23" s="217"/>
    </row>
    <row r="24" spans="1:32" ht="16.5" x14ac:dyDescent="0.25">
      <c r="A24" s="130" t="s">
        <v>50</v>
      </c>
      <c r="B24" s="130" t="s">
        <v>222</v>
      </c>
      <c r="C24" s="125" t="s">
        <v>75</v>
      </c>
      <c r="D24" s="218" t="s">
        <v>84</v>
      </c>
      <c r="E24" s="219"/>
      <c r="F24" s="131" t="s">
        <v>85</v>
      </c>
      <c r="G24" s="127">
        <v>50.77</v>
      </c>
      <c r="H24" s="127">
        <v>25</v>
      </c>
      <c r="I24" s="128">
        <v>197</v>
      </c>
      <c r="J24" s="21" t="s">
        <v>116</v>
      </c>
      <c r="K24" s="88">
        <v>16</v>
      </c>
      <c r="L24" s="88">
        <v>2019</v>
      </c>
      <c r="M24" s="88">
        <v>4</v>
      </c>
      <c r="N24" s="88" t="s">
        <v>283</v>
      </c>
      <c r="O24" s="122"/>
      <c r="P24" s="25"/>
      <c r="Q24" s="26"/>
      <c r="R24" s="26"/>
      <c r="S24" s="26"/>
      <c r="T24" s="26"/>
      <c r="U24" s="36">
        <v>1520</v>
      </c>
      <c r="V24" s="36">
        <v>292</v>
      </c>
      <c r="W24" s="36">
        <f t="shared" si="3"/>
        <v>1812</v>
      </c>
      <c r="X24" s="36"/>
      <c r="Y24" s="36">
        <f t="shared" si="4"/>
        <v>1812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89">
        <f t="shared" si="6"/>
        <v>0</v>
      </c>
      <c r="AF24" s="121" t="s">
        <v>142</v>
      </c>
    </row>
    <row r="25" spans="1:32" ht="16.5" x14ac:dyDescent="0.25">
      <c r="A25" s="130" t="s">
        <v>51</v>
      </c>
      <c r="B25" s="130" t="s">
        <v>225</v>
      </c>
      <c r="C25" s="125" t="s">
        <v>75</v>
      </c>
      <c r="D25" s="218" t="s">
        <v>86</v>
      </c>
      <c r="E25" s="219"/>
      <c r="F25" s="62" t="s">
        <v>80</v>
      </c>
      <c r="G25" s="132">
        <v>433.52</v>
      </c>
      <c r="H25" s="132">
        <v>110</v>
      </c>
      <c r="I25" s="128">
        <v>240</v>
      </c>
      <c r="J25" s="21" t="s">
        <v>116</v>
      </c>
      <c r="K25" s="88">
        <v>19</v>
      </c>
      <c r="L25" s="88">
        <v>2019</v>
      </c>
      <c r="M25" s="88">
        <v>5</v>
      </c>
      <c r="N25" s="88" t="s">
        <v>209</v>
      </c>
      <c r="O25" s="122"/>
      <c r="P25" s="25"/>
      <c r="Q25" s="26"/>
      <c r="R25" s="26"/>
      <c r="S25" s="26"/>
      <c r="T25" s="26"/>
      <c r="U25" s="36">
        <v>6450</v>
      </c>
      <c r="V25" s="36"/>
      <c r="W25" s="36">
        <f t="shared" si="3"/>
        <v>6450</v>
      </c>
      <c r="X25" s="36"/>
      <c r="Y25" s="36">
        <f t="shared" si="4"/>
        <v>6450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89">
        <f t="shared" si="6"/>
        <v>0</v>
      </c>
      <c r="AF25" s="121" t="s">
        <v>142</v>
      </c>
    </row>
    <row r="26" spans="1:32" ht="15" x14ac:dyDescent="0.25">
      <c r="A26" s="249" t="s">
        <v>52</v>
      </c>
      <c r="B26" s="124" t="s">
        <v>218</v>
      </c>
      <c r="C26" s="125" t="s">
        <v>63</v>
      </c>
      <c r="D26" s="218" t="s">
        <v>88</v>
      </c>
      <c r="E26" s="219"/>
      <c r="F26" s="209" t="s">
        <v>87</v>
      </c>
      <c r="G26" s="203">
        <v>106.68</v>
      </c>
      <c r="H26" s="203">
        <v>25</v>
      </c>
      <c r="I26" s="252">
        <v>197</v>
      </c>
      <c r="J26" s="21" t="s">
        <v>116</v>
      </c>
      <c r="K26" s="88">
        <v>16</v>
      </c>
      <c r="L26" s="88">
        <v>2019</v>
      </c>
      <c r="M26" s="88">
        <v>4</v>
      </c>
      <c r="N26" s="88" t="s">
        <v>143</v>
      </c>
      <c r="O26" s="122"/>
      <c r="P26" s="25"/>
      <c r="Q26" s="26"/>
      <c r="R26" s="26"/>
      <c r="S26" s="26"/>
      <c r="T26" s="26"/>
      <c r="U26" s="36">
        <v>2500</v>
      </c>
      <c r="V26" s="36"/>
      <c r="W26" s="36">
        <f t="shared" si="3"/>
        <v>2500</v>
      </c>
      <c r="X26" s="36"/>
      <c r="Y26" s="36">
        <f t="shared" si="4"/>
        <v>2500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89">
        <f t="shared" si="6"/>
        <v>0</v>
      </c>
      <c r="AF26" s="245" t="s">
        <v>142</v>
      </c>
    </row>
    <row r="27" spans="1:32" ht="15" x14ac:dyDescent="0.25">
      <c r="A27" s="250"/>
      <c r="B27" s="124" t="s">
        <v>219</v>
      </c>
      <c r="C27" s="125" t="s">
        <v>63</v>
      </c>
      <c r="D27" s="218" t="s">
        <v>89</v>
      </c>
      <c r="E27" s="219"/>
      <c r="F27" s="210"/>
      <c r="G27" s="207"/>
      <c r="H27" s="207"/>
      <c r="I27" s="253"/>
      <c r="J27" s="21" t="s">
        <v>116</v>
      </c>
      <c r="K27" s="88">
        <v>16</v>
      </c>
      <c r="L27" s="88">
        <v>2019</v>
      </c>
      <c r="M27" s="88">
        <v>4</v>
      </c>
      <c r="N27" s="88" t="s">
        <v>143</v>
      </c>
      <c r="O27" s="122"/>
      <c r="P27" s="25"/>
      <c r="Q27" s="26"/>
      <c r="R27" s="26"/>
      <c r="S27" s="26"/>
      <c r="T27" s="26"/>
      <c r="U27" s="36">
        <v>2500</v>
      </c>
      <c r="V27" s="36"/>
      <c r="W27" s="36">
        <f t="shared" si="3"/>
        <v>2500</v>
      </c>
      <c r="X27" s="36"/>
      <c r="Y27" s="36">
        <f t="shared" si="4"/>
        <v>2500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89">
        <f>+AC27+Z27</f>
        <v>0</v>
      </c>
      <c r="AF27" s="246"/>
    </row>
    <row r="28" spans="1:32" ht="15" x14ac:dyDescent="0.25">
      <c r="A28" s="251"/>
      <c r="B28" s="124" t="s">
        <v>224</v>
      </c>
      <c r="C28" s="125" t="s">
        <v>63</v>
      </c>
      <c r="D28" s="218" t="s">
        <v>90</v>
      </c>
      <c r="E28" s="219"/>
      <c r="F28" s="211"/>
      <c r="G28" s="204"/>
      <c r="H28" s="204"/>
      <c r="I28" s="254"/>
      <c r="J28" s="21" t="s">
        <v>116</v>
      </c>
      <c r="K28" s="88">
        <v>16</v>
      </c>
      <c r="L28" s="88">
        <v>2019</v>
      </c>
      <c r="M28" s="88">
        <v>4</v>
      </c>
      <c r="N28" s="88" t="s">
        <v>143</v>
      </c>
      <c r="O28" s="122"/>
      <c r="P28" s="25"/>
      <c r="Q28" s="26"/>
      <c r="R28" s="26"/>
      <c r="S28" s="26"/>
      <c r="T28" s="26"/>
      <c r="U28" s="36">
        <v>3100</v>
      </c>
      <c r="V28" s="36"/>
      <c r="W28" s="36">
        <f t="shared" si="3"/>
        <v>3100</v>
      </c>
      <c r="X28" s="36"/>
      <c r="Y28" s="36">
        <f t="shared" si="4"/>
        <v>3100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89">
        <f>+AC28+Z28</f>
        <v>0</v>
      </c>
      <c r="AF28" s="247"/>
    </row>
    <row r="29" spans="1:32" ht="16.5" x14ac:dyDescent="0.25">
      <c r="A29" s="130" t="s">
        <v>53</v>
      </c>
      <c r="B29" s="130" t="s">
        <v>171</v>
      </c>
      <c r="C29" s="125" t="s">
        <v>75</v>
      </c>
      <c r="D29" s="218" t="s">
        <v>91</v>
      </c>
      <c r="E29" s="219"/>
      <c r="F29" s="62" t="s">
        <v>78</v>
      </c>
      <c r="G29" s="132">
        <v>65.63</v>
      </c>
      <c r="H29" s="132"/>
      <c r="I29" s="128">
        <v>197</v>
      </c>
      <c r="J29" s="21" t="s">
        <v>116</v>
      </c>
      <c r="K29" s="88">
        <v>23</v>
      </c>
      <c r="L29" s="88">
        <v>2019</v>
      </c>
      <c r="M29" s="88">
        <v>6</v>
      </c>
      <c r="N29" s="88" t="s">
        <v>172</v>
      </c>
      <c r="O29" s="122"/>
      <c r="P29" s="25"/>
      <c r="Q29" s="26"/>
      <c r="R29" s="26"/>
      <c r="S29" s="26"/>
      <c r="T29" s="26"/>
      <c r="U29" s="36">
        <v>5736</v>
      </c>
      <c r="V29" s="36">
        <v>750</v>
      </c>
      <c r="W29" s="36">
        <f t="shared" si="3"/>
        <v>6486</v>
      </c>
      <c r="X29" s="36"/>
      <c r="Y29" s="36">
        <f t="shared" si="4"/>
        <v>6486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89">
        <f t="shared" ref="AE29:AE33" si="7">SUM(Z29:AD29)</f>
        <v>0</v>
      </c>
      <c r="AF29" s="121" t="s">
        <v>142</v>
      </c>
    </row>
    <row r="30" spans="1:32" ht="15" x14ac:dyDescent="0.25">
      <c r="A30" s="249" t="s">
        <v>54</v>
      </c>
      <c r="B30" s="124" t="s">
        <v>207</v>
      </c>
      <c r="C30" s="125" t="s">
        <v>75</v>
      </c>
      <c r="D30" s="218" t="s">
        <v>92</v>
      </c>
      <c r="E30" s="219"/>
      <c r="F30" s="209" t="s">
        <v>97</v>
      </c>
      <c r="G30" s="203">
        <v>289.24</v>
      </c>
      <c r="H30" s="203">
        <v>31.25</v>
      </c>
      <c r="I30" s="203">
        <v>200</v>
      </c>
      <c r="J30" s="21" t="s">
        <v>116</v>
      </c>
      <c r="K30" s="88">
        <v>16</v>
      </c>
      <c r="L30" s="88">
        <v>2019</v>
      </c>
      <c r="M30" s="88">
        <v>4</v>
      </c>
      <c r="N30" s="88" t="s">
        <v>209</v>
      </c>
      <c r="O30" s="122"/>
      <c r="P30" s="25"/>
      <c r="Q30" s="26"/>
      <c r="R30" s="26"/>
      <c r="S30" s="26"/>
      <c r="T30" s="26"/>
      <c r="U30" s="36">
        <v>3712</v>
      </c>
      <c r="V30" s="36">
        <v>1000</v>
      </c>
      <c r="W30" s="36">
        <f t="shared" si="3"/>
        <v>4712</v>
      </c>
      <c r="X30" s="36">
        <v>0</v>
      </c>
      <c r="Y30" s="36">
        <f t="shared" si="4"/>
        <v>4712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89">
        <f t="shared" si="7"/>
        <v>0</v>
      </c>
      <c r="AF30" s="245" t="s">
        <v>142</v>
      </c>
    </row>
    <row r="31" spans="1:32" ht="15" x14ac:dyDescent="0.25">
      <c r="A31" s="250"/>
      <c r="B31" s="124" t="s">
        <v>208</v>
      </c>
      <c r="C31" s="125" t="s">
        <v>75</v>
      </c>
      <c r="D31" s="218" t="s">
        <v>93</v>
      </c>
      <c r="E31" s="219"/>
      <c r="F31" s="210"/>
      <c r="G31" s="207"/>
      <c r="H31" s="207"/>
      <c r="I31" s="207"/>
      <c r="J31" s="21" t="s">
        <v>116</v>
      </c>
      <c r="K31" s="88">
        <v>16</v>
      </c>
      <c r="L31" s="88">
        <v>2019</v>
      </c>
      <c r="M31" s="88">
        <v>4</v>
      </c>
      <c r="N31" s="88" t="s">
        <v>210</v>
      </c>
      <c r="O31" s="122"/>
      <c r="P31" s="25"/>
      <c r="Q31" s="26"/>
      <c r="R31" s="26"/>
      <c r="S31" s="26"/>
      <c r="T31" s="26"/>
      <c r="U31" s="36">
        <v>12318</v>
      </c>
      <c r="V31" s="36">
        <v>1000</v>
      </c>
      <c r="W31" s="36">
        <f t="shared" si="3"/>
        <v>13318</v>
      </c>
      <c r="X31" s="36">
        <v>0</v>
      </c>
      <c r="Y31" s="36">
        <f t="shared" si="4"/>
        <v>13318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89">
        <f t="shared" si="7"/>
        <v>0</v>
      </c>
      <c r="AF31" s="246"/>
    </row>
    <row r="32" spans="1:32" ht="15" x14ac:dyDescent="0.25">
      <c r="A32" s="251"/>
      <c r="B32" s="124" t="s">
        <v>160</v>
      </c>
      <c r="C32" s="125" t="s">
        <v>75</v>
      </c>
      <c r="D32" s="218" t="s">
        <v>94</v>
      </c>
      <c r="E32" s="219"/>
      <c r="F32" s="211"/>
      <c r="G32" s="204"/>
      <c r="H32" s="204"/>
      <c r="I32" s="204"/>
      <c r="J32" s="21" t="s">
        <v>116</v>
      </c>
      <c r="K32" s="88">
        <v>16</v>
      </c>
      <c r="L32" s="88">
        <v>2019</v>
      </c>
      <c r="M32" s="88">
        <v>4</v>
      </c>
      <c r="N32" s="88" t="s">
        <v>140</v>
      </c>
      <c r="O32" s="122"/>
      <c r="P32" s="25"/>
      <c r="Q32" s="26"/>
      <c r="R32" s="26"/>
      <c r="S32" s="26"/>
      <c r="T32" s="26"/>
      <c r="U32" s="36">
        <v>22734</v>
      </c>
      <c r="V32" s="36">
        <v>1000</v>
      </c>
      <c r="W32" s="36">
        <f t="shared" si="3"/>
        <v>23734</v>
      </c>
      <c r="X32" s="36">
        <v>0</v>
      </c>
      <c r="Y32" s="36">
        <f t="shared" si="4"/>
        <v>23734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89">
        <f t="shared" si="7"/>
        <v>0</v>
      </c>
      <c r="AF32" s="247"/>
    </row>
    <row r="33" spans="1:32" ht="15" customHeight="1" x14ac:dyDescent="0.25">
      <c r="A33" s="124" t="s">
        <v>55</v>
      </c>
      <c r="B33" s="124" t="s">
        <v>178</v>
      </c>
      <c r="C33" s="125" t="s">
        <v>63</v>
      </c>
      <c r="D33" s="218" t="s">
        <v>95</v>
      </c>
      <c r="E33" s="219"/>
      <c r="F33" s="94" t="s">
        <v>66</v>
      </c>
      <c r="G33" s="133">
        <v>150</v>
      </c>
      <c r="H33" s="133">
        <v>75</v>
      </c>
      <c r="I33" s="133">
        <v>200</v>
      </c>
      <c r="J33" s="91" t="s">
        <v>116</v>
      </c>
      <c r="K33" s="88">
        <v>26</v>
      </c>
      <c r="L33" s="88">
        <v>2019</v>
      </c>
      <c r="M33" s="88">
        <v>6</v>
      </c>
      <c r="N33" s="88" t="str">
        <f>+N34</f>
        <v>3921.90.10.00</v>
      </c>
      <c r="O33" s="122"/>
      <c r="P33" s="25"/>
      <c r="Q33" s="26"/>
      <c r="R33" s="26"/>
      <c r="S33" s="26"/>
      <c r="T33" s="26"/>
      <c r="U33" s="36">
        <v>5750</v>
      </c>
      <c r="V33" s="36"/>
      <c r="W33" s="36">
        <f t="shared" ref="W33:W42" si="8">+U33+V33</f>
        <v>5750</v>
      </c>
      <c r="X33" s="36"/>
      <c r="Y33" s="36">
        <f t="shared" ref="Y33:Y42" si="9">+W33+X33</f>
        <v>5750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89">
        <f t="shared" si="7"/>
        <v>0</v>
      </c>
      <c r="AF33" s="134" t="str">
        <f>+AF29</f>
        <v>ARRIBADO Y PAGADO</v>
      </c>
    </row>
    <row r="34" spans="1:32" ht="15" customHeight="1" x14ac:dyDescent="0.25">
      <c r="A34" s="209" t="s">
        <v>190</v>
      </c>
      <c r="B34" s="124" t="s">
        <v>177</v>
      </c>
      <c r="C34" s="125" t="s">
        <v>63</v>
      </c>
      <c r="D34" s="218" t="s">
        <v>64</v>
      </c>
      <c r="E34" s="219"/>
      <c r="F34" s="209" t="s">
        <v>66</v>
      </c>
      <c r="G34" s="203">
        <v>380</v>
      </c>
      <c r="H34" s="203">
        <v>150</v>
      </c>
      <c r="I34" s="203">
        <v>200</v>
      </c>
      <c r="J34" s="205" t="s">
        <v>116</v>
      </c>
      <c r="K34" s="88">
        <v>26</v>
      </c>
      <c r="L34" s="88">
        <v>2019</v>
      </c>
      <c r="M34" s="88">
        <v>6</v>
      </c>
      <c r="N34" s="88" t="s">
        <v>191</v>
      </c>
      <c r="O34" s="122"/>
      <c r="P34" s="25"/>
      <c r="Q34" s="26"/>
      <c r="R34" s="26"/>
      <c r="S34" s="26"/>
      <c r="T34" s="26"/>
      <c r="U34" s="36">
        <v>12000</v>
      </c>
      <c r="V34" s="36"/>
      <c r="W34" s="36">
        <f>+U34+V34</f>
        <v>12000</v>
      </c>
      <c r="X34" s="36"/>
      <c r="Y34" s="36">
        <f>+W34+X34</f>
        <v>12000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89">
        <f>SUM(Z34:AD34)</f>
        <v>0</v>
      </c>
      <c r="AF34" s="245" t="s">
        <v>142</v>
      </c>
    </row>
    <row r="35" spans="1:32" ht="15" customHeight="1" x14ac:dyDescent="0.25">
      <c r="A35" s="211"/>
      <c r="B35" s="124" t="s">
        <v>176</v>
      </c>
      <c r="C35" s="125" t="s">
        <v>63</v>
      </c>
      <c r="D35" s="218" t="s">
        <v>96</v>
      </c>
      <c r="E35" s="219"/>
      <c r="F35" s="211"/>
      <c r="G35" s="204"/>
      <c r="H35" s="204"/>
      <c r="I35" s="204"/>
      <c r="J35" s="206"/>
      <c r="K35" s="88">
        <v>26</v>
      </c>
      <c r="L35" s="88">
        <v>2019</v>
      </c>
      <c r="M35" s="88">
        <v>6</v>
      </c>
      <c r="N35" s="88" t="str">
        <f>+N33</f>
        <v>3921.90.10.00</v>
      </c>
      <c r="O35" s="122"/>
      <c r="P35" s="25"/>
      <c r="Q35" s="26"/>
      <c r="R35" s="26"/>
      <c r="S35" s="26"/>
      <c r="T35" s="26"/>
      <c r="U35" s="36">
        <v>3200</v>
      </c>
      <c r="V35" s="36"/>
      <c r="W35" s="36">
        <f t="shared" si="8"/>
        <v>3200</v>
      </c>
      <c r="X35" s="36"/>
      <c r="Y35" s="36">
        <f t="shared" si="9"/>
        <v>3200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89">
        <f>SUM(Z35:AD35)</f>
        <v>0</v>
      </c>
      <c r="AF35" s="247"/>
    </row>
    <row r="36" spans="1:32" ht="15" x14ac:dyDescent="0.25">
      <c r="A36" s="249" t="s">
        <v>56</v>
      </c>
      <c r="B36" s="124" t="s">
        <v>180</v>
      </c>
      <c r="C36" s="125" t="s">
        <v>75</v>
      </c>
      <c r="D36" s="218" t="s">
        <v>98</v>
      </c>
      <c r="E36" s="219"/>
      <c r="F36" s="209" t="s">
        <v>97</v>
      </c>
      <c r="G36" s="203">
        <v>478.48</v>
      </c>
      <c r="H36" s="203">
        <v>110</v>
      </c>
      <c r="I36" s="203">
        <v>240</v>
      </c>
      <c r="J36" s="205" t="s">
        <v>116</v>
      </c>
      <c r="K36" s="88">
        <v>26</v>
      </c>
      <c r="L36" s="88">
        <v>2019</v>
      </c>
      <c r="M36" s="88">
        <v>6</v>
      </c>
      <c r="N36" s="88" t="s">
        <v>187</v>
      </c>
      <c r="O36" s="122"/>
      <c r="P36" s="25"/>
      <c r="Q36" s="26"/>
      <c r="R36" s="26"/>
      <c r="S36" s="26"/>
      <c r="T36" s="26"/>
      <c r="U36" s="36">
        <v>2780</v>
      </c>
      <c r="V36" s="36"/>
      <c r="W36" s="36">
        <f t="shared" si="8"/>
        <v>2780</v>
      </c>
      <c r="X36" s="36"/>
      <c r="Y36" s="36">
        <f t="shared" si="9"/>
        <v>2780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89">
        <f>+AC36+Z36</f>
        <v>0</v>
      </c>
      <c r="AF36" s="217" t="s">
        <v>142</v>
      </c>
    </row>
    <row r="37" spans="1:32" ht="15" x14ac:dyDescent="0.25">
      <c r="A37" s="250"/>
      <c r="B37" s="124" t="str">
        <f>+B54</f>
        <v>GV003568</v>
      </c>
      <c r="C37" s="125" t="str">
        <f>+C36</f>
        <v>MP</v>
      </c>
      <c r="D37" s="218" t="s">
        <v>114</v>
      </c>
      <c r="E37" s="219"/>
      <c r="F37" s="210"/>
      <c r="G37" s="207"/>
      <c r="H37" s="207"/>
      <c r="I37" s="207"/>
      <c r="J37" s="208"/>
      <c r="K37" s="88">
        <v>26</v>
      </c>
      <c r="L37" s="88">
        <v>2019</v>
      </c>
      <c r="M37" s="88">
        <v>6</v>
      </c>
      <c r="N37" s="88" t="str">
        <f>+N54</f>
        <v>2925.29.10.00</v>
      </c>
      <c r="O37" s="122"/>
      <c r="P37" s="25"/>
      <c r="Q37" s="26"/>
      <c r="R37" s="26"/>
      <c r="S37" s="26"/>
      <c r="T37" s="26"/>
      <c r="U37" s="36">
        <v>5600</v>
      </c>
      <c r="V37" s="36"/>
      <c r="W37" s="36">
        <f t="shared" si="8"/>
        <v>5600</v>
      </c>
      <c r="X37" s="36"/>
      <c r="Y37" s="36">
        <f>+W37+X37</f>
        <v>5600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89">
        <f>+AC37+Z37</f>
        <v>0</v>
      </c>
      <c r="AF37" s="217"/>
    </row>
    <row r="38" spans="1:32" ht="15" x14ac:dyDescent="0.25">
      <c r="A38" s="251"/>
      <c r="B38" s="124" t="s">
        <v>181</v>
      </c>
      <c r="C38" s="125" t="s">
        <v>75</v>
      </c>
      <c r="D38" s="218" t="s">
        <v>99</v>
      </c>
      <c r="E38" s="219"/>
      <c r="F38" s="211"/>
      <c r="G38" s="204"/>
      <c r="H38" s="204"/>
      <c r="I38" s="204"/>
      <c r="J38" s="206"/>
      <c r="K38" s="88">
        <v>26</v>
      </c>
      <c r="L38" s="88">
        <v>2019</v>
      </c>
      <c r="M38" s="88">
        <v>6</v>
      </c>
      <c r="N38" s="88" t="s">
        <v>204</v>
      </c>
      <c r="O38" s="122"/>
      <c r="P38" s="25"/>
      <c r="Q38" s="26"/>
      <c r="R38" s="26"/>
      <c r="S38" s="26"/>
      <c r="T38" s="26"/>
      <c r="U38" s="36">
        <v>13420</v>
      </c>
      <c r="V38" s="36"/>
      <c r="W38" s="36">
        <f t="shared" si="8"/>
        <v>13420</v>
      </c>
      <c r="X38" s="36"/>
      <c r="Y38" s="36">
        <f t="shared" si="9"/>
        <v>13420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89">
        <f>+AC38+Z38</f>
        <v>0</v>
      </c>
      <c r="AF38" s="217"/>
    </row>
    <row r="39" spans="1:32" ht="16.5" x14ac:dyDescent="0.25">
      <c r="A39" s="130" t="s">
        <v>107</v>
      </c>
      <c r="B39" s="130" t="s">
        <v>164</v>
      </c>
      <c r="C39" s="125" t="s">
        <v>75</v>
      </c>
      <c r="D39" s="188" t="s">
        <v>100</v>
      </c>
      <c r="E39" s="189"/>
      <c r="F39" s="126" t="s">
        <v>78</v>
      </c>
      <c r="G39" s="127">
        <v>539.76</v>
      </c>
      <c r="H39" s="127">
        <v>198.33</v>
      </c>
      <c r="I39" s="128">
        <v>240</v>
      </c>
      <c r="J39" s="21" t="s">
        <v>116</v>
      </c>
      <c r="K39" s="88">
        <v>24</v>
      </c>
      <c r="L39" s="88">
        <v>2019</v>
      </c>
      <c r="M39" s="88">
        <v>6</v>
      </c>
      <c r="N39" s="88" t="s">
        <v>250</v>
      </c>
      <c r="O39" s="122"/>
      <c r="P39" s="25"/>
      <c r="Q39" s="26"/>
      <c r="R39" s="26"/>
      <c r="S39" s="26"/>
      <c r="T39" s="26"/>
      <c r="U39" s="36">
        <v>10528</v>
      </c>
      <c r="V39" s="36"/>
      <c r="W39" s="36">
        <f t="shared" si="8"/>
        <v>10528</v>
      </c>
      <c r="X39" s="36"/>
      <c r="Y39" s="36">
        <f t="shared" si="9"/>
        <v>10528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89">
        <f>+AC39+Z39</f>
        <v>0</v>
      </c>
      <c r="AF39" s="121" t="s">
        <v>142</v>
      </c>
    </row>
    <row r="40" spans="1:32" ht="15" x14ac:dyDescent="0.25">
      <c r="A40" s="223" t="s">
        <v>103</v>
      </c>
      <c r="B40" s="109" t="s">
        <v>212</v>
      </c>
      <c r="C40" s="226" t="s">
        <v>63</v>
      </c>
      <c r="D40" s="184" t="s">
        <v>104</v>
      </c>
      <c r="E40" s="185"/>
      <c r="F40" s="110" t="s">
        <v>85</v>
      </c>
      <c r="G40" s="176">
        <v>76.040000000000006</v>
      </c>
      <c r="H40" s="176">
        <v>28</v>
      </c>
      <c r="I40" s="176">
        <v>197</v>
      </c>
      <c r="J40" s="99" t="s">
        <v>116</v>
      </c>
      <c r="K40" s="100">
        <v>17</v>
      </c>
      <c r="L40" s="100">
        <v>2019</v>
      </c>
      <c r="M40" s="100">
        <v>4</v>
      </c>
      <c r="N40" s="100" t="s">
        <v>148</v>
      </c>
      <c r="O40" s="107"/>
      <c r="P40" s="102"/>
      <c r="Q40" s="103"/>
      <c r="R40" s="103"/>
      <c r="S40" s="103"/>
      <c r="T40" s="103"/>
      <c r="U40" s="104">
        <v>1017.9</v>
      </c>
      <c r="V40" s="104"/>
      <c r="W40" s="104">
        <f t="shared" si="8"/>
        <v>1017.9</v>
      </c>
      <c r="X40" s="104">
        <v>50.33</v>
      </c>
      <c r="Y40" s="104">
        <f t="shared" si="9"/>
        <v>1068.23</v>
      </c>
      <c r="Z40" s="104">
        <v>0</v>
      </c>
      <c r="AA40" s="104">
        <v>0</v>
      </c>
      <c r="AB40" s="104">
        <v>0</v>
      </c>
      <c r="AC40" s="104">
        <v>0</v>
      </c>
      <c r="AD40" s="104">
        <v>0</v>
      </c>
      <c r="AE40" s="105">
        <f>SUM(Z40:AD40)</f>
        <v>0</v>
      </c>
      <c r="AF40" s="248" t="s">
        <v>142</v>
      </c>
    </row>
    <row r="41" spans="1:32" ht="15" x14ac:dyDescent="0.25">
      <c r="A41" s="224"/>
      <c r="B41" s="109" t="s">
        <v>211</v>
      </c>
      <c r="C41" s="227"/>
      <c r="D41" s="184" t="s">
        <v>105</v>
      </c>
      <c r="E41" s="185"/>
      <c r="F41" s="110" t="s">
        <v>85</v>
      </c>
      <c r="G41" s="200"/>
      <c r="H41" s="200"/>
      <c r="I41" s="200"/>
      <c r="J41" s="99" t="s">
        <v>116</v>
      </c>
      <c r="K41" s="100">
        <v>17</v>
      </c>
      <c r="L41" s="100">
        <v>2019</v>
      </c>
      <c r="M41" s="100">
        <v>4</v>
      </c>
      <c r="N41" s="100" t="str">
        <f>+N40</f>
        <v>3205.00.10.00</v>
      </c>
      <c r="O41" s="112"/>
      <c r="P41" s="102"/>
      <c r="Q41" s="103"/>
      <c r="R41" s="103"/>
      <c r="S41" s="103"/>
      <c r="T41" s="103"/>
      <c r="U41" s="104">
        <v>2105.04</v>
      </c>
      <c r="V41" s="104"/>
      <c r="W41" s="104">
        <f>+U41+V41</f>
        <v>2105.04</v>
      </c>
      <c r="X41" s="104">
        <v>104.08</v>
      </c>
      <c r="Y41" s="104">
        <f>+W41+X41</f>
        <v>2209.12</v>
      </c>
      <c r="Z41" s="104">
        <v>0</v>
      </c>
      <c r="AA41" s="104">
        <v>0</v>
      </c>
      <c r="AB41" s="104">
        <v>0</v>
      </c>
      <c r="AC41" s="104">
        <v>0</v>
      </c>
      <c r="AD41" s="104">
        <v>0</v>
      </c>
      <c r="AE41" s="105">
        <f>SUM(Z41:AD41)</f>
        <v>0</v>
      </c>
      <c r="AF41" s="248"/>
    </row>
    <row r="42" spans="1:32" ht="15" x14ac:dyDescent="0.25">
      <c r="A42" s="225"/>
      <c r="B42" s="109" t="s">
        <v>183</v>
      </c>
      <c r="C42" s="228"/>
      <c r="D42" s="184" t="s">
        <v>106</v>
      </c>
      <c r="E42" s="185"/>
      <c r="F42" s="110" t="s">
        <v>85</v>
      </c>
      <c r="G42" s="177"/>
      <c r="H42" s="177"/>
      <c r="I42" s="177"/>
      <c r="J42" s="99" t="s">
        <v>116</v>
      </c>
      <c r="K42" s="100">
        <v>17</v>
      </c>
      <c r="L42" s="100">
        <v>2019</v>
      </c>
      <c r="M42" s="100">
        <v>4</v>
      </c>
      <c r="N42" s="100" t="str">
        <f>+N41</f>
        <v>3205.00.10.00</v>
      </c>
      <c r="O42" s="107"/>
      <c r="P42" s="102"/>
      <c r="Q42" s="103"/>
      <c r="R42" s="103"/>
      <c r="S42" s="103"/>
      <c r="T42" s="103"/>
      <c r="U42" s="104">
        <v>10250.5</v>
      </c>
      <c r="V42" s="104"/>
      <c r="W42" s="104">
        <f t="shared" si="8"/>
        <v>10250.5</v>
      </c>
      <c r="X42" s="104">
        <v>506.81</v>
      </c>
      <c r="Y42" s="104">
        <f t="shared" si="9"/>
        <v>10757.31</v>
      </c>
      <c r="Z42" s="104">
        <v>0</v>
      </c>
      <c r="AA42" s="104">
        <v>0</v>
      </c>
      <c r="AB42" s="104">
        <v>0</v>
      </c>
      <c r="AC42" s="104">
        <v>0</v>
      </c>
      <c r="AD42" s="104">
        <v>0</v>
      </c>
      <c r="AE42" s="105">
        <f>+AC42+Z42</f>
        <v>0</v>
      </c>
      <c r="AF42" s="248"/>
    </row>
    <row r="43" spans="1:32" ht="16.5" x14ac:dyDescent="0.3">
      <c r="A43" s="63" t="s">
        <v>57</v>
      </c>
      <c r="B43" s="63" t="s">
        <v>165</v>
      </c>
      <c r="C43" s="125" t="s">
        <v>75</v>
      </c>
      <c r="D43" s="188" t="str">
        <f>+D19</f>
        <v>SUPPOCIRE NA15 (WITEPSOL)</v>
      </c>
      <c r="E43" s="189"/>
      <c r="F43" s="126" t="s">
        <v>78</v>
      </c>
      <c r="G43" s="135">
        <v>152.84</v>
      </c>
      <c r="H43" s="135">
        <v>50</v>
      </c>
      <c r="I43" s="136">
        <v>197</v>
      </c>
      <c r="J43" s="21" t="s">
        <v>116</v>
      </c>
      <c r="K43" s="88">
        <v>23</v>
      </c>
      <c r="L43" s="88">
        <v>2019</v>
      </c>
      <c r="M43" s="88">
        <v>6</v>
      </c>
      <c r="N43" s="88" t="str">
        <f>+N19</f>
        <v>3824.99.99.00</v>
      </c>
      <c r="O43" s="122"/>
      <c r="P43" s="25"/>
      <c r="Q43" s="26"/>
      <c r="R43" s="26"/>
      <c r="S43" s="26"/>
      <c r="T43" s="26"/>
      <c r="U43" s="36">
        <v>6560</v>
      </c>
      <c r="V43" s="36"/>
      <c r="W43" s="36">
        <f t="shared" ref="W43:W50" si="10">+U43+V43</f>
        <v>6560</v>
      </c>
      <c r="X43" s="36"/>
      <c r="Y43" s="36">
        <f t="shared" ref="Y43:Y50" si="11">+W43+X43</f>
        <v>6560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89">
        <f>SUM(Z43:AD43)</f>
        <v>0</v>
      </c>
      <c r="AF43" s="121" t="s">
        <v>142</v>
      </c>
    </row>
    <row r="44" spans="1:32" ht="16.5" x14ac:dyDescent="0.3">
      <c r="A44" s="63" t="s">
        <v>108</v>
      </c>
      <c r="B44" s="63" t="s">
        <v>213</v>
      </c>
      <c r="C44" s="125" t="s">
        <v>75</v>
      </c>
      <c r="D44" s="188" t="s">
        <v>109</v>
      </c>
      <c r="E44" s="189"/>
      <c r="F44" s="62" t="s">
        <v>110</v>
      </c>
      <c r="G44" s="137">
        <v>133.44</v>
      </c>
      <c r="H44" s="137">
        <v>48.32</v>
      </c>
      <c r="I44" s="136">
        <v>197</v>
      </c>
      <c r="J44" s="21" t="s">
        <v>116</v>
      </c>
      <c r="K44" s="88">
        <v>15</v>
      </c>
      <c r="L44" s="88">
        <v>2019</v>
      </c>
      <c r="M44" s="88">
        <v>4</v>
      </c>
      <c r="N44" s="88" t="s">
        <v>266</v>
      </c>
      <c r="O44" s="122"/>
      <c r="P44" s="25"/>
      <c r="Q44" s="26"/>
      <c r="R44" s="26"/>
      <c r="S44" s="26"/>
      <c r="T44" s="26"/>
      <c r="U44" s="36">
        <v>7008</v>
      </c>
      <c r="V44" s="36">
        <v>2560</v>
      </c>
      <c r="W44" s="36">
        <f t="shared" si="10"/>
        <v>9568</v>
      </c>
      <c r="X44" s="36">
        <f t="shared" si="5"/>
        <v>95.68</v>
      </c>
      <c r="Y44" s="36">
        <f t="shared" si="11"/>
        <v>9663.68</v>
      </c>
      <c r="Z44" s="36">
        <f>+Y44*0.5%</f>
        <v>48.318400000000004</v>
      </c>
      <c r="AA44" s="36">
        <v>0</v>
      </c>
      <c r="AB44" s="36">
        <v>0</v>
      </c>
      <c r="AC44" s="36">
        <v>0</v>
      </c>
      <c r="AD44" s="36">
        <v>0</v>
      </c>
      <c r="AE44" s="89">
        <f>SUM(Z44:AD44)</f>
        <v>48.318400000000004</v>
      </c>
      <c r="AF44" s="138" t="s">
        <v>142</v>
      </c>
    </row>
    <row r="45" spans="1:32" ht="16.5" x14ac:dyDescent="0.3">
      <c r="A45" s="63" t="s">
        <v>117</v>
      </c>
      <c r="B45" s="63" t="s">
        <v>214</v>
      </c>
      <c r="C45" s="125" t="s">
        <v>75</v>
      </c>
      <c r="D45" s="188" t="s">
        <v>111</v>
      </c>
      <c r="E45" s="189"/>
      <c r="F45" s="62" t="s">
        <v>112</v>
      </c>
      <c r="G45" s="135">
        <v>28</v>
      </c>
      <c r="H45" s="135">
        <v>15.78</v>
      </c>
      <c r="I45" s="136">
        <v>197</v>
      </c>
      <c r="J45" s="21" t="s">
        <v>116</v>
      </c>
      <c r="K45" s="88">
        <v>13</v>
      </c>
      <c r="L45" s="88">
        <v>2019</v>
      </c>
      <c r="M45" s="88">
        <v>3</v>
      </c>
      <c r="N45" s="88" t="s">
        <v>267</v>
      </c>
      <c r="O45" s="122"/>
      <c r="P45" s="25"/>
      <c r="Q45" s="26"/>
      <c r="R45" s="26"/>
      <c r="S45" s="26"/>
      <c r="T45" s="26"/>
      <c r="U45" s="36">
        <v>3841.5</v>
      </c>
      <c r="V45" s="36">
        <v>250</v>
      </c>
      <c r="W45" s="36">
        <f t="shared" si="10"/>
        <v>4091.5</v>
      </c>
      <c r="X45" s="36">
        <f t="shared" si="5"/>
        <v>40.914999999999999</v>
      </c>
      <c r="Y45" s="36">
        <f t="shared" si="11"/>
        <v>4132.415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89">
        <f>+AC45+Z45</f>
        <v>0</v>
      </c>
      <c r="AF45" s="138" t="s">
        <v>142</v>
      </c>
    </row>
    <row r="46" spans="1:32" ht="15" x14ac:dyDescent="0.25">
      <c r="A46" s="209" t="s">
        <v>113</v>
      </c>
      <c r="B46" s="62" t="s">
        <v>180</v>
      </c>
      <c r="C46" s="220" t="s">
        <v>75</v>
      </c>
      <c r="D46" s="188" t="s">
        <v>98</v>
      </c>
      <c r="E46" s="189"/>
      <c r="F46" s="209" t="s">
        <v>97</v>
      </c>
      <c r="G46" s="203">
        <f>360+80</f>
        <v>440</v>
      </c>
      <c r="H46" s="203">
        <v>76.23</v>
      </c>
      <c r="I46" s="203">
        <v>236.4</v>
      </c>
      <c r="J46" s="21" t="s">
        <v>116</v>
      </c>
      <c r="K46" s="88">
        <v>12</v>
      </c>
      <c r="L46" s="88">
        <v>2019</v>
      </c>
      <c r="M46" s="88">
        <v>3</v>
      </c>
      <c r="N46" s="88" t="s">
        <v>187</v>
      </c>
      <c r="O46" s="122"/>
      <c r="P46" s="25"/>
      <c r="Q46" s="26"/>
      <c r="R46" s="26"/>
      <c r="S46" s="26"/>
      <c r="T46" s="26"/>
      <c r="U46" s="36">
        <v>4227</v>
      </c>
      <c r="V46" s="36">
        <v>124</v>
      </c>
      <c r="W46" s="36">
        <f t="shared" si="10"/>
        <v>4351</v>
      </c>
      <c r="X46" s="36">
        <f t="shared" si="5"/>
        <v>43.51</v>
      </c>
      <c r="Y46" s="36">
        <f t="shared" si="11"/>
        <v>4394.51</v>
      </c>
      <c r="Z46" s="36">
        <v>0</v>
      </c>
      <c r="AA46" s="36">
        <v>0</v>
      </c>
      <c r="AB46" s="36">
        <v>0</v>
      </c>
      <c r="AC46" s="36">
        <v>0</v>
      </c>
      <c r="AD46" s="36"/>
      <c r="AE46" s="89">
        <f>+AC46+Z46</f>
        <v>0</v>
      </c>
      <c r="AF46" s="217" t="s">
        <v>142</v>
      </c>
    </row>
    <row r="47" spans="1:32" ht="15" x14ac:dyDescent="0.25">
      <c r="A47" s="211"/>
      <c r="B47" s="62" t="s">
        <v>161</v>
      </c>
      <c r="C47" s="221"/>
      <c r="D47" s="188" t="s">
        <v>114</v>
      </c>
      <c r="E47" s="189"/>
      <c r="F47" s="211"/>
      <c r="G47" s="204"/>
      <c r="H47" s="204"/>
      <c r="I47" s="204"/>
      <c r="J47" s="21" t="s">
        <v>116</v>
      </c>
      <c r="K47" s="88">
        <v>12</v>
      </c>
      <c r="L47" s="88">
        <v>2019</v>
      </c>
      <c r="M47" s="88">
        <v>3</v>
      </c>
      <c r="N47" s="88" t="s">
        <v>163</v>
      </c>
      <c r="O47" s="120"/>
      <c r="P47" s="25"/>
      <c r="Q47" s="26"/>
      <c r="R47" s="26"/>
      <c r="S47" s="26"/>
      <c r="T47" s="26"/>
      <c r="U47" s="36">
        <v>5350</v>
      </c>
      <c r="V47" s="36">
        <v>124</v>
      </c>
      <c r="W47" s="36">
        <f t="shared" si="10"/>
        <v>5474</v>
      </c>
      <c r="X47" s="36">
        <f t="shared" si="5"/>
        <v>54.74</v>
      </c>
      <c r="Y47" s="36">
        <f t="shared" si="11"/>
        <v>5528.74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89">
        <f>SUM(Z47:AD47)</f>
        <v>0</v>
      </c>
      <c r="AF47" s="217"/>
    </row>
    <row r="48" spans="1:32" ht="16.5" customHeight="1" x14ac:dyDescent="0.25">
      <c r="A48" s="209" t="s">
        <v>118</v>
      </c>
      <c r="B48" s="62" t="s">
        <v>215</v>
      </c>
      <c r="C48" s="220" t="s">
        <v>75</v>
      </c>
      <c r="D48" s="188" t="s">
        <v>119</v>
      </c>
      <c r="E48" s="189"/>
      <c r="F48" s="209" t="s">
        <v>80</v>
      </c>
      <c r="G48" s="203">
        <v>88.67</v>
      </c>
      <c r="H48" s="203">
        <v>0</v>
      </c>
      <c r="I48" s="212">
        <v>197</v>
      </c>
      <c r="J48" s="21" t="s">
        <v>116</v>
      </c>
      <c r="K48" s="88">
        <v>14</v>
      </c>
      <c r="L48" s="88">
        <v>2019</v>
      </c>
      <c r="M48" s="88">
        <v>4</v>
      </c>
      <c r="N48" s="88" t="s">
        <v>175</v>
      </c>
      <c r="O48" s="26"/>
      <c r="P48" s="26"/>
      <c r="Q48" s="26"/>
      <c r="R48" s="26"/>
      <c r="S48" s="26"/>
      <c r="T48" s="26"/>
      <c r="U48" s="36">
        <v>2625</v>
      </c>
      <c r="V48" s="36"/>
      <c r="W48" s="36">
        <f t="shared" si="10"/>
        <v>2625</v>
      </c>
      <c r="X48" s="36">
        <f t="shared" si="5"/>
        <v>26.25</v>
      </c>
      <c r="Y48" s="36">
        <f t="shared" si="11"/>
        <v>2651.25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89">
        <f>SUM(Z48:AD48)</f>
        <v>0</v>
      </c>
      <c r="AF48" s="217" t="s">
        <v>142</v>
      </c>
    </row>
    <row r="49" spans="1:32" ht="16.5" customHeight="1" x14ac:dyDescent="0.25">
      <c r="A49" s="210"/>
      <c r="B49" s="62" t="s">
        <v>216</v>
      </c>
      <c r="C49" s="222"/>
      <c r="D49" s="188" t="s">
        <v>120</v>
      </c>
      <c r="E49" s="189"/>
      <c r="F49" s="210"/>
      <c r="G49" s="207"/>
      <c r="H49" s="207"/>
      <c r="I49" s="213"/>
      <c r="J49" s="21" t="s">
        <v>116</v>
      </c>
      <c r="K49" s="88">
        <v>14</v>
      </c>
      <c r="L49" s="88">
        <v>2019</v>
      </c>
      <c r="M49" s="88">
        <v>4</v>
      </c>
      <c r="N49" s="88" t="s">
        <v>268</v>
      </c>
      <c r="O49" s="122"/>
      <c r="P49" s="25"/>
      <c r="Q49" s="26"/>
      <c r="R49" s="26"/>
      <c r="S49" s="26"/>
      <c r="T49" s="26"/>
      <c r="U49" s="36">
        <v>1966.25</v>
      </c>
      <c r="V49" s="36"/>
      <c r="W49" s="36">
        <f t="shared" si="10"/>
        <v>1966.25</v>
      </c>
      <c r="X49" s="36">
        <f t="shared" si="5"/>
        <v>19.662500000000001</v>
      </c>
      <c r="Y49" s="36">
        <f t="shared" si="11"/>
        <v>1985.9124999999999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89">
        <f>+AC49+Z49</f>
        <v>0</v>
      </c>
      <c r="AF49" s="217"/>
    </row>
    <row r="50" spans="1:32" ht="16.5" customHeight="1" x14ac:dyDescent="0.25">
      <c r="A50" s="211"/>
      <c r="B50" s="62" t="s">
        <v>174</v>
      </c>
      <c r="C50" s="221"/>
      <c r="D50" s="188" t="s">
        <v>121</v>
      </c>
      <c r="E50" s="189"/>
      <c r="F50" s="211"/>
      <c r="G50" s="204"/>
      <c r="H50" s="204"/>
      <c r="I50" s="214"/>
      <c r="J50" s="21" t="s">
        <v>116</v>
      </c>
      <c r="K50" s="88">
        <v>14</v>
      </c>
      <c r="L50" s="88">
        <v>2019</v>
      </c>
      <c r="M50" s="88">
        <v>4</v>
      </c>
      <c r="N50" s="88" t="s">
        <v>175</v>
      </c>
      <c r="O50" s="122"/>
      <c r="P50" s="25"/>
      <c r="Q50" s="26"/>
      <c r="R50" s="26"/>
      <c r="S50" s="26"/>
      <c r="T50" s="26"/>
      <c r="U50" s="36">
        <v>1750</v>
      </c>
      <c r="V50" s="36"/>
      <c r="W50" s="36">
        <f t="shared" si="10"/>
        <v>1750</v>
      </c>
      <c r="X50" s="36">
        <f t="shared" si="5"/>
        <v>17.5</v>
      </c>
      <c r="Y50" s="36">
        <f t="shared" si="11"/>
        <v>1767.5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89">
        <f t="shared" ref="AE50:AE55" si="12">SUM(Z50:AD50)</f>
        <v>0</v>
      </c>
      <c r="AF50" s="217"/>
    </row>
    <row r="51" spans="1:32" ht="16.5" x14ac:dyDescent="0.3">
      <c r="A51" s="142" t="s">
        <v>122</v>
      </c>
      <c r="B51" s="142" t="s">
        <v>217</v>
      </c>
      <c r="C51" s="143" t="s">
        <v>75</v>
      </c>
      <c r="D51" s="186" t="s">
        <v>123</v>
      </c>
      <c r="E51" s="187"/>
      <c r="F51" s="144" t="s">
        <v>112</v>
      </c>
      <c r="G51" s="171">
        <v>15.56</v>
      </c>
      <c r="H51" s="171">
        <v>32.49</v>
      </c>
      <c r="I51" s="146">
        <v>200</v>
      </c>
      <c r="J51" s="147" t="s">
        <v>116</v>
      </c>
      <c r="K51" s="148">
        <v>13</v>
      </c>
      <c r="L51" s="148">
        <v>2019</v>
      </c>
      <c r="M51" s="148">
        <v>3</v>
      </c>
      <c r="N51" s="148" t="s">
        <v>267</v>
      </c>
      <c r="O51" s="163"/>
      <c r="P51" s="164"/>
      <c r="Q51" s="165"/>
      <c r="R51" s="165"/>
      <c r="S51" s="165"/>
      <c r="T51" s="165"/>
      <c r="U51" s="149">
        <v>5991.5</v>
      </c>
      <c r="V51" s="149"/>
      <c r="W51" s="149">
        <f t="shared" ref="W51:W55" si="13">+U51+V51</f>
        <v>5991.5</v>
      </c>
      <c r="X51" s="149">
        <f t="shared" si="5"/>
        <v>59.914999999999999</v>
      </c>
      <c r="Y51" s="149">
        <f t="shared" ref="Y51:Y55" si="14">+W51+X51</f>
        <v>6051.415</v>
      </c>
      <c r="Z51" s="149">
        <v>30.26</v>
      </c>
      <c r="AA51" s="149">
        <v>0</v>
      </c>
      <c r="AB51" s="149">
        <v>0</v>
      </c>
      <c r="AC51" s="149">
        <v>0</v>
      </c>
      <c r="AD51" s="149">
        <v>0</v>
      </c>
      <c r="AE51" s="150">
        <f t="shared" si="12"/>
        <v>30.26</v>
      </c>
      <c r="AF51" s="172" t="s">
        <v>142</v>
      </c>
    </row>
    <row r="52" spans="1:32" ht="15" customHeight="1" x14ac:dyDescent="0.25">
      <c r="A52" s="209" t="s">
        <v>133</v>
      </c>
      <c r="B52" s="209" t="s">
        <v>166</v>
      </c>
      <c r="C52" s="86" t="s">
        <v>58</v>
      </c>
      <c r="D52" s="269" t="s">
        <v>134</v>
      </c>
      <c r="E52" s="270"/>
      <c r="F52" s="209" t="s">
        <v>136</v>
      </c>
      <c r="G52" s="203">
        <v>600</v>
      </c>
      <c r="H52" s="203">
        <v>400</v>
      </c>
      <c r="I52" s="203">
        <v>250</v>
      </c>
      <c r="J52" s="90" t="s">
        <v>132</v>
      </c>
      <c r="K52" s="88">
        <v>38</v>
      </c>
      <c r="L52" s="88">
        <v>2019</v>
      </c>
      <c r="M52" s="88">
        <v>9</v>
      </c>
      <c r="N52" s="88"/>
      <c r="O52" s="42"/>
      <c r="P52" s="33"/>
      <c r="Q52" s="34"/>
      <c r="R52" s="34"/>
      <c r="S52" s="34"/>
      <c r="T52" s="34"/>
      <c r="U52" s="36">
        <v>4500</v>
      </c>
      <c r="V52" s="36"/>
      <c r="W52" s="36">
        <f t="shared" si="13"/>
        <v>4500</v>
      </c>
      <c r="X52" s="36"/>
      <c r="Y52" s="36">
        <f t="shared" si="14"/>
        <v>4500</v>
      </c>
      <c r="Z52" s="36">
        <f>+Y52*0.5%</f>
        <v>22.5</v>
      </c>
      <c r="AA52" s="36">
        <v>0</v>
      </c>
      <c r="AB52" s="36">
        <v>0</v>
      </c>
      <c r="AC52" s="36">
        <f t="shared" ref="AC52:AC53" si="15">+(Y52+AD52+Z52)*0.12</f>
        <v>677.69999999999993</v>
      </c>
      <c r="AD52" s="36">
        <f>+Y52*25%</f>
        <v>1125</v>
      </c>
      <c r="AE52" s="89">
        <f t="shared" si="12"/>
        <v>1825.1999999999998</v>
      </c>
      <c r="AF52" s="76" t="s">
        <v>179</v>
      </c>
    </row>
    <row r="53" spans="1:32" ht="15" customHeight="1" x14ac:dyDescent="0.25">
      <c r="A53" s="211"/>
      <c r="B53" s="211"/>
      <c r="C53" s="87"/>
      <c r="D53" s="269" t="s">
        <v>135</v>
      </c>
      <c r="E53" s="270"/>
      <c r="F53" s="211"/>
      <c r="G53" s="204"/>
      <c r="H53" s="204"/>
      <c r="I53" s="204"/>
      <c r="J53" s="91"/>
      <c r="K53" s="88">
        <v>38</v>
      </c>
      <c r="L53" s="88">
        <v>2019</v>
      </c>
      <c r="M53" s="88">
        <v>9</v>
      </c>
      <c r="N53" s="88"/>
      <c r="O53" s="42"/>
      <c r="P53" s="33"/>
      <c r="Q53" s="34"/>
      <c r="R53" s="34"/>
      <c r="S53" s="34"/>
      <c r="T53" s="34"/>
      <c r="U53" s="36">
        <v>10000</v>
      </c>
      <c r="V53" s="36"/>
      <c r="W53" s="36">
        <f t="shared" si="13"/>
        <v>10000</v>
      </c>
      <c r="X53" s="36"/>
      <c r="Y53" s="36">
        <f t="shared" si="14"/>
        <v>10000</v>
      </c>
      <c r="Z53" s="36">
        <f>+Y53*0.5%</f>
        <v>50</v>
      </c>
      <c r="AA53" s="36">
        <v>0</v>
      </c>
      <c r="AB53" s="36">
        <v>0</v>
      </c>
      <c r="AC53" s="36">
        <f t="shared" si="15"/>
        <v>1386</v>
      </c>
      <c r="AD53" s="36">
        <f>+Y53*15%</f>
        <v>1500</v>
      </c>
      <c r="AE53" s="89">
        <f t="shared" si="12"/>
        <v>2936</v>
      </c>
      <c r="AF53" s="76" t="s">
        <v>179</v>
      </c>
    </row>
    <row r="54" spans="1:32" ht="15" customHeight="1" x14ac:dyDescent="0.25">
      <c r="A54" s="180" t="s">
        <v>137</v>
      </c>
      <c r="B54" s="98" t="s">
        <v>161</v>
      </c>
      <c r="C54" s="97" t="s">
        <v>75</v>
      </c>
      <c r="D54" s="184" t="s">
        <v>114</v>
      </c>
      <c r="E54" s="185"/>
      <c r="F54" s="180" t="s">
        <v>139</v>
      </c>
      <c r="G54" s="176">
        <v>450</v>
      </c>
      <c r="H54" s="176">
        <v>75</v>
      </c>
      <c r="I54" s="176">
        <v>250</v>
      </c>
      <c r="J54" s="182" t="s">
        <v>116</v>
      </c>
      <c r="K54" s="100">
        <v>34</v>
      </c>
      <c r="L54" s="100">
        <v>2019</v>
      </c>
      <c r="M54" s="100">
        <v>8</v>
      </c>
      <c r="N54" s="100" t="str">
        <f>+N47</f>
        <v>2925.29.10.00</v>
      </c>
      <c r="O54" s="107"/>
      <c r="P54" s="102"/>
      <c r="Q54" s="103"/>
      <c r="R54" s="103"/>
      <c r="S54" s="103"/>
      <c r="T54" s="103"/>
      <c r="U54" s="104">
        <v>5150</v>
      </c>
      <c r="V54" s="104"/>
      <c r="W54" s="104">
        <f t="shared" si="13"/>
        <v>5150</v>
      </c>
      <c r="X54" s="104"/>
      <c r="Y54" s="104">
        <f t="shared" si="14"/>
        <v>5150</v>
      </c>
      <c r="Z54" s="104">
        <v>0</v>
      </c>
      <c r="AA54" s="104">
        <v>0</v>
      </c>
      <c r="AB54" s="104">
        <v>0</v>
      </c>
      <c r="AC54" s="104">
        <v>0</v>
      </c>
      <c r="AD54" s="104">
        <v>0</v>
      </c>
      <c r="AE54" s="105">
        <f t="shared" si="12"/>
        <v>0</v>
      </c>
      <c r="AF54" s="178" t="s">
        <v>142</v>
      </c>
    </row>
    <row r="55" spans="1:32" ht="15" customHeight="1" x14ac:dyDescent="0.25">
      <c r="A55" s="215"/>
      <c r="B55" s="98" t="s">
        <v>160</v>
      </c>
      <c r="C55" s="97" t="s">
        <v>75</v>
      </c>
      <c r="D55" s="184" t="s">
        <v>94</v>
      </c>
      <c r="E55" s="185"/>
      <c r="F55" s="241"/>
      <c r="G55" s="200"/>
      <c r="H55" s="200"/>
      <c r="I55" s="200"/>
      <c r="J55" s="201"/>
      <c r="K55" s="100">
        <v>34</v>
      </c>
      <c r="L55" s="100">
        <v>2019</v>
      </c>
      <c r="M55" s="100">
        <v>8</v>
      </c>
      <c r="N55" s="100" t="s">
        <v>140</v>
      </c>
      <c r="O55" s="107"/>
      <c r="P55" s="102"/>
      <c r="Q55" s="103"/>
      <c r="R55" s="103"/>
      <c r="S55" s="103"/>
      <c r="T55" s="103"/>
      <c r="U55" s="104">
        <v>34500</v>
      </c>
      <c r="V55" s="104"/>
      <c r="W55" s="104">
        <f t="shared" si="13"/>
        <v>34500</v>
      </c>
      <c r="X55" s="104"/>
      <c r="Y55" s="104">
        <f t="shared" si="14"/>
        <v>34500</v>
      </c>
      <c r="Z55" s="104">
        <v>0</v>
      </c>
      <c r="AA55" s="104">
        <v>0</v>
      </c>
      <c r="AB55" s="104">
        <v>0</v>
      </c>
      <c r="AC55" s="104">
        <v>0</v>
      </c>
      <c r="AD55" s="104">
        <v>0</v>
      </c>
      <c r="AE55" s="105">
        <f t="shared" si="12"/>
        <v>0</v>
      </c>
      <c r="AF55" s="202"/>
    </row>
    <row r="56" spans="1:32" ht="15" customHeight="1" x14ac:dyDescent="0.25">
      <c r="A56" s="216"/>
      <c r="B56" s="98" t="s">
        <v>186</v>
      </c>
      <c r="C56" s="97" t="s">
        <v>75</v>
      </c>
      <c r="D56" s="184" t="s">
        <v>138</v>
      </c>
      <c r="E56" s="185"/>
      <c r="F56" s="181"/>
      <c r="G56" s="177"/>
      <c r="H56" s="177"/>
      <c r="I56" s="177"/>
      <c r="J56" s="183"/>
      <c r="K56" s="100">
        <v>34</v>
      </c>
      <c r="L56" s="100">
        <v>2019</v>
      </c>
      <c r="M56" s="100">
        <v>8</v>
      </c>
      <c r="N56" s="100" t="s">
        <v>188</v>
      </c>
      <c r="O56" s="107"/>
      <c r="P56" s="102"/>
      <c r="Q56" s="103"/>
      <c r="R56" s="103"/>
      <c r="S56" s="103"/>
      <c r="T56" s="103"/>
      <c r="U56" s="104">
        <v>1575</v>
      </c>
      <c r="V56" s="104"/>
      <c r="W56" s="104">
        <f t="shared" ref="W56:W61" si="16">+U56+V56</f>
        <v>1575</v>
      </c>
      <c r="X56" s="104"/>
      <c r="Y56" s="104">
        <f t="shared" ref="Y56:Y61" si="17">+W56+X56</f>
        <v>1575</v>
      </c>
      <c r="Z56" s="104">
        <v>0</v>
      </c>
      <c r="AA56" s="104">
        <v>0</v>
      </c>
      <c r="AB56" s="104">
        <v>0</v>
      </c>
      <c r="AC56" s="104">
        <v>0</v>
      </c>
      <c r="AD56" s="104"/>
      <c r="AE56" s="105">
        <f>+AC56+Z56+H56</f>
        <v>0</v>
      </c>
      <c r="AF56" s="179"/>
    </row>
    <row r="57" spans="1:32" ht="16.5" x14ac:dyDescent="0.3">
      <c r="A57" s="96" t="s">
        <v>141</v>
      </c>
      <c r="B57" s="96" t="s">
        <v>160</v>
      </c>
      <c r="C57" s="97" t="s">
        <v>75</v>
      </c>
      <c r="D57" s="184" t="s">
        <v>94</v>
      </c>
      <c r="E57" s="185"/>
      <c r="F57" s="98" t="s">
        <v>80</v>
      </c>
      <c r="G57" s="140">
        <v>224.95</v>
      </c>
      <c r="H57" s="140">
        <v>31.25</v>
      </c>
      <c r="I57" s="154">
        <v>197</v>
      </c>
      <c r="J57" s="99" t="s">
        <v>116</v>
      </c>
      <c r="K57" s="100">
        <v>25</v>
      </c>
      <c r="L57" s="100">
        <v>2019</v>
      </c>
      <c r="M57" s="100">
        <v>5</v>
      </c>
      <c r="N57" s="100" t="s">
        <v>140</v>
      </c>
      <c r="O57" s="107"/>
      <c r="P57" s="102"/>
      <c r="Q57" s="103"/>
      <c r="R57" s="103"/>
      <c r="S57" s="103"/>
      <c r="T57" s="103"/>
      <c r="U57" s="104">
        <v>63150</v>
      </c>
      <c r="V57" s="104"/>
      <c r="W57" s="104">
        <f t="shared" si="16"/>
        <v>63150</v>
      </c>
      <c r="X57" s="104"/>
      <c r="Y57" s="104">
        <f t="shared" si="17"/>
        <v>63150</v>
      </c>
      <c r="Z57" s="104">
        <v>0</v>
      </c>
      <c r="AA57" s="104">
        <v>0</v>
      </c>
      <c r="AB57" s="104">
        <v>0</v>
      </c>
      <c r="AC57" s="104">
        <v>0</v>
      </c>
      <c r="AD57" s="104">
        <v>0</v>
      </c>
      <c r="AE57" s="105">
        <v>0</v>
      </c>
      <c r="AF57" s="106" t="s">
        <v>142</v>
      </c>
    </row>
    <row r="58" spans="1:32" ht="15" x14ac:dyDescent="0.25">
      <c r="A58" s="229" t="s">
        <v>144</v>
      </c>
      <c r="B58" s="144" t="s">
        <v>182</v>
      </c>
      <c r="C58" s="143" t="s">
        <v>75</v>
      </c>
      <c r="D58" s="186" t="s">
        <v>145</v>
      </c>
      <c r="E58" s="187"/>
      <c r="F58" s="229" t="s">
        <v>85</v>
      </c>
      <c r="G58" s="232">
        <v>81.38</v>
      </c>
      <c r="H58" s="232">
        <v>175</v>
      </c>
      <c r="I58" s="232">
        <v>191.2</v>
      </c>
      <c r="J58" s="235" t="s">
        <v>116</v>
      </c>
      <c r="K58" s="148">
        <v>26</v>
      </c>
      <c r="L58" s="148">
        <v>2019</v>
      </c>
      <c r="M58" s="148">
        <v>5</v>
      </c>
      <c r="N58" s="148" t="s">
        <v>148</v>
      </c>
      <c r="O58" s="163"/>
      <c r="P58" s="164"/>
      <c r="Q58" s="165"/>
      <c r="R58" s="165"/>
      <c r="S58" s="165"/>
      <c r="T58" s="165"/>
      <c r="U58" s="149">
        <v>7885</v>
      </c>
      <c r="V58" s="149">
        <v>312.67</v>
      </c>
      <c r="W58" s="149">
        <f t="shared" si="16"/>
        <v>8197.67</v>
      </c>
      <c r="X58" s="149"/>
      <c r="Y58" s="149">
        <f t="shared" si="17"/>
        <v>8197.67</v>
      </c>
      <c r="Z58" s="149">
        <v>0</v>
      </c>
      <c r="AA58" s="149">
        <v>0</v>
      </c>
      <c r="AB58" s="149">
        <v>0</v>
      </c>
      <c r="AC58" s="149">
        <v>0</v>
      </c>
      <c r="AD58" s="149">
        <v>0</v>
      </c>
      <c r="AE58" s="150">
        <v>0</v>
      </c>
      <c r="AF58" s="238" t="s">
        <v>142</v>
      </c>
    </row>
    <row r="59" spans="1:32" ht="15" x14ac:dyDescent="0.25">
      <c r="A59" s="230"/>
      <c r="B59" s="144" t="s">
        <v>183</v>
      </c>
      <c r="C59" s="143" t="s">
        <v>75</v>
      </c>
      <c r="D59" s="186" t="s">
        <v>106</v>
      </c>
      <c r="E59" s="187"/>
      <c r="F59" s="230"/>
      <c r="G59" s="233"/>
      <c r="H59" s="233"/>
      <c r="I59" s="233"/>
      <c r="J59" s="236"/>
      <c r="K59" s="148">
        <v>26</v>
      </c>
      <c r="L59" s="148">
        <v>2019</v>
      </c>
      <c r="M59" s="148">
        <v>5</v>
      </c>
      <c r="N59" s="148" t="s">
        <v>148</v>
      </c>
      <c r="O59" s="163"/>
      <c r="P59" s="164"/>
      <c r="Q59" s="165"/>
      <c r="R59" s="165"/>
      <c r="S59" s="165"/>
      <c r="T59" s="165"/>
      <c r="U59" s="149">
        <v>4410</v>
      </c>
      <c r="V59" s="149">
        <v>559.04999999999995</v>
      </c>
      <c r="W59" s="149">
        <f t="shared" si="16"/>
        <v>4969.05</v>
      </c>
      <c r="X59" s="149"/>
      <c r="Y59" s="149">
        <f t="shared" si="17"/>
        <v>4969.05</v>
      </c>
      <c r="Z59" s="149">
        <v>0</v>
      </c>
      <c r="AA59" s="149">
        <v>0</v>
      </c>
      <c r="AB59" s="149">
        <v>0</v>
      </c>
      <c r="AC59" s="149">
        <v>0</v>
      </c>
      <c r="AD59" s="149">
        <v>0</v>
      </c>
      <c r="AE59" s="150">
        <f>SUM(Z59:AD59)+H59</f>
        <v>0</v>
      </c>
      <c r="AF59" s="239"/>
    </row>
    <row r="60" spans="1:32" ht="15" x14ac:dyDescent="0.25">
      <c r="A60" s="230"/>
      <c r="B60" s="144" t="s">
        <v>184</v>
      </c>
      <c r="C60" s="143" t="s">
        <v>75</v>
      </c>
      <c r="D60" s="186" t="s">
        <v>146</v>
      </c>
      <c r="E60" s="187"/>
      <c r="F60" s="230"/>
      <c r="G60" s="233"/>
      <c r="H60" s="233"/>
      <c r="I60" s="233"/>
      <c r="J60" s="236"/>
      <c r="K60" s="148">
        <v>26</v>
      </c>
      <c r="L60" s="148">
        <v>2019</v>
      </c>
      <c r="M60" s="148">
        <v>5</v>
      </c>
      <c r="N60" s="148" t="s">
        <v>148</v>
      </c>
      <c r="O60" s="170"/>
      <c r="P60" s="164"/>
      <c r="Q60" s="165"/>
      <c r="R60" s="165"/>
      <c r="S60" s="165"/>
      <c r="T60" s="165"/>
      <c r="U60" s="149">
        <v>1410</v>
      </c>
      <c r="V60" s="149">
        <v>99.97</v>
      </c>
      <c r="W60" s="149">
        <f t="shared" si="16"/>
        <v>1509.97</v>
      </c>
      <c r="X60" s="149"/>
      <c r="Y60" s="149">
        <f t="shared" si="17"/>
        <v>1509.97</v>
      </c>
      <c r="Z60" s="149">
        <v>0</v>
      </c>
      <c r="AA60" s="149">
        <v>0</v>
      </c>
      <c r="AB60" s="149">
        <v>0</v>
      </c>
      <c r="AC60" s="149">
        <v>0</v>
      </c>
      <c r="AD60" s="149">
        <v>0</v>
      </c>
      <c r="AE60" s="150">
        <f>SUM(Z60:AD60)+H60</f>
        <v>0</v>
      </c>
      <c r="AF60" s="239"/>
    </row>
    <row r="61" spans="1:32" ht="15" x14ac:dyDescent="0.25">
      <c r="A61" s="231"/>
      <c r="B61" s="144" t="s">
        <v>185</v>
      </c>
      <c r="C61" s="143" t="s">
        <v>75</v>
      </c>
      <c r="D61" s="186" t="s">
        <v>147</v>
      </c>
      <c r="E61" s="187"/>
      <c r="F61" s="231"/>
      <c r="G61" s="234"/>
      <c r="H61" s="234"/>
      <c r="I61" s="234"/>
      <c r="J61" s="237"/>
      <c r="K61" s="148">
        <v>26</v>
      </c>
      <c r="L61" s="148">
        <v>2019</v>
      </c>
      <c r="M61" s="148">
        <v>5</v>
      </c>
      <c r="N61" s="148" t="s">
        <v>148</v>
      </c>
      <c r="O61" s="163"/>
      <c r="P61" s="164"/>
      <c r="Q61" s="165"/>
      <c r="R61" s="165"/>
      <c r="S61" s="165"/>
      <c r="T61" s="165"/>
      <c r="U61" s="149">
        <v>1217.5</v>
      </c>
      <c r="V61" s="149">
        <v>86.32</v>
      </c>
      <c r="W61" s="149">
        <f t="shared" si="16"/>
        <v>1303.82</v>
      </c>
      <c r="X61" s="149"/>
      <c r="Y61" s="149">
        <f t="shared" si="17"/>
        <v>1303.82</v>
      </c>
      <c r="Z61" s="149">
        <v>0</v>
      </c>
      <c r="AA61" s="149">
        <v>0</v>
      </c>
      <c r="AB61" s="149">
        <v>0</v>
      </c>
      <c r="AC61" s="149">
        <v>0</v>
      </c>
      <c r="AD61" s="149"/>
      <c r="AE61" s="150">
        <f>+AC61+Z61+H61</f>
        <v>0</v>
      </c>
      <c r="AF61" s="240"/>
    </row>
    <row r="62" spans="1:32" ht="15" x14ac:dyDescent="0.25">
      <c r="A62" s="180" t="s">
        <v>149</v>
      </c>
      <c r="B62" s="98" t="s">
        <v>154</v>
      </c>
      <c r="C62" s="97" t="s">
        <v>63</v>
      </c>
      <c r="D62" s="184" t="s">
        <v>150</v>
      </c>
      <c r="E62" s="185"/>
      <c r="F62" s="180" t="s">
        <v>76</v>
      </c>
      <c r="G62" s="176">
        <v>27.5</v>
      </c>
      <c r="H62" s="176">
        <v>171.35</v>
      </c>
      <c r="I62" s="176">
        <v>197</v>
      </c>
      <c r="J62" s="182" t="s">
        <v>116</v>
      </c>
      <c r="K62" s="100">
        <v>32</v>
      </c>
      <c r="L62" s="100">
        <v>2019</v>
      </c>
      <c r="M62" s="100">
        <v>8</v>
      </c>
      <c r="N62" s="100" t="s">
        <v>143</v>
      </c>
      <c r="O62" s="101"/>
      <c r="P62" s="102"/>
      <c r="Q62" s="103"/>
      <c r="R62" s="103"/>
      <c r="S62" s="103"/>
      <c r="T62" s="103"/>
      <c r="U62" s="104">
        <v>1230</v>
      </c>
      <c r="V62" s="104"/>
      <c r="W62" s="104">
        <f t="shared" ref="W62:W78" si="18">+U62+V62</f>
        <v>1230</v>
      </c>
      <c r="X62" s="104"/>
      <c r="Y62" s="104">
        <f t="shared" ref="Y62:Y78" si="19">+W62+X62</f>
        <v>1230</v>
      </c>
      <c r="Z62" s="104">
        <v>0</v>
      </c>
      <c r="AA62" s="104">
        <v>0</v>
      </c>
      <c r="AB62" s="104">
        <v>0</v>
      </c>
      <c r="AC62" s="104">
        <v>0</v>
      </c>
      <c r="AD62" s="104">
        <v>0</v>
      </c>
      <c r="AE62" s="105">
        <v>0</v>
      </c>
      <c r="AF62" s="242" t="s">
        <v>142</v>
      </c>
    </row>
    <row r="63" spans="1:32" ht="15" x14ac:dyDescent="0.25">
      <c r="A63" s="241"/>
      <c r="B63" s="98" t="s">
        <v>155</v>
      </c>
      <c r="C63" s="97" t="s">
        <v>63</v>
      </c>
      <c r="D63" s="184" t="s">
        <v>151</v>
      </c>
      <c r="E63" s="185"/>
      <c r="F63" s="241"/>
      <c r="G63" s="200"/>
      <c r="H63" s="200"/>
      <c r="I63" s="200"/>
      <c r="J63" s="201"/>
      <c r="K63" s="100">
        <v>32</v>
      </c>
      <c r="L63" s="100">
        <v>2019</v>
      </c>
      <c r="M63" s="100">
        <v>8</v>
      </c>
      <c r="N63" s="100" t="s">
        <v>143</v>
      </c>
      <c r="O63" s="107"/>
      <c r="P63" s="102"/>
      <c r="Q63" s="103"/>
      <c r="R63" s="103"/>
      <c r="S63" s="103"/>
      <c r="T63" s="103"/>
      <c r="U63" s="104">
        <v>2100</v>
      </c>
      <c r="V63" s="104"/>
      <c r="W63" s="104">
        <f t="shared" si="18"/>
        <v>2100</v>
      </c>
      <c r="X63" s="104"/>
      <c r="Y63" s="104">
        <f t="shared" si="19"/>
        <v>2100</v>
      </c>
      <c r="Z63" s="104">
        <v>0</v>
      </c>
      <c r="AA63" s="104">
        <v>0</v>
      </c>
      <c r="AB63" s="104">
        <v>0</v>
      </c>
      <c r="AC63" s="104">
        <v>0</v>
      </c>
      <c r="AD63" s="104"/>
      <c r="AE63" s="105">
        <f>+AC63+Z63+H63</f>
        <v>0</v>
      </c>
      <c r="AF63" s="243"/>
    </row>
    <row r="64" spans="1:32" ht="15" x14ac:dyDescent="0.25">
      <c r="A64" s="241"/>
      <c r="B64" s="98" t="s">
        <v>156</v>
      </c>
      <c r="C64" s="97" t="s">
        <v>63</v>
      </c>
      <c r="D64" s="184" t="s">
        <v>152</v>
      </c>
      <c r="E64" s="185"/>
      <c r="F64" s="241"/>
      <c r="G64" s="200"/>
      <c r="H64" s="200"/>
      <c r="I64" s="200"/>
      <c r="J64" s="201"/>
      <c r="K64" s="100">
        <v>32</v>
      </c>
      <c r="L64" s="100">
        <v>2019</v>
      </c>
      <c r="M64" s="100">
        <v>8</v>
      </c>
      <c r="N64" s="100" t="s">
        <v>143</v>
      </c>
      <c r="O64" s="107"/>
      <c r="P64" s="102"/>
      <c r="Q64" s="103"/>
      <c r="R64" s="103"/>
      <c r="S64" s="103"/>
      <c r="T64" s="103"/>
      <c r="U64" s="104">
        <v>1537.5</v>
      </c>
      <c r="V64" s="104"/>
      <c r="W64" s="104">
        <f t="shared" si="18"/>
        <v>1537.5</v>
      </c>
      <c r="X64" s="104"/>
      <c r="Y64" s="104">
        <f t="shared" si="19"/>
        <v>1537.5</v>
      </c>
      <c r="Z64" s="104">
        <v>0</v>
      </c>
      <c r="AA64" s="104">
        <v>0</v>
      </c>
      <c r="AB64" s="104">
        <v>0</v>
      </c>
      <c r="AC64" s="104">
        <v>0</v>
      </c>
      <c r="AD64" s="104">
        <v>0</v>
      </c>
      <c r="AE64" s="105">
        <f t="shared" ref="AE64:AE65" si="20">+AC64+Z64+H64</f>
        <v>0</v>
      </c>
      <c r="AF64" s="243"/>
    </row>
    <row r="65" spans="1:33" ht="15" x14ac:dyDescent="0.25">
      <c r="A65" s="241"/>
      <c r="B65" s="98" t="s">
        <v>157</v>
      </c>
      <c r="C65" s="97" t="s">
        <v>63</v>
      </c>
      <c r="D65" s="184" t="s">
        <v>72</v>
      </c>
      <c r="E65" s="185"/>
      <c r="F65" s="241"/>
      <c r="G65" s="200"/>
      <c r="H65" s="200"/>
      <c r="I65" s="200"/>
      <c r="J65" s="201"/>
      <c r="K65" s="100">
        <v>32</v>
      </c>
      <c r="L65" s="100">
        <v>2019</v>
      </c>
      <c r="M65" s="100">
        <v>8</v>
      </c>
      <c r="N65" s="100" t="s">
        <v>143</v>
      </c>
      <c r="O65" s="107"/>
      <c r="P65" s="102"/>
      <c r="Q65" s="103"/>
      <c r="R65" s="103"/>
      <c r="S65" s="103"/>
      <c r="T65" s="103"/>
      <c r="U65" s="104">
        <v>1680</v>
      </c>
      <c r="V65" s="104"/>
      <c r="W65" s="104">
        <f t="shared" si="18"/>
        <v>1680</v>
      </c>
      <c r="X65" s="104"/>
      <c r="Y65" s="104">
        <f t="shared" si="19"/>
        <v>1680</v>
      </c>
      <c r="Z65" s="104">
        <v>0</v>
      </c>
      <c r="AA65" s="104">
        <v>0</v>
      </c>
      <c r="AB65" s="104">
        <v>0</v>
      </c>
      <c r="AC65" s="104">
        <v>0</v>
      </c>
      <c r="AD65" s="104">
        <v>0</v>
      </c>
      <c r="AE65" s="105">
        <f t="shared" si="20"/>
        <v>0</v>
      </c>
      <c r="AF65" s="243"/>
    </row>
    <row r="66" spans="1:33" ht="15" x14ac:dyDescent="0.25">
      <c r="A66" s="181"/>
      <c r="B66" s="98" t="s">
        <v>158</v>
      </c>
      <c r="C66" s="97" t="s">
        <v>63</v>
      </c>
      <c r="D66" s="184" t="s">
        <v>74</v>
      </c>
      <c r="E66" s="185"/>
      <c r="F66" s="181"/>
      <c r="G66" s="177"/>
      <c r="H66" s="177"/>
      <c r="I66" s="177"/>
      <c r="J66" s="183"/>
      <c r="K66" s="100">
        <v>32</v>
      </c>
      <c r="L66" s="100">
        <v>2019</v>
      </c>
      <c r="M66" s="100">
        <v>8</v>
      </c>
      <c r="N66" s="100" t="s">
        <v>143</v>
      </c>
      <c r="O66" s="107"/>
      <c r="P66" s="102"/>
      <c r="Q66" s="103"/>
      <c r="R66" s="103"/>
      <c r="S66" s="103"/>
      <c r="T66" s="103"/>
      <c r="U66" s="104">
        <v>1500</v>
      </c>
      <c r="V66" s="104"/>
      <c r="W66" s="104">
        <f t="shared" si="18"/>
        <v>1500</v>
      </c>
      <c r="X66" s="104"/>
      <c r="Y66" s="104">
        <f t="shared" si="19"/>
        <v>1500</v>
      </c>
      <c r="Z66" s="104">
        <v>0</v>
      </c>
      <c r="AA66" s="104">
        <v>0</v>
      </c>
      <c r="AB66" s="104">
        <v>0</v>
      </c>
      <c r="AC66" s="104">
        <v>0</v>
      </c>
      <c r="AD66" s="104">
        <v>0</v>
      </c>
      <c r="AE66" s="105">
        <f>SUM(Z66:AD66)+H66</f>
        <v>0</v>
      </c>
      <c r="AF66" s="244"/>
    </row>
    <row r="67" spans="1:33" ht="16.5" customHeight="1" x14ac:dyDescent="0.25">
      <c r="A67" s="180" t="s">
        <v>159</v>
      </c>
      <c r="B67" s="96" t="s">
        <v>160</v>
      </c>
      <c r="C67" s="97" t="s">
        <v>75</v>
      </c>
      <c r="D67" s="184" t="s">
        <v>162</v>
      </c>
      <c r="E67" s="185"/>
      <c r="F67" s="180" t="s">
        <v>97</v>
      </c>
      <c r="G67" s="176">
        <v>221.36</v>
      </c>
      <c r="H67" s="176">
        <v>31.25</v>
      </c>
      <c r="I67" s="174">
        <v>197</v>
      </c>
      <c r="J67" s="182" t="s">
        <v>116</v>
      </c>
      <c r="K67" s="100">
        <v>24</v>
      </c>
      <c r="L67" s="100">
        <v>2019</v>
      </c>
      <c r="M67" s="100">
        <v>6</v>
      </c>
      <c r="N67" s="100" t="str">
        <f>+N57</f>
        <v>2933.29.00.00</v>
      </c>
      <c r="O67" s="107"/>
      <c r="P67" s="102"/>
      <c r="Q67" s="103"/>
      <c r="R67" s="103"/>
      <c r="S67" s="103"/>
      <c r="T67" s="103"/>
      <c r="U67" s="104">
        <v>24500</v>
      </c>
      <c r="V67" s="104"/>
      <c r="W67" s="104">
        <f t="shared" si="18"/>
        <v>24500</v>
      </c>
      <c r="X67" s="104"/>
      <c r="Y67" s="104">
        <f t="shared" si="19"/>
        <v>24500</v>
      </c>
      <c r="Z67" s="104">
        <v>0</v>
      </c>
      <c r="AA67" s="104">
        <v>0</v>
      </c>
      <c r="AB67" s="104">
        <v>0</v>
      </c>
      <c r="AC67" s="104">
        <v>0</v>
      </c>
      <c r="AD67" s="104">
        <v>0</v>
      </c>
      <c r="AE67" s="105">
        <f>SUM(Z67:AD67)</f>
        <v>0</v>
      </c>
      <c r="AF67" s="178" t="s">
        <v>142</v>
      </c>
    </row>
    <row r="68" spans="1:33" ht="16.5" customHeight="1" x14ac:dyDescent="0.25">
      <c r="A68" s="181"/>
      <c r="B68" s="96" t="s">
        <v>189</v>
      </c>
      <c r="C68" s="97" t="s">
        <v>75</v>
      </c>
      <c r="D68" s="184" t="s">
        <v>114</v>
      </c>
      <c r="E68" s="185"/>
      <c r="F68" s="181"/>
      <c r="G68" s="177"/>
      <c r="H68" s="177"/>
      <c r="I68" s="175"/>
      <c r="J68" s="183"/>
      <c r="K68" s="100">
        <v>24</v>
      </c>
      <c r="L68" s="100">
        <v>2019</v>
      </c>
      <c r="M68" s="100">
        <v>6</v>
      </c>
      <c r="N68" s="100" t="str">
        <f>+N54</f>
        <v>2925.29.10.00</v>
      </c>
      <c r="O68" s="103"/>
      <c r="P68" s="103"/>
      <c r="Q68" s="103"/>
      <c r="R68" s="103"/>
      <c r="S68" s="103"/>
      <c r="T68" s="103"/>
      <c r="U68" s="104">
        <v>3270</v>
      </c>
      <c r="V68" s="104"/>
      <c r="W68" s="104">
        <f t="shared" si="18"/>
        <v>3270</v>
      </c>
      <c r="X68" s="104"/>
      <c r="Y68" s="104">
        <f t="shared" si="19"/>
        <v>3270</v>
      </c>
      <c r="Z68" s="104">
        <v>0</v>
      </c>
      <c r="AA68" s="104">
        <v>0</v>
      </c>
      <c r="AB68" s="104">
        <v>0</v>
      </c>
      <c r="AC68" s="104">
        <v>0</v>
      </c>
      <c r="AD68" s="104">
        <v>0</v>
      </c>
      <c r="AE68" s="105">
        <f>SUM(Z68:AD68)</f>
        <v>0</v>
      </c>
      <c r="AF68" s="179"/>
    </row>
    <row r="69" spans="1:33" ht="16.5" x14ac:dyDescent="0.3">
      <c r="A69" s="96" t="s">
        <v>167</v>
      </c>
      <c r="B69" s="96" t="s">
        <v>168</v>
      </c>
      <c r="C69" s="97" t="s">
        <v>63</v>
      </c>
      <c r="D69" s="184" t="s">
        <v>169</v>
      </c>
      <c r="E69" s="185"/>
      <c r="F69" s="98" t="s">
        <v>170</v>
      </c>
      <c r="G69" s="140">
        <v>575</v>
      </c>
      <c r="H69" s="140">
        <v>868</v>
      </c>
      <c r="I69" s="141">
        <v>226</v>
      </c>
      <c r="J69" s="99" t="s">
        <v>116</v>
      </c>
      <c r="K69" s="100">
        <v>33</v>
      </c>
      <c r="L69" s="100">
        <v>2019</v>
      </c>
      <c r="M69" s="100">
        <v>8</v>
      </c>
      <c r="N69" s="100" t="s">
        <v>289</v>
      </c>
      <c r="O69" s="26"/>
      <c r="P69" s="26"/>
      <c r="Q69" s="26"/>
      <c r="R69" s="26"/>
      <c r="S69" s="26"/>
      <c r="T69" s="26"/>
      <c r="U69" s="104">
        <v>17436.95</v>
      </c>
      <c r="V69" s="104">
        <v>1161.32</v>
      </c>
      <c r="W69" s="104">
        <f t="shared" si="18"/>
        <v>18598.27</v>
      </c>
      <c r="X69" s="104"/>
      <c r="Y69" s="104">
        <f t="shared" si="19"/>
        <v>18598.27</v>
      </c>
      <c r="Z69" s="104">
        <v>0</v>
      </c>
      <c r="AA69" s="104">
        <v>197</v>
      </c>
      <c r="AB69" s="104"/>
      <c r="AC69" s="104">
        <v>0</v>
      </c>
      <c r="AD69" s="104">
        <v>92.99</v>
      </c>
      <c r="AE69" s="105">
        <f>SUM(Z69:AD69)</f>
        <v>289.99</v>
      </c>
      <c r="AF69" s="111" t="s">
        <v>142</v>
      </c>
    </row>
    <row r="70" spans="1:33" ht="16.5" customHeight="1" x14ac:dyDescent="0.3">
      <c r="A70" s="142" t="s">
        <v>173</v>
      </c>
      <c r="B70" s="142" t="s">
        <v>174</v>
      </c>
      <c r="C70" s="143" t="s">
        <v>75</v>
      </c>
      <c r="D70" s="186" t="s">
        <v>121</v>
      </c>
      <c r="E70" s="187"/>
      <c r="F70" s="144" t="s">
        <v>80</v>
      </c>
      <c r="G70" s="145">
        <v>175</v>
      </c>
      <c r="H70" s="145">
        <v>110</v>
      </c>
      <c r="I70" s="173">
        <v>226</v>
      </c>
      <c r="J70" s="147" t="s">
        <v>116</v>
      </c>
      <c r="K70" s="148">
        <v>26</v>
      </c>
      <c r="L70" s="148">
        <v>2019</v>
      </c>
      <c r="M70" s="148">
        <v>6</v>
      </c>
      <c r="N70" s="148" t="s">
        <v>175</v>
      </c>
      <c r="O70" s="170"/>
      <c r="P70" s="164"/>
      <c r="Q70" s="165"/>
      <c r="R70" s="165"/>
      <c r="S70" s="165"/>
      <c r="T70" s="165"/>
      <c r="U70" s="149">
        <v>3475</v>
      </c>
      <c r="V70" s="149"/>
      <c r="W70" s="149">
        <f t="shared" si="18"/>
        <v>3475</v>
      </c>
      <c r="X70" s="149"/>
      <c r="Y70" s="149">
        <f t="shared" si="19"/>
        <v>3475</v>
      </c>
      <c r="Z70" s="149">
        <v>0</v>
      </c>
      <c r="AA70" s="149">
        <v>0</v>
      </c>
      <c r="AB70" s="149">
        <v>0</v>
      </c>
      <c r="AC70" s="149">
        <v>0</v>
      </c>
      <c r="AD70" s="149">
        <v>0</v>
      </c>
      <c r="AE70" s="150">
        <v>0</v>
      </c>
      <c r="AF70" s="151" t="s">
        <v>142</v>
      </c>
    </row>
    <row r="71" spans="1:33" ht="16.5" customHeight="1" x14ac:dyDescent="0.3">
      <c r="A71" s="63" t="s">
        <v>205</v>
      </c>
      <c r="B71" s="63" t="s">
        <v>206</v>
      </c>
      <c r="C71" s="125" t="s">
        <v>75</v>
      </c>
      <c r="D71" s="188" t="s">
        <v>138</v>
      </c>
      <c r="E71" s="189"/>
      <c r="F71" s="62" t="s">
        <v>112</v>
      </c>
      <c r="G71" s="64">
        <v>33.82</v>
      </c>
      <c r="H71" s="64">
        <v>29.25</v>
      </c>
      <c r="I71" s="139"/>
      <c r="J71" s="21" t="s">
        <v>116</v>
      </c>
      <c r="K71" s="88">
        <v>27</v>
      </c>
      <c r="L71" s="88">
        <v>2019</v>
      </c>
      <c r="M71" s="88">
        <v>7</v>
      </c>
      <c r="N71" s="88" t="s">
        <v>188</v>
      </c>
      <c r="O71" s="120"/>
      <c r="P71" s="25"/>
      <c r="Q71" s="26"/>
      <c r="R71" s="26"/>
      <c r="S71" s="26"/>
      <c r="T71" s="26"/>
      <c r="U71" s="36">
        <v>4333</v>
      </c>
      <c r="V71" s="36"/>
      <c r="W71" s="36">
        <f t="shared" si="18"/>
        <v>4333</v>
      </c>
      <c r="X71" s="36">
        <v>0</v>
      </c>
      <c r="Y71" s="36">
        <f t="shared" si="19"/>
        <v>4333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89">
        <v>0</v>
      </c>
      <c r="AF71" s="121" t="s">
        <v>142</v>
      </c>
    </row>
    <row r="72" spans="1:33" ht="16.5" x14ac:dyDescent="0.3">
      <c r="A72" s="63" t="s">
        <v>276</v>
      </c>
      <c r="B72" s="63" t="s">
        <v>161</v>
      </c>
      <c r="C72" s="125" t="s">
        <v>75</v>
      </c>
      <c r="D72" s="190" t="s">
        <v>114</v>
      </c>
      <c r="E72" s="191"/>
      <c r="F72" s="62" t="s">
        <v>139</v>
      </c>
      <c r="G72" s="64">
        <v>440</v>
      </c>
      <c r="H72" s="64">
        <v>200</v>
      </c>
      <c r="I72" s="66">
        <v>250</v>
      </c>
      <c r="J72" s="21" t="s">
        <v>132</v>
      </c>
      <c r="K72" s="88">
        <v>38</v>
      </c>
      <c r="L72" s="88">
        <v>2019</v>
      </c>
      <c r="M72" s="88">
        <v>9</v>
      </c>
      <c r="N72" s="88" t="str">
        <f>+N54</f>
        <v>2925.29.10.00</v>
      </c>
      <c r="O72" s="122"/>
      <c r="P72" s="25"/>
      <c r="Q72" s="26"/>
      <c r="R72" s="26"/>
      <c r="S72" s="26"/>
      <c r="T72" s="26"/>
      <c r="U72" s="36">
        <v>5200</v>
      </c>
      <c r="V72" s="36"/>
      <c r="W72" s="36">
        <f t="shared" si="18"/>
        <v>5200</v>
      </c>
      <c r="X72" s="36"/>
      <c r="Y72" s="36">
        <f t="shared" si="19"/>
        <v>5200</v>
      </c>
      <c r="Z72" s="36"/>
      <c r="AA72" s="36">
        <v>0</v>
      </c>
      <c r="AB72" s="36">
        <v>0</v>
      </c>
      <c r="AC72" s="36"/>
      <c r="AD72" s="36"/>
      <c r="AE72" s="89"/>
      <c r="AF72" s="121" t="s">
        <v>233</v>
      </c>
    </row>
    <row r="73" spans="1:33" ht="16.5" x14ac:dyDescent="0.3">
      <c r="A73" s="142" t="s">
        <v>234</v>
      </c>
      <c r="B73" s="142" t="s">
        <v>235</v>
      </c>
      <c r="C73" s="143" t="s">
        <v>75</v>
      </c>
      <c r="D73" s="192" t="s">
        <v>236</v>
      </c>
      <c r="E73" s="193"/>
      <c r="F73" s="144" t="s">
        <v>139</v>
      </c>
      <c r="G73" s="145">
        <v>440</v>
      </c>
      <c r="H73" s="145">
        <v>100</v>
      </c>
      <c r="I73" s="146">
        <v>250</v>
      </c>
      <c r="J73" s="147" t="s">
        <v>116</v>
      </c>
      <c r="K73" s="148">
        <v>34</v>
      </c>
      <c r="L73" s="148">
        <v>2019</v>
      </c>
      <c r="M73" s="148">
        <v>8</v>
      </c>
      <c r="N73" s="148" t="str">
        <f>+N55</f>
        <v>2933.29.00.00</v>
      </c>
      <c r="O73" s="120"/>
      <c r="P73" s="25"/>
      <c r="Q73" s="26"/>
      <c r="R73" s="26"/>
      <c r="S73" s="26"/>
      <c r="T73" s="26"/>
      <c r="U73" s="149">
        <v>6900</v>
      </c>
      <c r="V73" s="149"/>
      <c r="W73" s="149">
        <f t="shared" si="18"/>
        <v>6900</v>
      </c>
      <c r="X73" s="149"/>
      <c r="Y73" s="149">
        <f t="shared" si="19"/>
        <v>6900</v>
      </c>
      <c r="Z73" s="149">
        <v>0</v>
      </c>
      <c r="AA73" s="149">
        <v>0</v>
      </c>
      <c r="AB73" s="149">
        <v>0</v>
      </c>
      <c r="AC73" s="149">
        <v>0</v>
      </c>
      <c r="AD73" s="149">
        <v>0</v>
      </c>
      <c r="AE73" s="150">
        <v>0</v>
      </c>
      <c r="AF73" s="151" t="s">
        <v>142</v>
      </c>
    </row>
    <row r="74" spans="1:33" ht="16.5" customHeight="1" x14ac:dyDescent="0.25">
      <c r="A74" s="180" t="s">
        <v>237</v>
      </c>
      <c r="B74" s="96" t="s">
        <v>238</v>
      </c>
      <c r="C74" s="97" t="s">
        <v>75</v>
      </c>
      <c r="D74" s="267" t="s">
        <v>239</v>
      </c>
      <c r="E74" s="268"/>
      <c r="F74" s="180" t="s">
        <v>85</v>
      </c>
      <c r="G74" s="176">
        <v>650.42999999999995</v>
      </c>
      <c r="H74" s="176">
        <v>102.27</v>
      </c>
      <c r="I74" s="174">
        <v>197</v>
      </c>
      <c r="J74" s="279" t="s">
        <v>116</v>
      </c>
      <c r="K74" s="100">
        <v>30</v>
      </c>
      <c r="L74" s="100">
        <v>2019</v>
      </c>
      <c r="M74" s="100">
        <v>7</v>
      </c>
      <c r="N74" s="100"/>
      <c r="O74" s="107"/>
      <c r="P74" s="102"/>
      <c r="Q74" s="103"/>
      <c r="R74" s="103"/>
      <c r="S74" s="103"/>
      <c r="T74" s="103"/>
      <c r="U74" s="104">
        <v>3847</v>
      </c>
      <c r="V74" s="104"/>
      <c r="W74" s="104">
        <f t="shared" si="18"/>
        <v>3847</v>
      </c>
      <c r="X74" s="104"/>
      <c r="Y74" s="104">
        <f t="shared" si="19"/>
        <v>3847</v>
      </c>
      <c r="Z74" s="104"/>
      <c r="AA74" s="104">
        <v>0</v>
      </c>
      <c r="AB74" s="104">
        <v>0</v>
      </c>
      <c r="AC74" s="104"/>
      <c r="AD74" s="104"/>
      <c r="AE74" s="105"/>
      <c r="AF74" s="106" t="s">
        <v>142</v>
      </c>
    </row>
    <row r="75" spans="1:33" ht="16.5" customHeight="1" x14ac:dyDescent="0.25">
      <c r="A75" s="181"/>
      <c r="B75" s="96" t="s">
        <v>182</v>
      </c>
      <c r="C75" s="97" t="s">
        <v>75</v>
      </c>
      <c r="D75" s="267" t="s">
        <v>145</v>
      </c>
      <c r="E75" s="268"/>
      <c r="F75" s="181"/>
      <c r="G75" s="177"/>
      <c r="H75" s="177"/>
      <c r="I75" s="175"/>
      <c r="J75" s="280"/>
      <c r="K75" s="100">
        <v>30</v>
      </c>
      <c r="L75" s="100">
        <v>2019</v>
      </c>
      <c r="M75" s="100">
        <v>7</v>
      </c>
      <c r="N75" s="100"/>
      <c r="O75" s="107"/>
      <c r="P75" s="102"/>
      <c r="Q75" s="103"/>
      <c r="R75" s="103"/>
      <c r="S75" s="103"/>
      <c r="T75" s="103"/>
      <c r="U75" s="104">
        <v>10250.5</v>
      </c>
      <c r="V75" s="104"/>
      <c r="W75" s="104">
        <f t="shared" si="18"/>
        <v>10250.5</v>
      </c>
      <c r="X75" s="104"/>
      <c r="Y75" s="104">
        <f t="shared" si="19"/>
        <v>10250.5</v>
      </c>
      <c r="Z75" s="104"/>
      <c r="AA75" s="104">
        <v>0</v>
      </c>
      <c r="AB75" s="104">
        <v>0</v>
      </c>
      <c r="AC75" s="104"/>
      <c r="AD75" s="104">
        <v>0</v>
      </c>
      <c r="AE75" s="105">
        <f t="shared" ref="AE75:AE100" si="21">SUM(Z75:AD75)+H75</f>
        <v>0</v>
      </c>
      <c r="AF75" s="106" t="s">
        <v>142</v>
      </c>
    </row>
    <row r="76" spans="1:33" ht="16.5" x14ac:dyDescent="0.3">
      <c r="A76" s="142" t="s">
        <v>232</v>
      </c>
      <c r="B76" s="142" t="s">
        <v>241</v>
      </c>
      <c r="C76" s="143" t="s">
        <v>75</v>
      </c>
      <c r="D76" s="192" t="s">
        <v>242</v>
      </c>
      <c r="E76" s="193"/>
      <c r="F76" s="144" t="s">
        <v>80</v>
      </c>
      <c r="G76" s="145">
        <v>250</v>
      </c>
      <c r="H76" s="145">
        <v>75</v>
      </c>
      <c r="I76" s="167">
        <v>220</v>
      </c>
      <c r="J76" s="147" t="s">
        <v>132</v>
      </c>
      <c r="K76" s="148">
        <v>35</v>
      </c>
      <c r="L76" s="148">
        <v>2019</v>
      </c>
      <c r="M76" s="148">
        <v>8</v>
      </c>
      <c r="N76" s="148" t="s">
        <v>243</v>
      </c>
      <c r="O76" s="163"/>
      <c r="P76" s="164"/>
      <c r="Q76" s="165"/>
      <c r="R76" s="165"/>
      <c r="S76" s="165"/>
      <c r="T76" s="165"/>
      <c r="U76" s="149">
        <v>9912</v>
      </c>
      <c r="V76" s="149"/>
      <c r="W76" s="149">
        <f t="shared" si="18"/>
        <v>9912</v>
      </c>
      <c r="X76" s="149"/>
      <c r="Y76" s="149">
        <f t="shared" si="19"/>
        <v>9912</v>
      </c>
      <c r="Z76" s="149"/>
      <c r="AA76" s="149">
        <v>0</v>
      </c>
      <c r="AB76" s="149">
        <v>0</v>
      </c>
      <c r="AC76" s="149"/>
      <c r="AD76" s="149"/>
      <c r="AE76" s="150"/>
      <c r="AF76" s="151" t="s">
        <v>233</v>
      </c>
    </row>
    <row r="77" spans="1:33" ht="16.5" customHeight="1" x14ac:dyDescent="0.25">
      <c r="A77" s="180" t="s">
        <v>244</v>
      </c>
      <c r="B77" s="96" t="s">
        <v>218</v>
      </c>
      <c r="C77" s="97" t="s">
        <v>63</v>
      </c>
      <c r="D77" s="267" t="s">
        <v>245</v>
      </c>
      <c r="E77" s="268"/>
      <c r="F77" s="180" t="s">
        <v>247</v>
      </c>
      <c r="G77" s="281">
        <v>25</v>
      </c>
      <c r="H77" s="281">
        <v>101.06</v>
      </c>
      <c r="I77" s="283">
        <v>197</v>
      </c>
      <c r="J77" s="182" t="s">
        <v>116</v>
      </c>
      <c r="K77" s="100">
        <v>33</v>
      </c>
      <c r="L77" s="100">
        <v>2019</v>
      </c>
      <c r="M77" s="100">
        <v>8</v>
      </c>
      <c r="N77" s="100" t="str">
        <f>+N66</f>
        <v>9602.00.10.00</v>
      </c>
      <c r="O77" s="101"/>
      <c r="P77" s="102"/>
      <c r="Q77" s="103"/>
      <c r="R77" s="103"/>
      <c r="S77" s="103"/>
      <c r="T77" s="103"/>
      <c r="U77" s="104">
        <v>2250</v>
      </c>
      <c r="V77" s="104">
        <v>1567.45</v>
      </c>
      <c r="W77" s="104">
        <f t="shared" si="18"/>
        <v>3817.45</v>
      </c>
      <c r="X77" s="104"/>
      <c r="Y77" s="104">
        <f t="shared" si="19"/>
        <v>3817.45</v>
      </c>
      <c r="Z77" s="104"/>
      <c r="AA77" s="104">
        <v>0</v>
      </c>
      <c r="AB77" s="104">
        <v>0</v>
      </c>
      <c r="AC77" s="104"/>
      <c r="AD77" s="104"/>
      <c r="AE77" s="105"/>
      <c r="AF77" s="178" t="s">
        <v>142</v>
      </c>
    </row>
    <row r="78" spans="1:33" ht="16.5" customHeight="1" x14ac:dyDescent="0.25">
      <c r="A78" s="181"/>
      <c r="B78" s="96" t="s">
        <v>219</v>
      </c>
      <c r="C78" s="97" t="s">
        <v>63</v>
      </c>
      <c r="D78" s="267" t="s">
        <v>246</v>
      </c>
      <c r="E78" s="268"/>
      <c r="F78" s="181"/>
      <c r="G78" s="282"/>
      <c r="H78" s="282"/>
      <c r="I78" s="284"/>
      <c r="J78" s="183"/>
      <c r="K78" s="100">
        <v>33</v>
      </c>
      <c r="L78" s="100">
        <v>2019</v>
      </c>
      <c r="M78" s="100">
        <v>8</v>
      </c>
      <c r="N78" s="100" t="str">
        <f>+N77</f>
        <v>9602.00.10.00</v>
      </c>
      <c r="O78" s="103"/>
      <c r="P78" s="103"/>
      <c r="Q78" s="103"/>
      <c r="R78" s="103"/>
      <c r="S78" s="103"/>
      <c r="T78" s="103"/>
      <c r="U78" s="104">
        <v>2250</v>
      </c>
      <c r="V78" s="104">
        <v>1567.46</v>
      </c>
      <c r="W78" s="104">
        <f t="shared" si="18"/>
        <v>3817.46</v>
      </c>
      <c r="X78" s="104"/>
      <c r="Y78" s="104">
        <f t="shared" si="19"/>
        <v>3817.46</v>
      </c>
      <c r="Z78" s="104"/>
      <c r="AA78" s="104">
        <v>0</v>
      </c>
      <c r="AB78" s="104">
        <v>0</v>
      </c>
      <c r="AC78" s="104"/>
      <c r="AD78" s="104">
        <v>0</v>
      </c>
      <c r="AE78" s="105">
        <f t="shared" si="21"/>
        <v>0</v>
      </c>
      <c r="AF78" s="179"/>
      <c r="AG78" s="108"/>
    </row>
    <row r="79" spans="1:33" ht="16.5" x14ac:dyDescent="0.3">
      <c r="A79" s="96" t="s">
        <v>248</v>
      </c>
      <c r="B79" s="96" t="s">
        <v>249</v>
      </c>
      <c r="C79" s="97" t="s">
        <v>75</v>
      </c>
      <c r="D79" s="267" t="s">
        <v>100</v>
      </c>
      <c r="E79" s="268"/>
      <c r="F79" s="152" t="s">
        <v>78</v>
      </c>
      <c r="G79" s="153">
        <v>489</v>
      </c>
      <c r="H79" s="153">
        <v>150</v>
      </c>
      <c r="I79" s="154">
        <v>220</v>
      </c>
      <c r="J79" s="99" t="s">
        <v>132</v>
      </c>
      <c r="K79" s="100">
        <v>34</v>
      </c>
      <c r="L79" s="100">
        <v>2019</v>
      </c>
      <c r="M79" s="100">
        <v>8</v>
      </c>
      <c r="N79" s="100" t="s">
        <v>250</v>
      </c>
      <c r="O79" s="55"/>
      <c r="P79" s="33"/>
      <c r="Q79" s="34"/>
      <c r="R79" s="34"/>
      <c r="S79" s="34"/>
      <c r="T79" s="34"/>
      <c r="U79" s="104">
        <v>5264</v>
      </c>
      <c r="V79" s="104"/>
      <c r="W79" s="104">
        <f>+U79+V79</f>
        <v>5264</v>
      </c>
      <c r="X79" s="104">
        <v>0</v>
      </c>
      <c r="Y79" s="104">
        <f>+W79+X79</f>
        <v>5264</v>
      </c>
      <c r="Z79" s="104"/>
      <c r="AA79" s="104">
        <v>0</v>
      </c>
      <c r="AB79" s="104">
        <v>0</v>
      </c>
      <c r="AC79" s="104"/>
      <c r="AD79" s="104"/>
      <c r="AE79" s="105"/>
      <c r="AF79" s="106" t="s">
        <v>142</v>
      </c>
    </row>
    <row r="80" spans="1:33" ht="16.5" customHeight="1" x14ac:dyDescent="0.25">
      <c r="A80" s="209" t="s">
        <v>251</v>
      </c>
      <c r="B80" s="63" t="s">
        <v>252</v>
      </c>
      <c r="C80" s="61" t="s">
        <v>63</v>
      </c>
      <c r="D80" s="265" t="s">
        <v>254</v>
      </c>
      <c r="E80" s="266"/>
      <c r="F80" s="288" t="s">
        <v>256</v>
      </c>
      <c r="G80" s="291">
        <v>600</v>
      </c>
      <c r="H80" s="291">
        <v>250</v>
      </c>
      <c r="I80" s="293">
        <v>220</v>
      </c>
      <c r="J80" s="21" t="s">
        <v>132</v>
      </c>
      <c r="K80" s="88">
        <v>36</v>
      </c>
      <c r="L80" s="88">
        <v>2019</v>
      </c>
      <c r="M80" s="88">
        <v>9</v>
      </c>
      <c r="N80" s="88"/>
      <c r="O80" s="42"/>
      <c r="P80" s="33"/>
      <c r="Q80" s="34"/>
      <c r="R80" s="34"/>
      <c r="S80" s="34"/>
      <c r="T80" s="34"/>
      <c r="U80" s="36">
        <v>8700</v>
      </c>
      <c r="V80" s="36"/>
      <c r="W80" s="36">
        <f>+U80+V80</f>
        <v>8700</v>
      </c>
      <c r="X80" s="36">
        <v>0</v>
      </c>
      <c r="Y80" s="36">
        <f>+W80+X80</f>
        <v>8700</v>
      </c>
      <c r="Z80" s="36"/>
      <c r="AA80" s="36">
        <v>0</v>
      </c>
      <c r="AB80" s="36">
        <v>0</v>
      </c>
      <c r="AC80" s="36"/>
      <c r="AD80" s="36">
        <f>+Y80*15%</f>
        <v>1305</v>
      </c>
      <c r="AE80" s="89">
        <f t="shared" si="21"/>
        <v>1555</v>
      </c>
      <c r="AF80" s="76" t="s">
        <v>131</v>
      </c>
    </row>
    <row r="81" spans="1:32" ht="16.5" customHeight="1" x14ac:dyDescent="0.25">
      <c r="A81" s="211"/>
      <c r="B81" s="63" t="s">
        <v>253</v>
      </c>
      <c r="C81" s="61" t="s">
        <v>63</v>
      </c>
      <c r="D81" s="265" t="s">
        <v>255</v>
      </c>
      <c r="E81" s="266"/>
      <c r="F81" s="290"/>
      <c r="G81" s="292"/>
      <c r="H81" s="292"/>
      <c r="I81" s="294"/>
      <c r="J81" s="21" t="s">
        <v>132</v>
      </c>
      <c r="K81" s="88">
        <v>36</v>
      </c>
      <c r="L81" s="88">
        <v>2019</v>
      </c>
      <c r="M81" s="88">
        <v>9</v>
      </c>
      <c r="N81" s="88"/>
      <c r="O81" s="55"/>
      <c r="P81" s="33"/>
      <c r="Q81" s="34"/>
      <c r="R81" s="34"/>
      <c r="S81" s="34"/>
      <c r="T81" s="34"/>
      <c r="U81" s="36">
        <v>4350</v>
      </c>
      <c r="V81" s="36"/>
      <c r="W81" s="36">
        <f>+U81+V81</f>
        <v>4350</v>
      </c>
      <c r="X81" s="36">
        <v>0</v>
      </c>
      <c r="Y81" s="36">
        <f>+W81+X81</f>
        <v>4350</v>
      </c>
      <c r="Z81" s="36"/>
      <c r="AA81" s="36">
        <v>0</v>
      </c>
      <c r="AB81" s="36">
        <v>0</v>
      </c>
      <c r="AC81" s="36"/>
      <c r="AD81" s="36">
        <f>+Y81*15%</f>
        <v>652.5</v>
      </c>
      <c r="AE81" s="89">
        <f t="shared" si="21"/>
        <v>652.5</v>
      </c>
      <c r="AF81" s="76" t="s">
        <v>131</v>
      </c>
    </row>
    <row r="82" spans="1:32" ht="16.5" customHeight="1" x14ac:dyDescent="0.25">
      <c r="A82" s="256" t="s">
        <v>257</v>
      </c>
      <c r="B82" s="256" t="s">
        <v>166</v>
      </c>
      <c r="C82" s="61" t="s">
        <v>58</v>
      </c>
      <c r="D82" s="265" t="s">
        <v>258</v>
      </c>
      <c r="E82" s="266"/>
      <c r="F82" s="288" t="s">
        <v>261</v>
      </c>
      <c r="G82" s="295">
        <v>850</v>
      </c>
      <c r="H82" s="295">
        <v>450</v>
      </c>
      <c r="I82" s="194">
        <v>220</v>
      </c>
      <c r="J82" s="21" t="s">
        <v>132</v>
      </c>
      <c r="K82" s="88">
        <v>38</v>
      </c>
      <c r="L82" s="88">
        <v>2019</v>
      </c>
      <c r="M82" s="88">
        <v>9</v>
      </c>
      <c r="N82" s="88"/>
      <c r="O82" s="55"/>
      <c r="P82" s="33"/>
      <c r="Q82" s="34"/>
      <c r="R82" s="34"/>
      <c r="S82" s="34"/>
      <c r="T82" s="34"/>
      <c r="U82" s="36">
        <v>36900</v>
      </c>
      <c r="V82" s="36"/>
      <c r="W82" s="36">
        <f>+U82+V82</f>
        <v>36900</v>
      </c>
      <c r="X82" s="36">
        <f>+W82*1%</f>
        <v>369</v>
      </c>
      <c r="Y82" s="36">
        <f>+W82+X82</f>
        <v>37269</v>
      </c>
      <c r="Z82" s="36">
        <f>+Y82*0.5%</f>
        <v>186.345</v>
      </c>
      <c r="AA82" s="36">
        <v>0</v>
      </c>
      <c r="AB82" s="36">
        <v>0</v>
      </c>
      <c r="AC82" s="36">
        <f t="shared" ref="AC82" si="22">+(Y82+AD82+Z82)*0.12</f>
        <v>5165.4834000000001</v>
      </c>
      <c r="AD82" s="36">
        <f t="shared" ref="AD82:AD84" si="23">+Y82*15%</f>
        <v>5590.3499999999995</v>
      </c>
      <c r="AE82" s="89">
        <f t="shared" si="21"/>
        <v>11392.178400000001</v>
      </c>
      <c r="AF82" s="197" t="s">
        <v>131</v>
      </c>
    </row>
    <row r="83" spans="1:32" s="38" customFormat="1" ht="16.5" customHeight="1" x14ac:dyDescent="0.25">
      <c r="A83" s="257"/>
      <c r="B83" s="257"/>
      <c r="C83" s="61" t="s">
        <v>58</v>
      </c>
      <c r="D83" s="265" t="s">
        <v>259</v>
      </c>
      <c r="E83" s="266"/>
      <c r="F83" s="289"/>
      <c r="G83" s="296"/>
      <c r="H83" s="296"/>
      <c r="I83" s="195"/>
      <c r="J83" s="21" t="s">
        <v>132</v>
      </c>
      <c r="K83" s="88">
        <v>38</v>
      </c>
      <c r="L83" s="88">
        <v>2019</v>
      </c>
      <c r="M83" s="88">
        <v>9</v>
      </c>
      <c r="N83" s="88"/>
      <c r="O83" s="37"/>
      <c r="P83" s="37"/>
      <c r="Q83" s="37"/>
      <c r="R83" s="37"/>
      <c r="S83" s="37"/>
      <c r="T83" s="37"/>
      <c r="U83" s="36">
        <v>195</v>
      </c>
      <c r="V83" s="92"/>
      <c r="W83" s="49">
        <f>U83+V83</f>
        <v>195</v>
      </c>
      <c r="X83" s="36">
        <f>+W83*1%</f>
        <v>1.95</v>
      </c>
      <c r="Y83" s="36">
        <f>W83+X83</f>
        <v>196.95</v>
      </c>
      <c r="Z83" s="36">
        <f>Y83*0.5%</f>
        <v>0.98475000000000001</v>
      </c>
      <c r="AA83" s="92"/>
      <c r="AB83" s="92"/>
      <c r="AC83" s="36">
        <f>(Y83+Z83)*12%</f>
        <v>23.752169999999996</v>
      </c>
      <c r="AD83" s="36">
        <f t="shared" si="23"/>
        <v>29.542499999999997</v>
      </c>
      <c r="AE83" s="89">
        <f t="shared" si="21"/>
        <v>54.279419999999995</v>
      </c>
      <c r="AF83" s="198"/>
    </row>
    <row r="84" spans="1:32" ht="16.5" customHeight="1" x14ac:dyDescent="0.25">
      <c r="A84" s="258"/>
      <c r="B84" s="258"/>
      <c r="C84" s="61" t="s">
        <v>58</v>
      </c>
      <c r="D84" s="265" t="s">
        <v>260</v>
      </c>
      <c r="E84" s="266"/>
      <c r="F84" s="290"/>
      <c r="G84" s="297"/>
      <c r="H84" s="297"/>
      <c r="I84" s="196"/>
      <c r="J84" s="21" t="s">
        <v>132</v>
      </c>
      <c r="K84" s="88">
        <v>38</v>
      </c>
      <c r="L84" s="88">
        <v>2019</v>
      </c>
      <c r="M84" s="88">
        <v>9</v>
      </c>
      <c r="N84" s="88"/>
      <c r="O84" s="55"/>
      <c r="P84" s="33"/>
      <c r="Q84" s="34"/>
      <c r="R84" s="34"/>
      <c r="S84" s="34"/>
      <c r="T84" s="34"/>
      <c r="U84" s="36">
        <v>14583</v>
      </c>
      <c r="V84" s="36"/>
      <c r="W84" s="36">
        <f>+U84+V84</f>
        <v>14583</v>
      </c>
      <c r="X84" s="36">
        <f>+W84*0.1%</f>
        <v>14.583</v>
      </c>
      <c r="Y84" s="36">
        <f>+W84+X84</f>
        <v>14597.583000000001</v>
      </c>
      <c r="Z84" s="36">
        <f>+Y84*0.5%</f>
        <v>72.987915000000001</v>
      </c>
      <c r="AA84" s="36">
        <v>0</v>
      </c>
      <c r="AB84" s="36">
        <v>0</v>
      </c>
      <c r="AC84" s="36">
        <f>+(Y84+AD84+Z84+H84)*0.12</f>
        <v>2023.2250038000002</v>
      </c>
      <c r="AD84" s="36">
        <f t="shared" si="23"/>
        <v>2189.6374500000002</v>
      </c>
      <c r="AE84" s="89">
        <f t="shared" si="21"/>
        <v>4285.8503688000001</v>
      </c>
      <c r="AF84" s="199"/>
    </row>
    <row r="85" spans="1:32" ht="15" x14ac:dyDescent="0.25">
      <c r="A85" s="209" t="s">
        <v>262</v>
      </c>
      <c r="B85" s="63" t="s">
        <v>155</v>
      </c>
      <c r="C85" s="61" t="s">
        <v>63</v>
      </c>
      <c r="D85" s="265" t="s">
        <v>263</v>
      </c>
      <c r="E85" s="266"/>
      <c r="F85" s="288" t="s">
        <v>76</v>
      </c>
      <c r="G85" s="203">
        <v>200</v>
      </c>
      <c r="H85" s="203">
        <v>150</v>
      </c>
      <c r="I85" s="203">
        <v>220</v>
      </c>
      <c r="J85" s="205" t="s">
        <v>132</v>
      </c>
      <c r="K85" s="88">
        <v>40</v>
      </c>
      <c r="L85" s="88">
        <v>2019</v>
      </c>
      <c r="M85" s="88">
        <v>10</v>
      </c>
      <c r="N85" s="88" t="s">
        <v>143</v>
      </c>
      <c r="O85" s="34"/>
      <c r="P85" s="34"/>
      <c r="Q85" s="34"/>
      <c r="R85" s="34"/>
      <c r="S85" s="34"/>
      <c r="T85" s="34"/>
      <c r="U85" s="36">
        <v>2100</v>
      </c>
      <c r="V85" s="36"/>
      <c r="W85" s="36">
        <f>+U85+V85</f>
        <v>2100</v>
      </c>
      <c r="X85" s="36">
        <v>0</v>
      </c>
      <c r="Y85" s="36">
        <f>+W85+X85</f>
        <v>2100</v>
      </c>
      <c r="Z85" s="36"/>
      <c r="AA85" s="36">
        <v>0</v>
      </c>
      <c r="AB85" s="36">
        <v>0</v>
      </c>
      <c r="AC85" s="36"/>
      <c r="AD85" s="36"/>
      <c r="AE85" s="89"/>
      <c r="AF85" s="285" t="s">
        <v>233</v>
      </c>
    </row>
    <row r="86" spans="1:32" ht="15" x14ac:dyDescent="0.25">
      <c r="A86" s="210"/>
      <c r="B86" s="63" t="s">
        <v>220</v>
      </c>
      <c r="C86" s="61" t="s">
        <v>63</v>
      </c>
      <c r="D86" s="265" t="s">
        <v>264</v>
      </c>
      <c r="E86" s="266"/>
      <c r="F86" s="289"/>
      <c r="G86" s="207"/>
      <c r="H86" s="207"/>
      <c r="I86" s="207"/>
      <c r="J86" s="208"/>
      <c r="K86" s="88">
        <v>40</v>
      </c>
      <c r="L86" s="88">
        <v>2019</v>
      </c>
      <c r="M86" s="88">
        <v>10</v>
      </c>
      <c r="N86" s="88" t="str">
        <f t="shared" ref="N86:N88" si="24">+N85</f>
        <v>9602.00.10.00</v>
      </c>
      <c r="O86" s="55"/>
      <c r="P86" s="33"/>
      <c r="Q86" s="34"/>
      <c r="R86" s="34"/>
      <c r="S86" s="34"/>
      <c r="T86" s="34"/>
      <c r="U86" s="36">
        <v>2100</v>
      </c>
      <c r="V86" s="36"/>
      <c r="W86" s="36">
        <f t="shared" ref="W86:W90" si="25">+U86+V86</f>
        <v>2100</v>
      </c>
      <c r="X86" s="36">
        <v>0</v>
      </c>
      <c r="Y86" s="36">
        <f t="shared" ref="Y86:Y90" si="26">+W86+X86</f>
        <v>2100</v>
      </c>
      <c r="Z86" s="36"/>
      <c r="AA86" s="36">
        <v>0</v>
      </c>
      <c r="AB86" s="36">
        <v>0</v>
      </c>
      <c r="AC86" s="36"/>
      <c r="AD86" s="36"/>
      <c r="AE86" s="89">
        <f t="shared" si="21"/>
        <v>0</v>
      </c>
      <c r="AF86" s="286"/>
    </row>
    <row r="87" spans="1:32" ht="15" x14ac:dyDescent="0.25">
      <c r="A87" s="210"/>
      <c r="B87" s="63" t="s">
        <v>218</v>
      </c>
      <c r="C87" s="61" t="s">
        <v>63</v>
      </c>
      <c r="D87" s="265" t="s">
        <v>245</v>
      </c>
      <c r="E87" s="266"/>
      <c r="F87" s="289"/>
      <c r="G87" s="207"/>
      <c r="H87" s="207"/>
      <c r="I87" s="207"/>
      <c r="J87" s="208"/>
      <c r="K87" s="88">
        <v>40</v>
      </c>
      <c r="L87" s="88">
        <v>2019</v>
      </c>
      <c r="M87" s="88">
        <v>10</v>
      </c>
      <c r="N87" s="88" t="str">
        <f t="shared" si="24"/>
        <v>9602.00.10.00</v>
      </c>
      <c r="O87" s="55"/>
      <c r="P87" s="33"/>
      <c r="Q87" s="34"/>
      <c r="R87" s="34"/>
      <c r="S87" s="34"/>
      <c r="T87" s="34"/>
      <c r="U87" s="36">
        <v>2000</v>
      </c>
      <c r="V87" s="36"/>
      <c r="W87" s="36">
        <f t="shared" si="25"/>
        <v>2000</v>
      </c>
      <c r="X87" s="36">
        <v>0</v>
      </c>
      <c r="Y87" s="36">
        <f t="shared" si="26"/>
        <v>2000</v>
      </c>
      <c r="Z87" s="36"/>
      <c r="AA87" s="36">
        <v>0</v>
      </c>
      <c r="AB87" s="36">
        <v>0</v>
      </c>
      <c r="AC87" s="36"/>
      <c r="AD87" s="36"/>
      <c r="AE87" s="89">
        <f t="shared" si="21"/>
        <v>0</v>
      </c>
      <c r="AF87" s="286"/>
    </row>
    <row r="88" spans="1:32" ht="15" x14ac:dyDescent="0.25">
      <c r="A88" s="211"/>
      <c r="B88" s="63" t="s">
        <v>219</v>
      </c>
      <c r="C88" s="61" t="s">
        <v>63</v>
      </c>
      <c r="D88" s="265" t="s">
        <v>246</v>
      </c>
      <c r="E88" s="266"/>
      <c r="F88" s="290"/>
      <c r="G88" s="204"/>
      <c r="H88" s="204"/>
      <c r="I88" s="204"/>
      <c r="J88" s="206"/>
      <c r="K88" s="88">
        <v>40</v>
      </c>
      <c r="L88" s="88">
        <v>2019</v>
      </c>
      <c r="M88" s="88">
        <v>10</v>
      </c>
      <c r="N88" s="88" t="str">
        <f t="shared" si="24"/>
        <v>9602.00.10.00</v>
      </c>
      <c r="O88" s="42"/>
      <c r="P88" s="33"/>
      <c r="Q88" s="34"/>
      <c r="R88" s="34"/>
      <c r="S88" s="34"/>
      <c r="T88" s="34"/>
      <c r="U88" s="36">
        <v>2000</v>
      </c>
      <c r="V88" s="36"/>
      <c r="W88" s="36">
        <f t="shared" si="25"/>
        <v>2000</v>
      </c>
      <c r="X88" s="36">
        <v>0</v>
      </c>
      <c r="Y88" s="36">
        <f t="shared" si="26"/>
        <v>2000</v>
      </c>
      <c r="Z88" s="36"/>
      <c r="AA88" s="36">
        <v>0</v>
      </c>
      <c r="AB88" s="36">
        <v>0</v>
      </c>
      <c r="AC88" s="36"/>
      <c r="AD88" s="36"/>
      <c r="AE88" s="89">
        <f t="shared" si="21"/>
        <v>0</v>
      </c>
      <c r="AF88" s="287"/>
    </row>
    <row r="89" spans="1:32" ht="16.5" customHeight="1" x14ac:dyDescent="0.25">
      <c r="A89" s="155" t="s">
        <v>265</v>
      </c>
      <c r="B89" s="142" t="s">
        <v>176</v>
      </c>
      <c r="C89" s="143" t="str">
        <f>+C88</f>
        <v>ME</v>
      </c>
      <c r="D89" s="263" t="s">
        <v>96</v>
      </c>
      <c r="E89" s="264"/>
      <c r="F89" s="156" t="s">
        <v>66</v>
      </c>
      <c r="G89" s="157">
        <v>485</v>
      </c>
      <c r="H89" s="157">
        <v>180</v>
      </c>
      <c r="I89" s="158">
        <v>220</v>
      </c>
      <c r="J89" s="159" t="s">
        <v>132</v>
      </c>
      <c r="K89" s="148">
        <v>34</v>
      </c>
      <c r="L89" s="148">
        <v>2019</v>
      </c>
      <c r="M89" s="148">
        <v>8</v>
      </c>
      <c r="N89" s="148" t="s">
        <v>191</v>
      </c>
      <c r="O89" s="42"/>
      <c r="P89" s="33"/>
      <c r="Q89" s="34"/>
      <c r="R89" s="34"/>
      <c r="S89" s="34"/>
      <c r="T89" s="34"/>
      <c r="U89" s="149">
        <v>6400</v>
      </c>
      <c r="V89" s="149"/>
      <c r="W89" s="149">
        <f>+U89+V89</f>
        <v>6400</v>
      </c>
      <c r="X89" s="149">
        <v>0</v>
      </c>
      <c r="Y89" s="149">
        <f>+W89+X89</f>
        <v>6400</v>
      </c>
      <c r="Z89" s="149"/>
      <c r="AA89" s="149">
        <v>0</v>
      </c>
      <c r="AB89" s="149">
        <v>0</v>
      </c>
      <c r="AC89" s="149"/>
      <c r="AD89" s="149"/>
      <c r="AE89" s="150"/>
      <c r="AF89" s="160" t="s">
        <v>142</v>
      </c>
    </row>
    <row r="90" spans="1:32" ht="16.5" x14ac:dyDescent="0.3">
      <c r="A90" s="63" t="s">
        <v>269</v>
      </c>
      <c r="B90" s="95" t="str">
        <f>+B60</f>
        <v>GV003690</v>
      </c>
      <c r="C90" s="61" t="s">
        <v>75</v>
      </c>
      <c r="D90" s="259" t="s">
        <v>274</v>
      </c>
      <c r="E90" s="260"/>
      <c r="F90" s="58" t="s">
        <v>275</v>
      </c>
      <c r="G90" s="64">
        <v>300</v>
      </c>
      <c r="H90" s="64">
        <v>200</v>
      </c>
      <c r="I90" s="66">
        <v>220</v>
      </c>
      <c r="J90" s="21" t="s">
        <v>132</v>
      </c>
      <c r="K90" s="88">
        <v>36</v>
      </c>
      <c r="L90" s="88">
        <v>2019</v>
      </c>
      <c r="M90" s="88">
        <v>9</v>
      </c>
      <c r="N90" s="88" t="str">
        <f>+N60</f>
        <v>3205.00.10.00</v>
      </c>
      <c r="O90" s="55"/>
      <c r="P90" s="33"/>
      <c r="Q90" s="34"/>
      <c r="R90" s="34"/>
      <c r="S90" s="34"/>
      <c r="T90" s="34"/>
      <c r="U90" s="36">
        <v>2248.75</v>
      </c>
      <c r="V90" s="36">
        <v>2200</v>
      </c>
      <c r="W90" s="36">
        <f t="shared" si="25"/>
        <v>4448.75</v>
      </c>
      <c r="X90" s="36">
        <v>0</v>
      </c>
      <c r="Y90" s="36">
        <f t="shared" si="26"/>
        <v>4448.75</v>
      </c>
      <c r="Z90" s="36"/>
      <c r="AA90" s="36">
        <v>0</v>
      </c>
      <c r="AB90" s="36">
        <v>0</v>
      </c>
      <c r="AC90" s="36"/>
      <c r="AD90" s="36"/>
      <c r="AE90" s="89">
        <v>92.5</v>
      </c>
      <c r="AF90" s="76" t="s">
        <v>131</v>
      </c>
    </row>
    <row r="91" spans="1:32" ht="16.5" x14ac:dyDescent="0.3">
      <c r="A91" s="229" t="s">
        <v>240</v>
      </c>
      <c r="B91" s="161" t="s">
        <v>207</v>
      </c>
      <c r="C91" s="162" t="s">
        <v>75</v>
      </c>
      <c r="D91" s="263" t="s">
        <v>92</v>
      </c>
      <c r="E91" s="264"/>
      <c r="F91" s="298" t="s">
        <v>279</v>
      </c>
      <c r="G91" s="232">
        <v>350</v>
      </c>
      <c r="H91" s="232">
        <v>100</v>
      </c>
      <c r="I91" s="300">
        <v>220</v>
      </c>
      <c r="J91" s="235" t="s">
        <v>132</v>
      </c>
      <c r="K91" s="148">
        <v>36</v>
      </c>
      <c r="L91" s="148">
        <v>2019</v>
      </c>
      <c r="M91" s="148">
        <v>9</v>
      </c>
      <c r="N91" s="148" t="str">
        <f>+N30</f>
        <v>2833.29.10.00</v>
      </c>
      <c r="O91" s="163"/>
      <c r="P91" s="164"/>
      <c r="Q91" s="165"/>
      <c r="R91" s="165"/>
      <c r="S91" s="165"/>
      <c r="T91" s="165"/>
      <c r="U91" s="149">
        <v>12900</v>
      </c>
      <c r="V91" s="149"/>
      <c r="W91" s="149">
        <f t="shared" ref="W91:W98" si="27">+U91+V91</f>
        <v>12900</v>
      </c>
      <c r="X91" s="149">
        <v>0</v>
      </c>
      <c r="Y91" s="149">
        <f t="shared" ref="Y91:Y98" si="28">+W91+X91</f>
        <v>12900</v>
      </c>
      <c r="Z91" s="149"/>
      <c r="AA91" s="149">
        <v>0</v>
      </c>
      <c r="AB91" s="149">
        <v>0</v>
      </c>
      <c r="AC91" s="149"/>
      <c r="AD91" s="149">
        <v>0</v>
      </c>
      <c r="AE91" s="150"/>
      <c r="AF91" s="238" t="s">
        <v>131</v>
      </c>
    </row>
    <row r="92" spans="1:32" ht="16.5" x14ac:dyDescent="0.3">
      <c r="A92" s="231"/>
      <c r="B92" s="161" t="s">
        <v>277</v>
      </c>
      <c r="C92" s="166" t="s">
        <v>75</v>
      </c>
      <c r="D92" s="263" t="s">
        <v>278</v>
      </c>
      <c r="E92" s="264"/>
      <c r="F92" s="299"/>
      <c r="G92" s="234"/>
      <c r="H92" s="234"/>
      <c r="I92" s="301"/>
      <c r="J92" s="237"/>
      <c r="K92" s="148">
        <v>36</v>
      </c>
      <c r="L92" s="148">
        <v>2019</v>
      </c>
      <c r="M92" s="148">
        <v>9</v>
      </c>
      <c r="N92" s="148" t="str">
        <f>+N21</f>
        <v>2933.59.90.00</v>
      </c>
      <c r="O92" s="163"/>
      <c r="P92" s="164"/>
      <c r="Q92" s="165"/>
      <c r="R92" s="165"/>
      <c r="S92" s="165"/>
      <c r="T92" s="165"/>
      <c r="U92" s="149">
        <v>12160</v>
      </c>
      <c r="V92" s="149"/>
      <c r="W92" s="149">
        <f t="shared" si="27"/>
        <v>12160</v>
      </c>
      <c r="X92" s="149">
        <v>0</v>
      </c>
      <c r="Y92" s="149">
        <f t="shared" si="28"/>
        <v>12160</v>
      </c>
      <c r="Z92" s="149"/>
      <c r="AA92" s="149">
        <v>0</v>
      </c>
      <c r="AB92" s="149">
        <v>0</v>
      </c>
      <c r="AC92" s="149"/>
      <c r="AD92" s="149"/>
      <c r="AE92" s="150">
        <f t="shared" si="21"/>
        <v>0</v>
      </c>
      <c r="AF92" s="240"/>
    </row>
    <row r="93" spans="1:32" ht="16.5" x14ac:dyDescent="0.3">
      <c r="A93" s="209" t="s">
        <v>273</v>
      </c>
      <c r="B93" s="95" t="s">
        <v>284</v>
      </c>
      <c r="C93" s="60" t="str">
        <f>+C92</f>
        <v>MP</v>
      </c>
      <c r="D93" s="259" t="s">
        <v>285</v>
      </c>
      <c r="E93" s="260"/>
      <c r="F93" s="288" t="s">
        <v>112</v>
      </c>
      <c r="G93" s="203">
        <v>350</v>
      </c>
      <c r="H93" s="203">
        <v>100</v>
      </c>
      <c r="I93" s="252">
        <v>220</v>
      </c>
      <c r="J93" s="205" t="s">
        <v>132</v>
      </c>
      <c r="K93" s="302">
        <v>38</v>
      </c>
      <c r="L93" s="88">
        <v>2019</v>
      </c>
      <c r="M93" s="113">
        <v>9</v>
      </c>
      <c r="N93" s="88"/>
      <c r="O93" s="55"/>
      <c r="P93" s="33"/>
      <c r="Q93" s="34"/>
      <c r="R93" s="34"/>
      <c r="S93" s="34"/>
      <c r="T93" s="34"/>
      <c r="U93" s="36">
        <v>3800</v>
      </c>
      <c r="V93" s="36"/>
      <c r="W93" s="36">
        <f t="shared" si="27"/>
        <v>3800</v>
      </c>
      <c r="X93" s="36">
        <v>0</v>
      </c>
      <c r="Y93" s="36">
        <f t="shared" si="28"/>
        <v>3800</v>
      </c>
      <c r="Z93" s="36"/>
      <c r="AA93" s="36">
        <v>0</v>
      </c>
      <c r="AB93" s="36">
        <v>0</v>
      </c>
      <c r="AC93" s="36"/>
      <c r="AD93" s="36">
        <v>0</v>
      </c>
      <c r="AE93" s="89"/>
      <c r="AF93" s="197" t="s">
        <v>131</v>
      </c>
    </row>
    <row r="94" spans="1:32" ht="16.5" x14ac:dyDescent="0.3">
      <c r="A94" s="211"/>
      <c r="B94" s="95" t="s">
        <v>214</v>
      </c>
      <c r="C94" s="60" t="str">
        <f>+C92</f>
        <v>MP</v>
      </c>
      <c r="D94" s="259" t="s">
        <v>111</v>
      </c>
      <c r="E94" s="260"/>
      <c r="F94" s="290"/>
      <c r="G94" s="204"/>
      <c r="H94" s="204"/>
      <c r="I94" s="254"/>
      <c r="J94" s="206"/>
      <c r="K94" s="303"/>
      <c r="L94" s="88">
        <v>2019</v>
      </c>
      <c r="M94" s="113">
        <v>9</v>
      </c>
      <c r="N94" s="88" t="str">
        <f>+N45</f>
        <v>2933.99.90.00</v>
      </c>
      <c r="O94" s="55"/>
      <c r="P94" s="33"/>
      <c r="Q94" s="34"/>
      <c r="R94" s="34"/>
      <c r="S94" s="34"/>
      <c r="T94" s="34"/>
      <c r="U94" s="93">
        <v>4091.5</v>
      </c>
      <c r="V94" s="36"/>
      <c r="W94" s="36">
        <f t="shared" si="27"/>
        <v>4091.5</v>
      </c>
      <c r="X94" s="36">
        <v>0</v>
      </c>
      <c r="Y94" s="36">
        <f t="shared" si="28"/>
        <v>4091.5</v>
      </c>
      <c r="Z94" s="36"/>
      <c r="AA94" s="36">
        <v>0</v>
      </c>
      <c r="AB94" s="36">
        <v>0</v>
      </c>
      <c r="AC94" s="36"/>
      <c r="AD94" s="36"/>
      <c r="AE94" s="89"/>
      <c r="AF94" s="199"/>
    </row>
    <row r="95" spans="1:32" ht="16.5" x14ac:dyDescent="0.3">
      <c r="A95" s="142" t="s">
        <v>271</v>
      </c>
      <c r="B95" s="161" t="s">
        <v>177</v>
      </c>
      <c r="C95" s="166" t="s">
        <v>63</v>
      </c>
      <c r="D95" s="263" t="s">
        <v>286</v>
      </c>
      <c r="E95" s="264"/>
      <c r="F95" s="168" t="s">
        <v>66</v>
      </c>
      <c r="G95" s="145">
        <v>500</v>
      </c>
      <c r="H95" s="145">
        <v>250</v>
      </c>
      <c r="I95" s="167">
        <v>220</v>
      </c>
      <c r="J95" s="147" t="s">
        <v>132</v>
      </c>
      <c r="K95" s="148">
        <v>40</v>
      </c>
      <c r="L95" s="148">
        <v>2019</v>
      </c>
      <c r="M95" s="148">
        <v>10</v>
      </c>
      <c r="N95" s="148" t="e">
        <f>+#REF!</f>
        <v>#REF!</v>
      </c>
      <c r="O95" s="163"/>
      <c r="P95" s="164"/>
      <c r="Q95" s="165"/>
      <c r="R95" s="165"/>
      <c r="S95" s="165"/>
      <c r="T95" s="165"/>
      <c r="U95" s="149">
        <v>9000</v>
      </c>
      <c r="V95" s="149"/>
      <c r="W95" s="149">
        <f t="shared" si="27"/>
        <v>9000</v>
      </c>
      <c r="X95" s="149"/>
      <c r="Y95" s="149">
        <f t="shared" si="28"/>
        <v>9000</v>
      </c>
      <c r="Z95" s="149"/>
      <c r="AA95" s="149">
        <v>0</v>
      </c>
      <c r="AB95" s="149">
        <v>0</v>
      </c>
      <c r="AC95" s="149"/>
      <c r="AD95" s="149"/>
      <c r="AE95" s="150"/>
      <c r="AF95" s="151" t="s">
        <v>131</v>
      </c>
    </row>
    <row r="96" spans="1:32" ht="16.5" x14ac:dyDescent="0.3">
      <c r="A96" s="63" t="s">
        <v>272</v>
      </c>
      <c r="B96" s="95" t="s">
        <v>208</v>
      </c>
      <c r="C96" s="60" t="s">
        <v>75</v>
      </c>
      <c r="D96" s="259" t="s">
        <v>93</v>
      </c>
      <c r="E96" s="260"/>
      <c r="F96" s="58" t="s">
        <v>287</v>
      </c>
      <c r="G96" s="64">
        <v>500</v>
      </c>
      <c r="H96" s="64">
        <v>50</v>
      </c>
      <c r="I96" s="65">
        <v>220</v>
      </c>
      <c r="J96" s="21" t="s">
        <v>132</v>
      </c>
      <c r="K96" s="88">
        <v>41</v>
      </c>
      <c r="L96" s="88">
        <v>2019</v>
      </c>
      <c r="M96" s="88">
        <v>10</v>
      </c>
      <c r="N96" s="88" t="str">
        <f>+N31</f>
        <v>2918.99.99.00</v>
      </c>
      <c r="O96" s="42"/>
      <c r="P96" s="33"/>
      <c r="Q96" s="34"/>
      <c r="R96" s="34"/>
      <c r="S96" s="34"/>
      <c r="T96" s="34"/>
      <c r="U96" s="36">
        <v>13600</v>
      </c>
      <c r="V96" s="36"/>
      <c r="W96" s="36">
        <f t="shared" si="27"/>
        <v>13600</v>
      </c>
      <c r="X96" s="36">
        <v>0</v>
      </c>
      <c r="Y96" s="36">
        <f t="shared" si="28"/>
        <v>13600</v>
      </c>
      <c r="Z96" s="36"/>
      <c r="AA96" s="36">
        <v>0</v>
      </c>
      <c r="AB96" s="36">
        <v>0</v>
      </c>
      <c r="AC96" s="36"/>
      <c r="AD96" s="36"/>
      <c r="AE96" s="89"/>
      <c r="AF96" s="76" t="str">
        <f>+AF95</f>
        <v>EN TRANSITO</v>
      </c>
    </row>
    <row r="97" spans="1:32" ht="16.5" x14ac:dyDescent="0.3">
      <c r="A97" s="63" t="s">
        <v>270</v>
      </c>
      <c r="B97" s="95" t="s">
        <v>252</v>
      </c>
      <c r="C97" s="60" t="s">
        <v>63</v>
      </c>
      <c r="D97" s="259" t="s">
        <v>288</v>
      </c>
      <c r="E97" s="260"/>
      <c r="F97" s="58" t="s">
        <v>256</v>
      </c>
      <c r="G97" s="64">
        <v>480</v>
      </c>
      <c r="H97" s="64">
        <v>50</v>
      </c>
      <c r="I97" s="65">
        <v>220</v>
      </c>
      <c r="J97" s="21" t="s">
        <v>132</v>
      </c>
      <c r="K97" s="88">
        <v>42</v>
      </c>
      <c r="L97" s="88">
        <v>2019</v>
      </c>
      <c r="M97" s="88">
        <v>11</v>
      </c>
      <c r="N97" s="88"/>
      <c r="O97" s="55"/>
      <c r="P97" s="33"/>
      <c r="Q97" s="34"/>
      <c r="R97" s="34"/>
      <c r="S97" s="34"/>
      <c r="T97" s="34"/>
      <c r="U97" s="36">
        <v>13050</v>
      </c>
      <c r="V97" s="36"/>
      <c r="W97" s="36">
        <f t="shared" si="27"/>
        <v>13050</v>
      </c>
      <c r="X97" s="36"/>
      <c r="Y97" s="36">
        <f t="shared" si="28"/>
        <v>13050</v>
      </c>
      <c r="Z97" s="36"/>
      <c r="AA97" s="36">
        <v>0</v>
      </c>
      <c r="AB97" s="36">
        <v>0</v>
      </c>
      <c r="AC97" s="36"/>
      <c r="AD97" s="36">
        <v>0</v>
      </c>
      <c r="AE97" s="89"/>
      <c r="AF97" s="76" t="s">
        <v>131</v>
      </c>
    </row>
    <row r="98" spans="1:32" ht="16.5" x14ac:dyDescent="0.3">
      <c r="A98" s="180" t="s">
        <v>290</v>
      </c>
      <c r="B98" s="114" t="s">
        <v>221</v>
      </c>
      <c r="C98" s="115" t="s">
        <v>75</v>
      </c>
      <c r="D98" s="261" t="s">
        <v>67</v>
      </c>
      <c r="E98" s="262"/>
      <c r="F98" s="116" t="s">
        <v>279</v>
      </c>
      <c r="G98" s="176">
        <v>150</v>
      </c>
      <c r="H98" s="176">
        <v>42.47</v>
      </c>
      <c r="I98" s="174">
        <v>197</v>
      </c>
      <c r="J98" s="99" t="s">
        <v>116</v>
      </c>
      <c r="K98" s="100">
        <v>24</v>
      </c>
      <c r="L98" s="100">
        <v>2019</v>
      </c>
      <c r="M98" s="100">
        <v>6</v>
      </c>
      <c r="N98" s="100"/>
      <c r="O98" s="107"/>
      <c r="P98" s="102"/>
      <c r="Q98" s="103"/>
      <c r="R98" s="103"/>
      <c r="S98" s="103"/>
      <c r="T98" s="103"/>
      <c r="U98" s="104">
        <v>19694</v>
      </c>
      <c r="V98" s="104"/>
      <c r="W98" s="104">
        <f t="shared" si="27"/>
        <v>19694</v>
      </c>
      <c r="X98" s="104"/>
      <c r="Y98" s="104">
        <f t="shared" si="28"/>
        <v>19694</v>
      </c>
      <c r="Z98" s="104"/>
      <c r="AA98" s="104">
        <v>0</v>
      </c>
      <c r="AB98" s="104">
        <v>0</v>
      </c>
      <c r="AC98" s="104"/>
      <c r="AD98" s="104"/>
      <c r="AE98" s="105"/>
      <c r="AF98" s="178" t="s">
        <v>142</v>
      </c>
    </row>
    <row r="99" spans="1:32" ht="16.5" x14ac:dyDescent="0.3">
      <c r="A99" s="181"/>
      <c r="B99" s="114" t="s">
        <v>291</v>
      </c>
      <c r="C99" s="117" t="s">
        <v>75</v>
      </c>
      <c r="D99" s="261" t="s">
        <v>292</v>
      </c>
      <c r="E99" s="262"/>
      <c r="F99" s="116" t="s">
        <v>279</v>
      </c>
      <c r="G99" s="177"/>
      <c r="H99" s="177"/>
      <c r="I99" s="175"/>
      <c r="J99" s="99" t="s">
        <v>116</v>
      </c>
      <c r="K99" s="100">
        <v>24</v>
      </c>
      <c r="L99" s="100">
        <v>2019</v>
      </c>
      <c r="M99" s="100">
        <v>6</v>
      </c>
      <c r="N99" s="100"/>
      <c r="O99" s="107"/>
      <c r="P99" s="102"/>
      <c r="Q99" s="103"/>
      <c r="R99" s="103"/>
      <c r="S99" s="103"/>
      <c r="T99" s="103"/>
      <c r="U99" s="104">
        <v>9197</v>
      </c>
      <c r="V99" s="104"/>
      <c r="W99" s="104">
        <f t="shared" ref="W99:W105" si="29">+U99+V99</f>
        <v>9197</v>
      </c>
      <c r="X99" s="104"/>
      <c r="Y99" s="104">
        <f t="shared" ref="Y99:Y105" si="30">+W99+X99</f>
        <v>9197</v>
      </c>
      <c r="Z99" s="104"/>
      <c r="AA99" s="104">
        <v>0</v>
      </c>
      <c r="AB99" s="104">
        <v>0</v>
      </c>
      <c r="AC99" s="104"/>
      <c r="AD99" s="104">
        <v>0</v>
      </c>
      <c r="AE99" s="105">
        <f t="shared" si="21"/>
        <v>0</v>
      </c>
      <c r="AF99" s="179"/>
    </row>
    <row r="100" spans="1:32" ht="16.5" x14ac:dyDescent="0.3">
      <c r="A100" s="96" t="s">
        <v>293</v>
      </c>
      <c r="B100" s="114" t="s">
        <v>294</v>
      </c>
      <c r="C100" s="115" t="s">
        <v>75</v>
      </c>
      <c r="D100" s="261" t="s">
        <v>295</v>
      </c>
      <c r="E100" s="262"/>
      <c r="F100" s="116" t="s">
        <v>112</v>
      </c>
      <c r="G100" s="118"/>
      <c r="H100" s="118"/>
      <c r="I100" s="119">
        <v>197</v>
      </c>
      <c r="J100" s="99" t="s">
        <v>116</v>
      </c>
      <c r="K100" s="100">
        <v>29</v>
      </c>
      <c r="L100" s="100">
        <v>2019</v>
      </c>
      <c r="M100" s="100">
        <v>7</v>
      </c>
      <c r="N100" s="100" t="s">
        <v>204</v>
      </c>
      <c r="O100" s="107"/>
      <c r="P100" s="102"/>
      <c r="Q100" s="103"/>
      <c r="R100" s="103"/>
      <c r="S100" s="103"/>
      <c r="T100" s="103"/>
      <c r="U100" s="104">
        <v>3750</v>
      </c>
      <c r="V100" s="104"/>
      <c r="W100" s="104">
        <f t="shared" si="29"/>
        <v>3750</v>
      </c>
      <c r="X100" s="104"/>
      <c r="Y100" s="104">
        <f t="shared" si="30"/>
        <v>3750</v>
      </c>
      <c r="Z100" s="104"/>
      <c r="AA100" s="104">
        <v>0</v>
      </c>
      <c r="AB100" s="104">
        <v>0</v>
      </c>
      <c r="AC100" s="104"/>
      <c r="AD100" s="104"/>
      <c r="AE100" s="105">
        <f t="shared" si="21"/>
        <v>0</v>
      </c>
      <c r="AF100" s="106" t="s">
        <v>142</v>
      </c>
    </row>
    <row r="101" spans="1:32" ht="16.5" x14ac:dyDescent="0.3">
      <c r="A101" s="142" t="s">
        <v>296</v>
      </c>
      <c r="B101" s="161" t="s">
        <v>177</v>
      </c>
      <c r="C101" s="162" t="s">
        <v>63</v>
      </c>
      <c r="D101" s="263" t="s">
        <v>286</v>
      </c>
      <c r="E101" s="264"/>
      <c r="F101" s="169" t="s">
        <v>297</v>
      </c>
      <c r="G101" s="145">
        <v>485</v>
      </c>
      <c r="H101" s="145">
        <v>180</v>
      </c>
      <c r="I101" s="145">
        <v>220</v>
      </c>
      <c r="J101" s="147" t="s">
        <v>132</v>
      </c>
      <c r="K101" s="148">
        <v>36</v>
      </c>
      <c r="L101" s="148">
        <v>2019</v>
      </c>
      <c r="M101" s="148">
        <v>9</v>
      </c>
      <c r="N101" s="148" t="e">
        <f>+#REF!</f>
        <v>#REF!</v>
      </c>
      <c r="O101" s="170"/>
      <c r="P101" s="164"/>
      <c r="Q101" s="165"/>
      <c r="R101" s="165"/>
      <c r="S101" s="165"/>
      <c r="T101" s="165"/>
      <c r="U101" s="149">
        <v>5769.48</v>
      </c>
      <c r="V101" s="149"/>
      <c r="W101" s="149">
        <f t="shared" si="29"/>
        <v>5769.48</v>
      </c>
      <c r="X101" s="149">
        <v>0</v>
      </c>
      <c r="Y101" s="149">
        <f t="shared" si="30"/>
        <v>5769.48</v>
      </c>
      <c r="Z101" s="149">
        <v>0</v>
      </c>
      <c r="AA101" s="149">
        <v>0</v>
      </c>
      <c r="AB101" s="149">
        <v>0</v>
      </c>
      <c r="AC101" s="149">
        <v>0</v>
      </c>
      <c r="AD101" s="149">
        <v>0</v>
      </c>
      <c r="AE101" s="149">
        <v>0</v>
      </c>
      <c r="AF101" s="151" t="s">
        <v>131</v>
      </c>
    </row>
    <row r="102" spans="1:32" ht="16.5" x14ac:dyDescent="0.3">
      <c r="A102" s="209" t="s">
        <v>298</v>
      </c>
      <c r="B102" s="95" t="s">
        <v>224</v>
      </c>
      <c r="C102" s="60" t="s">
        <v>63</v>
      </c>
      <c r="D102" s="255" t="s">
        <v>299</v>
      </c>
      <c r="E102" s="255"/>
      <c r="F102" s="288" t="s">
        <v>247</v>
      </c>
      <c r="G102" s="203">
        <v>25</v>
      </c>
      <c r="H102" s="203">
        <v>100</v>
      </c>
      <c r="I102" s="203">
        <v>197</v>
      </c>
      <c r="J102" s="205" t="s">
        <v>132</v>
      </c>
      <c r="K102" s="88">
        <v>38</v>
      </c>
      <c r="L102" s="88">
        <v>2019</v>
      </c>
      <c r="M102" s="88">
        <v>9</v>
      </c>
      <c r="N102" s="88" t="str">
        <f>+N78</f>
        <v>9602.00.10.00</v>
      </c>
      <c r="O102" s="122"/>
      <c r="P102" s="25"/>
      <c r="Q102" s="26"/>
      <c r="R102" s="26"/>
      <c r="S102" s="26"/>
      <c r="T102" s="26"/>
      <c r="U102" s="93">
        <v>1700</v>
      </c>
      <c r="V102" s="36">
        <v>1400</v>
      </c>
      <c r="W102" s="36">
        <f t="shared" si="29"/>
        <v>3100</v>
      </c>
      <c r="X102" s="36">
        <v>0</v>
      </c>
      <c r="Y102" s="36">
        <f t="shared" si="30"/>
        <v>3100</v>
      </c>
      <c r="Z102" s="36"/>
      <c r="AA102" s="36">
        <v>0</v>
      </c>
      <c r="AB102" s="36">
        <v>0</v>
      </c>
      <c r="AC102" s="36"/>
      <c r="AD102" s="36"/>
      <c r="AE102" s="36"/>
      <c r="AF102" s="217" t="s">
        <v>131</v>
      </c>
    </row>
    <row r="103" spans="1:32" ht="16.5" x14ac:dyDescent="0.3">
      <c r="A103" s="211"/>
      <c r="B103" s="95" t="s">
        <v>220</v>
      </c>
      <c r="C103" s="60" t="s">
        <v>63</v>
      </c>
      <c r="D103" s="255" t="s">
        <v>300</v>
      </c>
      <c r="E103" s="255"/>
      <c r="F103" s="290"/>
      <c r="G103" s="204"/>
      <c r="H103" s="204"/>
      <c r="I103" s="204"/>
      <c r="J103" s="206"/>
      <c r="K103" s="88">
        <v>38</v>
      </c>
      <c r="L103" s="88">
        <v>2019</v>
      </c>
      <c r="M103" s="88">
        <v>9</v>
      </c>
      <c r="N103" s="88" t="str">
        <f>+N102</f>
        <v>9602.00.10.00</v>
      </c>
      <c r="O103" s="120"/>
      <c r="P103" s="25"/>
      <c r="Q103" s="26"/>
      <c r="R103" s="26"/>
      <c r="S103" s="26"/>
      <c r="T103" s="26"/>
      <c r="U103" s="36">
        <v>1700</v>
      </c>
      <c r="V103" s="36">
        <v>1400</v>
      </c>
      <c r="W103" s="36">
        <f t="shared" si="29"/>
        <v>3100</v>
      </c>
      <c r="X103" s="36">
        <v>0</v>
      </c>
      <c r="Y103" s="36">
        <f t="shared" si="30"/>
        <v>3100</v>
      </c>
      <c r="Z103" s="36"/>
      <c r="AA103" s="36">
        <v>0</v>
      </c>
      <c r="AB103" s="36">
        <v>0</v>
      </c>
      <c r="AC103" s="36"/>
      <c r="AD103" s="36"/>
      <c r="AE103" s="36">
        <f>SUM(Z103:AD103)+H103</f>
        <v>0</v>
      </c>
      <c r="AF103" s="247"/>
    </row>
    <row r="104" spans="1:32" ht="16.5" x14ac:dyDescent="0.3">
      <c r="A104" s="209" t="s">
        <v>301</v>
      </c>
      <c r="B104" s="95" t="s">
        <v>284</v>
      </c>
      <c r="C104" s="60" t="s">
        <v>75</v>
      </c>
      <c r="D104" s="255" t="s">
        <v>285</v>
      </c>
      <c r="E104" s="255"/>
      <c r="F104" s="288" t="s">
        <v>304</v>
      </c>
      <c r="G104" s="203">
        <v>90</v>
      </c>
      <c r="H104" s="203">
        <v>50</v>
      </c>
      <c r="I104" s="203">
        <v>197</v>
      </c>
      <c r="J104" s="205" t="s">
        <v>132</v>
      </c>
      <c r="K104" s="88">
        <v>40</v>
      </c>
      <c r="L104" s="88">
        <v>2019</v>
      </c>
      <c r="M104" s="88">
        <v>9</v>
      </c>
      <c r="N104" s="88"/>
      <c r="O104" s="120"/>
      <c r="P104" s="25"/>
      <c r="Q104" s="26"/>
      <c r="R104" s="26"/>
      <c r="S104" s="26"/>
      <c r="T104" s="26"/>
      <c r="U104" s="36">
        <v>1800</v>
      </c>
      <c r="V104" s="36"/>
      <c r="W104" s="36">
        <f t="shared" si="29"/>
        <v>1800</v>
      </c>
      <c r="X104" s="36">
        <v>0</v>
      </c>
      <c r="Y104" s="36">
        <f t="shared" si="30"/>
        <v>1800</v>
      </c>
      <c r="Z104" s="36"/>
      <c r="AA104" s="36">
        <v>0</v>
      </c>
      <c r="AB104" s="36">
        <v>0</v>
      </c>
      <c r="AC104" s="36"/>
      <c r="AD104" s="36"/>
      <c r="AE104" s="36"/>
      <c r="AF104" s="217" t="s">
        <v>131</v>
      </c>
    </row>
    <row r="105" spans="1:32" ht="16.5" x14ac:dyDescent="0.3">
      <c r="A105" s="211"/>
      <c r="B105" s="95" t="s">
        <v>302</v>
      </c>
      <c r="C105" s="60" t="s">
        <v>75</v>
      </c>
      <c r="D105" s="255" t="s">
        <v>303</v>
      </c>
      <c r="E105" s="255"/>
      <c r="F105" s="290"/>
      <c r="G105" s="204"/>
      <c r="H105" s="204"/>
      <c r="I105" s="204"/>
      <c r="J105" s="206"/>
      <c r="K105" s="88">
        <v>40</v>
      </c>
      <c r="L105" s="88">
        <v>2019</v>
      </c>
      <c r="M105" s="88">
        <v>9</v>
      </c>
      <c r="N105" s="88"/>
      <c r="O105" s="120"/>
      <c r="P105" s="25"/>
      <c r="Q105" s="26"/>
      <c r="R105" s="26"/>
      <c r="S105" s="26"/>
      <c r="T105" s="26"/>
      <c r="U105" s="36">
        <v>5250</v>
      </c>
      <c r="V105" s="36"/>
      <c r="W105" s="36">
        <f t="shared" si="29"/>
        <v>5250</v>
      </c>
      <c r="X105" s="36">
        <v>0</v>
      </c>
      <c r="Y105" s="36">
        <f t="shared" si="30"/>
        <v>5250</v>
      </c>
      <c r="Z105" s="36"/>
      <c r="AA105" s="36">
        <v>0</v>
      </c>
      <c r="AB105" s="36">
        <v>0</v>
      </c>
      <c r="AC105" s="36"/>
      <c r="AD105" s="36"/>
      <c r="AE105" s="36">
        <f>SUM(Z105:AD105)+H105</f>
        <v>0</v>
      </c>
      <c r="AF105" s="247"/>
    </row>
    <row r="106" spans="1:32" x14ac:dyDescent="0.15">
      <c r="G106" s="20"/>
      <c r="H106" s="20"/>
      <c r="I106" s="20"/>
      <c r="V106" s="84"/>
    </row>
    <row r="107" spans="1:32" x14ac:dyDescent="0.15">
      <c r="G107" s="20"/>
      <c r="H107" s="20"/>
      <c r="I107" s="20"/>
    </row>
    <row r="108" spans="1:32" x14ac:dyDescent="0.15">
      <c r="G108" s="20"/>
      <c r="H108" s="20"/>
      <c r="I108" s="20"/>
    </row>
    <row r="109" spans="1:32" x14ac:dyDescent="0.15">
      <c r="G109" s="20"/>
      <c r="H109" s="20"/>
      <c r="I109" s="20"/>
    </row>
    <row r="110" spans="1:32" x14ac:dyDescent="0.15">
      <c r="G110" s="20"/>
      <c r="H110" s="20"/>
      <c r="I110" s="20"/>
    </row>
    <row r="111" spans="1:32" x14ac:dyDescent="0.15">
      <c r="G111" s="20"/>
      <c r="H111" s="20"/>
      <c r="I111" s="20"/>
    </row>
    <row r="112" spans="1:32" x14ac:dyDescent="0.15">
      <c r="G112" s="20"/>
      <c r="H112" s="20"/>
      <c r="I112" s="20"/>
    </row>
    <row r="113" spans="7:9" x14ac:dyDescent="0.15">
      <c r="G113" s="20"/>
      <c r="H113" s="20"/>
      <c r="I113" s="20"/>
    </row>
    <row r="114" spans="7:9" x14ac:dyDescent="0.15">
      <c r="G114" s="20"/>
      <c r="H114" s="20"/>
      <c r="I114" s="20"/>
    </row>
    <row r="115" spans="7:9" x14ac:dyDescent="0.15">
      <c r="G115" s="20"/>
      <c r="H115" s="20"/>
      <c r="I115" s="20"/>
    </row>
    <row r="116" spans="7:9" x14ac:dyDescent="0.15">
      <c r="G116" s="20"/>
      <c r="H116" s="20"/>
      <c r="I116" s="20"/>
    </row>
    <row r="117" spans="7:9" x14ac:dyDescent="0.15">
      <c r="G117" s="20"/>
      <c r="H117" s="20"/>
      <c r="I117" s="20"/>
    </row>
    <row r="118" spans="7:9" x14ac:dyDescent="0.15">
      <c r="G118" s="20"/>
      <c r="H118" s="20"/>
      <c r="I118" s="20"/>
    </row>
    <row r="119" spans="7:9" x14ac:dyDescent="0.15">
      <c r="G119" s="20"/>
      <c r="H119" s="20"/>
      <c r="I119" s="20"/>
    </row>
    <row r="120" spans="7:9" x14ac:dyDescent="0.15">
      <c r="G120" s="20"/>
      <c r="H120" s="20"/>
      <c r="I120" s="20"/>
    </row>
    <row r="121" spans="7:9" x14ac:dyDescent="0.15">
      <c r="G121" s="20"/>
      <c r="H121" s="20"/>
      <c r="I121" s="20"/>
    </row>
    <row r="122" spans="7:9" x14ac:dyDescent="0.15">
      <c r="G122" s="20"/>
      <c r="H122" s="20"/>
      <c r="I122" s="20"/>
    </row>
    <row r="123" spans="7:9" x14ac:dyDescent="0.15">
      <c r="G123" s="20"/>
      <c r="H123" s="20"/>
      <c r="I123" s="20"/>
    </row>
    <row r="124" spans="7:9" x14ac:dyDescent="0.15">
      <c r="G124" s="20"/>
      <c r="H124" s="20"/>
      <c r="I124" s="20"/>
    </row>
    <row r="125" spans="7:9" x14ac:dyDescent="0.15">
      <c r="G125" s="20"/>
      <c r="H125" s="20"/>
      <c r="I125" s="20"/>
    </row>
    <row r="126" spans="7:9" x14ac:dyDescent="0.15">
      <c r="G126" s="20"/>
      <c r="H126" s="20"/>
      <c r="I126" s="20"/>
    </row>
    <row r="127" spans="7:9" x14ac:dyDescent="0.15">
      <c r="G127" s="20"/>
      <c r="H127" s="20"/>
      <c r="I127" s="20"/>
    </row>
    <row r="128" spans="7:9" x14ac:dyDescent="0.15">
      <c r="G128" s="20"/>
      <c r="H128" s="20"/>
      <c r="I128" s="20"/>
    </row>
    <row r="129" spans="7:9" x14ac:dyDescent="0.15">
      <c r="G129" s="20"/>
      <c r="H129" s="20"/>
      <c r="I129" s="20"/>
    </row>
    <row r="130" spans="7:9" x14ac:dyDescent="0.15">
      <c r="G130" s="20"/>
      <c r="H130" s="20"/>
      <c r="I130" s="20"/>
    </row>
    <row r="131" spans="7:9" x14ac:dyDescent="0.15">
      <c r="G131" s="20"/>
      <c r="H131" s="20"/>
      <c r="I131" s="20"/>
    </row>
    <row r="132" spans="7:9" x14ac:dyDescent="0.15">
      <c r="G132" s="20"/>
      <c r="H132" s="20"/>
      <c r="I132" s="20"/>
    </row>
    <row r="133" spans="7:9" x14ac:dyDescent="0.15">
      <c r="G133" s="20"/>
      <c r="H133" s="20"/>
      <c r="I133" s="20"/>
    </row>
    <row r="134" spans="7:9" x14ac:dyDescent="0.15">
      <c r="G134" s="20"/>
      <c r="H134" s="20"/>
      <c r="I134" s="20"/>
    </row>
    <row r="135" spans="7:9" x14ac:dyDescent="0.15">
      <c r="G135" s="20"/>
      <c r="H135" s="20"/>
      <c r="I135" s="20"/>
    </row>
    <row r="136" spans="7:9" x14ac:dyDescent="0.15">
      <c r="G136" s="20"/>
      <c r="H136" s="20"/>
      <c r="I136" s="20"/>
    </row>
    <row r="137" spans="7:9" x14ac:dyDescent="0.15">
      <c r="G137" s="20"/>
      <c r="H137" s="20"/>
      <c r="I137" s="20"/>
    </row>
    <row r="138" spans="7:9" x14ac:dyDescent="0.15">
      <c r="G138" s="20"/>
      <c r="H138" s="20"/>
      <c r="I138" s="20"/>
    </row>
    <row r="139" spans="7:9" x14ac:dyDescent="0.15">
      <c r="G139" s="20"/>
      <c r="H139" s="20"/>
      <c r="I139" s="20"/>
    </row>
    <row r="140" spans="7:9" x14ac:dyDescent="0.15">
      <c r="G140" s="20"/>
      <c r="H140" s="20"/>
      <c r="I140" s="20"/>
    </row>
  </sheetData>
  <autoFilter ref="A6:AF105">
    <filterColumn colId="3" showButton="0"/>
  </autoFilter>
  <mergeCells count="277">
    <mergeCell ref="A104:A105"/>
    <mergeCell ref="F104:F105"/>
    <mergeCell ref="G104:G105"/>
    <mergeCell ref="H104:H105"/>
    <mergeCell ref="I104:I105"/>
    <mergeCell ref="J104:J105"/>
    <mergeCell ref="AF104:AF105"/>
    <mergeCell ref="A102:A103"/>
    <mergeCell ref="F102:F103"/>
    <mergeCell ref="G102:G103"/>
    <mergeCell ref="H102:H103"/>
    <mergeCell ref="I102:I103"/>
    <mergeCell ref="J102:J103"/>
    <mergeCell ref="AF102:AF103"/>
    <mergeCell ref="F91:F92"/>
    <mergeCell ref="A91:A92"/>
    <mergeCell ref="G91:G92"/>
    <mergeCell ref="H91:H92"/>
    <mergeCell ref="I91:I92"/>
    <mergeCell ref="J91:J92"/>
    <mergeCell ref="AF91:AF92"/>
    <mergeCell ref="AF93:AF94"/>
    <mergeCell ref="F93:F94"/>
    <mergeCell ref="G93:G94"/>
    <mergeCell ref="H93:H94"/>
    <mergeCell ref="I93:I94"/>
    <mergeCell ref="J93:J94"/>
    <mergeCell ref="K93:K94"/>
    <mergeCell ref="A93:A94"/>
    <mergeCell ref="D102:E102"/>
    <mergeCell ref="D103:E103"/>
    <mergeCell ref="J85:J88"/>
    <mergeCell ref="AF85:AF88"/>
    <mergeCell ref="A52:A53"/>
    <mergeCell ref="B52:B53"/>
    <mergeCell ref="F52:F53"/>
    <mergeCell ref="G52:G53"/>
    <mergeCell ref="H52:H53"/>
    <mergeCell ref="I52:I53"/>
    <mergeCell ref="A85:A88"/>
    <mergeCell ref="F85:F88"/>
    <mergeCell ref="G85:G88"/>
    <mergeCell ref="H85:H88"/>
    <mergeCell ref="I85:I88"/>
    <mergeCell ref="AF77:AF78"/>
    <mergeCell ref="F80:F81"/>
    <mergeCell ref="G80:G81"/>
    <mergeCell ref="H80:H81"/>
    <mergeCell ref="I80:I81"/>
    <mergeCell ref="A80:A81"/>
    <mergeCell ref="A82:A84"/>
    <mergeCell ref="B82:B84"/>
    <mergeCell ref="F82:F84"/>
    <mergeCell ref="G82:G84"/>
    <mergeCell ref="H82:H84"/>
    <mergeCell ref="J74:J75"/>
    <mergeCell ref="A77:A78"/>
    <mergeCell ref="F77:F78"/>
    <mergeCell ref="G77:G78"/>
    <mergeCell ref="H77:H78"/>
    <mergeCell ref="I77:I78"/>
    <mergeCell ref="D74:E74"/>
    <mergeCell ref="D75:E75"/>
    <mergeCell ref="D76:E76"/>
    <mergeCell ref="D77:E77"/>
    <mergeCell ref="D78:E78"/>
    <mergeCell ref="J77:J78"/>
    <mergeCell ref="A2:AE2"/>
    <mergeCell ref="D5:E5"/>
    <mergeCell ref="A7:A9"/>
    <mergeCell ref="A10:A11"/>
    <mergeCell ref="A13:A18"/>
    <mergeCell ref="C7:C9"/>
    <mergeCell ref="C10:C11"/>
    <mergeCell ref="C13:C18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J7:J9"/>
    <mergeCell ref="B7:B9"/>
    <mergeCell ref="D51:E51"/>
    <mergeCell ref="D52:E52"/>
    <mergeCell ref="D53:E53"/>
    <mergeCell ref="A21:A23"/>
    <mergeCell ref="A26:A28"/>
    <mergeCell ref="A30:A32"/>
    <mergeCell ref="D19:E19"/>
    <mergeCell ref="D20:E20"/>
    <mergeCell ref="D21:E21"/>
    <mergeCell ref="D43:E43"/>
    <mergeCell ref="D44:E44"/>
    <mergeCell ref="D24:E24"/>
    <mergeCell ref="D25:E25"/>
    <mergeCell ref="D26:E26"/>
    <mergeCell ref="D27:E27"/>
    <mergeCell ref="D28:E28"/>
    <mergeCell ref="D29:E29"/>
    <mergeCell ref="D30:E30"/>
    <mergeCell ref="D22:E22"/>
    <mergeCell ref="D23:E23"/>
    <mergeCell ref="D84:E84"/>
    <mergeCell ref="D85:E85"/>
    <mergeCell ref="D86:E86"/>
    <mergeCell ref="D87:E87"/>
    <mergeCell ref="D88:E88"/>
    <mergeCell ref="D79:E79"/>
    <mergeCell ref="D80:E80"/>
    <mergeCell ref="D81:E81"/>
    <mergeCell ref="D82:E82"/>
    <mergeCell ref="D83:E83"/>
    <mergeCell ref="D104:E104"/>
    <mergeCell ref="D105:E105"/>
    <mergeCell ref="F7:F9"/>
    <mergeCell ref="F10:F11"/>
    <mergeCell ref="F13:F18"/>
    <mergeCell ref="F21:F23"/>
    <mergeCell ref="F26:F28"/>
    <mergeCell ref="F30:F32"/>
    <mergeCell ref="F36:F38"/>
    <mergeCell ref="D97:E97"/>
    <mergeCell ref="D98:E98"/>
    <mergeCell ref="D99:E99"/>
    <mergeCell ref="D100:E100"/>
    <mergeCell ref="D101:E101"/>
    <mergeCell ref="D92:E92"/>
    <mergeCell ref="D93:E93"/>
    <mergeCell ref="D94:E94"/>
    <mergeCell ref="D95:E95"/>
    <mergeCell ref="D96:E96"/>
    <mergeCell ref="D89:E89"/>
    <mergeCell ref="D48:E48"/>
    <mergeCell ref="D49:E49"/>
    <mergeCell ref="D50:E50"/>
    <mergeCell ref="F54:F56"/>
    <mergeCell ref="I26:I28"/>
    <mergeCell ref="G7:G9"/>
    <mergeCell ref="H7:H9"/>
    <mergeCell ref="I7:I9"/>
    <mergeCell ref="G10:G11"/>
    <mergeCell ref="H10:H11"/>
    <mergeCell ref="I10:I11"/>
    <mergeCell ref="G13:G18"/>
    <mergeCell ref="H13:H18"/>
    <mergeCell ref="I13:I18"/>
    <mergeCell ref="G21:G23"/>
    <mergeCell ref="H21:H23"/>
    <mergeCell ref="I21:I23"/>
    <mergeCell ref="AF7:AF9"/>
    <mergeCell ref="AF13:AF18"/>
    <mergeCell ref="AF21:AF23"/>
    <mergeCell ref="AF26:AF28"/>
    <mergeCell ref="AF30:AF32"/>
    <mergeCell ref="AF36:AF38"/>
    <mergeCell ref="AF40:AF42"/>
    <mergeCell ref="A36:A38"/>
    <mergeCell ref="A34:A35"/>
    <mergeCell ref="F34:F35"/>
    <mergeCell ref="AF34:AF35"/>
    <mergeCell ref="G30:G32"/>
    <mergeCell ref="H30:H32"/>
    <mergeCell ref="I30:I32"/>
    <mergeCell ref="D33:E33"/>
    <mergeCell ref="D35:E35"/>
    <mergeCell ref="D36:E36"/>
    <mergeCell ref="D38:E38"/>
    <mergeCell ref="D39:E39"/>
    <mergeCell ref="D31:E31"/>
    <mergeCell ref="D32:E32"/>
    <mergeCell ref="D34:E34"/>
    <mergeCell ref="G26:G28"/>
    <mergeCell ref="H26:H28"/>
    <mergeCell ref="A58:A61"/>
    <mergeCell ref="F58:F61"/>
    <mergeCell ref="G58:G61"/>
    <mergeCell ref="H58:H61"/>
    <mergeCell ref="I58:I61"/>
    <mergeCell ref="J58:J61"/>
    <mergeCell ref="AF58:AF61"/>
    <mergeCell ref="A62:A66"/>
    <mergeCell ref="F62:F66"/>
    <mergeCell ref="G62:G66"/>
    <mergeCell ref="H62:H66"/>
    <mergeCell ref="I62:I66"/>
    <mergeCell ref="J62:J66"/>
    <mergeCell ref="AF62:AF66"/>
    <mergeCell ref="A54:A56"/>
    <mergeCell ref="AF46:AF47"/>
    <mergeCell ref="AF48:AF50"/>
    <mergeCell ref="D37:E37"/>
    <mergeCell ref="C46:C47"/>
    <mergeCell ref="A46:A47"/>
    <mergeCell ref="F46:F47"/>
    <mergeCell ref="G46:G47"/>
    <mergeCell ref="AF10:AF11"/>
    <mergeCell ref="H46:H47"/>
    <mergeCell ref="I46:I47"/>
    <mergeCell ref="C48:C50"/>
    <mergeCell ref="A40:A42"/>
    <mergeCell ref="C40:C42"/>
    <mergeCell ref="D41:E41"/>
    <mergeCell ref="D42:E42"/>
    <mergeCell ref="D46:E46"/>
    <mergeCell ref="D47:E47"/>
    <mergeCell ref="G40:G42"/>
    <mergeCell ref="H40:H42"/>
    <mergeCell ref="I40:I42"/>
    <mergeCell ref="D40:E40"/>
    <mergeCell ref="D45:E45"/>
    <mergeCell ref="A48:A50"/>
    <mergeCell ref="J54:J56"/>
    <mergeCell ref="D64:E64"/>
    <mergeCell ref="D65:E65"/>
    <mergeCell ref="D66:E66"/>
    <mergeCell ref="D67:E67"/>
    <mergeCell ref="D68:E68"/>
    <mergeCell ref="D59:E59"/>
    <mergeCell ref="AF54:AF56"/>
    <mergeCell ref="G34:G35"/>
    <mergeCell ref="H34:H35"/>
    <mergeCell ref="I34:I35"/>
    <mergeCell ref="J34:J35"/>
    <mergeCell ref="G36:G38"/>
    <mergeCell ref="H36:H38"/>
    <mergeCell ref="J36:J38"/>
    <mergeCell ref="I36:I38"/>
    <mergeCell ref="D60:E60"/>
    <mergeCell ref="D61:E61"/>
    <mergeCell ref="D62:E62"/>
    <mergeCell ref="D63:E63"/>
    <mergeCell ref="F48:F50"/>
    <mergeCell ref="I48:I50"/>
    <mergeCell ref="H48:H50"/>
    <mergeCell ref="G48:G50"/>
    <mergeCell ref="G54:G56"/>
    <mergeCell ref="H54:H56"/>
    <mergeCell ref="I54:I56"/>
    <mergeCell ref="D54:E54"/>
    <mergeCell ref="D55:E55"/>
    <mergeCell ref="D56:E56"/>
    <mergeCell ref="D57:E57"/>
    <mergeCell ref="D58:E58"/>
    <mergeCell ref="I74:I75"/>
    <mergeCell ref="H74:H75"/>
    <mergeCell ref="I98:I99"/>
    <mergeCell ref="G98:G99"/>
    <mergeCell ref="H98:H99"/>
    <mergeCell ref="AF98:AF99"/>
    <mergeCell ref="A98:A99"/>
    <mergeCell ref="A67:A68"/>
    <mergeCell ref="F67:F68"/>
    <mergeCell ref="G67:G68"/>
    <mergeCell ref="H67:H68"/>
    <mergeCell ref="I67:I68"/>
    <mergeCell ref="J67:J68"/>
    <mergeCell ref="D69:E69"/>
    <mergeCell ref="D70:E70"/>
    <mergeCell ref="D71:E71"/>
    <mergeCell ref="D72:E72"/>
    <mergeCell ref="D73:E73"/>
    <mergeCell ref="I82:I84"/>
    <mergeCell ref="AF82:AF84"/>
    <mergeCell ref="A74:A75"/>
    <mergeCell ref="F74:F75"/>
    <mergeCell ref="G74:G75"/>
    <mergeCell ref="AF67:AF68"/>
    <mergeCell ref="D90:E90"/>
    <mergeCell ref="D91:E91"/>
  </mergeCells>
  <conditionalFormatting sqref="A106:B65534 C1 A1:B6">
    <cfRule type="duplicateValues" dxfId="88" priority="211" stopIfTrue="1"/>
  </conditionalFormatting>
  <conditionalFormatting sqref="A106:B65534">
    <cfRule type="duplicateValues" dxfId="87" priority="224" stopIfTrue="1"/>
  </conditionalFormatting>
  <conditionalFormatting sqref="A7:B7">
    <cfRule type="duplicateValues" dxfId="86" priority="241" stopIfTrue="1"/>
  </conditionalFormatting>
  <conditionalFormatting sqref="A8">
    <cfRule type="duplicateValues" dxfId="85" priority="243" stopIfTrue="1"/>
  </conditionalFormatting>
  <conditionalFormatting sqref="A9">
    <cfRule type="duplicateValues" dxfId="84" priority="245" stopIfTrue="1"/>
  </conditionalFormatting>
  <conditionalFormatting sqref="A10:B10">
    <cfRule type="duplicateValues" dxfId="83" priority="247" stopIfTrue="1"/>
  </conditionalFormatting>
  <conditionalFormatting sqref="A11:B11">
    <cfRule type="duplicateValues" dxfId="82" priority="249" stopIfTrue="1"/>
  </conditionalFormatting>
  <conditionalFormatting sqref="A12:B12">
    <cfRule type="duplicateValues" dxfId="81" priority="251" stopIfTrue="1"/>
  </conditionalFormatting>
  <conditionalFormatting sqref="A14:B14">
    <cfRule type="duplicateValues" dxfId="80" priority="253" stopIfTrue="1"/>
  </conditionalFormatting>
  <conditionalFormatting sqref="A15:B15">
    <cfRule type="duplicateValues" dxfId="79" priority="255" stopIfTrue="1"/>
  </conditionalFormatting>
  <conditionalFormatting sqref="A16:B16">
    <cfRule type="duplicateValues" dxfId="78" priority="257" stopIfTrue="1"/>
  </conditionalFormatting>
  <conditionalFormatting sqref="A13:B13">
    <cfRule type="duplicateValues" dxfId="77" priority="259" stopIfTrue="1"/>
  </conditionalFormatting>
  <conditionalFormatting sqref="A17:B17">
    <cfRule type="duplicateValues" dxfId="76" priority="261" stopIfTrue="1"/>
  </conditionalFormatting>
  <conditionalFormatting sqref="A18:B18">
    <cfRule type="duplicateValues" dxfId="75" priority="263" stopIfTrue="1"/>
  </conditionalFormatting>
  <conditionalFormatting sqref="A19:B19">
    <cfRule type="duplicateValues" dxfId="74" priority="107" stopIfTrue="1"/>
  </conditionalFormatting>
  <conditionalFormatting sqref="A20:B20">
    <cfRule type="duplicateValues" dxfId="73" priority="108" stopIfTrue="1"/>
  </conditionalFormatting>
  <conditionalFormatting sqref="A21:B21">
    <cfRule type="duplicateValues" dxfId="72" priority="106" stopIfTrue="1"/>
  </conditionalFormatting>
  <conditionalFormatting sqref="A23:B23">
    <cfRule type="duplicateValues" dxfId="71" priority="105" stopIfTrue="1"/>
  </conditionalFormatting>
  <conditionalFormatting sqref="A22:B22">
    <cfRule type="duplicateValues" dxfId="70" priority="104" stopIfTrue="1"/>
  </conditionalFormatting>
  <conditionalFormatting sqref="A24:B24">
    <cfRule type="duplicateValues" dxfId="69" priority="103" stopIfTrue="1"/>
  </conditionalFormatting>
  <conditionalFormatting sqref="A25:B25">
    <cfRule type="duplicateValues" dxfId="68" priority="102" stopIfTrue="1"/>
  </conditionalFormatting>
  <conditionalFormatting sqref="A26:B26">
    <cfRule type="duplicateValues" dxfId="67" priority="101" stopIfTrue="1"/>
  </conditionalFormatting>
  <conditionalFormatting sqref="A27:B27">
    <cfRule type="duplicateValues" dxfId="66" priority="100" stopIfTrue="1"/>
  </conditionalFormatting>
  <conditionalFormatting sqref="A28:B28">
    <cfRule type="duplicateValues" dxfId="65" priority="99" stopIfTrue="1"/>
  </conditionalFormatting>
  <conditionalFormatting sqref="A29:B29">
    <cfRule type="duplicateValues" dxfId="64" priority="98" stopIfTrue="1"/>
  </conditionalFormatting>
  <conditionalFormatting sqref="A30:B30">
    <cfRule type="duplicateValues" dxfId="63" priority="97" stopIfTrue="1"/>
  </conditionalFormatting>
  <conditionalFormatting sqref="A31:B31">
    <cfRule type="duplicateValues" dxfId="62" priority="96" stopIfTrue="1"/>
  </conditionalFormatting>
  <conditionalFormatting sqref="A32:B32">
    <cfRule type="duplicateValues" dxfId="61" priority="95" stopIfTrue="1"/>
  </conditionalFormatting>
  <conditionalFormatting sqref="B34 A33">
    <cfRule type="duplicateValues" dxfId="60" priority="94" stopIfTrue="1"/>
  </conditionalFormatting>
  <conditionalFormatting sqref="B33">
    <cfRule type="duplicateValues" dxfId="59" priority="93" stopIfTrue="1"/>
  </conditionalFormatting>
  <conditionalFormatting sqref="B35">
    <cfRule type="duplicateValues" dxfId="58" priority="92" stopIfTrue="1"/>
  </conditionalFormatting>
  <conditionalFormatting sqref="A36:B37">
    <cfRule type="duplicateValues" dxfId="57" priority="91" stopIfTrue="1"/>
  </conditionalFormatting>
  <conditionalFormatting sqref="A38:B38">
    <cfRule type="duplicateValues" dxfId="56" priority="90" stopIfTrue="1"/>
  </conditionalFormatting>
  <conditionalFormatting sqref="A39:B39">
    <cfRule type="duplicateValues" dxfId="55" priority="89" stopIfTrue="1"/>
  </conditionalFormatting>
  <conditionalFormatting sqref="A43:B43">
    <cfRule type="duplicateValues" dxfId="54" priority="85" stopIfTrue="1"/>
  </conditionalFormatting>
  <conditionalFormatting sqref="A45:B45">
    <cfRule type="duplicateValues" dxfId="53" priority="83" stopIfTrue="1"/>
  </conditionalFormatting>
  <conditionalFormatting sqref="A46:B46">
    <cfRule type="duplicateValues" dxfId="52" priority="82" stopIfTrue="1"/>
  </conditionalFormatting>
  <conditionalFormatting sqref="A48:B48">
    <cfRule type="duplicateValues" dxfId="51" priority="80" stopIfTrue="1"/>
  </conditionalFormatting>
  <conditionalFormatting sqref="A51:B51">
    <cfRule type="duplicateValues" dxfId="50" priority="77" stopIfTrue="1"/>
  </conditionalFormatting>
  <conditionalFormatting sqref="A52:B52">
    <cfRule type="duplicateValues" dxfId="49" priority="76" stopIfTrue="1"/>
  </conditionalFormatting>
  <conditionalFormatting sqref="A54:B54">
    <cfRule type="duplicateValues" dxfId="48" priority="73" stopIfTrue="1"/>
  </conditionalFormatting>
  <conditionalFormatting sqref="A58:B58">
    <cfRule type="duplicateValues" dxfId="47" priority="70" stopIfTrue="1"/>
  </conditionalFormatting>
  <conditionalFormatting sqref="A57:B57">
    <cfRule type="duplicateValues" dxfId="46" priority="275" stopIfTrue="1"/>
  </conditionalFormatting>
  <conditionalFormatting sqref="A62:B62">
    <cfRule type="duplicateValues" dxfId="45" priority="66" stopIfTrue="1"/>
  </conditionalFormatting>
  <conditionalFormatting sqref="A67:B67">
    <cfRule type="duplicateValues" dxfId="44" priority="61" stopIfTrue="1"/>
  </conditionalFormatting>
  <conditionalFormatting sqref="B68">
    <cfRule type="duplicateValues" dxfId="43" priority="60" stopIfTrue="1"/>
  </conditionalFormatting>
  <conditionalFormatting sqref="A69:B69">
    <cfRule type="duplicateValues" dxfId="42" priority="59" stopIfTrue="1"/>
  </conditionalFormatting>
  <conditionalFormatting sqref="A70:B70">
    <cfRule type="duplicateValues" dxfId="41" priority="58" stopIfTrue="1"/>
  </conditionalFormatting>
  <conditionalFormatting sqref="A71:B71">
    <cfRule type="duplicateValues" dxfId="40" priority="57" stopIfTrue="1"/>
  </conditionalFormatting>
  <conditionalFormatting sqref="A72:B72">
    <cfRule type="duplicateValues" dxfId="39" priority="56" stopIfTrue="1"/>
  </conditionalFormatting>
  <conditionalFormatting sqref="A73:B73">
    <cfRule type="duplicateValues" dxfId="38" priority="55" stopIfTrue="1"/>
  </conditionalFormatting>
  <conditionalFormatting sqref="A74:B74">
    <cfRule type="duplicateValues" dxfId="37" priority="54" stopIfTrue="1"/>
  </conditionalFormatting>
  <conditionalFormatting sqref="U83">
    <cfRule type="duplicateValues" dxfId="36" priority="43" stopIfTrue="1"/>
  </conditionalFormatting>
  <conditionalFormatting sqref="B86">
    <cfRule type="duplicateValues" dxfId="35" priority="38" stopIfTrue="1"/>
  </conditionalFormatting>
  <conditionalFormatting sqref="B87">
    <cfRule type="duplicateValues" dxfId="34" priority="37" stopIfTrue="1"/>
  </conditionalFormatting>
  <conditionalFormatting sqref="B88">
    <cfRule type="duplicateValues" dxfId="33" priority="36" stopIfTrue="1"/>
  </conditionalFormatting>
  <conditionalFormatting sqref="B90">
    <cfRule type="duplicateValues" dxfId="32" priority="35" stopIfTrue="1"/>
  </conditionalFormatting>
  <conditionalFormatting sqref="B91">
    <cfRule type="duplicateValues" dxfId="31" priority="33" stopIfTrue="1"/>
  </conditionalFormatting>
  <conditionalFormatting sqref="B92">
    <cfRule type="duplicateValues" dxfId="30" priority="32" stopIfTrue="1"/>
  </conditionalFormatting>
  <conditionalFormatting sqref="B93">
    <cfRule type="duplicateValues" dxfId="29" priority="30" stopIfTrue="1"/>
  </conditionalFormatting>
  <conditionalFormatting sqref="B94">
    <cfRule type="duplicateValues" dxfId="28" priority="28" stopIfTrue="1"/>
  </conditionalFormatting>
  <conditionalFormatting sqref="B95">
    <cfRule type="duplicateValues" dxfId="27" priority="27" stopIfTrue="1"/>
  </conditionalFormatting>
  <conditionalFormatting sqref="B96">
    <cfRule type="duplicateValues" dxfId="26" priority="26" stopIfTrue="1"/>
  </conditionalFormatting>
  <conditionalFormatting sqref="B97">
    <cfRule type="duplicateValues" dxfId="25" priority="25" stopIfTrue="1"/>
  </conditionalFormatting>
  <conditionalFormatting sqref="B98">
    <cfRule type="duplicateValues" dxfId="24" priority="24" stopIfTrue="1"/>
  </conditionalFormatting>
  <conditionalFormatting sqref="B99">
    <cfRule type="duplicateValues" dxfId="23" priority="23" stopIfTrue="1"/>
  </conditionalFormatting>
  <conditionalFormatting sqref="B100">
    <cfRule type="duplicateValues" dxfId="22" priority="22" stopIfTrue="1"/>
  </conditionalFormatting>
  <conditionalFormatting sqref="B101">
    <cfRule type="duplicateValues" dxfId="21" priority="21" stopIfTrue="1"/>
  </conditionalFormatting>
  <conditionalFormatting sqref="B104">
    <cfRule type="duplicateValues" dxfId="20" priority="18" stopIfTrue="1"/>
  </conditionalFormatting>
  <conditionalFormatting sqref="B105">
    <cfRule type="duplicateValues" dxfId="19" priority="17" stopIfTrue="1"/>
  </conditionalFormatting>
  <conditionalFormatting sqref="A40:B40">
    <cfRule type="duplicateValues" dxfId="18" priority="16" stopIfTrue="1"/>
  </conditionalFormatting>
  <conditionalFormatting sqref="A54:B54 A44:B46 A48:B48 A51:B52 A57:B58 A62:B62 A67:B67 A69:B74 B68">
    <cfRule type="duplicateValues" dxfId="17" priority="15" stopIfTrue="1"/>
  </conditionalFormatting>
  <conditionalFormatting sqref="A34">
    <cfRule type="duplicateValues" dxfId="16" priority="14" stopIfTrue="1"/>
  </conditionalFormatting>
  <conditionalFormatting sqref="A34">
    <cfRule type="duplicateValues" dxfId="15" priority="13" stopIfTrue="1"/>
  </conditionalFormatting>
  <conditionalFormatting sqref="B75">
    <cfRule type="duplicateValues" dxfId="14" priority="12" stopIfTrue="1"/>
  </conditionalFormatting>
  <conditionalFormatting sqref="B75">
    <cfRule type="duplicateValues" dxfId="13" priority="11" stopIfTrue="1"/>
  </conditionalFormatting>
  <conditionalFormatting sqref="A76:A77 A79">
    <cfRule type="duplicateValues" dxfId="12" priority="10" stopIfTrue="1"/>
  </conditionalFormatting>
  <conditionalFormatting sqref="A76:A77">
    <cfRule type="duplicateValues" dxfId="11" priority="9" stopIfTrue="1"/>
  </conditionalFormatting>
  <conditionalFormatting sqref="B76:B82 B85">
    <cfRule type="duplicateValues" dxfId="10" priority="8" stopIfTrue="1"/>
  </conditionalFormatting>
  <conditionalFormatting sqref="B76:B82">
    <cfRule type="duplicateValues" dxfId="9" priority="7" stopIfTrue="1"/>
  </conditionalFormatting>
  <conditionalFormatting sqref="A80">
    <cfRule type="duplicateValues" dxfId="8" priority="5" stopIfTrue="1"/>
  </conditionalFormatting>
  <conditionalFormatting sqref="A91 A93 A95:A98 A100">
    <cfRule type="duplicateValues" dxfId="7" priority="3" stopIfTrue="1"/>
  </conditionalFormatting>
  <conditionalFormatting sqref="A101:A102 A104">
    <cfRule type="duplicateValues" dxfId="6" priority="2" stopIfTrue="1"/>
  </conditionalFormatting>
  <conditionalFormatting sqref="B102:B103">
    <cfRule type="duplicateValues" dxfId="5" priority="1" stopIfTrue="1"/>
  </conditionalFormatting>
  <conditionalFormatting sqref="B89">
    <cfRule type="duplicateValues" dxfId="4" priority="283" stopIfTrue="1"/>
  </conditionalFormatting>
  <conditionalFormatting sqref="A80 A82 A85 A89:A90">
    <cfRule type="duplicateValues" dxfId="3" priority="290" stopIfTrue="1"/>
  </conditionalFormatting>
  <pageMargins left="0.11811023622047245" right="0.11811023622047245" top="0.74803149606299213" bottom="0.74803149606299213" header="0.31496062992125984" footer="0.31496062992125984"/>
  <pageSetup paperSize="9" scale="2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 filterMode="1">
    <tabColor rgb="FFFF0000"/>
    <pageSetUpPr fitToPage="1"/>
  </sheetPr>
  <dimension ref="A2:Y11"/>
  <sheetViews>
    <sheetView showGridLines="0" zoomScale="85" zoomScaleNormal="85" zoomScaleSheetLayoutView="85" workbookViewId="0">
      <pane ySplit="7" topLeftCell="A8" activePane="bottomLeft" state="frozen"/>
      <selection pane="bottomLeft" activeCell="G20" sqref="G20:G22"/>
    </sheetView>
  </sheetViews>
  <sheetFormatPr baseColWidth="10" defaultRowHeight="10.5" x14ac:dyDescent="0.15"/>
  <cols>
    <col min="1" max="1" width="27.28515625" style="1" customWidth="1"/>
    <col min="2" max="2" width="9.5703125" style="1" customWidth="1"/>
    <col min="3" max="3" width="8.85546875" style="1" customWidth="1"/>
    <col min="4" max="4" width="14.28515625" style="1" customWidth="1"/>
    <col min="5" max="5" width="14.140625" style="1" customWidth="1"/>
    <col min="6" max="7" width="26" style="1" customWidth="1"/>
    <col min="8" max="8" width="17.7109375" style="1" bestFit="1" customWidth="1"/>
    <col min="9" max="9" width="20.85546875" style="1" bestFit="1" customWidth="1"/>
    <col min="10" max="10" width="20.42578125" style="1" customWidth="1"/>
    <col min="11" max="12" width="11.85546875" style="1" customWidth="1"/>
    <col min="13" max="14" width="10.7109375" style="1" customWidth="1"/>
    <col min="15" max="15" width="25" style="1" bestFit="1" customWidth="1"/>
    <col min="16" max="16" width="22.28515625" style="1" bestFit="1" customWidth="1"/>
    <col min="17" max="17" width="25" style="1" bestFit="1" customWidth="1"/>
    <col min="18" max="18" width="24.28515625" style="1" bestFit="1" customWidth="1"/>
    <col min="19" max="19" width="25" style="1" bestFit="1" customWidth="1"/>
    <col min="20" max="20" width="20.5703125" style="1" bestFit="1" customWidth="1"/>
    <col min="21" max="21" width="16.140625" style="1" bestFit="1" customWidth="1"/>
    <col min="22" max="22" width="18.7109375" style="1" bestFit="1" customWidth="1"/>
    <col min="23" max="23" width="22.28515625" style="1" bestFit="1" customWidth="1"/>
    <col min="24" max="24" width="20.5703125" style="1" bestFit="1" customWidth="1"/>
    <col min="25" max="25" width="22" style="1" customWidth="1"/>
    <col min="26" max="16384" width="11.42578125" style="1"/>
  </cols>
  <sheetData>
    <row r="2" spans="1:25" ht="12.75" x14ac:dyDescent="0.2">
      <c r="A2" s="274" t="s">
        <v>28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</row>
    <row r="3" spans="1:25" ht="15.75" x14ac:dyDescent="0.3">
      <c r="A3" s="4"/>
      <c r="B3" s="4"/>
      <c r="C3" s="4"/>
      <c r="D3" s="4"/>
      <c r="E3" s="4"/>
      <c r="F3" s="38"/>
      <c r="G3" s="38"/>
      <c r="H3" s="38"/>
      <c r="I3" s="38"/>
      <c r="J3" s="38"/>
      <c r="K3" s="38"/>
      <c r="L3" s="38"/>
      <c r="M3" s="16" t="s">
        <v>26</v>
      </c>
      <c r="N3" s="12"/>
      <c r="O3" s="12"/>
      <c r="P3" s="12"/>
      <c r="Q3" s="12"/>
      <c r="R3" s="12"/>
      <c r="S3" s="12"/>
      <c r="T3" s="12"/>
      <c r="U3" s="12"/>
      <c r="V3" s="12"/>
      <c r="W3" s="9"/>
      <c r="X3" s="38"/>
      <c r="Y3" s="38"/>
    </row>
    <row r="4" spans="1:25" ht="15.75" thickBot="1" x14ac:dyDescent="0.3">
      <c r="A4" s="4"/>
      <c r="B4" s="4"/>
      <c r="C4" s="4"/>
      <c r="D4" s="4"/>
      <c r="E4" s="4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7"/>
      <c r="U4" s="7"/>
      <c r="V4" s="8"/>
      <c r="W4" s="9"/>
      <c r="X4" s="38"/>
      <c r="Y4" s="38"/>
    </row>
    <row r="5" spans="1:25" ht="11.25" customHeight="1" thickBot="1" x14ac:dyDescent="0.3">
      <c r="A5" s="38"/>
      <c r="B5" s="38"/>
      <c r="C5" s="38"/>
      <c r="D5" s="275" t="s">
        <v>18</v>
      </c>
      <c r="E5" s="276"/>
      <c r="F5" s="13"/>
      <c r="G5" s="13"/>
      <c r="H5" s="13"/>
      <c r="I5" s="38"/>
      <c r="J5" s="38"/>
      <c r="K5" s="38"/>
      <c r="L5" s="38"/>
      <c r="M5" s="38"/>
      <c r="N5" s="38"/>
      <c r="O5" s="38"/>
      <c r="P5" s="38"/>
      <c r="Q5" s="38"/>
      <c r="R5" s="38"/>
      <c r="S5" s="15"/>
      <c r="T5" s="5" t="s">
        <v>4</v>
      </c>
      <c r="U5" s="5"/>
      <c r="V5" s="6"/>
      <c r="W5" s="6"/>
      <c r="X5" s="38"/>
      <c r="Y5" s="38"/>
    </row>
    <row r="6" spans="1:25" s="3" customFormat="1" ht="53.25" thickBot="1" x14ac:dyDescent="0.3">
      <c r="A6" s="2" t="s">
        <v>21</v>
      </c>
      <c r="B6" s="2" t="s">
        <v>8</v>
      </c>
      <c r="C6" s="2" t="s">
        <v>15</v>
      </c>
      <c r="D6" s="14" t="s">
        <v>24</v>
      </c>
      <c r="E6" s="14" t="s">
        <v>25</v>
      </c>
      <c r="F6" s="2" t="s">
        <v>0</v>
      </c>
      <c r="G6" s="22" t="s">
        <v>29</v>
      </c>
      <c r="H6" s="2" t="s">
        <v>9</v>
      </c>
      <c r="I6" s="2" t="s">
        <v>10</v>
      </c>
      <c r="J6" s="2" t="s">
        <v>23</v>
      </c>
      <c r="K6" s="2" t="s">
        <v>16</v>
      </c>
      <c r="L6" s="2" t="s">
        <v>17</v>
      </c>
      <c r="M6" s="2" t="s">
        <v>13</v>
      </c>
      <c r="N6" s="2" t="s">
        <v>14</v>
      </c>
      <c r="O6" s="2" t="s">
        <v>2</v>
      </c>
      <c r="P6" s="2" t="s">
        <v>22</v>
      </c>
      <c r="Q6" s="2" t="s">
        <v>1</v>
      </c>
      <c r="R6" s="2" t="s">
        <v>19</v>
      </c>
      <c r="S6" s="2" t="s">
        <v>3</v>
      </c>
      <c r="T6" s="2" t="s">
        <v>6</v>
      </c>
      <c r="U6" s="2" t="s">
        <v>20</v>
      </c>
      <c r="V6" s="2" t="s">
        <v>7</v>
      </c>
      <c r="W6" s="2" t="s">
        <v>12</v>
      </c>
      <c r="X6" s="10" t="s">
        <v>5</v>
      </c>
      <c r="Y6" s="11" t="s">
        <v>11</v>
      </c>
    </row>
    <row r="7" spans="1:25" ht="16.5" customHeight="1" x14ac:dyDescent="0.3">
      <c r="A7" s="40" t="s">
        <v>38</v>
      </c>
      <c r="B7" s="41">
        <v>10</v>
      </c>
      <c r="C7" s="19" t="s">
        <v>30</v>
      </c>
      <c r="D7" s="23"/>
      <c r="E7" s="32"/>
      <c r="F7" s="24" t="s">
        <v>37</v>
      </c>
      <c r="G7" s="24"/>
      <c r="H7" s="21">
        <v>42429</v>
      </c>
      <c r="I7" s="25"/>
      <c r="J7" s="25"/>
      <c r="K7" s="26"/>
      <c r="L7" s="26"/>
      <c r="M7" s="26"/>
      <c r="N7" s="26"/>
      <c r="O7" s="27">
        <v>14068.34</v>
      </c>
      <c r="P7" s="28">
        <v>800</v>
      </c>
      <c r="Q7" s="27">
        <f>O7</f>
        <v>14068.34</v>
      </c>
      <c r="R7" s="29">
        <v>100</v>
      </c>
      <c r="S7" s="30">
        <f>+Q7+R7</f>
        <v>14168.34</v>
      </c>
      <c r="T7" s="30"/>
      <c r="U7" s="30"/>
      <c r="V7" s="30"/>
      <c r="W7" s="30">
        <f>+S7*16%</f>
        <v>2266.9344000000001</v>
      </c>
      <c r="X7" s="30">
        <v>0</v>
      </c>
      <c r="Y7" s="30">
        <f>+W7+X7</f>
        <v>2266.9344000000001</v>
      </c>
    </row>
    <row r="8" spans="1:25" ht="16.5" hidden="1" x14ac:dyDescent="0.3">
      <c r="A8" s="18" t="s">
        <v>34</v>
      </c>
      <c r="B8" s="41">
        <v>2</v>
      </c>
      <c r="C8" s="19" t="s">
        <v>30</v>
      </c>
      <c r="D8" s="42"/>
      <c r="E8" s="42"/>
      <c r="F8" s="24" t="s">
        <v>32</v>
      </c>
      <c r="G8" s="44"/>
      <c r="H8" s="21">
        <v>42372</v>
      </c>
      <c r="I8" s="42"/>
      <c r="J8" s="42"/>
      <c r="K8" s="42"/>
      <c r="L8" s="42"/>
      <c r="M8" s="42"/>
      <c r="N8" s="42"/>
      <c r="O8" s="27">
        <v>50193</v>
      </c>
      <c r="P8" s="42"/>
      <c r="Q8" s="27">
        <f>O8</f>
        <v>50193</v>
      </c>
      <c r="R8" s="29">
        <v>100</v>
      </c>
      <c r="S8" s="30">
        <f>+Q8+R8</f>
        <v>50293</v>
      </c>
      <c r="T8" s="42"/>
      <c r="U8" s="42"/>
      <c r="V8" s="42"/>
      <c r="W8" s="30">
        <f>+S8*16%</f>
        <v>8046.88</v>
      </c>
      <c r="X8" s="30"/>
      <c r="Y8" s="30">
        <f>+W8+X8</f>
        <v>8046.88</v>
      </c>
    </row>
    <row r="9" spans="1:25" s="35" customFormat="1" ht="16.5" x14ac:dyDescent="0.3">
      <c r="A9" s="45" t="s">
        <v>35</v>
      </c>
      <c r="B9" s="52">
        <v>0</v>
      </c>
      <c r="C9" s="50" t="s">
        <v>30</v>
      </c>
      <c r="D9" s="53"/>
      <c r="E9" s="53"/>
      <c r="F9" s="51" t="s">
        <v>32</v>
      </c>
      <c r="G9" s="54"/>
      <c r="H9" s="39"/>
      <c r="I9" s="53"/>
      <c r="J9" s="53"/>
      <c r="K9" s="53"/>
      <c r="L9" s="53"/>
      <c r="M9" s="53"/>
      <c r="N9" s="53"/>
      <c r="O9" s="46">
        <v>50193</v>
      </c>
      <c r="P9" s="53"/>
      <c r="Q9" s="46">
        <f>O9</f>
        <v>50193</v>
      </c>
      <c r="R9" s="47">
        <v>100</v>
      </c>
      <c r="S9" s="48">
        <f>+Q9+R9</f>
        <v>50293</v>
      </c>
      <c r="T9" s="53"/>
      <c r="U9" s="53"/>
      <c r="V9" s="53"/>
      <c r="W9" s="48">
        <f>+S9*16%</f>
        <v>8046.88</v>
      </c>
      <c r="X9" s="48"/>
      <c r="Y9" s="48">
        <f>+W9+X9</f>
        <v>8046.88</v>
      </c>
    </row>
    <row r="10" spans="1:25" s="20" customFormat="1" ht="16.5" hidden="1" x14ac:dyDescent="0.3">
      <c r="A10" s="18" t="s">
        <v>33</v>
      </c>
      <c r="B10" s="41">
        <v>2</v>
      </c>
      <c r="C10" s="19" t="s">
        <v>30</v>
      </c>
      <c r="D10" s="31"/>
      <c r="E10" s="32"/>
      <c r="F10" s="24" t="s">
        <v>31</v>
      </c>
      <c r="G10" s="24"/>
      <c r="H10" s="21">
        <v>42434</v>
      </c>
      <c r="I10" s="25"/>
      <c r="J10" s="25"/>
      <c r="K10" s="26"/>
      <c r="L10" s="26"/>
      <c r="M10" s="26"/>
      <c r="N10" s="27"/>
      <c r="O10" s="27">
        <v>10626</v>
      </c>
      <c r="P10" s="28"/>
      <c r="Q10" s="27">
        <f>+O10+P10</f>
        <v>10626</v>
      </c>
      <c r="R10" s="29">
        <v>100</v>
      </c>
      <c r="S10" s="30">
        <f>+Q10+R10</f>
        <v>10726</v>
      </c>
      <c r="T10" s="30"/>
      <c r="U10" s="30"/>
      <c r="V10" s="30"/>
      <c r="W10" s="30">
        <f>+S10*16%</f>
        <v>1716.16</v>
      </c>
      <c r="X10" s="30">
        <f>+S10*10%</f>
        <v>1072.6000000000001</v>
      </c>
      <c r="Y10" s="30">
        <f>+W10+X10</f>
        <v>2788.76</v>
      </c>
    </row>
    <row r="11" spans="1:25" ht="16.5" hidden="1" x14ac:dyDescent="0.3">
      <c r="A11" s="18" t="s">
        <v>36</v>
      </c>
      <c r="B11" s="41">
        <v>4</v>
      </c>
      <c r="C11" s="19" t="s">
        <v>30</v>
      </c>
      <c r="D11" s="42"/>
      <c r="E11" s="42"/>
      <c r="F11" s="43" t="s">
        <v>37</v>
      </c>
      <c r="G11" s="42"/>
      <c r="H11" s="21">
        <v>42389</v>
      </c>
      <c r="I11" s="42"/>
      <c r="J11" s="42"/>
      <c r="K11" s="42"/>
      <c r="L11" s="42"/>
      <c r="M11" s="42"/>
      <c r="N11" s="42"/>
      <c r="O11" s="27">
        <v>21833.5</v>
      </c>
      <c r="P11" s="27">
        <v>2000</v>
      </c>
      <c r="Q11" s="27">
        <f>+O11+P11</f>
        <v>23833.5</v>
      </c>
      <c r="R11" s="30">
        <v>100</v>
      </c>
      <c r="S11" s="30">
        <f>+Q11+R11</f>
        <v>23933.5</v>
      </c>
      <c r="T11" s="42"/>
      <c r="U11" s="42"/>
      <c r="V11" s="42"/>
      <c r="W11" s="30">
        <f>+S11*16%</f>
        <v>3829.36</v>
      </c>
      <c r="X11" s="30">
        <f>+S11*5%</f>
        <v>1196.675</v>
      </c>
      <c r="Y11" s="30">
        <f>+W11+X11</f>
        <v>5026.0349999999999</v>
      </c>
    </row>
  </sheetData>
  <autoFilter ref="A6:Y11">
    <filterColumn colId="1">
      <filters>
        <filter val="00"/>
        <filter val="15"/>
      </filters>
    </filterColumn>
    <sortState ref="A7:Y15">
      <sortCondition sortBy="cellColor" ref="A6:A61" dxfId="2"/>
    </sortState>
  </autoFilter>
  <mergeCells count="2">
    <mergeCell ref="A2:Y2"/>
    <mergeCell ref="D5:E5"/>
  </mergeCells>
  <conditionalFormatting sqref="A11">
    <cfRule type="duplicateValues" dxfId="1" priority="1" stopIfTrue="1"/>
  </conditionalFormatting>
  <conditionalFormatting sqref="A10">
    <cfRule type="duplicateValues" dxfId="0" priority="14" stopIfTrue="1"/>
  </conditionalFormatting>
  <pageMargins left="0.70866141732283472" right="0.70866141732283472" top="0.74803149606299213" bottom="0.74803149606299213" header="0.31496062992125984" footer="0.31496062992125984"/>
  <pageSetup paperSize="9" scale="27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E11" sqref="E11"/>
    </sheetView>
  </sheetViews>
  <sheetFormatPr baseColWidth="10" defaultRowHeight="15" x14ac:dyDescent="0.25"/>
  <cols>
    <col min="1" max="1" width="12.85546875" bestFit="1" customWidth="1"/>
  </cols>
  <sheetData>
    <row r="2" spans="1:6" ht="15.75" thickBot="1" x14ac:dyDescent="0.3"/>
    <row r="3" spans="1:6" x14ac:dyDescent="0.25">
      <c r="A3" s="80" t="s">
        <v>192</v>
      </c>
      <c r="B3" s="304" t="s">
        <v>193</v>
      </c>
      <c r="C3" s="305"/>
      <c r="D3" s="306"/>
      <c r="E3" s="313" t="s">
        <v>194</v>
      </c>
      <c r="F3" s="314"/>
    </row>
    <row r="4" spans="1:6" x14ac:dyDescent="0.25">
      <c r="A4" s="77"/>
      <c r="B4" s="77"/>
      <c r="C4" s="78"/>
      <c r="D4" s="79"/>
      <c r="E4" s="78"/>
      <c r="F4" s="79"/>
    </row>
    <row r="5" spans="1:6" x14ac:dyDescent="0.25">
      <c r="A5" s="81" t="s">
        <v>195</v>
      </c>
      <c r="B5" s="307" t="s">
        <v>196</v>
      </c>
      <c r="C5" s="308"/>
      <c r="D5" s="309"/>
      <c r="E5" s="315" t="s">
        <v>197</v>
      </c>
      <c r="F5" s="316"/>
    </row>
    <row r="6" spans="1:6" x14ac:dyDescent="0.25">
      <c r="A6" s="77"/>
      <c r="B6" s="77"/>
      <c r="C6" s="78"/>
      <c r="D6" s="79"/>
      <c r="E6" s="78"/>
      <c r="F6" s="79"/>
    </row>
    <row r="7" spans="1:6" x14ac:dyDescent="0.25">
      <c r="A7" s="81" t="s">
        <v>198</v>
      </c>
      <c r="B7" s="307" t="s">
        <v>199</v>
      </c>
      <c r="C7" s="308"/>
      <c r="D7" s="309"/>
      <c r="E7" s="315" t="s">
        <v>200</v>
      </c>
      <c r="F7" s="316"/>
    </row>
    <row r="8" spans="1:6" x14ac:dyDescent="0.25">
      <c r="A8" s="77"/>
      <c r="B8" s="77"/>
      <c r="C8" s="78"/>
      <c r="D8" s="79"/>
      <c r="E8" s="78"/>
      <c r="F8" s="79"/>
    </row>
    <row r="9" spans="1:6" ht="15.75" thickBot="1" x14ac:dyDescent="0.3">
      <c r="A9" s="82" t="s">
        <v>201</v>
      </c>
      <c r="B9" s="310" t="s">
        <v>202</v>
      </c>
      <c r="C9" s="311"/>
      <c r="D9" s="312"/>
      <c r="E9" s="317" t="s">
        <v>203</v>
      </c>
      <c r="F9" s="318"/>
    </row>
  </sheetData>
  <mergeCells count="8">
    <mergeCell ref="B3:D3"/>
    <mergeCell ref="B5:D5"/>
    <mergeCell ref="B7:D7"/>
    <mergeCell ref="B9:D9"/>
    <mergeCell ref="E3:F3"/>
    <mergeCell ref="E5:F5"/>
    <mergeCell ref="E7:F7"/>
    <mergeCell ref="E9:F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LABOVIDA</vt:lpstr>
      <vt:lpstr>QP</vt:lpstr>
      <vt:lpstr>Hoja1</vt:lpstr>
      <vt:lpstr>QP!Área_de_impresión</vt:lpstr>
    </vt:vector>
  </TitlesOfParts>
  <Company>GRUPO QUIMIPAC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 Bejar</dc:creator>
  <cp:lastModifiedBy>Jonathan JM. Minan</cp:lastModifiedBy>
  <cp:lastPrinted>2019-06-10T18:34:40Z</cp:lastPrinted>
  <dcterms:created xsi:type="dcterms:W3CDTF">2009-04-13T14:45:12Z</dcterms:created>
  <dcterms:modified xsi:type="dcterms:W3CDTF">2019-08-30T22:15:23Z</dcterms:modified>
</cp:coreProperties>
</file>