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ample" sheetId="1" r:id="rId1"/>
  </sheets>
  <calcPr calcId="125725"/>
</workbook>
</file>

<file path=xl/calcChain.xml><?xml version="1.0" encoding="utf-8"?>
<calcChain xmlns="http://schemas.openxmlformats.org/spreadsheetml/2006/main">
  <c r="R21" i="1"/>
  <c r="R17"/>
  <c r="R18"/>
  <c r="R19"/>
  <c r="R20"/>
  <c r="R3"/>
  <c r="R4"/>
  <c r="R5"/>
  <c r="R6"/>
  <c r="R7"/>
  <c r="R8"/>
  <c r="R9"/>
  <c r="R10"/>
  <c r="R11"/>
  <c r="R12"/>
  <c r="R13"/>
  <c r="R14"/>
  <c r="R15"/>
  <c r="R16"/>
  <c r="R2"/>
  <c r="O18"/>
  <c r="O19"/>
  <c r="J19"/>
  <c r="O20"/>
  <c r="J20"/>
  <c r="K20" s="1"/>
  <c r="O21"/>
  <c r="J21"/>
  <c r="K21" s="1"/>
  <c r="O12"/>
  <c r="M16"/>
  <c r="L16" s="1"/>
  <c r="O13"/>
  <c r="K7"/>
  <c r="O7"/>
  <c r="J5"/>
  <c r="K5" s="1"/>
  <c r="O3"/>
  <c r="O2"/>
  <c r="N3"/>
  <c r="N6"/>
  <c r="O6" s="1"/>
  <c r="N18"/>
  <c r="N20"/>
  <c r="M3"/>
  <c r="L3" s="1"/>
  <c r="M4"/>
  <c r="L4" s="1"/>
  <c r="M6"/>
  <c r="M8"/>
  <c r="L8" s="1"/>
  <c r="M9"/>
  <c r="M10"/>
  <c r="L10" s="1"/>
  <c r="N10" s="1"/>
  <c r="O10" s="1"/>
  <c r="M11"/>
  <c r="L11" s="1"/>
  <c r="M12"/>
  <c r="L12" s="1"/>
  <c r="M14"/>
  <c r="L14" s="1"/>
  <c r="M15"/>
  <c r="L15" s="1"/>
  <c r="M17"/>
  <c r="L20"/>
  <c r="L6"/>
  <c r="L13"/>
  <c r="N13" s="1"/>
  <c r="L17"/>
  <c r="L18"/>
  <c r="L21"/>
  <c r="N21" s="1"/>
  <c r="N2"/>
  <c r="L2"/>
  <c r="M2"/>
  <c r="K18"/>
  <c r="K3"/>
  <c r="K4"/>
  <c r="K6"/>
  <c r="K8"/>
  <c r="K9"/>
  <c r="K10"/>
  <c r="K11"/>
  <c r="K12"/>
  <c r="K13"/>
  <c r="K14"/>
  <c r="K15"/>
  <c r="K16"/>
  <c r="K17"/>
  <c r="K2"/>
  <c r="L19" l="1"/>
  <c r="N19" s="1"/>
  <c r="K19"/>
  <c r="N17"/>
  <c r="O17" s="1"/>
  <c r="N16"/>
  <c r="N15"/>
  <c r="O15" s="1"/>
  <c r="N14"/>
  <c r="O14" s="1"/>
  <c r="N12"/>
  <c r="N11"/>
  <c r="O11" s="1"/>
  <c r="L9"/>
  <c r="N9" s="1"/>
  <c r="O9" s="1"/>
  <c r="L7"/>
  <c r="N7" s="1"/>
  <c r="N8"/>
  <c r="O8" s="1"/>
  <c r="M5"/>
  <c r="L5" s="1"/>
  <c r="N4"/>
  <c r="O4" s="1"/>
  <c r="O16" l="1"/>
  <c r="N5"/>
  <c r="O5" s="1"/>
</calcChain>
</file>

<file path=xl/comments1.xml><?xml version="1.0" encoding="utf-8"?>
<comments xmlns="http://schemas.openxmlformats.org/spreadsheetml/2006/main">
  <authors>
    <author>Xin Yao Li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Xin Yao Li:</t>
        </r>
        <r>
          <rPr>
            <sz val="9"/>
            <color indexed="81"/>
            <rFont val="Tahoma"/>
            <family val="2"/>
          </rPr>
          <t xml:space="preserve">
If the medication needs to be taken for more than 5 years, 260 is entered. If the length depends on the severity of illness, length is not entered and costs are per package.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Xin Yao Li:</t>
        </r>
        <r>
          <rPr>
            <sz val="9"/>
            <color indexed="81"/>
            <rFont val="Tahoma"/>
            <family val="2"/>
          </rPr>
          <t xml:space="preserve">
From Goodrx.com or Drugs.com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Xin Yao Li:</t>
        </r>
        <r>
          <rPr>
            <sz val="9"/>
            <color indexed="81"/>
            <rFont val="Tahoma"/>
            <family val="2"/>
          </rPr>
          <t xml:space="preserve">
As of March 20, 2015</t>
        </r>
      </text>
    </comment>
  </commentList>
</comments>
</file>

<file path=xl/sharedStrings.xml><?xml version="1.0" encoding="utf-8"?>
<sst xmlns="http://schemas.openxmlformats.org/spreadsheetml/2006/main" count="121" uniqueCount="98">
  <si>
    <t>NDC Description</t>
  </si>
  <si>
    <t>NDC</t>
  </si>
  <si>
    <t>Old NADAC
Per Unit</t>
  </si>
  <si>
    <t>New NADAC
Per Unit</t>
  </si>
  <si>
    <t>Percent Change</t>
  </si>
  <si>
    <t>Date</t>
  </si>
  <si>
    <t>KAPVAY ER 0.1 MG TABLET</t>
  </si>
  <si>
    <t>2015-04-08</t>
  </si>
  <si>
    <t>PREZISTA 600 MG TABLET</t>
  </si>
  <si>
    <t>2014-01-15</t>
  </si>
  <si>
    <t>NAMENDA 5-10 MG TITRATION PK</t>
  </si>
  <si>
    <t>2014-07-09</t>
  </si>
  <si>
    <t>LESCOL XL 80 MG TABLET</t>
  </si>
  <si>
    <t>2014-07-16</t>
  </si>
  <si>
    <t>NITRO-DUR 0.3 MG/HR PATCH</t>
  </si>
  <si>
    <t>2014-08-20</t>
  </si>
  <si>
    <t>DAYPRO 600 MG CAPLET</t>
  </si>
  <si>
    <t>2015-01-07</t>
  </si>
  <si>
    <t>TRANSDERM-SCOP 1.5 MG/72HR</t>
  </si>
  <si>
    <t>2015-07-01</t>
  </si>
  <si>
    <t>LAMICTAL 200 MG TABLET</t>
  </si>
  <si>
    <t>2015-12-30</t>
  </si>
  <si>
    <t>SEROQUEL XR 400 MG TABLET</t>
  </si>
  <si>
    <t>2016-01-13</t>
  </si>
  <si>
    <t>CREON DR 24,000 UNITS CAPSULE</t>
  </si>
  <si>
    <t>ATIVAN 1 MG TABLET</t>
  </si>
  <si>
    <t>2014-07-23</t>
  </si>
  <si>
    <t>HUMULIN N 100 UNITS/ML VIAL</t>
  </si>
  <si>
    <t>2014-03-12</t>
  </si>
  <si>
    <t>LATUDA 120 MG TABLET</t>
  </si>
  <si>
    <t>2015-01-14</t>
  </si>
  <si>
    <t>MICARDIS HCT 80-12.5 MG TABLET</t>
  </si>
  <si>
    <t>AMBIEN 5 MG TABLET</t>
  </si>
  <si>
    <t>2015-04-15</t>
  </si>
  <si>
    <t>BENICAR 20 MG TABLET</t>
  </si>
  <si>
    <t>2016-01-20</t>
  </si>
  <si>
    <t>HUMALOG MIX 75-25 VIAL</t>
  </si>
  <si>
    <t>2013-12-18</t>
  </si>
  <si>
    <t>EPIPEN 2-PAK 0.3 MG AUTO-INJCT</t>
  </si>
  <si>
    <t>2014-12-11</t>
  </si>
  <si>
    <t>ISORDIL 40 MG TABLET</t>
  </si>
  <si>
    <t>2014-08-10</t>
  </si>
  <si>
    <t>KRISTALOSE 10 GM PACKET</t>
  </si>
  <si>
    <t>2014-01-22</t>
  </si>
  <si>
    <t>Frequency per week</t>
  </si>
  <si>
    <t>Average Length (weeks)</t>
  </si>
  <si>
    <t>Unit</t>
  </si>
  <si>
    <t xml:space="preserve">Retail unit price </t>
  </si>
  <si>
    <t>Mark up</t>
  </si>
  <si>
    <t>Old cost per week</t>
  </si>
  <si>
    <t>New cost per week</t>
  </si>
  <si>
    <t>$ increase per week</t>
  </si>
  <si>
    <t>PV of $ increase</t>
  </si>
  <si>
    <t>Prevalence</t>
  </si>
  <si>
    <t>Total</t>
  </si>
  <si>
    <t>Illness</t>
  </si>
  <si>
    <t>Company</t>
  </si>
  <si>
    <t xml:space="preserve">Attention-Deficit Hyperactivity Disorder </t>
  </si>
  <si>
    <t>Policyholder</t>
  </si>
  <si>
    <t>http://www.cdc.gov/ncbddd/adhd/data.html; http://www.drugs.com/dosage/kapvay.html; http://www.drugs.com/price-guide/kapvay</t>
  </si>
  <si>
    <t>HIV</t>
  </si>
  <si>
    <t>Sources</t>
  </si>
  <si>
    <t>http://www.goodrx.com/prezista?form=tablet&amp;dosage=600mg&amp;quantity=30&amp;days_supply=&amp;label_override=Prezista; http://www.drugs.com/dosage/prezista.html; http://www.cdc.gov/hiv/statistics/overview/</t>
  </si>
  <si>
    <t>Alzheimer's disease</t>
  </si>
  <si>
    <t>http://www.alz.org/facts/; http://www.drugs.com/price-guide/namenda; http://www.drugs.com/dosage/namenda.html</t>
  </si>
  <si>
    <t>http://www.drugs.com/dosage/lescol.html; http://www.goodrx.com/lescol-xl; http://www.cdc.gov/cholesterol/facts.htm</t>
  </si>
  <si>
    <t>High cholesterol</t>
  </si>
  <si>
    <t>Heart disease</t>
  </si>
  <si>
    <t>http://www.drugs.com/price-guide/nitro-dur; http://www.drugs.com/dosage/nitro-dur.html; http://www.cdc.gov/nchs/fastats/heart-disease.htm</t>
  </si>
  <si>
    <t>Package</t>
  </si>
  <si>
    <t>http://www.cdc.gov/arthritis/basics/rheumatoid.htm; http://www.goodrx.com/daypro?form=tablet&amp;dosage=600mg&amp;quantity=60&amp;days_supply=&amp;label_override=Daypro; http://www.drugs.com/dosage/daypro.html</t>
  </si>
  <si>
    <t>Rheumatoid arthritis</t>
  </si>
  <si>
    <t>Postoperative nausea and vomiting</t>
  </si>
  <si>
    <t>http://www.drugs.com/price-guide/transderm-scop; http://www.drugs.com/dosage/transderm-scop.html; http://apm.amegroups.com/article/view/1035/1261</t>
  </si>
  <si>
    <t>Epilepsy</t>
  </si>
  <si>
    <t>http://www.drugs.com/dosage/lamictal.html; http://www.drugs.com/price-guide/lamictal; http://www.epilepsy.com/learn/epilepsy-statistics</t>
  </si>
  <si>
    <t>Psychotic disorder</t>
  </si>
  <si>
    <t>http://www.drugs.com/price-guide/seroquel-xr; http://www.drugs.com/dosage/seroquel-xr.html; http://www.cdc.gov/mentalhealth/basics/burden.htm</t>
  </si>
  <si>
    <t>Pancreas problems</t>
  </si>
  <si>
    <t>http://www.ncbi.nlm.nih.gov/pmc/articles/PMC3662544/; http://www.drugs.com/dosage/creon.html; http://www.drugs.com/price-guide/creon</t>
  </si>
  <si>
    <t>Anxiety disorder</t>
  </si>
  <si>
    <t>http://www.drugs.com/price-guide/ativan; http://www.drugs.com/dosage/ativan-tablets.html; http://www.cdc.gov/mentalhealth/basics/burden.htm</t>
  </si>
  <si>
    <t>Diabetes</t>
  </si>
  <si>
    <t>http://www.drugs.com/price-guide/humulin-n; http://www.drugs.com/dosage/humulin-n.html; www.diabetes.org/diabetes-basics/statistics/</t>
  </si>
  <si>
    <t>http://www.drugs.com/price-guide/latuda; http://www.drugs.com/dosage/latuda.html;  http://www.cdc.gov/mentalhealth/basics/burden.htm</t>
  </si>
  <si>
    <t>Hypertension</t>
  </si>
  <si>
    <t>http://www.drugs.com/dosage/micardis-hct.html; http://www.cdc.gov/nchs/data/databriefs/db133.htm; http://www.goodrx.com/micardis-hct</t>
  </si>
  <si>
    <t>Insomnia</t>
  </si>
  <si>
    <t>http://www.drugs.com/price-guide/ambien; http://www.drugs.com/dosage/ambien.html; http://www.cdc.gov/nchs/data/databriefs/db127.htm</t>
  </si>
  <si>
    <t>http://www.drugs.com/price-guide/benicar;</t>
  </si>
  <si>
    <t>Constipation</t>
  </si>
  <si>
    <t>http://www.goodrx.com/kristalose?form=packet&amp;dosage=10g&amp;quantity=2&amp;days_supply=&amp;label_override=Kristalose; http://www.drugs.com/dosage/kristalose.html; http://www.ncbi.nlm.nih.gov/pmc/articles/PMC3206560/</t>
  </si>
  <si>
    <t>Chest pain</t>
  </si>
  <si>
    <t xml:space="preserve">http://www.drugs.com/dosage/isordil.html; http://www.rightdiagnosis.com/c/chest_pain/prevalence.htmhttp://www.goodrx.com/isordil?form=tablet&amp;dosage=40mg&amp;quantity=30&amp;days_supply=&amp;label_override=isosorbide%20dinitrate; </t>
  </si>
  <si>
    <t>Allergy</t>
  </si>
  <si>
    <t>http://www.goodrx.com/epipen; http://www.drugs.com/dosage/epipen.html; http://www.cdc.gov/healthcommunication/ToolsTemplates/EntertainmentEd/Tips/Allergies.html</t>
  </si>
  <si>
    <t>http://www.goodrx.com/humalog-75-25?form=vial&amp;dosage=10ml-of-100-units-ml&amp;quantity=&amp;days_supply=&amp;label_override=Humalog%2075/25; www.diabetes.org/diabetes-basics/statistics/; http://www.drugs.com/dosage/humalog.html</t>
  </si>
  <si>
    <t>Market share</t>
  </si>
</sst>
</file>

<file path=xl/styles.xml><?xml version="1.0" encoding="utf-8"?>
<styleSheet xmlns="http://schemas.openxmlformats.org/spreadsheetml/2006/main">
  <numFmts count="1">
    <numFmt numFmtId="8" formatCode="&quot;$&quot;#,##0.00;[Red]\-&quot;$&quot;#,##0.00"/>
  </numFmts>
  <fonts count="4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8" fontId="0" fillId="0" borderId="0" xfId="0" applyNumberFormat="1"/>
    <xf numFmtId="0" fontId="3" fillId="0" borderId="0" xfId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rugs.com/dosage/lamictal.html;" TargetMode="External"/><Relationship Id="rId13" Type="http://schemas.openxmlformats.org/officeDocument/2006/relationships/hyperlink" Target="http://www.drugs.com/price-guide/latuda;" TargetMode="External"/><Relationship Id="rId18" Type="http://schemas.openxmlformats.org/officeDocument/2006/relationships/hyperlink" Target="http://www.drugs.com/dosage/isordil.html;" TargetMode="External"/><Relationship Id="rId3" Type="http://schemas.openxmlformats.org/officeDocument/2006/relationships/hyperlink" Target="http://www.alz.org/facts/;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drugs.com/price-guide/transderm-scop;" TargetMode="External"/><Relationship Id="rId12" Type="http://schemas.openxmlformats.org/officeDocument/2006/relationships/hyperlink" Target="http://www.drugs.com/price-guide/humulin-n;" TargetMode="External"/><Relationship Id="rId17" Type="http://schemas.openxmlformats.org/officeDocument/2006/relationships/hyperlink" Target="http://www.goodrx.com/kristalose?form=packet&amp;dosage=10g&amp;quantity=2&amp;days_supply=&amp;label_override=Kristalose;" TargetMode="External"/><Relationship Id="rId2" Type="http://schemas.openxmlformats.org/officeDocument/2006/relationships/hyperlink" Target="http://www.goodrx.com/prezista?form=tablet&amp;dosage=600mg&amp;quantity=30&amp;days_supply=&amp;label_override=Prezista;" TargetMode="External"/><Relationship Id="rId16" Type="http://schemas.openxmlformats.org/officeDocument/2006/relationships/hyperlink" Target="http://www.drugs.com/price-guide/benicar;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cdc.gov/ncbddd/adhd/data.html" TargetMode="External"/><Relationship Id="rId6" Type="http://schemas.openxmlformats.org/officeDocument/2006/relationships/hyperlink" Target="http://www.cdc.gov/arthritis/basics/rheumatoid.htm;" TargetMode="External"/><Relationship Id="rId11" Type="http://schemas.openxmlformats.org/officeDocument/2006/relationships/hyperlink" Target="http://www.drugs.com/price-guide/ativan;" TargetMode="External"/><Relationship Id="rId5" Type="http://schemas.openxmlformats.org/officeDocument/2006/relationships/hyperlink" Target="http://www.drugs.com/price-guide/nitro-dur;" TargetMode="External"/><Relationship Id="rId15" Type="http://schemas.openxmlformats.org/officeDocument/2006/relationships/hyperlink" Target="http://www.drugs.com/price-guide/ambien;" TargetMode="External"/><Relationship Id="rId10" Type="http://schemas.openxmlformats.org/officeDocument/2006/relationships/hyperlink" Target="http://www.ncbi.nlm.nih.gov/pmc/articles/PMC3662544/;" TargetMode="External"/><Relationship Id="rId19" Type="http://schemas.openxmlformats.org/officeDocument/2006/relationships/hyperlink" Target="http://www.goodrx.com/humalog-75-25?form=vial&amp;dosage=10ml-of-100-units-ml&amp;quantity=&amp;days_supply=&amp;label_override=Humalog%2075/25" TargetMode="External"/><Relationship Id="rId4" Type="http://schemas.openxmlformats.org/officeDocument/2006/relationships/hyperlink" Target="http://www.drugs.com/dosage/lescol.html" TargetMode="External"/><Relationship Id="rId9" Type="http://schemas.openxmlformats.org/officeDocument/2006/relationships/hyperlink" Target="http://www.drugs.com/price-guide/seroquel-xr;" TargetMode="External"/><Relationship Id="rId14" Type="http://schemas.openxmlformats.org/officeDocument/2006/relationships/hyperlink" Target="http://www.drugs.com/dosage/micardis-hct.html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>
      <selection activeCell="G7" sqref="G7"/>
    </sheetView>
  </sheetViews>
  <sheetFormatPr baseColWidth="10" defaultColWidth="9.140625" defaultRowHeight="15"/>
  <cols>
    <col min="1" max="1" width="31.28515625" bestFit="1" customWidth="1"/>
    <col min="2" max="2" width="12" bestFit="1" customWidth="1"/>
    <col min="3" max="3" width="8.5703125" customWidth="1"/>
    <col min="4" max="4" width="8.85546875" customWidth="1"/>
    <col min="5" max="5" width="8.7109375" customWidth="1"/>
    <col min="6" max="6" width="10.42578125" bestFit="1" customWidth="1"/>
    <col min="18" max="18" width="12.855468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</v>
      </c>
      <c r="H1" t="s">
        <v>44</v>
      </c>
      <c r="I1" t="s">
        <v>45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97</v>
      </c>
      <c r="R1" t="s">
        <v>54</v>
      </c>
      <c r="S1" t="s">
        <v>55</v>
      </c>
      <c r="T1" t="s">
        <v>56</v>
      </c>
      <c r="U1" t="s">
        <v>61</v>
      </c>
    </row>
    <row r="2" spans="1:21">
      <c r="A2" t="s">
        <v>6</v>
      </c>
      <c r="B2">
        <v>59212065860</v>
      </c>
      <c r="C2">
        <v>5.1112299999999999</v>
      </c>
      <c r="D2">
        <v>5.26457</v>
      </c>
      <c r="E2">
        <v>0.03</v>
      </c>
      <c r="F2" t="s">
        <v>7</v>
      </c>
      <c r="G2" t="s">
        <v>58</v>
      </c>
      <c r="H2">
        <v>14</v>
      </c>
      <c r="I2">
        <v>260</v>
      </c>
      <c r="J2">
        <v>5.83</v>
      </c>
      <c r="K2">
        <f t="shared" ref="K2:K21" si="0">J2/D2-1</f>
        <v>0.10740288380627483</v>
      </c>
      <c r="L2">
        <f>M2/(1+E2)</f>
        <v>79.242718446601941</v>
      </c>
      <c r="M2">
        <f>J2*H2</f>
        <v>81.62</v>
      </c>
      <c r="N2">
        <f>M2-L2</f>
        <v>2.3772815533980634</v>
      </c>
      <c r="O2" s="1">
        <f>-PV(0.03,I2,N2,0,1)</f>
        <v>81.582492495755105</v>
      </c>
      <c r="P2">
        <v>0.02</v>
      </c>
      <c r="Q2">
        <v>0.2</v>
      </c>
      <c r="R2" s="1">
        <f>1000*P2*O2*Q2</f>
        <v>326.32996998302042</v>
      </c>
      <c r="S2" t="s">
        <v>57</v>
      </c>
      <c r="U2" s="2" t="s">
        <v>59</v>
      </c>
    </row>
    <row r="3" spans="1:21">
      <c r="A3" t="s">
        <v>8</v>
      </c>
      <c r="B3">
        <v>59676056201</v>
      </c>
      <c r="C3">
        <v>17.530619999999999</v>
      </c>
      <c r="D3">
        <v>18.74023</v>
      </c>
      <c r="E3">
        <v>6.9000000000000006E-2</v>
      </c>
      <c r="F3" t="s">
        <v>9</v>
      </c>
      <c r="G3" t="s">
        <v>58</v>
      </c>
      <c r="H3">
        <v>14</v>
      </c>
      <c r="I3">
        <v>260</v>
      </c>
      <c r="J3">
        <v>23.61</v>
      </c>
      <c r="K3">
        <f t="shared" si="0"/>
        <v>0.25985646921089001</v>
      </c>
      <c r="L3">
        <f>M3/(1+E3)</f>
        <v>309.20486435921418</v>
      </c>
      <c r="M3">
        <f t="shared" ref="M3:M17" si="1">J3*H3</f>
        <v>330.53999999999996</v>
      </c>
      <c r="N3">
        <f t="shared" ref="N3:N21" si="2">M3-L3</f>
        <v>21.335135640785779</v>
      </c>
      <c r="O3" s="1">
        <f t="shared" ref="O3:O17" si="3">-PV(0.03,I3,N3,0,1)</f>
        <v>732.16970906216989</v>
      </c>
      <c r="P3">
        <v>4.0000000000000001E-3</v>
      </c>
      <c r="Q3">
        <v>0.2</v>
      </c>
      <c r="R3" s="1">
        <f t="shared" ref="R3:R20" si="4">1000*P3*O3*Q3</f>
        <v>585.73576724973589</v>
      </c>
      <c r="S3" t="s">
        <v>60</v>
      </c>
      <c r="U3" s="2" t="s">
        <v>62</v>
      </c>
    </row>
    <row r="4" spans="1:21">
      <c r="A4" t="s">
        <v>10</v>
      </c>
      <c r="B4">
        <v>456320014</v>
      </c>
      <c r="C4">
        <v>4.7013999999999996</v>
      </c>
      <c r="D4">
        <v>5.10107</v>
      </c>
      <c r="E4">
        <v>8.5000000000000006E-2</v>
      </c>
      <c r="F4" t="s">
        <v>11</v>
      </c>
      <c r="G4" t="s">
        <v>58</v>
      </c>
      <c r="H4">
        <v>7</v>
      </c>
      <c r="I4">
        <v>260</v>
      </c>
      <c r="J4">
        <v>6.65</v>
      </c>
      <c r="K4">
        <f t="shared" si="0"/>
        <v>0.3036480581525054</v>
      </c>
      <c r="L4">
        <f t="shared" ref="L4:L21" si="5">M4/(1+E4)</f>
        <v>42.903225806451616</v>
      </c>
      <c r="M4">
        <f t="shared" si="1"/>
        <v>46.550000000000004</v>
      </c>
      <c r="N4">
        <f t="shared" si="2"/>
        <v>3.6467741935483886</v>
      </c>
      <c r="O4" s="1">
        <f t="shared" si="3"/>
        <v>125.14837708373781</v>
      </c>
      <c r="P4">
        <v>1.7000000000000001E-2</v>
      </c>
      <c r="Q4">
        <v>0.2</v>
      </c>
      <c r="R4" s="1">
        <f t="shared" si="4"/>
        <v>425.50448208470857</v>
      </c>
      <c r="S4" t="s">
        <v>63</v>
      </c>
      <c r="U4" s="2" t="s">
        <v>64</v>
      </c>
    </row>
    <row r="5" spans="1:21">
      <c r="A5" t="s">
        <v>12</v>
      </c>
      <c r="B5">
        <v>78035405</v>
      </c>
      <c r="C5">
        <v>6.0382300000000004</v>
      </c>
      <c r="D5">
        <v>6.3401500000000004</v>
      </c>
      <c r="E5">
        <v>0.05</v>
      </c>
      <c r="F5" t="s">
        <v>13</v>
      </c>
      <c r="G5" t="s">
        <v>58</v>
      </c>
      <c r="H5">
        <v>7</v>
      </c>
      <c r="I5">
        <v>4</v>
      </c>
      <c r="J5">
        <f>225/30</f>
        <v>7.5</v>
      </c>
      <c r="K5">
        <f t="shared" si="0"/>
        <v>0.18293731220870169</v>
      </c>
      <c r="L5">
        <f t="shared" si="5"/>
        <v>50</v>
      </c>
      <c r="M5">
        <f t="shared" si="1"/>
        <v>52.5</v>
      </c>
      <c r="N5">
        <f t="shared" si="2"/>
        <v>2.5</v>
      </c>
      <c r="O5" s="1">
        <f t="shared" si="3"/>
        <v>9.5715283872366985</v>
      </c>
      <c r="P5">
        <v>0.152</v>
      </c>
      <c r="Q5">
        <v>0.2</v>
      </c>
      <c r="R5" s="1">
        <f t="shared" si="4"/>
        <v>290.97446297199565</v>
      </c>
      <c r="S5" t="s">
        <v>66</v>
      </c>
      <c r="U5" s="2" t="s">
        <v>65</v>
      </c>
    </row>
    <row r="6" spans="1:21">
      <c r="A6" t="s">
        <v>14</v>
      </c>
      <c r="B6">
        <v>85331530</v>
      </c>
      <c r="C6">
        <v>4.15611</v>
      </c>
      <c r="D6">
        <v>4.4013200000000001</v>
      </c>
      <c r="E6">
        <v>5.8999999999999997E-2</v>
      </c>
      <c r="F6" t="s">
        <v>15</v>
      </c>
      <c r="G6" t="s">
        <v>58</v>
      </c>
      <c r="H6">
        <v>7</v>
      </c>
      <c r="I6">
        <v>5</v>
      </c>
      <c r="J6">
        <v>5.44</v>
      </c>
      <c r="K6">
        <f t="shared" si="0"/>
        <v>0.23599283851208286</v>
      </c>
      <c r="L6">
        <f t="shared" si="5"/>
        <v>35.958451369216249</v>
      </c>
      <c r="M6">
        <f t="shared" si="1"/>
        <v>38.080000000000005</v>
      </c>
      <c r="N6">
        <f t="shared" si="2"/>
        <v>2.1215486307837566</v>
      </c>
      <c r="O6" s="1">
        <f t="shared" si="3"/>
        <v>10.007553657754578</v>
      </c>
      <c r="P6">
        <v>8.5999999999999993E-2</v>
      </c>
      <c r="Q6">
        <v>0.2</v>
      </c>
      <c r="R6" s="1">
        <f t="shared" si="4"/>
        <v>172.12992291337875</v>
      </c>
      <c r="S6" t="s">
        <v>67</v>
      </c>
      <c r="U6" s="2" t="s">
        <v>68</v>
      </c>
    </row>
    <row r="7" spans="1:21">
      <c r="A7" t="s">
        <v>16</v>
      </c>
      <c r="B7">
        <v>25138131</v>
      </c>
      <c r="C7">
        <v>4.1705699999999997</v>
      </c>
      <c r="D7">
        <v>4.5042600000000004</v>
      </c>
      <c r="E7">
        <v>0.08</v>
      </c>
      <c r="F7" t="s">
        <v>17</v>
      </c>
      <c r="G7" t="s">
        <v>69</v>
      </c>
      <c r="J7">
        <v>5.76</v>
      </c>
      <c r="K7">
        <f t="shared" si="0"/>
        <v>0.27878941268932067</v>
      </c>
      <c r="L7">
        <f t="shared" si="5"/>
        <v>320.25</v>
      </c>
      <c r="M7">
        <v>345.87</v>
      </c>
      <c r="N7">
        <f t="shared" si="2"/>
        <v>25.620000000000005</v>
      </c>
      <c r="O7" s="1">
        <f>N7</f>
        <v>25.620000000000005</v>
      </c>
      <c r="P7">
        <v>6.0000000000000001E-3</v>
      </c>
      <c r="Q7">
        <v>0.2</v>
      </c>
      <c r="R7" s="1">
        <f t="shared" si="4"/>
        <v>30.744000000000007</v>
      </c>
      <c r="S7" t="s">
        <v>71</v>
      </c>
      <c r="U7" s="2" t="s">
        <v>70</v>
      </c>
    </row>
    <row r="8" spans="1:21">
      <c r="A8" t="s">
        <v>18</v>
      </c>
      <c r="B8">
        <v>67434504</v>
      </c>
      <c r="C8">
        <v>17.37697</v>
      </c>
      <c r="D8">
        <v>18.25666</v>
      </c>
      <c r="E8">
        <v>5.0599999999999999E-2</v>
      </c>
      <c r="F8" t="s">
        <v>19</v>
      </c>
      <c r="G8" t="s">
        <v>58</v>
      </c>
      <c r="H8">
        <v>3</v>
      </c>
      <c r="I8">
        <v>1</v>
      </c>
      <c r="J8">
        <v>20.260000000000002</v>
      </c>
      <c r="K8">
        <f t="shared" si="0"/>
        <v>0.10973201012671541</v>
      </c>
      <c r="L8">
        <f t="shared" si="5"/>
        <v>57.852655625356938</v>
      </c>
      <c r="M8">
        <f t="shared" si="1"/>
        <v>60.78</v>
      </c>
      <c r="N8">
        <f t="shared" si="2"/>
        <v>2.927344374643063</v>
      </c>
      <c r="O8" s="1">
        <f t="shared" si="3"/>
        <v>2.9273443746430652</v>
      </c>
      <c r="P8">
        <v>3.7999999999999999E-2</v>
      </c>
      <c r="Q8">
        <v>0.2</v>
      </c>
      <c r="R8" s="1">
        <f t="shared" si="4"/>
        <v>22.247817247287298</v>
      </c>
      <c r="S8" t="s">
        <v>72</v>
      </c>
      <c r="U8" s="2" t="s">
        <v>73</v>
      </c>
    </row>
    <row r="9" spans="1:21">
      <c r="A9" t="s">
        <v>20</v>
      </c>
      <c r="B9">
        <v>173064460</v>
      </c>
      <c r="C9">
        <v>12.3184</v>
      </c>
      <c r="D9">
        <v>12.93432</v>
      </c>
      <c r="E9">
        <v>0.05</v>
      </c>
      <c r="F9" t="s">
        <v>21</v>
      </c>
      <c r="G9" t="s">
        <v>58</v>
      </c>
      <c r="H9">
        <v>7</v>
      </c>
      <c r="I9">
        <v>260</v>
      </c>
      <c r="J9">
        <v>14.35</v>
      </c>
      <c r="K9">
        <f t="shared" si="0"/>
        <v>0.10945144391046457</v>
      </c>
      <c r="L9">
        <f t="shared" si="5"/>
        <v>95.666666666666671</v>
      </c>
      <c r="M9">
        <f t="shared" si="1"/>
        <v>100.45</v>
      </c>
      <c r="N9">
        <f t="shared" si="2"/>
        <v>4.7833333333333314</v>
      </c>
      <c r="O9" s="1">
        <f t="shared" si="3"/>
        <v>164.15230884770963</v>
      </c>
      <c r="P9">
        <v>7.0000000000000001E-3</v>
      </c>
      <c r="Q9">
        <v>0.2</v>
      </c>
      <c r="R9" s="1">
        <f t="shared" si="4"/>
        <v>229.81323238679349</v>
      </c>
      <c r="S9" t="s">
        <v>74</v>
      </c>
      <c r="U9" s="2" t="s">
        <v>75</v>
      </c>
    </row>
    <row r="10" spans="1:21">
      <c r="A10" t="s">
        <v>22</v>
      </c>
      <c r="B10">
        <v>310028439</v>
      </c>
      <c r="C10">
        <v>22.347429999999999</v>
      </c>
      <c r="D10">
        <v>24.13522</v>
      </c>
      <c r="E10">
        <v>0.08</v>
      </c>
      <c r="F10" t="s">
        <v>23</v>
      </c>
      <c r="G10" t="s">
        <v>58</v>
      </c>
      <c r="H10">
        <v>7</v>
      </c>
      <c r="I10">
        <v>260</v>
      </c>
      <c r="J10">
        <v>26.66</v>
      </c>
      <c r="K10">
        <f t="shared" si="0"/>
        <v>0.10460977774389457</v>
      </c>
      <c r="L10">
        <f t="shared" si="5"/>
        <v>172.79629629629628</v>
      </c>
      <c r="M10">
        <f t="shared" si="1"/>
        <v>186.62</v>
      </c>
      <c r="N10">
        <f t="shared" si="2"/>
        <v>13.823703703703728</v>
      </c>
      <c r="O10" s="1">
        <f t="shared" si="3"/>
        <v>474.39572399782639</v>
      </c>
      <c r="P10">
        <v>0.03</v>
      </c>
      <c r="Q10">
        <v>0.2</v>
      </c>
      <c r="R10" s="1">
        <f t="shared" si="4"/>
        <v>2846.3743439869586</v>
      </c>
      <c r="S10" t="s">
        <v>76</v>
      </c>
      <c r="U10" s="2" t="s">
        <v>77</v>
      </c>
    </row>
    <row r="11" spans="1:21">
      <c r="A11" t="s">
        <v>24</v>
      </c>
      <c r="B11">
        <v>32122401</v>
      </c>
      <c r="C11">
        <v>4.0359299999999996</v>
      </c>
      <c r="D11">
        <v>4.4354800000000001</v>
      </c>
      <c r="E11">
        <v>9.9000000000000005E-2</v>
      </c>
      <c r="F11" t="s">
        <v>11</v>
      </c>
      <c r="G11" t="s">
        <v>69</v>
      </c>
      <c r="H11">
        <v>7</v>
      </c>
      <c r="I11">
        <v>260</v>
      </c>
      <c r="J11">
        <v>5.55</v>
      </c>
      <c r="K11">
        <f t="shared" si="0"/>
        <v>0.25127381929351489</v>
      </c>
      <c r="L11">
        <f t="shared" si="5"/>
        <v>35.35031847133758</v>
      </c>
      <c r="M11">
        <f t="shared" si="1"/>
        <v>38.85</v>
      </c>
      <c r="N11">
        <f t="shared" si="2"/>
        <v>3.4996815286624212</v>
      </c>
      <c r="O11" s="1">
        <f t="shared" si="3"/>
        <v>120.10051634040805</v>
      </c>
      <c r="P11">
        <v>1E-3</v>
      </c>
      <c r="Q11">
        <v>0.2</v>
      </c>
      <c r="R11" s="1">
        <f t="shared" si="4"/>
        <v>24.020103268081613</v>
      </c>
      <c r="S11" t="s">
        <v>78</v>
      </c>
      <c r="U11" s="2" t="s">
        <v>79</v>
      </c>
    </row>
    <row r="12" spans="1:21">
      <c r="A12" t="s">
        <v>25</v>
      </c>
      <c r="B12">
        <v>187006401</v>
      </c>
      <c r="C12">
        <v>8.8433499999999992</v>
      </c>
      <c r="D12">
        <v>9.7189300000000003</v>
      </c>
      <c r="E12">
        <v>9.9000000000000005E-2</v>
      </c>
      <c r="F12" t="s">
        <v>26</v>
      </c>
      <c r="G12" t="s">
        <v>58</v>
      </c>
      <c r="H12">
        <v>21</v>
      </c>
      <c r="I12">
        <v>52</v>
      </c>
      <c r="J12">
        <v>27.91</v>
      </c>
      <c r="K12">
        <f t="shared" si="0"/>
        <v>1.8717153019931208</v>
      </c>
      <c r="L12">
        <f t="shared" si="5"/>
        <v>533.31210191082801</v>
      </c>
      <c r="M12">
        <f t="shared" si="1"/>
        <v>586.11</v>
      </c>
      <c r="N12">
        <f t="shared" si="2"/>
        <v>52.797898089172008</v>
      </c>
      <c r="O12" s="1">
        <f>-PV(0.03,I12,N12,0,1)</f>
        <v>1422.9681466228003</v>
      </c>
      <c r="P12">
        <v>0.1</v>
      </c>
      <c r="Q12">
        <v>0.2</v>
      </c>
      <c r="R12" s="1">
        <f t="shared" si="4"/>
        <v>28459.362932456006</v>
      </c>
      <c r="S12" t="s">
        <v>80</v>
      </c>
      <c r="U12" s="2" t="s">
        <v>81</v>
      </c>
    </row>
    <row r="13" spans="1:21">
      <c r="A13" t="s">
        <v>27</v>
      </c>
      <c r="B13">
        <v>2831501</v>
      </c>
      <c r="C13">
        <v>9.7935400000000001</v>
      </c>
      <c r="D13">
        <v>10.76506</v>
      </c>
      <c r="E13">
        <v>9.9199999999999997E-2</v>
      </c>
      <c r="F13" t="s">
        <v>28</v>
      </c>
      <c r="G13" t="s">
        <v>69</v>
      </c>
      <c r="J13">
        <v>15.38</v>
      </c>
      <c r="K13">
        <f t="shared" si="0"/>
        <v>0.42869617075984712</v>
      </c>
      <c r="L13">
        <f t="shared" si="5"/>
        <v>41.985080058224163</v>
      </c>
      <c r="M13">
        <v>46.15</v>
      </c>
      <c r="N13">
        <f t="shared" si="2"/>
        <v>4.1649199417758354</v>
      </c>
      <c r="O13" s="1">
        <f>N13</f>
        <v>4.1649199417758354</v>
      </c>
      <c r="P13">
        <v>9.2999999999999999E-2</v>
      </c>
      <c r="Q13">
        <v>0.2</v>
      </c>
      <c r="R13" s="1">
        <f t="shared" si="4"/>
        <v>77.467510917030552</v>
      </c>
      <c r="S13" t="s">
        <v>82</v>
      </c>
      <c r="U13" s="2" t="s">
        <v>83</v>
      </c>
    </row>
    <row r="14" spans="1:21">
      <c r="A14" t="s">
        <v>29</v>
      </c>
      <c r="B14">
        <v>63402031230</v>
      </c>
      <c r="C14">
        <v>33.689619999999998</v>
      </c>
      <c r="D14">
        <v>37.025559999999999</v>
      </c>
      <c r="E14">
        <v>9.9000000000000005E-2</v>
      </c>
      <c r="F14" t="s">
        <v>30</v>
      </c>
      <c r="G14" t="s">
        <v>58</v>
      </c>
      <c r="H14">
        <v>7</v>
      </c>
      <c r="I14">
        <v>260</v>
      </c>
      <c r="J14">
        <v>48.91</v>
      </c>
      <c r="K14">
        <f t="shared" si="0"/>
        <v>0.32097934507945314</v>
      </c>
      <c r="L14">
        <f t="shared" si="5"/>
        <v>311.5286624203822</v>
      </c>
      <c r="M14">
        <f t="shared" si="1"/>
        <v>342.37</v>
      </c>
      <c r="N14">
        <f t="shared" si="2"/>
        <v>30.8413375796178</v>
      </c>
      <c r="O14" s="1">
        <f t="shared" si="3"/>
        <v>1058.3993250827657</v>
      </c>
      <c r="P14">
        <v>0.03</v>
      </c>
      <c r="Q14">
        <v>0.2</v>
      </c>
      <c r="R14" s="1">
        <f t="shared" si="4"/>
        <v>6350.3959504965942</v>
      </c>
      <c r="S14" t="s">
        <v>76</v>
      </c>
      <c r="U14" s="2" t="s">
        <v>84</v>
      </c>
    </row>
    <row r="15" spans="1:21">
      <c r="A15" t="s">
        <v>31</v>
      </c>
      <c r="B15">
        <v>597004437</v>
      </c>
      <c r="C15">
        <v>4.7464899999999997</v>
      </c>
      <c r="D15">
        <v>5.2162499999999996</v>
      </c>
      <c r="E15">
        <v>9.9000000000000005E-2</v>
      </c>
      <c r="F15" t="s">
        <v>30</v>
      </c>
      <c r="G15" t="s">
        <v>58</v>
      </c>
      <c r="H15">
        <v>7</v>
      </c>
      <c r="I15">
        <v>260</v>
      </c>
      <c r="J15">
        <v>5.6</v>
      </c>
      <c r="K15">
        <f t="shared" si="0"/>
        <v>7.3568176371914706E-2</v>
      </c>
      <c r="L15">
        <f t="shared" si="5"/>
        <v>35.668789808917197</v>
      </c>
      <c r="M15">
        <f t="shared" si="1"/>
        <v>39.199999999999996</v>
      </c>
      <c r="N15">
        <f t="shared" si="2"/>
        <v>3.5312101910827991</v>
      </c>
      <c r="O15" s="1">
        <f t="shared" si="3"/>
        <v>121.18250297410526</v>
      </c>
      <c r="P15">
        <v>0.221</v>
      </c>
      <c r="Q15">
        <v>0.2</v>
      </c>
      <c r="R15" s="1">
        <f t="shared" si="4"/>
        <v>5356.2666314554526</v>
      </c>
      <c r="S15" t="s">
        <v>85</v>
      </c>
      <c r="U15" s="2" t="s">
        <v>86</v>
      </c>
    </row>
    <row r="16" spans="1:21">
      <c r="A16" t="s">
        <v>32</v>
      </c>
      <c r="B16">
        <v>24540131</v>
      </c>
      <c r="C16">
        <v>11.665760000000001</v>
      </c>
      <c r="D16">
        <v>12.832330000000001</v>
      </c>
      <c r="E16">
        <v>0.1</v>
      </c>
      <c r="F16" t="s">
        <v>33</v>
      </c>
      <c r="G16" t="s">
        <v>58</v>
      </c>
      <c r="H16">
        <v>7</v>
      </c>
      <c r="I16">
        <v>52</v>
      </c>
      <c r="J16">
        <v>15.48</v>
      </c>
      <c r="K16">
        <f t="shared" si="0"/>
        <v>0.20632807915631846</v>
      </c>
      <c r="L16">
        <f t="shared" si="5"/>
        <v>98.509090909090901</v>
      </c>
      <c r="M16">
        <f t="shared" si="1"/>
        <v>108.36</v>
      </c>
      <c r="N16">
        <f t="shared" si="2"/>
        <v>9.8509090909090986</v>
      </c>
      <c r="O16" s="1">
        <f t="shared" si="3"/>
        <v>265.49408894963909</v>
      </c>
      <c r="P16">
        <v>0.04</v>
      </c>
      <c r="Q16">
        <v>0.2</v>
      </c>
      <c r="R16" s="1">
        <f t="shared" si="4"/>
        <v>2123.9527115971127</v>
      </c>
      <c r="S16" t="s">
        <v>87</v>
      </c>
      <c r="U16" s="2" t="s">
        <v>88</v>
      </c>
    </row>
    <row r="17" spans="1:21">
      <c r="A17" t="s">
        <v>34</v>
      </c>
      <c r="B17">
        <v>65597010303</v>
      </c>
      <c r="C17">
        <v>4.6872699999999998</v>
      </c>
      <c r="D17">
        <v>5.1124999999999998</v>
      </c>
      <c r="E17">
        <v>9.0700000000000003E-2</v>
      </c>
      <c r="F17" t="s">
        <v>35</v>
      </c>
      <c r="G17" t="s">
        <v>58</v>
      </c>
      <c r="H17">
        <v>7</v>
      </c>
      <c r="I17">
        <v>260</v>
      </c>
      <c r="J17">
        <v>4.78</v>
      </c>
      <c r="K17">
        <f t="shared" si="0"/>
        <v>-6.5036674816625784E-2</v>
      </c>
      <c r="L17">
        <f t="shared" si="5"/>
        <v>30.677546529751538</v>
      </c>
      <c r="M17">
        <f t="shared" si="1"/>
        <v>33.46</v>
      </c>
      <c r="N17">
        <f t="shared" si="2"/>
        <v>2.7824534702484627</v>
      </c>
      <c r="O17" s="1">
        <f t="shared" si="3"/>
        <v>95.487002383820325</v>
      </c>
      <c r="P17">
        <v>0.221</v>
      </c>
      <c r="Q17">
        <v>0.2</v>
      </c>
      <c r="R17" s="1">
        <f>1000*P17*O17*Q17</f>
        <v>4220.5255053648589</v>
      </c>
      <c r="S17" t="s">
        <v>85</v>
      </c>
      <c r="U17" s="2" t="s">
        <v>89</v>
      </c>
    </row>
    <row r="18" spans="1:21">
      <c r="A18" t="s">
        <v>36</v>
      </c>
      <c r="B18">
        <v>2751101</v>
      </c>
      <c r="C18">
        <v>14.849069999999999</v>
      </c>
      <c r="D18">
        <v>16.715450000000001</v>
      </c>
      <c r="E18">
        <v>0.12570000000000001</v>
      </c>
      <c r="F18" t="s">
        <v>37</v>
      </c>
      <c r="G18" t="s">
        <v>69</v>
      </c>
      <c r="K18">
        <f t="shared" si="0"/>
        <v>-1</v>
      </c>
      <c r="L18">
        <f t="shared" si="5"/>
        <v>256.72914630896332</v>
      </c>
      <c r="M18">
        <v>289</v>
      </c>
      <c r="N18">
        <f t="shared" si="2"/>
        <v>32.270853691036677</v>
      </c>
      <c r="O18" s="1">
        <f>N18</f>
        <v>32.270853691036677</v>
      </c>
      <c r="P18">
        <v>9.2999999999999999E-2</v>
      </c>
      <c r="Q18">
        <v>0.2</v>
      </c>
      <c r="R18" s="1">
        <f t="shared" si="4"/>
        <v>600.23787865328222</v>
      </c>
      <c r="S18" t="s">
        <v>82</v>
      </c>
      <c r="U18" s="2" t="s">
        <v>96</v>
      </c>
    </row>
    <row r="19" spans="1:21">
      <c r="A19" t="s">
        <v>38</v>
      </c>
      <c r="B19">
        <v>49502050002</v>
      </c>
      <c r="C19">
        <v>168.89357999999999</v>
      </c>
      <c r="D19">
        <v>194.05871999999999</v>
      </c>
      <c r="E19">
        <v>0.14899999999999999</v>
      </c>
      <c r="F19" t="s">
        <v>39</v>
      </c>
      <c r="G19" t="s">
        <v>69</v>
      </c>
      <c r="J19">
        <f>642/2</f>
        <v>321</v>
      </c>
      <c r="K19">
        <f t="shared" si="0"/>
        <v>0.65413849993445283</v>
      </c>
      <c r="L19">
        <f t="shared" si="5"/>
        <v>558.74673629242818</v>
      </c>
      <c r="M19">
        <v>642</v>
      </c>
      <c r="N19">
        <f t="shared" si="2"/>
        <v>83.253263707571818</v>
      </c>
      <c r="O19" s="1">
        <f>N19</f>
        <v>83.253263707571818</v>
      </c>
      <c r="P19">
        <v>0.16</v>
      </c>
      <c r="Q19">
        <v>0.2</v>
      </c>
      <c r="R19" s="1">
        <f t="shared" si="4"/>
        <v>2664.1044386422982</v>
      </c>
      <c r="S19" t="s">
        <v>94</v>
      </c>
      <c r="U19" t="s">
        <v>95</v>
      </c>
    </row>
    <row r="20" spans="1:21">
      <c r="A20" t="s">
        <v>40</v>
      </c>
      <c r="B20">
        <v>187019201</v>
      </c>
      <c r="C20">
        <v>6.6151900000000001</v>
      </c>
      <c r="D20">
        <v>8.5997500000000002</v>
      </c>
      <c r="E20">
        <v>0.3</v>
      </c>
      <c r="F20" t="s">
        <v>41</v>
      </c>
      <c r="G20" t="s">
        <v>69</v>
      </c>
      <c r="J20">
        <f>M20/90</f>
        <v>1.9368888888888889</v>
      </c>
      <c r="K20">
        <f t="shared" si="0"/>
        <v>-0.77477381448427118</v>
      </c>
      <c r="L20">
        <f t="shared" si="5"/>
        <v>134.09230769230768</v>
      </c>
      <c r="M20">
        <v>174.32</v>
      </c>
      <c r="N20">
        <f t="shared" si="2"/>
        <v>40.227692307692308</v>
      </c>
      <c r="O20" s="1">
        <f>N20</f>
        <v>40.227692307692308</v>
      </c>
      <c r="P20">
        <v>0.02</v>
      </c>
      <c r="Q20">
        <v>0.2</v>
      </c>
      <c r="R20" s="1">
        <f t="shared" si="4"/>
        <v>160.91076923076923</v>
      </c>
      <c r="S20" t="s">
        <v>92</v>
      </c>
      <c r="U20" s="2" t="s">
        <v>93</v>
      </c>
    </row>
    <row r="21" spans="1:21">
      <c r="A21" t="s">
        <v>42</v>
      </c>
      <c r="B21">
        <v>66220071930</v>
      </c>
      <c r="C21">
        <v>2.3467899999999999</v>
      </c>
      <c r="D21">
        <v>5.5668600000000001</v>
      </c>
      <c r="E21">
        <v>1.3721000000000001</v>
      </c>
      <c r="F21" t="s">
        <v>43</v>
      </c>
      <c r="G21" t="s">
        <v>69</v>
      </c>
      <c r="J21">
        <f>M21/2</f>
        <v>7.37</v>
      </c>
      <c r="K21">
        <f t="shared" si="0"/>
        <v>0.32390611583549789</v>
      </c>
      <c r="L21">
        <f t="shared" si="5"/>
        <v>6.2139032924412962</v>
      </c>
      <c r="M21">
        <v>14.74</v>
      </c>
      <c r="N21">
        <f t="shared" si="2"/>
        <v>8.526096707558704</v>
      </c>
      <c r="O21" s="1">
        <f>N21</f>
        <v>8.526096707558704</v>
      </c>
      <c r="P21">
        <v>4.4999999999999998E-2</v>
      </c>
      <c r="Q21">
        <v>0.2</v>
      </c>
      <c r="R21" s="1">
        <f>1000*P21*O21*Q21</f>
        <v>76.734870368028339</v>
      </c>
      <c r="S21" t="s">
        <v>90</v>
      </c>
      <c r="U21" s="2" t="s">
        <v>91</v>
      </c>
    </row>
  </sheetData>
  <hyperlinks>
    <hyperlink ref="U2" r:id="rId1" display="http://www.cdc.gov/ncbddd/adhd/data.html"/>
    <hyperlink ref="U3" r:id="rId2" display="http://www.goodrx.com/prezista?form=tablet&amp;dosage=600mg&amp;quantity=30&amp;days_supply=&amp;label_override=Prezista;"/>
    <hyperlink ref="U4" r:id="rId3" display="http://www.alz.org/facts/; "/>
    <hyperlink ref="U5" r:id="rId4" display="http://www.drugs.com/dosage/lescol.html"/>
    <hyperlink ref="U6" r:id="rId5" display="http://www.drugs.com/price-guide/nitro-dur; "/>
    <hyperlink ref="U7" r:id="rId6" display="http://www.cdc.gov/arthritis/basics/rheumatoid.htm; "/>
    <hyperlink ref="U8" r:id="rId7" display="http://www.drugs.com/price-guide/transderm-scop; "/>
    <hyperlink ref="U9" r:id="rId8" display="http://www.drugs.com/dosage/lamictal.html; "/>
    <hyperlink ref="U10" r:id="rId9" display="http://www.drugs.com/price-guide/seroquel-xr; "/>
    <hyperlink ref="U11" r:id="rId10" display="http://www.ncbi.nlm.nih.gov/pmc/articles/PMC3662544/; "/>
    <hyperlink ref="U12" r:id="rId11" display="http://www.drugs.com/price-guide/ativan; "/>
    <hyperlink ref="U13" r:id="rId12" display="http://www.drugs.com/price-guide/humulin-n; "/>
    <hyperlink ref="U14" r:id="rId13" display="http://www.drugs.com/price-guide/latuda; "/>
    <hyperlink ref="U15" r:id="rId14" display="http://www.drugs.com/dosage/micardis-hct.html; "/>
    <hyperlink ref="U16" r:id="rId15" display="http://www.drugs.com/price-guide/ambien; "/>
    <hyperlink ref="U17" r:id="rId16"/>
    <hyperlink ref="U21" r:id="rId17" display="http://www.goodrx.com/kristalose?form=packet&amp;dosage=10g&amp;quantity=2&amp;days_supply=&amp;label_override=Kristalose;"/>
    <hyperlink ref="U20" r:id="rId18" display="http://www.drugs.com/dosage/isordil.html; "/>
    <hyperlink ref="U18" r:id="rId19" display="http://www.goodrx.com/humalog-75-25?form=vial&amp;dosage=10ml-of-100-units-ml&amp;quantity=&amp;days_supply=&amp;label_override=Humalog%2075/25"/>
  </hyperlinks>
  <pageMargins left="0.7" right="0.7" top="0.75" bottom="0.75" header="0.3" footer="0.3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Yao Li</dc:creator>
  <cp:lastModifiedBy>Xin Yao Li</cp:lastModifiedBy>
  <dcterms:created xsi:type="dcterms:W3CDTF">2016-03-20T17:00:03Z</dcterms:created>
  <dcterms:modified xsi:type="dcterms:W3CDTF">2016-03-30T00:44:23Z</dcterms:modified>
</cp:coreProperties>
</file>