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1015" windowHeight="8205"/>
  </bookViews>
  <sheets>
    <sheet name="CAD Results" sheetId="2" r:id="rId1"/>
    <sheet name="USD Values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25" i="1"/>
  <c r="R25"/>
  <c r="Q25"/>
  <c r="S24"/>
  <c r="R24"/>
  <c r="Q24"/>
  <c r="S23"/>
  <c r="R23"/>
  <c r="Q23"/>
  <c r="S22"/>
  <c r="R22"/>
  <c r="Q22"/>
  <c r="S21"/>
  <c r="R21"/>
  <c r="Q21"/>
  <c r="S17"/>
  <c r="R17"/>
  <c r="Q17"/>
  <c r="S16"/>
  <c r="R16"/>
  <c r="Q16"/>
  <c r="S15"/>
  <c r="R15"/>
  <c r="Q15"/>
  <c r="S14"/>
  <c r="R14"/>
  <c r="Q14"/>
  <c r="S13"/>
  <c r="R13"/>
  <c r="Q13"/>
  <c r="J22"/>
  <c r="O22" s="1"/>
  <c r="D22" i="2" s="1"/>
  <c r="I22" i="1"/>
  <c r="N22" s="1"/>
  <c r="C22" i="2" s="1"/>
  <c r="H22" i="1"/>
  <c r="I14"/>
  <c r="N14" s="1"/>
  <c r="C14" i="2" s="1"/>
  <c r="J14" i="1"/>
  <c r="O14" s="1"/>
  <c r="D14" i="2" s="1"/>
  <c r="H14" i="1"/>
  <c r="I6"/>
  <c r="N6"/>
  <c r="J6"/>
  <c r="H6"/>
  <c r="M5"/>
  <c r="M6"/>
  <c r="Q6"/>
  <c r="Q7"/>
  <c r="R7"/>
  <c r="S7"/>
  <c r="Q8"/>
  <c r="R8"/>
  <c r="S8"/>
  <c r="Q9"/>
  <c r="R9"/>
  <c r="S9"/>
  <c r="Q5"/>
  <c r="O28"/>
  <c r="B23" i="2"/>
  <c r="C23"/>
  <c r="D23"/>
  <c r="B24"/>
  <c r="C24"/>
  <c r="D24"/>
  <c r="B25"/>
  <c r="C25"/>
  <c r="D25"/>
  <c r="B15"/>
  <c r="C15"/>
  <c r="D15"/>
  <c r="B16"/>
  <c r="C16"/>
  <c r="D16"/>
  <c r="B17"/>
  <c r="C17"/>
  <c r="D17"/>
  <c r="B6"/>
  <c r="B7"/>
  <c r="C7"/>
  <c r="D7"/>
  <c r="B8"/>
  <c r="C8"/>
  <c r="D8"/>
  <c r="B9"/>
  <c r="C9"/>
  <c r="D9"/>
  <c r="B5"/>
  <c r="M23" i="1"/>
  <c r="N23"/>
  <c r="O23"/>
  <c r="M24"/>
  <c r="N24"/>
  <c r="O24"/>
  <c r="M25"/>
  <c r="N25"/>
  <c r="O25"/>
  <c r="M15"/>
  <c r="N15"/>
  <c r="O15"/>
  <c r="M16"/>
  <c r="N16"/>
  <c r="O16"/>
  <c r="M17"/>
  <c r="N17"/>
  <c r="O17"/>
  <c r="M7"/>
  <c r="N7"/>
  <c r="O7"/>
  <c r="M8"/>
  <c r="N8"/>
  <c r="O8"/>
  <c r="M9"/>
  <c r="N9"/>
  <c r="O9"/>
  <c r="O6"/>
  <c r="S6" s="1"/>
  <c r="I28"/>
  <c r="M28" s="1"/>
  <c r="H23"/>
  <c r="I23"/>
  <c r="J23"/>
  <c r="H24"/>
  <c r="I24"/>
  <c r="J24"/>
  <c r="H25"/>
  <c r="I25"/>
  <c r="J25"/>
  <c r="H15"/>
  <c r="I15"/>
  <c r="J15"/>
  <c r="H16"/>
  <c r="I16"/>
  <c r="J16"/>
  <c r="H17"/>
  <c r="I17"/>
  <c r="J17"/>
  <c r="H7"/>
  <c r="I7"/>
  <c r="J7"/>
  <c r="H8"/>
  <c r="I8"/>
  <c r="J8"/>
  <c r="H9"/>
  <c r="I9"/>
  <c r="J9"/>
  <c r="J28"/>
  <c r="E21"/>
  <c r="D21"/>
  <c r="C21"/>
  <c r="E13"/>
  <c r="D13"/>
  <c r="C13"/>
  <c r="D5"/>
  <c r="E5"/>
  <c r="C5"/>
  <c r="R6" l="1"/>
  <c r="C6" i="2"/>
  <c r="N5" i="1"/>
  <c r="R5" s="1"/>
  <c r="O5"/>
  <c r="S5" s="1"/>
  <c r="D6" i="2"/>
  <c r="M14" i="1"/>
  <c r="M22"/>
  <c r="O21"/>
  <c r="D21" i="2" s="1"/>
  <c r="N21" i="1"/>
  <c r="C21" i="2" s="1"/>
  <c r="N13" i="1"/>
  <c r="C13" i="2" s="1"/>
  <c r="O13" i="1"/>
  <c r="D13" i="2" s="1"/>
  <c r="H21" i="1"/>
  <c r="H5"/>
  <c r="I21"/>
  <c r="J21"/>
  <c r="H13"/>
  <c r="I13"/>
  <c r="J13"/>
  <c r="I5"/>
  <c r="J5"/>
  <c r="M21" l="1"/>
  <c r="B21" i="2" s="1"/>
  <c r="B22"/>
  <c r="B14"/>
  <c r="M13" i="1"/>
  <c r="B13" i="2" s="1"/>
  <c r="C5"/>
  <c r="D5"/>
</calcChain>
</file>

<file path=xl/sharedStrings.xml><?xml version="1.0" encoding="utf-8"?>
<sst xmlns="http://schemas.openxmlformats.org/spreadsheetml/2006/main" count="140" uniqueCount="33">
  <si>
    <t>Baseline Cost (cents per mile)</t>
  </si>
  <si>
    <t>Cost Category</t>
  </si>
  <si>
    <t>Automobile</t>
  </si>
  <si>
    <t>Total</t>
  </si>
  <si>
    <t>Maintenance/Repair</t>
  </si>
  <si>
    <t>Tires</t>
  </si>
  <si>
    <t>Depreciation</t>
  </si>
  <si>
    <t>Fuel</t>
  </si>
  <si>
    <t>Commercial Truck</t>
  </si>
  <si>
    <t>Pickup/Van/ SUV</t>
  </si>
  <si>
    <t>City Driving Conditions Cost (cents per mile)</t>
  </si>
  <si>
    <t>Poor Pavement Driving Conditions Cost (cents per mile)</t>
  </si>
  <si>
    <t>Assumes fuel costs at $1.50USD/gallon (3.785L) (2003 rates)</t>
  </si>
  <si>
    <t>Study's Fuel Rates (2003 USD $/gallon)</t>
  </si>
  <si>
    <t>Rates</t>
  </si>
  <si>
    <t>Extrapolated 2015 Values</t>
  </si>
  <si>
    <t>Rate of inflation used</t>
  </si>
  <si>
    <t>Current Fuel Rates In US (USD $/Liters)</t>
  </si>
  <si>
    <t>Fuel Cost change ratio</t>
  </si>
  <si>
    <t>Km/Mile</t>
  </si>
  <si>
    <t>Candian</t>
  </si>
  <si>
    <t>Baseline Cost (cents per km)</t>
  </si>
  <si>
    <t>City Driving Conditions Cost (cents per km)</t>
  </si>
  <si>
    <t>Poor Pavement Driving Conditions Cost (cents per km)</t>
  </si>
  <si>
    <t>CAD to USD Fuel Ratio (Tax and Fees Adjustments)</t>
  </si>
  <si>
    <t>Maintenance/ Repair</t>
  </si>
  <si>
    <t>Canadian 2015 Cost per Km of Automobile Ownership</t>
  </si>
  <si>
    <t>Baseline (Ideal Conditions) Cost (cents per km)</t>
  </si>
  <si>
    <t>USD to CAD Exchange Rate in 2015</t>
  </si>
  <si>
    <t>Average fuel rates in 2015 Canada (CAD $/L)</t>
  </si>
  <si>
    <t>Fuel Rates in CAD via US Rates (CAD $/L)</t>
  </si>
  <si>
    <t>Fuel Rates In 2015 US (USD $/Gallon)</t>
  </si>
  <si>
    <t>Check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</si>
</sst>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0" fontId="0" fillId="0" borderId="13" xfId="1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2" borderId="6" xfId="0" applyNumberForma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164" fontId="0" fillId="2" borderId="10" xfId="0" applyNumberFormat="1" applyFill="1" applyBorder="1" applyAlignment="1">
      <alignment horizontal="center" vertical="center" wrapText="1"/>
    </xf>
    <xf numFmtId="164" fontId="0" fillId="2" borderId="11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64" fontId="0" fillId="2" borderId="0" xfId="0" applyNumberForma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2" fontId="0" fillId="3" borderId="6" xfId="0" applyNumberForma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2" fontId="0" fillId="3" borderId="10" xfId="0" applyNumberFormat="1" applyFill="1" applyBorder="1" applyAlignment="1">
      <alignment horizontal="center" vertical="center" wrapText="1"/>
    </xf>
    <xf numFmtId="2" fontId="0" fillId="3" borderId="11" xfId="0" applyNumberForma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2" fontId="0" fillId="2" borderId="6" xfId="0" applyNumberForma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 wrapText="1"/>
    </xf>
    <xf numFmtId="2" fontId="0" fillId="2" borderId="11" xfId="0" applyNumberForma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2" fontId="0" fillId="4" borderId="6" xfId="0" applyNumberForma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2" fontId="0" fillId="4" borderId="10" xfId="0" applyNumberFormat="1" applyFill="1" applyBorder="1" applyAlignment="1">
      <alignment horizontal="center" vertical="center" wrapText="1"/>
    </xf>
    <xf numFmtId="2" fontId="0" fillId="4" borderId="11" xfId="0" applyNumberForma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3</xdr:row>
      <xdr:rowOff>219075</xdr:rowOff>
    </xdr:from>
    <xdr:to>
      <xdr:col>6</xdr:col>
      <xdr:colOff>142875</xdr:colOff>
      <xdr:row>6</xdr:row>
      <xdr:rowOff>219075</xdr:rowOff>
    </xdr:to>
    <xdr:sp macro="" textlink="">
      <xdr:nvSpPr>
        <xdr:cNvPr id="2" name="TextBox 1"/>
        <xdr:cNvSpPr txBox="1"/>
      </xdr:nvSpPr>
      <xdr:spPr>
        <a:xfrm>
          <a:off x="4391024" y="809625"/>
          <a:ext cx="2038351" cy="762000"/>
        </a:xfrm>
        <a:prstGeom prst="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Baseline (Ideal Conditions)</a:t>
          </a:r>
          <a:r>
            <a:rPr lang="en-US" sz="1100" baseline="0"/>
            <a:t> </a:t>
          </a:r>
          <a:r>
            <a:rPr lang="en-US" sz="1100"/>
            <a:t>Costs</a:t>
          </a:r>
        </a:p>
        <a:p>
          <a:r>
            <a:rPr lang="en-US" sz="1100"/>
            <a:t>- Highway Conditions</a:t>
          </a:r>
        </a:p>
        <a:p>
          <a:r>
            <a:rPr lang="en-US" sz="1100"/>
            <a:t>-</a:t>
          </a:r>
          <a:r>
            <a:rPr lang="en-US" sz="1100" baseline="0"/>
            <a:t> Smooth Pavement</a:t>
          </a:r>
        </a:p>
      </xdr:txBody>
    </xdr:sp>
    <xdr:clientData/>
  </xdr:twoCellAnchor>
  <xdr:twoCellAnchor>
    <xdr:from>
      <xdr:col>4</xdr:col>
      <xdr:colOff>133349</xdr:colOff>
      <xdr:row>11</xdr:row>
      <xdr:rowOff>161925</xdr:rowOff>
    </xdr:from>
    <xdr:to>
      <xdr:col>6</xdr:col>
      <xdr:colOff>142874</xdr:colOff>
      <xdr:row>14</xdr:row>
      <xdr:rowOff>161925</xdr:rowOff>
    </xdr:to>
    <xdr:sp macro="" textlink="">
      <xdr:nvSpPr>
        <xdr:cNvPr id="3" name="TextBox 2"/>
        <xdr:cNvSpPr txBox="1"/>
      </xdr:nvSpPr>
      <xdr:spPr>
        <a:xfrm>
          <a:off x="4324349" y="2676525"/>
          <a:ext cx="2105025" cy="762000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City Driving Conditions</a:t>
          </a:r>
        </a:p>
        <a:p>
          <a:r>
            <a:rPr lang="en-US" sz="1100"/>
            <a:t>- "Congested</a:t>
          </a:r>
          <a:r>
            <a:rPr lang="en-US" sz="1100" baseline="0"/>
            <a:t>" Condition</a:t>
          </a:r>
          <a:endParaRPr lang="en-US" sz="1100"/>
        </a:p>
        <a:p>
          <a:r>
            <a:rPr lang="en-US" sz="1100"/>
            <a:t>-</a:t>
          </a:r>
          <a:r>
            <a:rPr lang="en-US" sz="1100" baseline="0"/>
            <a:t> All other conditions are "Baseline"</a:t>
          </a:r>
        </a:p>
      </xdr:txBody>
    </xdr:sp>
    <xdr:clientData/>
  </xdr:twoCellAnchor>
  <xdr:twoCellAnchor>
    <xdr:from>
      <xdr:col>4</xdr:col>
      <xdr:colOff>152399</xdr:colOff>
      <xdr:row>19</xdr:row>
      <xdr:rowOff>152400</xdr:rowOff>
    </xdr:from>
    <xdr:to>
      <xdr:col>6</xdr:col>
      <xdr:colOff>142874</xdr:colOff>
      <xdr:row>22</xdr:row>
      <xdr:rowOff>152400</xdr:rowOff>
    </xdr:to>
    <xdr:sp macro="" textlink="">
      <xdr:nvSpPr>
        <xdr:cNvPr id="4" name="TextBox 3"/>
        <xdr:cNvSpPr txBox="1"/>
      </xdr:nvSpPr>
      <xdr:spPr>
        <a:xfrm>
          <a:off x="4343399" y="4591050"/>
          <a:ext cx="2085975" cy="76200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Rough Pavement Conditions</a:t>
          </a:r>
        </a:p>
        <a:p>
          <a:r>
            <a:rPr lang="en-US" sz="1100"/>
            <a:t>- Rough</a:t>
          </a:r>
          <a:r>
            <a:rPr lang="en-US" sz="1100" baseline="0"/>
            <a:t> Pavements Condition</a:t>
          </a:r>
          <a:endParaRPr lang="en-US" sz="1100"/>
        </a:p>
        <a:p>
          <a:r>
            <a:rPr lang="en-US" sz="1100"/>
            <a:t>-</a:t>
          </a:r>
          <a:r>
            <a:rPr lang="en-US" sz="1100" baseline="0"/>
            <a:t> All other conditions are "Baseline"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abSelected="1" workbookViewId="0">
      <selection activeCell="H22" sqref="H22"/>
    </sheetView>
  </sheetViews>
  <sheetFormatPr defaultColWidth="15.7109375" defaultRowHeight="15"/>
  <cols>
    <col min="1" max="16384" width="15.7109375" style="2"/>
  </cols>
  <sheetData>
    <row r="1" spans="1:4" ht="15.75" thickBot="1"/>
    <row r="2" spans="1:4" ht="15.75" thickBot="1">
      <c r="A2" s="89" t="s">
        <v>26</v>
      </c>
      <c r="B2" s="90"/>
      <c r="C2" s="90"/>
      <c r="D2" s="91"/>
    </row>
    <row r="3" spans="1:4">
      <c r="A3" s="67" t="s">
        <v>27</v>
      </c>
      <c r="B3" s="68"/>
      <c r="C3" s="68"/>
      <c r="D3" s="69"/>
    </row>
    <row r="4" spans="1:4" ht="30">
      <c r="A4" s="70" t="s">
        <v>1</v>
      </c>
      <c r="B4" s="71" t="s">
        <v>2</v>
      </c>
      <c r="C4" s="71" t="s">
        <v>9</v>
      </c>
      <c r="D4" s="72" t="s">
        <v>8</v>
      </c>
    </row>
    <row r="5" spans="1:4">
      <c r="A5" s="70" t="s">
        <v>3</v>
      </c>
      <c r="B5" s="73">
        <f>'USD Values'!M5</f>
        <v>22.451346213433631</v>
      </c>
      <c r="C5" s="73">
        <f>'USD Values'!N5</f>
        <v>26.896422423384017</v>
      </c>
      <c r="D5" s="74">
        <f>'USD Values'!O5</f>
        <v>62.558097481022216</v>
      </c>
    </row>
    <row r="6" spans="1:4">
      <c r="A6" s="70" t="s">
        <v>7</v>
      </c>
      <c r="B6" s="73">
        <f>'USD Values'!M6</f>
        <v>10.994226653431335</v>
      </c>
      <c r="C6" s="73">
        <f>'USD Values'!N6</f>
        <v>13.882024476585299</v>
      </c>
      <c r="D6" s="74">
        <f>'USD Values'!O6</f>
        <v>38.086579974221202</v>
      </c>
    </row>
    <row r="7" spans="1:4" ht="30">
      <c r="A7" s="70" t="s">
        <v>25</v>
      </c>
      <c r="B7" s="73">
        <f>'USD Values'!M7</f>
        <v>3.5594934555346933</v>
      </c>
      <c r="C7" s="73">
        <f>'USD Values'!N7</f>
        <v>4.1156643079619881</v>
      </c>
      <c r="D7" s="74">
        <f>'USD Values'!O7</f>
        <v>11.679587900973209</v>
      </c>
    </row>
    <row r="8" spans="1:4">
      <c r="A8" s="70" t="s">
        <v>5</v>
      </c>
      <c r="B8" s="73">
        <f>'USD Values'!M8</f>
        <v>1.0011075343691325</v>
      </c>
      <c r="C8" s="73">
        <f>'USD Values'!N8</f>
        <v>1.1123417048545914</v>
      </c>
      <c r="D8" s="74">
        <f>'USD Values'!O8</f>
        <v>3.8931959669910694</v>
      </c>
    </row>
    <row r="9" spans="1:4" ht="15.75" thickBot="1">
      <c r="A9" s="75" t="s">
        <v>6</v>
      </c>
      <c r="B9" s="76">
        <f>'USD Values'!M9</f>
        <v>6.8965185700984666</v>
      </c>
      <c r="C9" s="76">
        <f>'USD Values'!N9</f>
        <v>7.7863919339821388</v>
      </c>
      <c r="D9" s="77">
        <f>'USD Values'!O9</f>
        <v>8.8987336388367311</v>
      </c>
    </row>
    <row r="10" spans="1:4" ht="15.75" thickBot="1">
      <c r="A10" s="92"/>
      <c r="B10" s="93"/>
      <c r="C10" s="93"/>
      <c r="D10" s="94"/>
    </row>
    <row r="11" spans="1:4">
      <c r="A11" s="56" t="s">
        <v>22</v>
      </c>
      <c r="B11" s="57"/>
      <c r="C11" s="57"/>
      <c r="D11" s="58"/>
    </row>
    <row r="12" spans="1:4" ht="30">
      <c r="A12" s="59" t="s">
        <v>1</v>
      </c>
      <c r="B12" s="60" t="s">
        <v>2</v>
      </c>
      <c r="C12" s="60" t="s">
        <v>9</v>
      </c>
      <c r="D12" s="61" t="s">
        <v>8</v>
      </c>
    </row>
    <row r="13" spans="1:4">
      <c r="A13" s="59" t="s">
        <v>3</v>
      </c>
      <c r="B13" s="62">
        <f>'USD Values'!M13</f>
        <v>28.851251943544433</v>
      </c>
      <c r="C13" s="62">
        <f>'USD Values'!N13</f>
        <v>32.88082079550172</v>
      </c>
      <c r="D13" s="63">
        <f>'USD Values'!O13</f>
        <v>77.418982657879553</v>
      </c>
    </row>
    <row r="14" spans="1:4">
      <c r="A14" s="59" t="s">
        <v>7</v>
      </c>
      <c r="B14" s="62">
        <f>'USD Values'!M14</f>
        <v>15.391917314803873</v>
      </c>
      <c r="C14" s="62">
        <f>'USD Values'!N14</f>
        <v>17.975441950450193</v>
      </c>
      <c r="D14" s="63">
        <f>'USD Values'!O14</f>
        <v>49.832908377485694</v>
      </c>
    </row>
    <row r="15" spans="1:4" ht="30">
      <c r="A15" s="59" t="s">
        <v>25</v>
      </c>
      <c r="B15" s="62">
        <f>'USD Values'!M15</f>
        <v>4.2268984784474473</v>
      </c>
      <c r="C15" s="62">
        <f>'USD Values'!N15</f>
        <v>4.783069330874743</v>
      </c>
      <c r="D15" s="63">
        <f>'USD Values'!O15</f>
        <v>13.459334628740555</v>
      </c>
    </row>
    <row r="16" spans="1:4">
      <c r="A16" s="59" t="s">
        <v>5</v>
      </c>
      <c r="B16" s="62">
        <f>'USD Values'!M16</f>
        <v>1.0011075343691325</v>
      </c>
      <c r="C16" s="62">
        <f>'USD Values'!N16</f>
        <v>1.1123417048545914</v>
      </c>
      <c r="D16" s="63">
        <f>'USD Values'!O16</f>
        <v>3.8931959669910694</v>
      </c>
    </row>
    <row r="17" spans="1:4" ht="15.75" thickBot="1">
      <c r="A17" s="64" t="s">
        <v>6</v>
      </c>
      <c r="B17" s="65">
        <f>'USD Values'!M17</f>
        <v>8.2313286159239762</v>
      </c>
      <c r="C17" s="65">
        <f>'USD Values'!N17</f>
        <v>9.0099678093221893</v>
      </c>
      <c r="D17" s="66">
        <f>'USD Values'!O17</f>
        <v>10.233543684662239</v>
      </c>
    </row>
    <row r="18" spans="1:4" ht="15.75" thickBot="1">
      <c r="A18" s="95"/>
      <c r="B18" s="96"/>
      <c r="C18" s="96"/>
      <c r="D18" s="97"/>
    </row>
    <row r="19" spans="1:4">
      <c r="A19" s="78" t="s">
        <v>23</v>
      </c>
      <c r="B19" s="79"/>
      <c r="C19" s="79"/>
      <c r="D19" s="80"/>
    </row>
    <row r="20" spans="1:4" ht="30">
      <c r="A20" s="81" t="s">
        <v>1</v>
      </c>
      <c r="B20" s="82" t="s">
        <v>2</v>
      </c>
      <c r="C20" s="82" t="s">
        <v>9</v>
      </c>
      <c r="D20" s="83" t="s">
        <v>8</v>
      </c>
    </row>
    <row r="21" spans="1:4">
      <c r="A21" s="81" t="s">
        <v>3</v>
      </c>
      <c r="B21" s="84">
        <f>'USD Values'!M21</f>
        <v>25.343434646055567</v>
      </c>
      <c r="C21" s="84">
        <f>'USD Values'!N21</f>
        <v>30.233447537947796</v>
      </c>
      <c r="D21" s="85">
        <f>'USD Values'!O21</f>
        <v>68.675976857722475</v>
      </c>
    </row>
    <row r="22" spans="1:4">
      <c r="A22" s="81" t="s">
        <v>7</v>
      </c>
      <c r="B22" s="84">
        <f>'USD Values'!M22</f>
        <v>10.994226653431335</v>
      </c>
      <c r="C22" s="84">
        <f>'USD Values'!N22</f>
        <v>13.882024476585299</v>
      </c>
      <c r="D22" s="85">
        <f>'USD Values'!O22</f>
        <v>38.086579974221202</v>
      </c>
    </row>
    <row r="23" spans="1:4" ht="30">
      <c r="A23" s="81" t="s">
        <v>25</v>
      </c>
      <c r="B23" s="84">
        <f>'USD Values'!M23</f>
        <v>4.4493668194183655</v>
      </c>
      <c r="C23" s="84">
        <f>'USD Values'!N23</f>
        <v>5.2280060128165804</v>
      </c>
      <c r="D23" s="85">
        <f>'USD Values'!O23</f>
        <v>14.571676333595148</v>
      </c>
    </row>
    <row r="24" spans="1:4">
      <c r="A24" s="81" t="s">
        <v>5</v>
      </c>
      <c r="B24" s="84">
        <f>'USD Values'!M24</f>
        <v>1.2235758753400507</v>
      </c>
      <c r="C24" s="84">
        <f>'USD Values'!N24</f>
        <v>1.3348100458255097</v>
      </c>
      <c r="D24" s="85">
        <f>'USD Values'!O24</f>
        <v>4.894303501360203</v>
      </c>
    </row>
    <row r="25" spans="1:4" ht="15.75" thickBot="1">
      <c r="A25" s="86" t="s">
        <v>6</v>
      </c>
      <c r="B25" s="87">
        <f>'USD Values'!M25</f>
        <v>8.6762652978658146</v>
      </c>
      <c r="C25" s="87">
        <f>'USD Values'!N25</f>
        <v>9.788607002720406</v>
      </c>
      <c r="D25" s="88">
        <f>'USD Values'!O25</f>
        <v>11.123417048545914</v>
      </c>
    </row>
  </sheetData>
  <mergeCells count="6">
    <mergeCell ref="A3:D3"/>
    <mergeCell ref="A11:D11"/>
    <mergeCell ref="A19:D19"/>
    <mergeCell ref="A2:D2"/>
    <mergeCell ref="A10:D10"/>
    <mergeCell ref="A18:D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S28"/>
  <sheetViews>
    <sheetView workbookViewId="0">
      <selection activeCell="W11" sqref="W11"/>
    </sheetView>
  </sheetViews>
  <sheetFormatPr defaultColWidth="12.85546875" defaultRowHeight="15"/>
  <cols>
    <col min="1" max="1" width="5" style="1" customWidth="1"/>
    <col min="2" max="5" width="13.5703125" style="1" customWidth="1"/>
    <col min="6" max="6" width="5" style="1" customWidth="1"/>
    <col min="7" max="10" width="15" style="1" customWidth="1"/>
    <col min="11" max="11" width="5" style="1" customWidth="1"/>
    <col min="12" max="15" width="15" style="1" customWidth="1"/>
    <col min="16" max="16" width="12.85546875" style="1"/>
    <col min="17" max="19" width="12.85546875" style="1" hidden="1" customWidth="1"/>
    <col min="20" max="16384" width="12.85546875" style="1"/>
  </cols>
  <sheetData>
    <row r="1" spans="2:19" ht="30.75" thickBot="1">
      <c r="B1" s="25" t="s">
        <v>12</v>
      </c>
      <c r="C1" s="26"/>
      <c r="D1" s="26"/>
      <c r="E1" s="27"/>
      <c r="G1" s="18" t="s">
        <v>15</v>
      </c>
      <c r="H1" s="19" t="s">
        <v>16</v>
      </c>
      <c r="I1" s="20">
        <v>2.1299999999999999E-2</v>
      </c>
      <c r="J1" s="21"/>
    </row>
    <row r="2" spans="2:19" ht="15.75" thickBot="1">
      <c r="B2" s="5"/>
      <c r="C2" s="99">
        <v>2003</v>
      </c>
      <c r="D2" s="6" t="s">
        <v>14</v>
      </c>
      <c r="E2" s="7"/>
      <c r="G2" s="5"/>
      <c r="H2" s="98">
        <v>2015</v>
      </c>
      <c r="I2" s="6" t="s">
        <v>14</v>
      </c>
      <c r="J2" s="7"/>
      <c r="L2" s="30" t="s">
        <v>20</v>
      </c>
      <c r="M2" s="31">
        <v>2015</v>
      </c>
      <c r="N2" s="31" t="s">
        <v>14</v>
      </c>
      <c r="O2" s="32"/>
    </row>
    <row r="3" spans="2:19" ht="15.75" thickBot="1">
      <c r="B3" s="53" t="s">
        <v>0</v>
      </c>
      <c r="C3" s="54"/>
      <c r="D3" s="54"/>
      <c r="E3" s="55"/>
      <c r="G3" s="53" t="s">
        <v>0</v>
      </c>
      <c r="H3" s="54"/>
      <c r="I3" s="54"/>
      <c r="J3" s="55"/>
      <c r="L3" s="50" t="s">
        <v>21</v>
      </c>
      <c r="M3" s="51"/>
      <c r="N3" s="51"/>
      <c r="O3" s="52"/>
    </row>
    <row r="4" spans="2:19" ht="30.75" thickBot="1">
      <c r="B4" s="22" t="s">
        <v>1</v>
      </c>
      <c r="C4" s="23" t="s">
        <v>2</v>
      </c>
      <c r="D4" s="23" t="s">
        <v>9</v>
      </c>
      <c r="E4" s="24" t="s">
        <v>8</v>
      </c>
      <c r="G4" s="22" t="s">
        <v>1</v>
      </c>
      <c r="H4" s="23" t="s">
        <v>2</v>
      </c>
      <c r="I4" s="23" t="s">
        <v>9</v>
      </c>
      <c r="J4" s="24" t="s">
        <v>8</v>
      </c>
      <c r="L4" s="33" t="s">
        <v>1</v>
      </c>
      <c r="M4" s="34" t="s">
        <v>2</v>
      </c>
      <c r="N4" s="34" t="s">
        <v>9</v>
      </c>
      <c r="O4" s="35" t="s">
        <v>8</v>
      </c>
      <c r="Q4" s="25" t="s">
        <v>32</v>
      </c>
      <c r="R4" s="26"/>
      <c r="S4" s="27"/>
    </row>
    <row r="5" spans="2:19">
      <c r="B5" s="8" t="s">
        <v>3</v>
      </c>
      <c r="C5" s="4">
        <f>SUM(C6:C9)</f>
        <v>15.3</v>
      </c>
      <c r="D5" s="4">
        <f t="shared" ref="D5:E5" si="0">SUM(D6:D9)</f>
        <v>19.5</v>
      </c>
      <c r="E5" s="9">
        <f t="shared" si="0"/>
        <v>43.4</v>
      </c>
      <c r="G5" s="8" t="s">
        <v>3</v>
      </c>
      <c r="H5" s="4">
        <f>SUM(H6:H9)</f>
        <v>23.566282128637937</v>
      </c>
      <c r="I5" s="4">
        <f t="shared" ref="I5:J5" si="1">SUM(I6:I9)</f>
        <v>31.138399009315044</v>
      </c>
      <c r="J5" s="9">
        <f t="shared" si="1"/>
        <v>72.42446485872118</v>
      </c>
      <c r="L5" s="36" t="s">
        <v>3</v>
      </c>
      <c r="M5" s="37">
        <f>SUM(M6:M9)</f>
        <v>22.451346213433631</v>
      </c>
      <c r="N5" s="37">
        <f t="shared" ref="N5:O5" si="2">SUM(N6:N9)</f>
        <v>26.896422423384017</v>
      </c>
      <c r="O5" s="37">
        <f t="shared" si="2"/>
        <v>62.558097481022216</v>
      </c>
      <c r="Q5" s="102">
        <f>M5*$P$28</f>
        <v>36.131849515127278</v>
      </c>
      <c r="R5" s="103">
        <f t="shared" ref="R5:S5" si="3">N5*$P$28</f>
        <v>43.285488462848832</v>
      </c>
      <c r="S5" s="104">
        <f t="shared" si="3"/>
        <v>100.6772486001083</v>
      </c>
    </row>
    <row r="6" spans="2:19">
      <c r="B6" s="8" t="s">
        <v>7</v>
      </c>
      <c r="C6" s="4">
        <v>5</v>
      </c>
      <c r="D6" s="4">
        <v>7.8</v>
      </c>
      <c r="E6" s="9">
        <v>21.4</v>
      </c>
      <c r="G6" s="8" t="s">
        <v>7</v>
      </c>
      <c r="H6" s="4">
        <f>C6*((1+$I$1)^($H$2-$C$2))*$J$28</f>
        <v>10.302199837655927</v>
      </c>
      <c r="I6" s="4">
        <f>D6*((1+$I$1)^($H$2-$C$2))*$J$28</f>
        <v>16.071431746743247</v>
      </c>
      <c r="J6" s="4">
        <f t="shared" ref="I6:J6" si="4">E6*((1+$I$1)^($H$2-$C$2))*$J$28</f>
        <v>44.093415305167369</v>
      </c>
      <c r="L6" s="36" t="s">
        <v>7</v>
      </c>
      <c r="M6" s="37">
        <f>((H6*$L$28*$O$28))/$P$28</f>
        <v>10.994226653431335</v>
      </c>
      <c r="N6" s="37">
        <f>I6*$L$28/$P$28</f>
        <v>13.882024476585299</v>
      </c>
      <c r="O6" s="38">
        <f>J6*$L$28/$P$28</f>
        <v>38.086579974221202</v>
      </c>
      <c r="Q6" s="100">
        <f t="shared" ref="Q6:Q9" si="5">M6*$P$28</f>
        <v>17.693448722433185</v>
      </c>
      <c r="R6" s="4">
        <f t="shared" ref="R6:R9" si="6">N6*$P$28</f>
        <v>22.340897271147785</v>
      </c>
      <c r="S6" s="9">
        <f t="shared" ref="S6:S9" si="7">O6*$P$28</f>
        <v>61.294256615713152</v>
      </c>
    </row>
    <row r="7" spans="2:19" ht="30">
      <c r="B7" s="8" t="s">
        <v>4</v>
      </c>
      <c r="C7" s="4">
        <v>3.2</v>
      </c>
      <c r="D7" s="4">
        <v>3.7</v>
      </c>
      <c r="E7" s="9">
        <v>10.5</v>
      </c>
      <c r="G7" s="8" t="s">
        <v>4</v>
      </c>
      <c r="H7" s="4">
        <f>C7*((1+$I$1)^($H$2-$C$2))</f>
        <v>4.1208799350623719</v>
      </c>
      <c r="I7" s="4">
        <f>D7*((1+$I$1)^($H$2-$C$2))</f>
        <v>4.7647674249158669</v>
      </c>
      <c r="J7" s="9">
        <f>E7*((1+$I$1)^($H$2-$C$2))</f>
        <v>13.521637286923406</v>
      </c>
      <c r="L7" s="36" t="s">
        <v>25</v>
      </c>
      <c r="M7" s="37">
        <f>H7*$L$28/$P$28</f>
        <v>3.5594934555346933</v>
      </c>
      <c r="N7" s="37">
        <f>I7*$L$28/$P$28</f>
        <v>4.1156643079619881</v>
      </c>
      <c r="O7" s="38">
        <f>J7*$L$28/$P$28</f>
        <v>11.679587900973209</v>
      </c>
      <c r="Q7" s="100">
        <f t="shared" si="5"/>
        <v>5.728435197730203</v>
      </c>
      <c r="R7" s="4">
        <f t="shared" si="6"/>
        <v>6.6235031973755456</v>
      </c>
      <c r="S7" s="9">
        <f t="shared" si="7"/>
        <v>18.796427992552225</v>
      </c>
    </row>
    <row r="8" spans="2:19">
      <c r="B8" s="8" t="s">
        <v>5</v>
      </c>
      <c r="C8" s="4">
        <v>0.9</v>
      </c>
      <c r="D8" s="4">
        <v>1</v>
      </c>
      <c r="E8" s="9">
        <v>3.5</v>
      </c>
      <c r="G8" s="8" t="s">
        <v>5</v>
      </c>
      <c r="H8" s="4">
        <f>C8*((1+$I$1)^($H$2-$C$2))</f>
        <v>1.158997481736292</v>
      </c>
      <c r="I8" s="4">
        <f>D8*((1+$I$1)^($H$2-$C$2))</f>
        <v>1.2877749797069911</v>
      </c>
      <c r="J8" s="9">
        <f>E8*((1+$I$1)^($H$2-$C$2))</f>
        <v>4.5072124289744684</v>
      </c>
      <c r="L8" s="36" t="s">
        <v>5</v>
      </c>
      <c r="M8" s="37">
        <f>H8*$L$28/$P$28</f>
        <v>1.0011075343691325</v>
      </c>
      <c r="N8" s="37">
        <f>I8*$L$28/$P$28</f>
        <v>1.1123417048545914</v>
      </c>
      <c r="O8" s="38">
        <f>J8*$L$28/$P$28</f>
        <v>3.8931959669910694</v>
      </c>
      <c r="Q8" s="100">
        <f t="shared" si="5"/>
        <v>1.6111223993616197</v>
      </c>
      <c r="R8" s="4">
        <f t="shared" si="6"/>
        <v>1.790135999290688</v>
      </c>
      <c r="S8" s="9">
        <f t="shared" si="7"/>
        <v>6.2654759975174077</v>
      </c>
    </row>
    <row r="9" spans="2:19" ht="15.75" thickBot="1">
      <c r="B9" s="15" t="s">
        <v>6</v>
      </c>
      <c r="C9" s="16">
        <v>6.2</v>
      </c>
      <c r="D9" s="16">
        <v>7</v>
      </c>
      <c r="E9" s="17">
        <v>8</v>
      </c>
      <c r="G9" s="15" t="s">
        <v>6</v>
      </c>
      <c r="H9" s="16">
        <f>C9*((1+$I$1)^($H$2-$C$2))</f>
        <v>7.9842048741833445</v>
      </c>
      <c r="I9" s="16">
        <f>D9*((1+$I$1)^($H$2-$C$2))</f>
        <v>9.0144248579489368</v>
      </c>
      <c r="J9" s="17">
        <f>E9*((1+$I$1)^($H$2-$C$2))</f>
        <v>10.302199837655929</v>
      </c>
      <c r="L9" s="39" t="s">
        <v>6</v>
      </c>
      <c r="M9" s="40">
        <f>H9*$L$28/$P$28</f>
        <v>6.8965185700984666</v>
      </c>
      <c r="N9" s="40">
        <f>I9*$L$28/$P$28</f>
        <v>7.7863919339821388</v>
      </c>
      <c r="O9" s="41">
        <f>J9*$L$28/$P$28</f>
        <v>8.8987336388367311</v>
      </c>
      <c r="Q9" s="101">
        <f t="shared" si="5"/>
        <v>11.098843195602266</v>
      </c>
      <c r="R9" s="16">
        <f t="shared" si="6"/>
        <v>12.530951995034815</v>
      </c>
      <c r="S9" s="17">
        <f t="shared" si="7"/>
        <v>14.321087994325504</v>
      </c>
    </row>
    <row r="10" spans="2:19" ht="15.75" thickBot="1">
      <c r="B10" s="10"/>
      <c r="C10" s="11"/>
      <c r="D10" s="11"/>
      <c r="E10" s="12"/>
      <c r="G10" s="10"/>
      <c r="H10" s="11"/>
      <c r="I10" s="11"/>
      <c r="J10" s="12"/>
      <c r="L10" s="42"/>
      <c r="M10" s="43"/>
      <c r="N10" s="43"/>
      <c r="O10" s="44"/>
    </row>
    <row r="11" spans="2:19" ht="15.75" thickBot="1">
      <c r="B11" s="53" t="s">
        <v>10</v>
      </c>
      <c r="C11" s="54"/>
      <c r="D11" s="54"/>
      <c r="E11" s="55"/>
      <c r="G11" s="53" t="s">
        <v>10</v>
      </c>
      <c r="H11" s="54"/>
      <c r="I11" s="54"/>
      <c r="J11" s="55"/>
      <c r="L11" s="50" t="s">
        <v>22</v>
      </c>
      <c r="M11" s="51"/>
      <c r="N11" s="51"/>
      <c r="O11" s="52"/>
    </row>
    <row r="12" spans="2:19" ht="30.75" thickBot="1">
      <c r="B12" s="22" t="s">
        <v>1</v>
      </c>
      <c r="C12" s="23" t="s">
        <v>2</v>
      </c>
      <c r="D12" s="23" t="s">
        <v>9</v>
      </c>
      <c r="E12" s="24" t="s">
        <v>8</v>
      </c>
      <c r="G12" s="22" t="s">
        <v>1</v>
      </c>
      <c r="H12" s="23" t="s">
        <v>2</v>
      </c>
      <c r="I12" s="23" t="s">
        <v>9</v>
      </c>
      <c r="J12" s="24" t="s">
        <v>8</v>
      </c>
      <c r="L12" s="45" t="s">
        <v>1</v>
      </c>
      <c r="M12" s="46" t="s">
        <v>2</v>
      </c>
      <c r="N12" s="46" t="s">
        <v>9</v>
      </c>
      <c r="O12" s="47" t="s">
        <v>8</v>
      </c>
      <c r="Q12" s="25" t="s">
        <v>32</v>
      </c>
      <c r="R12" s="26"/>
      <c r="S12" s="27"/>
    </row>
    <row r="13" spans="2:19">
      <c r="B13" s="8" t="s">
        <v>3</v>
      </c>
      <c r="C13" s="4">
        <f>SUM(C14:C17)</f>
        <v>19.100000000000001</v>
      </c>
      <c r="D13" s="4">
        <f t="shared" ref="D13" si="8">SUM(D14:D17)</f>
        <v>23.5</v>
      </c>
      <c r="E13" s="9">
        <f t="shared" ref="E13" si="9">SUM(E14:E17)</f>
        <v>52.8</v>
      </c>
      <c r="G13" s="8" t="s">
        <v>3</v>
      </c>
      <c r="H13" s="4">
        <f>SUM(H14:H17)</f>
        <v>30.005157027172892</v>
      </c>
      <c r="I13" s="4">
        <f t="shared" ref="I13:J13" si="10">SUM(I14:I17)</f>
        <v>38.066628400138654</v>
      </c>
      <c r="J13" s="9">
        <f t="shared" si="10"/>
        <v>89.629138587606576</v>
      </c>
      <c r="L13" s="36" t="s">
        <v>3</v>
      </c>
      <c r="M13" s="37">
        <f>SUM(M14:M17)</f>
        <v>28.851251943544433</v>
      </c>
      <c r="N13" s="37">
        <f t="shared" ref="N13:O13" si="11">SUM(N14:N17)</f>
        <v>32.88082079550172</v>
      </c>
      <c r="O13" s="38">
        <f t="shared" si="11"/>
        <v>77.418982657879553</v>
      </c>
      <c r="Q13" s="102">
        <f>M13*$P$28</f>
        <v>46.431473802823795</v>
      </c>
      <c r="R13" s="103">
        <f t="shared" ref="R13:R17" si="12">N13*$P$28</f>
        <v>52.916420139032738</v>
      </c>
      <c r="S13" s="104">
        <f t="shared" ref="S13:S17" si="13">O13*$P$28</f>
        <v>124.59346555063188</v>
      </c>
    </row>
    <row r="14" spans="2:19">
      <c r="B14" s="8" t="s">
        <v>7</v>
      </c>
      <c r="C14" s="4">
        <v>7</v>
      </c>
      <c r="D14" s="4">
        <v>10.1</v>
      </c>
      <c r="E14" s="9">
        <v>28</v>
      </c>
      <c r="F14" s="2"/>
      <c r="G14" s="8" t="s">
        <v>7</v>
      </c>
      <c r="H14" s="4">
        <f>C14*((1+$I$1)^($H$2-$C$2))*$J$28</f>
        <v>14.423079772718298</v>
      </c>
      <c r="I14" s="4">
        <f t="shared" ref="I14:J14" si="14">D14*((1+$I$1)^($H$2-$C$2))*$J$28</f>
        <v>20.810443672064974</v>
      </c>
      <c r="J14" s="4">
        <f t="shared" si="14"/>
        <v>57.692319090873191</v>
      </c>
      <c r="L14" s="36" t="s">
        <v>7</v>
      </c>
      <c r="M14" s="37">
        <f>((H14*$L$28*$O$28))/$P$28</f>
        <v>15.391917314803873</v>
      </c>
      <c r="N14" s="37">
        <f>I14*$L$28/$P$28</f>
        <v>17.975441950450193</v>
      </c>
      <c r="O14" s="38">
        <f>J14*$L$28/$P$28</f>
        <v>49.832908377485694</v>
      </c>
      <c r="Q14" s="100">
        <f t="shared" ref="Q14:Q17" si="15">M14*$P$28</f>
        <v>24.770828211406464</v>
      </c>
      <c r="R14" s="4">
        <f t="shared" si="12"/>
        <v>28.928597748537513</v>
      </c>
      <c r="S14" s="9">
        <f t="shared" si="13"/>
        <v>80.198092768222821</v>
      </c>
    </row>
    <row r="15" spans="2:19" ht="30">
      <c r="B15" s="8" t="s">
        <v>4</v>
      </c>
      <c r="C15" s="4">
        <v>3.8</v>
      </c>
      <c r="D15" s="4">
        <v>4.3</v>
      </c>
      <c r="E15" s="9">
        <v>12.1</v>
      </c>
      <c r="G15" s="8" t="s">
        <v>4</v>
      </c>
      <c r="H15" s="4">
        <f>C15*((1+$I$1)^($H$2-$C$2))</f>
        <v>4.8935449228865657</v>
      </c>
      <c r="I15" s="4">
        <f>D15*((1+$I$1)^($H$2-$C$2))</f>
        <v>5.5374324127400616</v>
      </c>
      <c r="J15" s="9">
        <f>E15*((1+$I$1)^($H$2-$C$2))</f>
        <v>15.582077254454591</v>
      </c>
      <c r="L15" s="36" t="s">
        <v>25</v>
      </c>
      <c r="M15" s="37">
        <f>H15*$L$28/$P$28</f>
        <v>4.2268984784474473</v>
      </c>
      <c r="N15" s="37">
        <f>I15*$L$28/$P$28</f>
        <v>4.783069330874743</v>
      </c>
      <c r="O15" s="38">
        <f>J15*$L$28/$P$28</f>
        <v>13.459334628740555</v>
      </c>
      <c r="Q15" s="100">
        <f t="shared" si="15"/>
        <v>6.802516797304615</v>
      </c>
      <c r="R15" s="4">
        <f t="shared" si="12"/>
        <v>7.6975847969499585</v>
      </c>
      <c r="S15" s="9">
        <f t="shared" si="13"/>
        <v>21.660645591417325</v>
      </c>
    </row>
    <row r="16" spans="2:19">
      <c r="B16" s="8" t="s">
        <v>5</v>
      </c>
      <c r="C16" s="4">
        <v>0.9</v>
      </c>
      <c r="D16" s="4">
        <v>1</v>
      </c>
      <c r="E16" s="9">
        <v>3.5</v>
      </c>
      <c r="G16" s="8" t="s">
        <v>5</v>
      </c>
      <c r="H16" s="4">
        <f>C16*((1+$I$1)^($H$2-$C$2))</f>
        <v>1.158997481736292</v>
      </c>
      <c r="I16" s="4">
        <f>D16*((1+$I$1)^($H$2-$C$2))</f>
        <v>1.2877749797069911</v>
      </c>
      <c r="J16" s="9">
        <f>E16*((1+$I$1)^($H$2-$C$2))</f>
        <v>4.5072124289744684</v>
      </c>
      <c r="L16" s="36" t="s">
        <v>5</v>
      </c>
      <c r="M16" s="37">
        <f>H16*$L$28/$P$28</f>
        <v>1.0011075343691325</v>
      </c>
      <c r="N16" s="37">
        <f>I16*$L$28/$P$28</f>
        <v>1.1123417048545914</v>
      </c>
      <c r="O16" s="38">
        <f>J16*$L$28/$P$28</f>
        <v>3.8931959669910694</v>
      </c>
      <c r="Q16" s="100">
        <f t="shared" si="15"/>
        <v>1.6111223993616197</v>
      </c>
      <c r="R16" s="4">
        <f t="shared" si="12"/>
        <v>1.790135999290688</v>
      </c>
      <c r="S16" s="9">
        <f t="shared" si="13"/>
        <v>6.2654759975174077</v>
      </c>
    </row>
    <row r="17" spans="2:19" ht="15.75" thickBot="1">
      <c r="B17" s="15" t="s">
        <v>6</v>
      </c>
      <c r="C17" s="16">
        <v>7.4</v>
      </c>
      <c r="D17" s="16">
        <v>8.1</v>
      </c>
      <c r="E17" s="17">
        <v>9.1999999999999993</v>
      </c>
      <c r="G17" s="15" t="s">
        <v>6</v>
      </c>
      <c r="H17" s="16">
        <f>C17*((1+$I$1)^($H$2-$C$2))</f>
        <v>9.5295348498317338</v>
      </c>
      <c r="I17" s="16">
        <f>D17*((1+$I$1)^($H$2-$C$2))</f>
        <v>10.430977335626627</v>
      </c>
      <c r="J17" s="17">
        <f>E17*((1+$I$1)^($H$2-$C$2))</f>
        <v>11.847529813304316</v>
      </c>
      <c r="L17" s="39" t="s">
        <v>6</v>
      </c>
      <c r="M17" s="40">
        <f>H17*$L$28/$P$28</f>
        <v>8.2313286159239762</v>
      </c>
      <c r="N17" s="40">
        <f>I17*$L$28/$P$28</f>
        <v>9.0099678093221893</v>
      </c>
      <c r="O17" s="41">
        <f>J17*$L$28/$P$28</f>
        <v>10.233543684662239</v>
      </c>
      <c r="Q17" s="101">
        <f t="shared" si="15"/>
        <v>13.247006394751091</v>
      </c>
      <c r="R17" s="16">
        <f t="shared" si="12"/>
        <v>14.500101594254572</v>
      </c>
      <c r="S17" s="17">
        <f t="shared" si="13"/>
        <v>16.469251193474328</v>
      </c>
    </row>
    <row r="18" spans="2:19" ht="15.75" thickBot="1">
      <c r="B18" s="10"/>
      <c r="C18" s="13"/>
      <c r="D18" s="13"/>
      <c r="E18" s="14"/>
      <c r="G18" s="10"/>
      <c r="H18" s="13"/>
      <c r="I18" s="13"/>
      <c r="J18" s="14"/>
      <c r="L18" s="42"/>
      <c r="M18" s="48"/>
      <c r="N18" s="48"/>
      <c r="O18" s="49"/>
      <c r="Q18" s="2"/>
      <c r="R18" s="2"/>
      <c r="S18" s="2"/>
    </row>
    <row r="19" spans="2:19" ht="15.75" thickBot="1">
      <c r="B19" s="53" t="s">
        <v>11</v>
      </c>
      <c r="C19" s="54"/>
      <c r="D19" s="54"/>
      <c r="E19" s="55"/>
      <c r="G19" s="53" t="s">
        <v>11</v>
      </c>
      <c r="H19" s="54"/>
      <c r="I19" s="54"/>
      <c r="J19" s="55"/>
      <c r="L19" s="50" t="s">
        <v>23</v>
      </c>
      <c r="M19" s="51"/>
      <c r="N19" s="51"/>
      <c r="O19" s="52"/>
    </row>
    <row r="20" spans="2:19" ht="30.75" thickBot="1">
      <c r="B20" s="22" t="s">
        <v>1</v>
      </c>
      <c r="C20" s="23" t="s">
        <v>2</v>
      </c>
      <c r="D20" s="23" t="s">
        <v>9</v>
      </c>
      <c r="E20" s="24" t="s">
        <v>8</v>
      </c>
      <c r="G20" s="22" t="s">
        <v>1</v>
      </c>
      <c r="H20" s="23" t="s">
        <v>2</v>
      </c>
      <c r="I20" s="23" t="s">
        <v>9</v>
      </c>
      <c r="J20" s="24" t="s">
        <v>8</v>
      </c>
      <c r="L20" s="33" t="s">
        <v>1</v>
      </c>
      <c r="M20" s="34" t="s">
        <v>2</v>
      </c>
      <c r="N20" s="34" t="s">
        <v>9</v>
      </c>
      <c r="O20" s="35" t="s">
        <v>8</v>
      </c>
      <c r="Q20" s="25" t="s">
        <v>32</v>
      </c>
      <c r="R20" s="26"/>
      <c r="S20" s="27"/>
    </row>
    <row r="21" spans="2:19">
      <c r="B21" s="8" t="s">
        <v>3</v>
      </c>
      <c r="C21" s="4">
        <f>SUM(C22:C25)</f>
        <v>17.899999999999999</v>
      </c>
      <c r="D21" s="4">
        <f t="shared" ref="D21" si="16">SUM(D22:D25)</f>
        <v>22.5</v>
      </c>
      <c r="E21" s="9">
        <f t="shared" ref="E21" si="17">SUM(E22:E25)</f>
        <v>48.9</v>
      </c>
      <c r="G21" s="8" t="s">
        <v>3</v>
      </c>
      <c r="H21" s="4">
        <f>SUM(H22:H25)</f>
        <v>26.914497075876113</v>
      </c>
      <c r="I21" s="4">
        <f t="shared" ref="I21:J21" si="18">SUM(I22:I25)</f>
        <v>35.001723948436016</v>
      </c>
      <c r="J21" s="9">
        <f t="shared" si="18"/>
        <v>79.507227247109626</v>
      </c>
      <c r="L21" s="36" t="s">
        <v>3</v>
      </c>
      <c r="M21" s="37">
        <f>SUM(M22:M25)</f>
        <v>25.343434646055567</v>
      </c>
      <c r="N21" s="37">
        <f t="shared" ref="N21:O21" si="19">SUM(N22:N25)</f>
        <v>30.233447537947796</v>
      </c>
      <c r="O21" s="38">
        <f t="shared" si="19"/>
        <v>68.675976857722475</v>
      </c>
      <c r="Q21" s="102">
        <f>M21*$P$28</f>
        <v>40.786203113283065</v>
      </c>
      <c r="R21" s="103">
        <f t="shared" ref="R21:R25" si="20">N21*$P$28</f>
        <v>48.655896460720903</v>
      </c>
      <c r="S21" s="104">
        <f t="shared" ref="S21:S25" si="21">O21*$P$28</f>
        <v>110.52299659620709</v>
      </c>
    </row>
    <row r="22" spans="2:19">
      <c r="B22" s="8" t="s">
        <v>7</v>
      </c>
      <c r="C22" s="4">
        <v>5</v>
      </c>
      <c r="D22" s="4">
        <v>7.8</v>
      </c>
      <c r="E22" s="9">
        <v>21.4</v>
      </c>
      <c r="F22" s="2"/>
      <c r="G22" s="8" t="s">
        <v>7</v>
      </c>
      <c r="H22" s="4">
        <f>C22*((1+$I$1)^($H$2-$C$2))*$J$28</f>
        <v>10.302199837655927</v>
      </c>
      <c r="I22" s="4">
        <f t="shared" ref="I22" si="22">D22*((1+$I$1)^($H$2-$C$2))*$J$28</f>
        <v>16.071431746743247</v>
      </c>
      <c r="J22" s="4">
        <f t="shared" ref="J22" si="23">E22*((1+$I$1)^($H$2-$C$2))*$J$28</f>
        <v>44.093415305167369</v>
      </c>
      <c r="L22" s="36" t="s">
        <v>7</v>
      </c>
      <c r="M22" s="37">
        <f>((H22*$L$28*$O$28))/$P$28</f>
        <v>10.994226653431335</v>
      </c>
      <c r="N22" s="37">
        <f>I22*$L$28/$P$28</f>
        <v>13.882024476585299</v>
      </c>
      <c r="O22" s="38">
        <f>J22*$L$28/$P$28</f>
        <v>38.086579974221202</v>
      </c>
      <c r="Q22" s="100">
        <f t="shared" ref="Q22:Q25" si="24">M22*$P$28</f>
        <v>17.693448722433185</v>
      </c>
      <c r="R22" s="4">
        <f t="shared" si="20"/>
        <v>22.340897271147785</v>
      </c>
      <c r="S22" s="9">
        <f t="shared" si="21"/>
        <v>61.294256615713152</v>
      </c>
    </row>
    <row r="23" spans="2:19" ht="30">
      <c r="B23" s="8" t="s">
        <v>4</v>
      </c>
      <c r="C23" s="4">
        <v>4</v>
      </c>
      <c r="D23" s="4">
        <v>4.7</v>
      </c>
      <c r="E23" s="9">
        <v>13.1</v>
      </c>
      <c r="G23" s="8" t="s">
        <v>4</v>
      </c>
      <c r="H23" s="4">
        <f>C23*((1+$I$1)^($H$2-$C$2))</f>
        <v>5.1510999188279643</v>
      </c>
      <c r="I23" s="4">
        <f>D23*((1+$I$1)^($H$2-$C$2))</f>
        <v>6.0525424046228586</v>
      </c>
      <c r="J23" s="9">
        <f>E23*((1+$I$1)^($H$2-$C$2))</f>
        <v>16.869852234161584</v>
      </c>
      <c r="L23" s="36" t="s">
        <v>25</v>
      </c>
      <c r="M23" s="37">
        <f>H23*$L$28/$P$28</f>
        <v>4.4493668194183655</v>
      </c>
      <c r="N23" s="37">
        <f>I23*$L$28/$P$28</f>
        <v>5.2280060128165804</v>
      </c>
      <c r="O23" s="38">
        <f>J23*$L$28/$P$28</f>
        <v>14.571676333595148</v>
      </c>
      <c r="Q23" s="100">
        <f t="shared" si="24"/>
        <v>7.160543997162752</v>
      </c>
      <c r="R23" s="4">
        <f t="shared" si="20"/>
        <v>8.4136391966662352</v>
      </c>
      <c r="S23" s="9">
        <f t="shared" si="21"/>
        <v>23.450781590708015</v>
      </c>
    </row>
    <row r="24" spans="2:19">
      <c r="B24" s="8" t="s">
        <v>5</v>
      </c>
      <c r="C24" s="4">
        <v>1.1000000000000001</v>
      </c>
      <c r="D24" s="4">
        <v>1.2</v>
      </c>
      <c r="E24" s="9">
        <v>4.4000000000000004</v>
      </c>
      <c r="G24" s="8" t="s">
        <v>5</v>
      </c>
      <c r="H24" s="4">
        <f>C24*((1+$I$1)^($H$2-$C$2))</f>
        <v>1.4165524776776903</v>
      </c>
      <c r="I24" s="4">
        <f>D24*((1+$I$1)^($H$2-$C$2))</f>
        <v>1.5453299756483891</v>
      </c>
      <c r="J24" s="9">
        <f>E24*((1+$I$1)^($H$2-$C$2))</f>
        <v>5.6662099107107613</v>
      </c>
      <c r="L24" s="36" t="s">
        <v>5</v>
      </c>
      <c r="M24" s="37">
        <f>H24*$L$28/$P$28</f>
        <v>1.2235758753400507</v>
      </c>
      <c r="N24" s="37">
        <f>I24*$L$28/$P$28</f>
        <v>1.3348100458255097</v>
      </c>
      <c r="O24" s="38">
        <f>J24*$L$28/$P$28</f>
        <v>4.894303501360203</v>
      </c>
      <c r="Q24" s="100">
        <f t="shared" si="24"/>
        <v>1.9691495992197572</v>
      </c>
      <c r="R24" s="4">
        <f t="shared" si="20"/>
        <v>2.1481631991488257</v>
      </c>
      <c r="S24" s="9">
        <f t="shared" si="21"/>
        <v>7.8765983968790287</v>
      </c>
    </row>
    <row r="25" spans="2:19" ht="15.75" thickBot="1">
      <c r="B25" s="15" t="s">
        <v>6</v>
      </c>
      <c r="C25" s="16">
        <v>7.8</v>
      </c>
      <c r="D25" s="16">
        <v>8.8000000000000007</v>
      </c>
      <c r="E25" s="17">
        <v>10</v>
      </c>
      <c r="G25" s="15" t="s">
        <v>6</v>
      </c>
      <c r="H25" s="16">
        <f>C25*((1+$I$1)^($H$2-$C$2))</f>
        <v>10.044644841714531</v>
      </c>
      <c r="I25" s="16">
        <f>D25*((1+$I$1)^($H$2-$C$2))</f>
        <v>11.332419821421523</v>
      </c>
      <c r="J25" s="17">
        <f>E25*((1+$I$1)^($H$2-$C$2))</f>
        <v>12.87774979706991</v>
      </c>
      <c r="L25" s="39" t="s">
        <v>6</v>
      </c>
      <c r="M25" s="40">
        <f>H25*$L$28/$P$28</f>
        <v>8.6762652978658146</v>
      </c>
      <c r="N25" s="40">
        <f>I25*$L$28/$P$28</f>
        <v>9.788607002720406</v>
      </c>
      <c r="O25" s="41">
        <f>J25*$L$28/$P$28</f>
        <v>11.123417048545914</v>
      </c>
      <c r="Q25" s="101">
        <f t="shared" si="24"/>
        <v>13.963060794467371</v>
      </c>
      <c r="R25" s="16">
        <f t="shared" si="20"/>
        <v>15.753196793758057</v>
      </c>
      <c r="S25" s="17">
        <f t="shared" si="21"/>
        <v>17.90135999290688</v>
      </c>
    </row>
    <row r="27" spans="2:19" ht="60">
      <c r="G27" s="3" t="s">
        <v>13</v>
      </c>
      <c r="H27" s="3" t="s">
        <v>31</v>
      </c>
      <c r="I27" s="3" t="s">
        <v>17</v>
      </c>
      <c r="J27" s="3" t="s">
        <v>18</v>
      </c>
      <c r="L27" s="3" t="s">
        <v>28</v>
      </c>
      <c r="M27" s="3" t="s">
        <v>30</v>
      </c>
      <c r="N27" s="3" t="s">
        <v>29</v>
      </c>
      <c r="O27" s="3" t="s">
        <v>24</v>
      </c>
      <c r="P27" s="3" t="s">
        <v>19</v>
      </c>
    </row>
    <row r="28" spans="2:19">
      <c r="G28" s="3">
        <v>1.5</v>
      </c>
      <c r="H28" s="3">
        <v>2.4</v>
      </c>
      <c r="I28" s="28">
        <f>H28/3.785</f>
        <v>0.63408190224570671</v>
      </c>
      <c r="J28" s="29">
        <f>H28/G28</f>
        <v>1.5999999999999999</v>
      </c>
      <c r="L28" s="3">
        <v>1.3900999999999999</v>
      </c>
      <c r="M28" s="28">
        <f>I28*L28</f>
        <v>0.88143725231175685</v>
      </c>
      <c r="N28" s="3">
        <v>1.089</v>
      </c>
      <c r="O28" s="28">
        <f>N28/M28</f>
        <v>1.2354821595568666</v>
      </c>
      <c r="P28" s="3">
        <v>1.60934</v>
      </c>
    </row>
  </sheetData>
  <mergeCells count="13">
    <mergeCell ref="Q20:S20"/>
    <mergeCell ref="L3:O3"/>
    <mergeCell ref="L11:O11"/>
    <mergeCell ref="L19:O19"/>
    <mergeCell ref="Q4:S4"/>
    <mergeCell ref="Q12:S12"/>
    <mergeCell ref="B1:E1"/>
    <mergeCell ref="B3:E3"/>
    <mergeCell ref="B11:E11"/>
    <mergeCell ref="B19:E19"/>
    <mergeCell ref="G3:J3"/>
    <mergeCell ref="G11:J11"/>
    <mergeCell ref="G19:J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CAD Results</vt:lpstr>
      <vt:lpstr>USD Values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Wong</dc:creator>
  <cp:lastModifiedBy>Andy Wong</cp:lastModifiedBy>
  <dcterms:created xsi:type="dcterms:W3CDTF">2018-10-28T18:19:40Z</dcterms:created>
  <dcterms:modified xsi:type="dcterms:W3CDTF">2018-10-29T00:48:54Z</dcterms:modified>
</cp:coreProperties>
</file>